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ata\Data-PO-ZK\PO ZK\Onderwijsprofielen\Normscores\2017\"/>
    </mc:Choice>
  </mc:AlternateContent>
  <bookViews>
    <workbookView xWindow="0" yWindow="105" windowWidth="15225" windowHeight="8130" tabRatio="679" firstSheet="1" activeTab="11"/>
  </bookViews>
  <sheets>
    <sheet name="M3" sheetId="1" r:id="rId1"/>
    <sheet name="E3" sheetId="20" r:id="rId2"/>
    <sheet name="M4" sheetId="17" r:id="rId3"/>
    <sheet name="E4" sheetId="21" r:id="rId4"/>
    <sheet name="M5" sheetId="16" r:id="rId5"/>
    <sheet name="E5" sheetId="22" r:id="rId6"/>
    <sheet name="M6" sheetId="15" r:id="rId7"/>
    <sheet name="E6" sheetId="23" r:id="rId8"/>
    <sheet name="M7" sheetId="14" r:id="rId9"/>
    <sheet name="E7" sheetId="24" r:id="rId10"/>
    <sheet name="M8" sheetId="18" r:id="rId11"/>
    <sheet name="Result. ond profiel" sheetId="28" r:id="rId12"/>
    <sheet name="Schooloverzicht" sheetId="19" state="hidden" r:id="rId13"/>
    <sheet name="Schooloverzicht OC" sheetId="26" state="hidden" r:id="rId14"/>
    <sheet name="Blad1" sheetId="25" state="hidden" r:id="rId15"/>
  </sheets>
  <definedNames>
    <definedName name="_xlnm.Print_Area" localSheetId="1">'E3'!$AQ$7:$BB$38</definedName>
    <definedName name="_xlnm.Print_Area" localSheetId="3">'E4'!$AQ$7:$BB$38</definedName>
    <definedName name="_xlnm.Print_Area" localSheetId="5">'E5'!$AQ$7:$BB$38</definedName>
    <definedName name="_xlnm.Print_Area" localSheetId="7">'E6'!$AQ$7:$BB$38</definedName>
    <definedName name="_xlnm.Print_Area" localSheetId="9">'E7'!$AQ$7:$BB$38</definedName>
    <definedName name="_xlnm.Print_Area" localSheetId="0">'M3'!$AQ$7:$BB$38</definedName>
    <definedName name="_xlnm.Print_Area" localSheetId="2">'M4'!$AQ$7:$BB$38</definedName>
    <definedName name="_xlnm.Print_Area" localSheetId="4">'M5'!$AQ$7:$BB$38</definedName>
    <definedName name="_xlnm.Print_Area" localSheetId="6">'M6'!$AQ$7:$BB$38</definedName>
    <definedName name="_xlnm.Print_Area" localSheetId="8">'M7'!$AQ$7:$BB$38</definedName>
    <definedName name="_xlnm.Print_Area" localSheetId="10">'M8'!$AQ$7:$BB$38</definedName>
    <definedName name="_xlnm.Print_Area" localSheetId="11">'Result. ond profiel'!$A$1:$AN$35</definedName>
    <definedName name="_xlnm.Print_Area" localSheetId="12">Schooloverzicht!$A$1:$P$35</definedName>
    <definedName name="_xlnm.Print_Area" localSheetId="13">'Schooloverzicht OC'!$A$1:$P$69</definedName>
  </definedNames>
  <calcPr calcId="162913"/>
</workbook>
</file>

<file path=xl/calcChain.xml><?xml version="1.0" encoding="utf-8"?>
<calcChain xmlns="http://schemas.openxmlformats.org/spreadsheetml/2006/main">
  <c r="AI201" i="23" l="1"/>
  <c r="AI202" i="23"/>
  <c r="AI203" i="23"/>
  <c r="AI204" i="23"/>
  <c r="AI205" i="23"/>
  <c r="AI206" i="23"/>
  <c r="AI207" i="23"/>
  <c r="AI208" i="23"/>
  <c r="AI209" i="23"/>
  <c r="AI210" i="23"/>
  <c r="AI211" i="23"/>
  <c r="AI212" i="23"/>
  <c r="AI213" i="23"/>
  <c r="AI214" i="23"/>
  <c r="AI215" i="23"/>
  <c r="AI216" i="23"/>
  <c r="AI217" i="23"/>
  <c r="AI218" i="23"/>
  <c r="AI219" i="23"/>
  <c r="AI220" i="23"/>
  <c r="AI221" i="23"/>
  <c r="AI222" i="23"/>
  <c r="AI223" i="23"/>
  <c r="AI224" i="23"/>
  <c r="AI225" i="23"/>
  <c r="AI226" i="23"/>
  <c r="AI227" i="23"/>
  <c r="AI228" i="23"/>
  <c r="AI229" i="23"/>
  <c r="AI230" i="23"/>
  <c r="AI231" i="23"/>
  <c r="AI232" i="23"/>
  <c r="AI233" i="23"/>
  <c r="AI234" i="23"/>
  <c r="AI235" i="23"/>
  <c r="AI236" i="23"/>
  <c r="AI237" i="23"/>
  <c r="AI238" i="23"/>
  <c r="AI239" i="23"/>
  <c r="AI240" i="23"/>
  <c r="AI241" i="23"/>
  <c r="AI242" i="23"/>
  <c r="AI243" i="23"/>
  <c r="AI244" i="23"/>
  <c r="AI245" i="23"/>
  <c r="AI246" i="23"/>
  <c r="AI247" i="23"/>
  <c r="AI248" i="23"/>
  <c r="AI249" i="23"/>
  <c r="AI250" i="23"/>
  <c r="AI251" i="23"/>
  <c r="AI252" i="23"/>
  <c r="AI253" i="23"/>
  <c r="AI254" i="23"/>
  <c r="AI255" i="23"/>
  <c r="AI256" i="23"/>
  <c r="AI257" i="23"/>
  <c r="AI258" i="23"/>
  <c r="AI259" i="23"/>
  <c r="AI260" i="23"/>
  <c r="AI261" i="23"/>
  <c r="AI262" i="23"/>
  <c r="AI263" i="23"/>
  <c r="AI264" i="23"/>
  <c r="AI265" i="23"/>
  <c r="AI266" i="23"/>
  <c r="AI267" i="23"/>
  <c r="AI268" i="23"/>
  <c r="AI269" i="23"/>
  <c r="AI270" i="23"/>
  <c r="AI271" i="23"/>
  <c r="AI272" i="23"/>
  <c r="AI273" i="23"/>
  <c r="AI274" i="23"/>
  <c r="AI275" i="23"/>
  <c r="AI276" i="23"/>
  <c r="AI277" i="23"/>
  <c r="AI278" i="23"/>
  <c r="AI279" i="23"/>
  <c r="AI280" i="23"/>
  <c r="AI281" i="23"/>
  <c r="AI282" i="23"/>
  <c r="AI283" i="23"/>
  <c r="AI284" i="23"/>
  <c r="AI285" i="23"/>
  <c r="AI286" i="23"/>
  <c r="AI287" i="23"/>
  <c r="AI288" i="23"/>
  <c r="AI289" i="23"/>
  <c r="AI290" i="23"/>
  <c r="AI291" i="23"/>
  <c r="AI292" i="23"/>
  <c r="AI293" i="23"/>
  <c r="AI294" i="23"/>
  <c r="AI295" i="23"/>
  <c r="AI296" i="23"/>
  <c r="AI297" i="23"/>
  <c r="AI298" i="23"/>
  <c r="AI299" i="23"/>
  <c r="AI300" i="23"/>
  <c r="AI301" i="23"/>
  <c r="AF201" i="23"/>
  <c r="AF202" i="23"/>
  <c r="AF203" i="23"/>
  <c r="AF204" i="23"/>
  <c r="AF205" i="23"/>
  <c r="AF206" i="23"/>
  <c r="AF207" i="23"/>
  <c r="AF208" i="23"/>
  <c r="AF209" i="23"/>
  <c r="AF210" i="23"/>
  <c r="AF211" i="23"/>
  <c r="AF212" i="23"/>
  <c r="AF213" i="23"/>
  <c r="AF214" i="23"/>
  <c r="AF215" i="23"/>
  <c r="AF216" i="23"/>
  <c r="AF217" i="23"/>
  <c r="AF218" i="23"/>
  <c r="AF219" i="23"/>
  <c r="AF220" i="23"/>
  <c r="AF221" i="23"/>
  <c r="AF222" i="23"/>
  <c r="AF223" i="23"/>
  <c r="AF224" i="23"/>
  <c r="AF225" i="23"/>
  <c r="AF226" i="23"/>
  <c r="AF227" i="23"/>
  <c r="AF228" i="23"/>
  <c r="AF229" i="23"/>
  <c r="AF230" i="23"/>
  <c r="AF231" i="23"/>
  <c r="AF232" i="23"/>
  <c r="AF233" i="23"/>
  <c r="AF234" i="23"/>
  <c r="AF235" i="23"/>
  <c r="AF236" i="23"/>
  <c r="AF237" i="23"/>
  <c r="AF238" i="23"/>
  <c r="AF239" i="23"/>
  <c r="AF240" i="23"/>
  <c r="AF241" i="23"/>
  <c r="AF242" i="23"/>
  <c r="AF243" i="23"/>
  <c r="AF244" i="23"/>
  <c r="AF245" i="23"/>
  <c r="AF246" i="23"/>
  <c r="AF247" i="23"/>
  <c r="AF248" i="23"/>
  <c r="AF249" i="23"/>
  <c r="AF250" i="23"/>
  <c r="AF251" i="23"/>
  <c r="AF252" i="23"/>
  <c r="AF253" i="23"/>
  <c r="AF254" i="23"/>
  <c r="AF255" i="23"/>
  <c r="AF256" i="23"/>
  <c r="AF257" i="23"/>
  <c r="AF258" i="23"/>
  <c r="AF259" i="23"/>
  <c r="AF260" i="23"/>
  <c r="AF261" i="23"/>
  <c r="AF262" i="23"/>
  <c r="AF263" i="23"/>
  <c r="AF264" i="23"/>
  <c r="AF265" i="23"/>
  <c r="AF266" i="23"/>
  <c r="AF267" i="23"/>
  <c r="AF268" i="23"/>
  <c r="AF269" i="23"/>
  <c r="AF270" i="23"/>
  <c r="AF271" i="23"/>
  <c r="AF272" i="23"/>
  <c r="AF273" i="23"/>
  <c r="AF274" i="23"/>
  <c r="AF275" i="23"/>
  <c r="AF276" i="23"/>
  <c r="AF277" i="23"/>
  <c r="AF278" i="23"/>
  <c r="AF279" i="23"/>
  <c r="AF280" i="23"/>
  <c r="AF281" i="23"/>
  <c r="AF282" i="23"/>
  <c r="AF283" i="23"/>
  <c r="AF284" i="23"/>
  <c r="AF285" i="23"/>
  <c r="AF286" i="23"/>
  <c r="AF287" i="23"/>
  <c r="AF288" i="23"/>
  <c r="AF289" i="23"/>
  <c r="AF290" i="23"/>
  <c r="AF291" i="23"/>
  <c r="AF292" i="23"/>
  <c r="AF293" i="23"/>
  <c r="AF294" i="23"/>
  <c r="AF295" i="23"/>
  <c r="AF296" i="23"/>
  <c r="AF297" i="23"/>
  <c r="AF298" i="23"/>
  <c r="AF299" i="23"/>
  <c r="AF300" i="23"/>
  <c r="AF301" i="23"/>
  <c r="AB201" i="23"/>
  <c r="AB202" i="23"/>
  <c r="AB203" i="23"/>
  <c r="AB204" i="23"/>
  <c r="AB205" i="23"/>
  <c r="AB206" i="23"/>
  <c r="AB207" i="23"/>
  <c r="AB208" i="23"/>
  <c r="AB209" i="23"/>
  <c r="AB210" i="23"/>
  <c r="AB211" i="23"/>
  <c r="AB212" i="23"/>
  <c r="AB213" i="23"/>
  <c r="AB214" i="23"/>
  <c r="AB215" i="23"/>
  <c r="AB216" i="23"/>
  <c r="AB217" i="23"/>
  <c r="AB218" i="23"/>
  <c r="AB219" i="23"/>
  <c r="AB220" i="23"/>
  <c r="AB221" i="23"/>
  <c r="AB222" i="23"/>
  <c r="AB223" i="23"/>
  <c r="AB224" i="23"/>
  <c r="AB225" i="23"/>
  <c r="AB226" i="23"/>
  <c r="AB227" i="23"/>
  <c r="AB228" i="23"/>
  <c r="AB229" i="23"/>
  <c r="AB230" i="23"/>
  <c r="AB231" i="23"/>
  <c r="AB232" i="23"/>
  <c r="AB233" i="23"/>
  <c r="AB234" i="23"/>
  <c r="AB235" i="23"/>
  <c r="AB236" i="23"/>
  <c r="AB237" i="23"/>
  <c r="AB238" i="23"/>
  <c r="AB239" i="23"/>
  <c r="AB240" i="23"/>
  <c r="AB241" i="23"/>
  <c r="AB242" i="23"/>
  <c r="AB243" i="23"/>
  <c r="AB244" i="23"/>
  <c r="AB245" i="23"/>
  <c r="AB246" i="23"/>
  <c r="AB247" i="23"/>
  <c r="AB248" i="23"/>
  <c r="AB249" i="23"/>
  <c r="AB250" i="23"/>
  <c r="AB251" i="23"/>
  <c r="AB252" i="23"/>
  <c r="AB253" i="23"/>
  <c r="AB254" i="23"/>
  <c r="AB255" i="23"/>
  <c r="AB256" i="23"/>
  <c r="AB257" i="23"/>
  <c r="AB258" i="23"/>
  <c r="AB259" i="23"/>
  <c r="AB260" i="23"/>
  <c r="AB261" i="23"/>
  <c r="AB262" i="23"/>
  <c r="AB263" i="23"/>
  <c r="AB264" i="23"/>
  <c r="AB265" i="23"/>
  <c r="AB266" i="23"/>
  <c r="AB267" i="23"/>
  <c r="AB268" i="23"/>
  <c r="AB269" i="23"/>
  <c r="AB270" i="23"/>
  <c r="AB271" i="23"/>
  <c r="AB272" i="23"/>
  <c r="AB273" i="23"/>
  <c r="AB274" i="23"/>
  <c r="AB275" i="23"/>
  <c r="AB276" i="23"/>
  <c r="AB277" i="23"/>
  <c r="AB278" i="23"/>
  <c r="AB279" i="23"/>
  <c r="AB280" i="23"/>
  <c r="AB281" i="23"/>
  <c r="AB282" i="23"/>
  <c r="AB283" i="23"/>
  <c r="AB284" i="23"/>
  <c r="AB285" i="23"/>
  <c r="AB286" i="23"/>
  <c r="AB287" i="23"/>
  <c r="AB288" i="23"/>
  <c r="AB289" i="23"/>
  <c r="AB290" i="23"/>
  <c r="AB291" i="23"/>
  <c r="AB292" i="23"/>
  <c r="AB293" i="23"/>
  <c r="AB294" i="23"/>
  <c r="AB295" i="23"/>
  <c r="AB296" i="23"/>
  <c r="AB297" i="23"/>
  <c r="AB298" i="23"/>
  <c r="AB299" i="23"/>
  <c r="AB300" i="23"/>
  <c r="AB301" i="23"/>
  <c r="AA201" i="23"/>
  <c r="AA202" i="23"/>
  <c r="AA203" i="23"/>
  <c r="AA204" i="23"/>
  <c r="AA205" i="23"/>
  <c r="AA206" i="23"/>
  <c r="AA207" i="23"/>
  <c r="AA208" i="23"/>
  <c r="AA209" i="23"/>
  <c r="AA210" i="23"/>
  <c r="AA211" i="23"/>
  <c r="AA212" i="23"/>
  <c r="AA213" i="23"/>
  <c r="AA214" i="23"/>
  <c r="AA215" i="23"/>
  <c r="AA216" i="23"/>
  <c r="AA217" i="23"/>
  <c r="AA218" i="23"/>
  <c r="AA219" i="23"/>
  <c r="AA220" i="23"/>
  <c r="AA221" i="23"/>
  <c r="AA222" i="23"/>
  <c r="AA223" i="23"/>
  <c r="AA224" i="23"/>
  <c r="AA225" i="23"/>
  <c r="AA226" i="23"/>
  <c r="AA227" i="23"/>
  <c r="AA228" i="23"/>
  <c r="AA229" i="23"/>
  <c r="AA230" i="23"/>
  <c r="AA231" i="23"/>
  <c r="AA232" i="23"/>
  <c r="AA233" i="23"/>
  <c r="AA234" i="23"/>
  <c r="AA235" i="23"/>
  <c r="AA236" i="23"/>
  <c r="AA237" i="23"/>
  <c r="AA238" i="23"/>
  <c r="AA239" i="23"/>
  <c r="AA240" i="23"/>
  <c r="AA241" i="23"/>
  <c r="AA242" i="23"/>
  <c r="AA243" i="23"/>
  <c r="AA244" i="23"/>
  <c r="AA245" i="23"/>
  <c r="AA246" i="23"/>
  <c r="AA247" i="23"/>
  <c r="AA248" i="23"/>
  <c r="AA249" i="23"/>
  <c r="AA250" i="23"/>
  <c r="AA251" i="23"/>
  <c r="AA252" i="23"/>
  <c r="AA253" i="23"/>
  <c r="AA254" i="23"/>
  <c r="AA255" i="23"/>
  <c r="AA256" i="23"/>
  <c r="AA257" i="23"/>
  <c r="AA258" i="23"/>
  <c r="AA259" i="23"/>
  <c r="AA260" i="23"/>
  <c r="AA261" i="23"/>
  <c r="AA262" i="23"/>
  <c r="AA263" i="23"/>
  <c r="AA264" i="23"/>
  <c r="AA265" i="23"/>
  <c r="AA266" i="23"/>
  <c r="AA267" i="23"/>
  <c r="AA268" i="23"/>
  <c r="AA269" i="23"/>
  <c r="AA270" i="23"/>
  <c r="AA271" i="23"/>
  <c r="AA272" i="23"/>
  <c r="AA273" i="23"/>
  <c r="AA274" i="23"/>
  <c r="AA275" i="23"/>
  <c r="AA276" i="23"/>
  <c r="AA277" i="23"/>
  <c r="AA278" i="23"/>
  <c r="AA279" i="23"/>
  <c r="AA280" i="23"/>
  <c r="AA281" i="23"/>
  <c r="AA282" i="23"/>
  <c r="AA283" i="23"/>
  <c r="AA284" i="23"/>
  <c r="AA285" i="23"/>
  <c r="AA286" i="23"/>
  <c r="AA287" i="23"/>
  <c r="AA288" i="23"/>
  <c r="AA289" i="23"/>
  <c r="AA290" i="23"/>
  <c r="AA291" i="23"/>
  <c r="AA292" i="23"/>
  <c r="AA293" i="23"/>
  <c r="AA294" i="23"/>
  <c r="AA295" i="23"/>
  <c r="AA296" i="23"/>
  <c r="AA297" i="23"/>
  <c r="AA298" i="23"/>
  <c r="AA299" i="23"/>
  <c r="AA300" i="23"/>
  <c r="AA301" i="23"/>
  <c r="Z201" i="23"/>
  <c r="Z202" i="23"/>
  <c r="Z203" i="23"/>
  <c r="Z204" i="23"/>
  <c r="Z205" i="23"/>
  <c r="Z206" i="23"/>
  <c r="Z207" i="23"/>
  <c r="Z208" i="23"/>
  <c r="Z209" i="23"/>
  <c r="Z210" i="23"/>
  <c r="Z211" i="23"/>
  <c r="Z212" i="23"/>
  <c r="Z213" i="23"/>
  <c r="Z214" i="23"/>
  <c r="Z215" i="23"/>
  <c r="Z216" i="23"/>
  <c r="Z217" i="23"/>
  <c r="Z218" i="23"/>
  <c r="Z219" i="23"/>
  <c r="Z220" i="23"/>
  <c r="Z221" i="23"/>
  <c r="Z222" i="23"/>
  <c r="Z223" i="23"/>
  <c r="Z224" i="23"/>
  <c r="Z225" i="23"/>
  <c r="Z226" i="23"/>
  <c r="Z227" i="23"/>
  <c r="Z228" i="23"/>
  <c r="Z229" i="23"/>
  <c r="Z230" i="23"/>
  <c r="Z231" i="23"/>
  <c r="Z232" i="23"/>
  <c r="Z233" i="23"/>
  <c r="Z234" i="23"/>
  <c r="Z235" i="23"/>
  <c r="Z236" i="23"/>
  <c r="Z237" i="23"/>
  <c r="Z238" i="23"/>
  <c r="Z239" i="23"/>
  <c r="Z240" i="23"/>
  <c r="Z241" i="23"/>
  <c r="Z242" i="23"/>
  <c r="Z243" i="23"/>
  <c r="Z244" i="23"/>
  <c r="Z245" i="23"/>
  <c r="Z246" i="23"/>
  <c r="Z247" i="23"/>
  <c r="Z248" i="23"/>
  <c r="Z249" i="23"/>
  <c r="Z250" i="23"/>
  <c r="Z251" i="23"/>
  <c r="Z252" i="23"/>
  <c r="Z253" i="23"/>
  <c r="Z254" i="23"/>
  <c r="Z255" i="23"/>
  <c r="Z256" i="23"/>
  <c r="Z257" i="23"/>
  <c r="Z258" i="23"/>
  <c r="Z259" i="23"/>
  <c r="Z260" i="23"/>
  <c r="Z261" i="23"/>
  <c r="Z262" i="23"/>
  <c r="Z263" i="23"/>
  <c r="Z264" i="23"/>
  <c r="Z265" i="23"/>
  <c r="Z266" i="23"/>
  <c r="Z267" i="23"/>
  <c r="Z268" i="23"/>
  <c r="Z269" i="23"/>
  <c r="Z270" i="23"/>
  <c r="Z271" i="23"/>
  <c r="Z272" i="23"/>
  <c r="Z273" i="23"/>
  <c r="Z274" i="23"/>
  <c r="Z275" i="23"/>
  <c r="Z276" i="23"/>
  <c r="Z277" i="23"/>
  <c r="Z278" i="23"/>
  <c r="Z279" i="23"/>
  <c r="Z280" i="23"/>
  <c r="Z281" i="23"/>
  <c r="Z282" i="23"/>
  <c r="Z283" i="23"/>
  <c r="Z284" i="23"/>
  <c r="Z285" i="23"/>
  <c r="Z286" i="23"/>
  <c r="Z287" i="23"/>
  <c r="Z288" i="23"/>
  <c r="Z289" i="23"/>
  <c r="Z290" i="23"/>
  <c r="Z291" i="23"/>
  <c r="Z292" i="23"/>
  <c r="Z293" i="23"/>
  <c r="Z294" i="23"/>
  <c r="Z295" i="23"/>
  <c r="Z296" i="23"/>
  <c r="Z297" i="23"/>
  <c r="Z298" i="23"/>
  <c r="Z299" i="23"/>
  <c r="Z300" i="23"/>
  <c r="Z301" i="23"/>
  <c r="Y201" i="23"/>
  <c r="Y202" i="23"/>
  <c r="Y203" i="23"/>
  <c r="Y204" i="23"/>
  <c r="Y205" i="23"/>
  <c r="Y206" i="23"/>
  <c r="Y207" i="23"/>
  <c r="Y208" i="23"/>
  <c r="Y209" i="23"/>
  <c r="Y210" i="23"/>
  <c r="Y211" i="23"/>
  <c r="Y212" i="23"/>
  <c r="Y213" i="23"/>
  <c r="Y214" i="23"/>
  <c r="Y215" i="23"/>
  <c r="Y216" i="23"/>
  <c r="Y217" i="23"/>
  <c r="Y218" i="23"/>
  <c r="Y219" i="23"/>
  <c r="Y220" i="23"/>
  <c r="Y221" i="23"/>
  <c r="Y222" i="23"/>
  <c r="Y223" i="23"/>
  <c r="Y224" i="23"/>
  <c r="Y225" i="23"/>
  <c r="Y226" i="23"/>
  <c r="Y227" i="23"/>
  <c r="Y228" i="23"/>
  <c r="Y229" i="23"/>
  <c r="Y230" i="23"/>
  <c r="Y231" i="23"/>
  <c r="Y232" i="23"/>
  <c r="Y233" i="23"/>
  <c r="Y234" i="23"/>
  <c r="Y235" i="23"/>
  <c r="Y236" i="23"/>
  <c r="Y237" i="23"/>
  <c r="Y238" i="23"/>
  <c r="Y239" i="23"/>
  <c r="Y240" i="23"/>
  <c r="Y241" i="23"/>
  <c r="Y242" i="23"/>
  <c r="Y243" i="23"/>
  <c r="Y244" i="23"/>
  <c r="Y245" i="23"/>
  <c r="Y246" i="23"/>
  <c r="Y247" i="23"/>
  <c r="Y248" i="23"/>
  <c r="Y249" i="23"/>
  <c r="Y250" i="23"/>
  <c r="Y251" i="23"/>
  <c r="Y252" i="23"/>
  <c r="Y253" i="23"/>
  <c r="Y254" i="23"/>
  <c r="Y255" i="23"/>
  <c r="Y256" i="23"/>
  <c r="Y257" i="23"/>
  <c r="Y258" i="23"/>
  <c r="Y259" i="23"/>
  <c r="Y260" i="23"/>
  <c r="Y261" i="23"/>
  <c r="Y262" i="23"/>
  <c r="Y263" i="23"/>
  <c r="Y264" i="23"/>
  <c r="Y265" i="23"/>
  <c r="Y266" i="23"/>
  <c r="Y267" i="23"/>
  <c r="Y268" i="23"/>
  <c r="Y269" i="23"/>
  <c r="Y270" i="23"/>
  <c r="Y271" i="23"/>
  <c r="Y272" i="23"/>
  <c r="Y273" i="23"/>
  <c r="Y274" i="23"/>
  <c r="Y275" i="23"/>
  <c r="Y276" i="23"/>
  <c r="Y277" i="23"/>
  <c r="Y278" i="23"/>
  <c r="Y279" i="23"/>
  <c r="Y280" i="23"/>
  <c r="Y281" i="23"/>
  <c r="Y282" i="23"/>
  <c r="Y283" i="23"/>
  <c r="Y284" i="23"/>
  <c r="Y285" i="23"/>
  <c r="Y286" i="23"/>
  <c r="Y287" i="23"/>
  <c r="Y288" i="23"/>
  <c r="Y289" i="23"/>
  <c r="Y290" i="23"/>
  <c r="Y291" i="23"/>
  <c r="Y292" i="23"/>
  <c r="Y293" i="23"/>
  <c r="Y294" i="23"/>
  <c r="Y295" i="23"/>
  <c r="Y296" i="23"/>
  <c r="Y297" i="23"/>
  <c r="Y298" i="23"/>
  <c r="Y299" i="23"/>
  <c r="Y300" i="23"/>
  <c r="Y301" i="23"/>
  <c r="N201" i="23"/>
  <c r="N202" i="23"/>
  <c r="N203" i="23"/>
  <c r="N204" i="23"/>
  <c r="N205" i="23"/>
  <c r="N206" i="23"/>
  <c r="N207" i="23"/>
  <c r="N208" i="23"/>
  <c r="N209" i="23"/>
  <c r="N210" i="23"/>
  <c r="N211" i="23"/>
  <c r="N212" i="23"/>
  <c r="N213" i="23"/>
  <c r="N214" i="23"/>
  <c r="N215" i="23"/>
  <c r="N216" i="23"/>
  <c r="N217" i="23"/>
  <c r="N218" i="23"/>
  <c r="N219" i="23"/>
  <c r="N220" i="23"/>
  <c r="N221" i="23"/>
  <c r="N222" i="23"/>
  <c r="N223" i="23"/>
  <c r="N224" i="23"/>
  <c r="N225" i="23"/>
  <c r="N226" i="23"/>
  <c r="N227" i="23"/>
  <c r="N228" i="23"/>
  <c r="N229" i="23"/>
  <c r="N230" i="23"/>
  <c r="N231" i="23"/>
  <c r="N232" i="23"/>
  <c r="N233" i="23"/>
  <c r="N234" i="23"/>
  <c r="N235" i="23"/>
  <c r="N236" i="23"/>
  <c r="N237" i="23"/>
  <c r="N238" i="23"/>
  <c r="N239" i="23"/>
  <c r="N240" i="23"/>
  <c r="N241" i="23"/>
  <c r="N242" i="23"/>
  <c r="N243" i="23"/>
  <c r="N244" i="23"/>
  <c r="N245" i="23"/>
  <c r="N246" i="23"/>
  <c r="N247" i="23"/>
  <c r="N248" i="23"/>
  <c r="N249" i="23"/>
  <c r="N250" i="23"/>
  <c r="N251" i="23"/>
  <c r="N252" i="23"/>
  <c r="N253" i="23"/>
  <c r="N254" i="23"/>
  <c r="N255" i="23"/>
  <c r="N256" i="23"/>
  <c r="N257" i="23"/>
  <c r="N258" i="23"/>
  <c r="N259" i="23"/>
  <c r="N260" i="23"/>
  <c r="N261" i="23"/>
  <c r="N262" i="23"/>
  <c r="N263" i="23"/>
  <c r="N264" i="23"/>
  <c r="N265" i="23"/>
  <c r="N266" i="23"/>
  <c r="N267" i="23"/>
  <c r="N268" i="23"/>
  <c r="N269" i="23"/>
  <c r="N270" i="23"/>
  <c r="N271" i="23"/>
  <c r="N272" i="23"/>
  <c r="N273" i="23"/>
  <c r="N274" i="23"/>
  <c r="N275" i="23"/>
  <c r="N276" i="23"/>
  <c r="N277" i="23"/>
  <c r="N278" i="23"/>
  <c r="N279" i="23"/>
  <c r="N280" i="23"/>
  <c r="N281" i="23"/>
  <c r="N282" i="23"/>
  <c r="N283" i="23"/>
  <c r="N284" i="23"/>
  <c r="N285" i="23"/>
  <c r="N286" i="23"/>
  <c r="N287" i="23"/>
  <c r="N288" i="23"/>
  <c r="N289" i="23"/>
  <c r="N290" i="23"/>
  <c r="N291" i="23"/>
  <c r="N292" i="23"/>
  <c r="N293" i="23"/>
  <c r="N294" i="23"/>
  <c r="N295" i="23"/>
  <c r="N296" i="23"/>
  <c r="N297" i="23"/>
  <c r="N298" i="23"/>
  <c r="N299" i="23"/>
  <c r="N300" i="23"/>
  <c r="N301" i="23"/>
  <c r="C201" i="23"/>
  <c r="AI209" i="15"/>
  <c r="AI210" i="15"/>
  <c r="AI211" i="15"/>
  <c r="AI212" i="15"/>
  <c r="AI213" i="15"/>
  <c r="AI214" i="15"/>
  <c r="AI215" i="15"/>
  <c r="AI216" i="15"/>
  <c r="AI217" i="15"/>
  <c r="AI218" i="15"/>
  <c r="AI219" i="15"/>
  <c r="AI220" i="15"/>
  <c r="AI221" i="15"/>
  <c r="AI222" i="15"/>
  <c r="AI223" i="15"/>
  <c r="AI224" i="15"/>
  <c r="AI225" i="15"/>
  <c r="AI226" i="15"/>
  <c r="AI227" i="15"/>
  <c r="AI228" i="15"/>
  <c r="AI229" i="15"/>
  <c r="AI230" i="15"/>
  <c r="AI231" i="15"/>
  <c r="AI232" i="15"/>
  <c r="AI233" i="15"/>
  <c r="AI234" i="15"/>
  <c r="AI235" i="15"/>
  <c r="AI236" i="15"/>
  <c r="AI237" i="15"/>
  <c r="AI238" i="15"/>
  <c r="AI239" i="15"/>
  <c r="AI240" i="15"/>
  <c r="AI241" i="15"/>
  <c r="AI242" i="15"/>
  <c r="AI243" i="15"/>
  <c r="AI244" i="15"/>
  <c r="AI245" i="15"/>
  <c r="AI246" i="15"/>
  <c r="AI247" i="15"/>
  <c r="AI248" i="15"/>
  <c r="AI249" i="15"/>
  <c r="AI250" i="15"/>
  <c r="AI251" i="15"/>
  <c r="AI252" i="15"/>
  <c r="AI253" i="15"/>
  <c r="AI254" i="15"/>
  <c r="AI255" i="15"/>
  <c r="AI256" i="15"/>
  <c r="AI257" i="15"/>
  <c r="AI258" i="15"/>
  <c r="AI259" i="15"/>
  <c r="AI260" i="15"/>
  <c r="AI261" i="15"/>
  <c r="AI262" i="15"/>
  <c r="AI263" i="15"/>
  <c r="AI264" i="15"/>
  <c r="AI265" i="15"/>
  <c r="AI266" i="15"/>
  <c r="AI267" i="15"/>
  <c r="AI268" i="15"/>
  <c r="AI269" i="15"/>
  <c r="AI270" i="15"/>
  <c r="AI271" i="15"/>
  <c r="AI272" i="15"/>
  <c r="AI273" i="15"/>
  <c r="AI274" i="15"/>
  <c r="AI275" i="15"/>
  <c r="AI276" i="15"/>
  <c r="AI277" i="15"/>
  <c r="AI278" i="15"/>
  <c r="AI279" i="15"/>
  <c r="AI280" i="15"/>
  <c r="AI281" i="15"/>
  <c r="AI282" i="15"/>
  <c r="AI283" i="15"/>
  <c r="AI284" i="15"/>
  <c r="AI285" i="15"/>
  <c r="AI286" i="15"/>
  <c r="AI287" i="15"/>
  <c r="AI288" i="15"/>
  <c r="AI289" i="15"/>
  <c r="AI290" i="15"/>
  <c r="AI291" i="15"/>
  <c r="AI292" i="15"/>
  <c r="AI293" i="15"/>
  <c r="AI294" i="15"/>
  <c r="AI295" i="15"/>
  <c r="AI296" i="15"/>
  <c r="AI297" i="15"/>
  <c r="AI298" i="15"/>
  <c r="AI299" i="15"/>
  <c r="AI300" i="15"/>
  <c r="AF209" i="15"/>
  <c r="AF210" i="15"/>
  <c r="AF211" i="15"/>
  <c r="AF212" i="15"/>
  <c r="AF213" i="15"/>
  <c r="AF214" i="15"/>
  <c r="AF215" i="15"/>
  <c r="AF216" i="15"/>
  <c r="AF217" i="15"/>
  <c r="AF218" i="15"/>
  <c r="AF219" i="15"/>
  <c r="AF220" i="15"/>
  <c r="AF221" i="15"/>
  <c r="AF222" i="15"/>
  <c r="AF223" i="15"/>
  <c r="AF224" i="15"/>
  <c r="AF225" i="15"/>
  <c r="AF226" i="15"/>
  <c r="AF227" i="15"/>
  <c r="AF228" i="15"/>
  <c r="AF229" i="15"/>
  <c r="AF230" i="15"/>
  <c r="AF231" i="15"/>
  <c r="AF232" i="15"/>
  <c r="AF233" i="15"/>
  <c r="AF234" i="15"/>
  <c r="AF235" i="15"/>
  <c r="AF236" i="15"/>
  <c r="AF237" i="15"/>
  <c r="AF238" i="15"/>
  <c r="AF239" i="15"/>
  <c r="AF240" i="15"/>
  <c r="AF241" i="15"/>
  <c r="AF242" i="15"/>
  <c r="AF243" i="15"/>
  <c r="AF244" i="15"/>
  <c r="AF245" i="15"/>
  <c r="AF246" i="15"/>
  <c r="AF247" i="15"/>
  <c r="AF248" i="15"/>
  <c r="AF249" i="15"/>
  <c r="AF250" i="15"/>
  <c r="AF251" i="15"/>
  <c r="AF252" i="15"/>
  <c r="AF253" i="15"/>
  <c r="AF254" i="15"/>
  <c r="AF255" i="15"/>
  <c r="AF256" i="15"/>
  <c r="AF257" i="15"/>
  <c r="AF258" i="15"/>
  <c r="AF259" i="15"/>
  <c r="AF260" i="15"/>
  <c r="AF261" i="15"/>
  <c r="AF262" i="15"/>
  <c r="AF263" i="15"/>
  <c r="AF264" i="15"/>
  <c r="AF265" i="15"/>
  <c r="AF266" i="15"/>
  <c r="AF267" i="15"/>
  <c r="AF268" i="15"/>
  <c r="AF269" i="15"/>
  <c r="AF270" i="15"/>
  <c r="AF271" i="15"/>
  <c r="AF272" i="15"/>
  <c r="AF273" i="15"/>
  <c r="AF274" i="15"/>
  <c r="AF275" i="15"/>
  <c r="AF276" i="15"/>
  <c r="AF277" i="15"/>
  <c r="AF278" i="15"/>
  <c r="AF279" i="15"/>
  <c r="AF280" i="15"/>
  <c r="AF281" i="15"/>
  <c r="AF282" i="15"/>
  <c r="AF283" i="15"/>
  <c r="AF284" i="15"/>
  <c r="AF285" i="15"/>
  <c r="AF286" i="15"/>
  <c r="AF287" i="15"/>
  <c r="AF288" i="15"/>
  <c r="AF289" i="15"/>
  <c r="AF290" i="15"/>
  <c r="AF291" i="15"/>
  <c r="AF292" i="15"/>
  <c r="AF293" i="15"/>
  <c r="AF294" i="15"/>
  <c r="AF295" i="15"/>
  <c r="AF296" i="15"/>
  <c r="AF297" i="15"/>
  <c r="AF298" i="15"/>
  <c r="AF299" i="15"/>
  <c r="AF300" i="15"/>
  <c r="AB209" i="15"/>
  <c r="AB210" i="15"/>
  <c r="AB211" i="15"/>
  <c r="AB212" i="15"/>
  <c r="AB213" i="15"/>
  <c r="AB214" i="15"/>
  <c r="AB215" i="15"/>
  <c r="AB216" i="15"/>
  <c r="AB217" i="15"/>
  <c r="AB218" i="15"/>
  <c r="AB219" i="15"/>
  <c r="AB220" i="15"/>
  <c r="AB221" i="15"/>
  <c r="AB222" i="15"/>
  <c r="AB223" i="15"/>
  <c r="AB224" i="15"/>
  <c r="AB225" i="15"/>
  <c r="AB226" i="15"/>
  <c r="AB227" i="15"/>
  <c r="AB228" i="15"/>
  <c r="AB229" i="15"/>
  <c r="AB230" i="15"/>
  <c r="AB231" i="15"/>
  <c r="AB232" i="15"/>
  <c r="AB233" i="15"/>
  <c r="AB234" i="15"/>
  <c r="AB235" i="15"/>
  <c r="AB236" i="15"/>
  <c r="AB237" i="15"/>
  <c r="AB238" i="15"/>
  <c r="AB239" i="15"/>
  <c r="AB240" i="15"/>
  <c r="AB241" i="15"/>
  <c r="AB242" i="15"/>
  <c r="AB243" i="15"/>
  <c r="AB244" i="15"/>
  <c r="AB245" i="15"/>
  <c r="AB246" i="15"/>
  <c r="AB247" i="15"/>
  <c r="AB248" i="15"/>
  <c r="AB249" i="15"/>
  <c r="AB250" i="15"/>
  <c r="AB251" i="15"/>
  <c r="AB252" i="15"/>
  <c r="AB253" i="15"/>
  <c r="AB254" i="15"/>
  <c r="AB255" i="15"/>
  <c r="AB256" i="15"/>
  <c r="AB257" i="15"/>
  <c r="AB258" i="15"/>
  <c r="AB259" i="15"/>
  <c r="AB260" i="15"/>
  <c r="AB261" i="15"/>
  <c r="AB262" i="15"/>
  <c r="AB263" i="15"/>
  <c r="AB264" i="15"/>
  <c r="AB265" i="15"/>
  <c r="AB266" i="15"/>
  <c r="AB267" i="15"/>
  <c r="AB268" i="15"/>
  <c r="AB269" i="15"/>
  <c r="AB270" i="15"/>
  <c r="AB271" i="15"/>
  <c r="AB272" i="15"/>
  <c r="AB273" i="15"/>
  <c r="AB274" i="15"/>
  <c r="AB275" i="15"/>
  <c r="AB276" i="15"/>
  <c r="AB277" i="15"/>
  <c r="AB278" i="15"/>
  <c r="AB279" i="15"/>
  <c r="AB280" i="15"/>
  <c r="AB281" i="15"/>
  <c r="AB282" i="15"/>
  <c r="AB283" i="15"/>
  <c r="AB284" i="15"/>
  <c r="AB285" i="15"/>
  <c r="AB286" i="15"/>
  <c r="AB287" i="15"/>
  <c r="AB288" i="15"/>
  <c r="AB289" i="15"/>
  <c r="AB290" i="15"/>
  <c r="AB291" i="15"/>
  <c r="AB292" i="15"/>
  <c r="AB293" i="15"/>
  <c r="AB294" i="15"/>
  <c r="AB295" i="15"/>
  <c r="AB296" i="15"/>
  <c r="AB297" i="15"/>
  <c r="AB298" i="15"/>
  <c r="AB299" i="15"/>
  <c r="AB300" i="15"/>
  <c r="AA209" i="15"/>
  <c r="AA210" i="15"/>
  <c r="AA211" i="15"/>
  <c r="AA212" i="15"/>
  <c r="AA213" i="15"/>
  <c r="AA214" i="15"/>
  <c r="AA215" i="15"/>
  <c r="AA216" i="15"/>
  <c r="AA217" i="15"/>
  <c r="AA218" i="15"/>
  <c r="AA219" i="15"/>
  <c r="AA220" i="15"/>
  <c r="AA221" i="15"/>
  <c r="AA222" i="15"/>
  <c r="AA223" i="15"/>
  <c r="AA224" i="15"/>
  <c r="AA225" i="15"/>
  <c r="AA226" i="15"/>
  <c r="AA227" i="15"/>
  <c r="AA228" i="15"/>
  <c r="AA229" i="15"/>
  <c r="AA230" i="15"/>
  <c r="AA231" i="15"/>
  <c r="AA232" i="15"/>
  <c r="AA233" i="15"/>
  <c r="AA234" i="15"/>
  <c r="AA235" i="15"/>
  <c r="AA236" i="15"/>
  <c r="AA237" i="15"/>
  <c r="AA238" i="15"/>
  <c r="AA239" i="15"/>
  <c r="AA240" i="15"/>
  <c r="AA241" i="15"/>
  <c r="AA242" i="15"/>
  <c r="AA243" i="15"/>
  <c r="AA244" i="15"/>
  <c r="AA245" i="15"/>
  <c r="AA246" i="15"/>
  <c r="AA247" i="15"/>
  <c r="AA248" i="15"/>
  <c r="AA249" i="15"/>
  <c r="AA250" i="15"/>
  <c r="AA251" i="15"/>
  <c r="AA252" i="15"/>
  <c r="AA253" i="15"/>
  <c r="AA254" i="15"/>
  <c r="AA255" i="15"/>
  <c r="AA256" i="15"/>
  <c r="AA257" i="15"/>
  <c r="AA258" i="15"/>
  <c r="AA259" i="15"/>
  <c r="AA260" i="15"/>
  <c r="AA261" i="15"/>
  <c r="AA262" i="15"/>
  <c r="AA263" i="15"/>
  <c r="AA264" i="15"/>
  <c r="AA265" i="15"/>
  <c r="AA266" i="15"/>
  <c r="AA267" i="15"/>
  <c r="AA268" i="15"/>
  <c r="AA269" i="15"/>
  <c r="AA270" i="15"/>
  <c r="AA271" i="15"/>
  <c r="AA272" i="15"/>
  <c r="AA273" i="15"/>
  <c r="AA274" i="15"/>
  <c r="AA275" i="15"/>
  <c r="AA276" i="15"/>
  <c r="AA277" i="15"/>
  <c r="AA278" i="15"/>
  <c r="AA279" i="15"/>
  <c r="AA280" i="15"/>
  <c r="AA281" i="15"/>
  <c r="AA282" i="15"/>
  <c r="AA283" i="15"/>
  <c r="AA284" i="15"/>
  <c r="AA285" i="15"/>
  <c r="AA286" i="15"/>
  <c r="AA287" i="15"/>
  <c r="AA288" i="15"/>
  <c r="AA289" i="15"/>
  <c r="AA290" i="15"/>
  <c r="AA291" i="15"/>
  <c r="AA292" i="15"/>
  <c r="AA293" i="15"/>
  <c r="AA294" i="15"/>
  <c r="AA295" i="15"/>
  <c r="AA296" i="15"/>
  <c r="AA297" i="15"/>
  <c r="AA298" i="15"/>
  <c r="AA299" i="15"/>
  <c r="AA300" i="15"/>
  <c r="Z209" i="15"/>
  <c r="Z210" i="15"/>
  <c r="Z211" i="15"/>
  <c r="Z212" i="15"/>
  <c r="Z213" i="15"/>
  <c r="Z214" i="15"/>
  <c r="Z215" i="15"/>
  <c r="Z216" i="15"/>
  <c r="Z217" i="15"/>
  <c r="Z218" i="15"/>
  <c r="Z219" i="15"/>
  <c r="Z220" i="15"/>
  <c r="Z221" i="15"/>
  <c r="Z222" i="15"/>
  <c r="Z223" i="15"/>
  <c r="Z224" i="15"/>
  <c r="Z225" i="15"/>
  <c r="Z226" i="15"/>
  <c r="Z227" i="15"/>
  <c r="Z228" i="15"/>
  <c r="Z229" i="15"/>
  <c r="Z230" i="15"/>
  <c r="Z231" i="15"/>
  <c r="Z232" i="15"/>
  <c r="Z233" i="15"/>
  <c r="Z234" i="15"/>
  <c r="Z235" i="15"/>
  <c r="Z236" i="15"/>
  <c r="Z237" i="15"/>
  <c r="Z238" i="15"/>
  <c r="Z239" i="15"/>
  <c r="Z240" i="15"/>
  <c r="Z241" i="15"/>
  <c r="Z242" i="15"/>
  <c r="Z243" i="15"/>
  <c r="Z244" i="15"/>
  <c r="Z245" i="15"/>
  <c r="Z246" i="15"/>
  <c r="Z247" i="15"/>
  <c r="Z248" i="15"/>
  <c r="Z249" i="15"/>
  <c r="Z250" i="15"/>
  <c r="Z251" i="15"/>
  <c r="Z252" i="15"/>
  <c r="Z253" i="15"/>
  <c r="Z254" i="15"/>
  <c r="Z255" i="15"/>
  <c r="Z256" i="15"/>
  <c r="Z257" i="15"/>
  <c r="Z258" i="15"/>
  <c r="Z259" i="15"/>
  <c r="Z260" i="15"/>
  <c r="Z261" i="15"/>
  <c r="Z262" i="15"/>
  <c r="Z263" i="15"/>
  <c r="Z264" i="15"/>
  <c r="Z265" i="15"/>
  <c r="Z266" i="15"/>
  <c r="Z267" i="15"/>
  <c r="Z268" i="15"/>
  <c r="Z269" i="15"/>
  <c r="Z270" i="15"/>
  <c r="Z271" i="15"/>
  <c r="Z272" i="15"/>
  <c r="Z273" i="15"/>
  <c r="Z274" i="15"/>
  <c r="Z275" i="15"/>
  <c r="Z276" i="15"/>
  <c r="Z277" i="15"/>
  <c r="Z278" i="15"/>
  <c r="Z279" i="15"/>
  <c r="Z280" i="15"/>
  <c r="Z281" i="15"/>
  <c r="Z282" i="15"/>
  <c r="Z283" i="15"/>
  <c r="Z284" i="15"/>
  <c r="Z285" i="15"/>
  <c r="Z286" i="15"/>
  <c r="Z287" i="15"/>
  <c r="Z288" i="15"/>
  <c r="Z289" i="15"/>
  <c r="Z290" i="15"/>
  <c r="Z291" i="15"/>
  <c r="Z292" i="15"/>
  <c r="Z293" i="15"/>
  <c r="Z294" i="15"/>
  <c r="Z295" i="15"/>
  <c r="Z296" i="15"/>
  <c r="Z297" i="15"/>
  <c r="Z298" i="15"/>
  <c r="Z299" i="15"/>
  <c r="Z300" i="15"/>
  <c r="Y209" i="15"/>
  <c r="Y210" i="15"/>
  <c r="Y211" i="15"/>
  <c r="Y212" i="15"/>
  <c r="Y213" i="15"/>
  <c r="Y214" i="15"/>
  <c r="Y215" i="15"/>
  <c r="Y216" i="15"/>
  <c r="Y217" i="15"/>
  <c r="Y218" i="15"/>
  <c r="Y219" i="15"/>
  <c r="Y220" i="15"/>
  <c r="Y221" i="15"/>
  <c r="Y222" i="15"/>
  <c r="Y223" i="15"/>
  <c r="Y224" i="15"/>
  <c r="Y225" i="15"/>
  <c r="Y226" i="15"/>
  <c r="Y227" i="15"/>
  <c r="Y228" i="15"/>
  <c r="Y229" i="15"/>
  <c r="Y230" i="15"/>
  <c r="Y231" i="15"/>
  <c r="Y232" i="15"/>
  <c r="Y233" i="15"/>
  <c r="Y234" i="15"/>
  <c r="Y235" i="15"/>
  <c r="Y236" i="15"/>
  <c r="Y237" i="15"/>
  <c r="Y238" i="15"/>
  <c r="Y239" i="15"/>
  <c r="Y240" i="15"/>
  <c r="Y241" i="15"/>
  <c r="Y242" i="15"/>
  <c r="Y243" i="15"/>
  <c r="Y244" i="15"/>
  <c r="Y245" i="15"/>
  <c r="Y246" i="15"/>
  <c r="Y247" i="15"/>
  <c r="Y248" i="15"/>
  <c r="Y249" i="15"/>
  <c r="Y250" i="15"/>
  <c r="Y251" i="15"/>
  <c r="Y252" i="15"/>
  <c r="Y253" i="15"/>
  <c r="Y254" i="15"/>
  <c r="Y255" i="15"/>
  <c r="Y256" i="15"/>
  <c r="Y257" i="15"/>
  <c r="Y258" i="15"/>
  <c r="Y259" i="15"/>
  <c r="Y260" i="15"/>
  <c r="Y261" i="15"/>
  <c r="Y262" i="15"/>
  <c r="Y263" i="15"/>
  <c r="Y264" i="15"/>
  <c r="Y265" i="15"/>
  <c r="Y266" i="15"/>
  <c r="Y267" i="15"/>
  <c r="Y268" i="15"/>
  <c r="Y269" i="15"/>
  <c r="Y270" i="15"/>
  <c r="Y271" i="15"/>
  <c r="Y272" i="15"/>
  <c r="Y273" i="15"/>
  <c r="Y274" i="15"/>
  <c r="Y275" i="15"/>
  <c r="Y276" i="15"/>
  <c r="Y277" i="15"/>
  <c r="Y278" i="15"/>
  <c r="Y279" i="15"/>
  <c r="Y280" i="15"/>
  <c r="Y281" i="15"/>
  <c r="Y282" i="15"/>
  <c r="Y283" i="15"/>
  <c r="Y284" i="15"/>
  <c r="Y285" i="15"/>
  <c r="Y286" i="15"/>
  <c r="Y287" i="15"/>
  <c r="Y288" i="15"/>
  <c r="Y289" i="15"/>
  <c r="Y290" i="15"/>
  <c r="Y291" i="15"/>
  <c r="Y292" i="15"/>
  <c r="Y293" i="15"/>
  <c r="Y294" i="15"/>
  <c r="Y295" i="15"/>
  <c r="Y296" i="15"/>
  <c r="Y297" i="15"/>
  <c r="Y298" i="15"/>
  <c r="Y299" i="15"/>
  <c r="Y300" i="15"/>
  <c r="N209" i="15"/>
  <c r="N210" i="15"/>
  <c r="N211" i="15"/>
  <c r="N212" i="15"/>
  <c r="N213" i="15"/>
  <c r="N214" i="15"/>
  <c r="N215" i="15"/>
  <c r="N216" i="15"/>
  <c r="N217" i="15"/>
  <c r="N218" i="15"/>
  <c r="N219" i="15"/>
  <c r="N220" i="15"/>
  <c r="N221" i="15"/>
  <c r="N222" i="15"/>
  <c r="N223" i="15"/>
  <c r="N224" i="15"/>
  <c r="N225" i="15"/>
  <c r="N226" i="15"/>
  <c r="N227" i="15"/>
  <c r="N228" i="15"/>
  <c r="N229" i="15"/>
  <c r="N230" i="15"/>
  <c r="N231" i="15"/>
  <c r="N232" i="15"/>
  <c r="N233" i="15"/>
  <c r="N234" i="15"/>
  <c r="N235" i="15"/>
  <c r="N236" i="15"/>
  <c r="N237" i="15"/>
  <c r="N238" i="15"/>
  <c r="N239" i="15"/>
  <c r="N240" i="15"/>
  <c r="N241" i="15"/>
  <c r="N242" i="15"/>
  <c r="N243" i="15"/>
  <c r="N244" i="15"/>
  <c r="N245" i="15"/>
  <c r="N246" i="15"/>
  <c r="N247" i="15"/>
  <c r="N248" i="15"/>
  <c r="N249" i="15"/>
  <c r="N250" i="15"/>
  <c r="N251" i="15"/>
  <c r="N252" i="15"/>
  <c r="N253" i="15"/>
  <c r="N254" i="15"/>
  <c r="N255" i="15"/>
  <c r="N256" i="15"/>
  <c r="N257" i="15"/>
  <c r="N258" i="15"/>
  <c r="N259" i="15"/>
  <c r="N260" i="15"/>
  <c r="N261" i="15"/>
  <c r="N262" i="15"/>
  <c r="N263" i="15"/>
  <c r="N264" i="15"/>
  <c r="N265" i="15"/>
  <c r="N266" i="15"/>
  <c r="N267" i="15"/>
  <c r="N268" i="15"/>
  <c r="N269" i="15"/>
  <c r="N270" i="15"/>
  <c r="N271" i="15"/>
  <c r="N272" i="15"/>
  <c r="N273" i="15"/>
  <c r="N274" i="15"/>
  <c r="N275" i="15"/>
  <c r="N276" i="15"/>
  <c r="N277" i="15"/>
  <c r="N278" i="15"/>
  <c r="N279" i="15"/>
  <c r="N280" i="15"/>
  <c r="N281" i="15"/>
  <c r="N282" i="15"/>
  <c r="N283" i="15"/>
  <c r="N284" i="15"/>
  <c r="N285" i="15"/>
  <c r="N286" i="15"/>
  <c r="N287" i="15"/>
  <c r="N288" i="15"/>
  <c r="N289" i="15"/>
  <c r="N290" i="15"/>
  <c r="N291" i="15"/>
  <c r="N292" i="15"/>
  <c r="N293" i="15"/>
  <c r="N294" i="15"/>
  <c r="N295" i="15"/>
  <c r="N296" i="15"/>
  <c r="N297" i="15"/>
  <c r="N298" i="15"/>
  <c r="N299" i="15"/>
  <c r="N300" i="15"/>
  <c r="F201" i="15"/>
  <c r="F202" i="15"/>
  <c r="F203" i="15"/>
  <c r="F204" i="15"/>
  <c r="F205" i="15"/>
  <c r="F206" i="15"/>
  <c r="F207" i="15"/>
  <c r="F208" i="15"/>
  <c r="C209" i="15"/>
  <c r="S209" i="15" s="1"/>
  <c r="AD209" i="15" s="1"/>
  <c r="C210" i="15"/>
  <c r="S210" i="15" s="1"/>
  <c r="AD210" i="15" s="1"/>
  <c r="AI209" i="22"/>
  <c r="AI210" i="22"/>
  <c r="AI211" i="22"/>
  <c r="AI212" i="22"/>
  <c r="AI213" i="22"/>
  <c r="AI214" i="22"/>
  <c r="AI215" i="22"/>
  <c r="AI216" i="22"/>
  <c r="AI217" i="22"/>
  <c r="AI218" i="22"/>
  <c r="AI219" i="22"/>
  <c r="AI220" i="22"/>
  <c r="AI221" i="22"/>
  <c r="AI222" i="22"/>
  <c r="AI223" i="22"/>
  <c r="AI224" i="22"/>
  <c r="AI225" i="22"/>
  <c r="AI226" i="22"/>
  <c r="AI227" i="22"/>
  <c r="AI228" i="22"/>
  <c r="AI229" i="22"/>
  <c r="AI230" i="22"/>
  <c r="AI231" i="22"/>
  <c r="AI232" i="22"/>
  <c r="AI233" i="22"/>
  <c r="AI234" i="22"/>
  <c r="AI235" i="22"/>
  <c r="AI236" i="22"/>
  <c r="AI237" i="22"/>
  <c r="AI238" i="22"/>
  <c r="AI239" i="22"/>
  <c r="AI240" i="22"/>
  <c r="AI241" i="22"/>
  <c r="AI242" i="22"/>
  <c r="AI243" i="22"/>
  <c r="AI244" i="22"/>
  <c r="AI245" i="22"/>
  <c r="AI246" i="22"/>
  <c r="AI247" i="22"/>
  <c r="AI248" i="22"/>
  <c r="AI249" i="22"/>
  <c r="AI250" i="22"/>
  <c r="AI251" i="22"/>
  <c r="AI252" i="22"/>
  <c r="AI253" i="22"/>
  <c r="AI254" i="22"/>
  <c r="AI255" i="22"/>
  <c r="AI256" i="22"/>
  <c r="AI257" i="22"/>
  <c r="AI258" i="22"/>
  <c r="AI259" i="22"/>
  <c r="AI260" i="22"/>
  <c r="AI261" i="22"/>
  <c r="AI262" i="22"/>
  <c r="AI263" i="22"/>
  <c r="AI264" i="22"/>
  <c r="AI265" i="22"/>
  <c r="AI266" i="22"/>
  <c r="AI267" i="22"/>
  <c r="AI268" i="22"/>
  <c r="AI269" i="22"/>
  <c r="AI270" i="22"/>
  <c r="AI271" i="22"/>
  <c r="AI272" i="22"/>
  <c r="AI273" i="22"/>
  <c r="AI274" i="22"/>
  <c r="AI275" i="22"/>
  <c r="AI276" i="22"/>
  <c r="AI277" i="22"/>
  <c r="AI278" i="22"/>
  <c r="AI279" i="22"/>
  <c r="AI280" i="22"/>
  <c r="AI281" i="22"/>
  <c r="AI282" i="22"/>
  <c r="AI283" i="22"/>
  <c r="AI284" i="22"/>
  <c r="AI285" i="22"/>
  <c r="AI286" i="22"/>
  <c r="AI287" i="22"/>
  <c r="AI288" i="22"/>
  <c r="AI289" i="22"/>
  <c r="AI290" i="22"/>
  <c r="AI291" i="22"/>
  <c r="AI292" i="22"/>
  <c r="AI293" i="22"/>
  <c r="AI294" i="22"/>
  <c r="AI295" i="22"/>
  <c r="AI296" i="22"/>
  <c r="AI297" i="22"/>
  <c r="AI298" i="22"/>
  <c r="AI299" i="22"/>
  <c r="AI300" i="22"/>
  <c r="AF209" i="22"/>
  <c r="AF210" i="22"/>
  <c r="AF211" i="22"/>
  <c r="AF212" i="22"/>
  <c r="AF213" i="22"/>
  <c r="AF214" i="22"/>
  <c r="AF215" i="22"/>
  <c r="AF216" i="22"/>
  <c r="AF217" i="22"/>
  <c r="AF218" i="22"/>
  <c r="AF219" i="22"/>
  <c r="AF220" i="22"/>
  <c r="AF221" i="22"/>
  <c r="AF222" i="22"/>
  <c r="AF223" i="22"/>
  <c r="AF224" i="22"/>
  <c r="AF225" i="22"/>
  <c r="AF226" i="22"/>
  <c r="AF227" i="22"/>
  <c r="AF228" i="22"/>
  <c r="AF229" i="22"/>
  <c r="AF230" i="22"/>
  <c r="AF231" i="22"/>
  <c r="AF232" i="22"/>
  <c r="AF233" i="22"/>
  <c r="AF234" i="22"/>
  <c r="AF235" i="22"/>
  <c r="AF236" i="22"/>
  <c r="AF237" i="22"/>
  <c r="AF238" i="22"/>
  <c r="AF239" i="22"/>
  <c r="AF240" i="22"/>
  <c r="AF241" i="22"/>
  <c r="AF242" i="22"/>
  <c r="AF243" i="22"/>
  <c r="AF244" i="22"/>
  <c r="AF245" i="22"/>
  <c r="AF246" i="22"/>
  <c r="AF247" i="22"/>
  <c r="AF248" i="22"/>
  <c r="AF249" i="22"/>
  <c r="AF250" i="22"/>
  <c r="AF251" i="22"/>
  <c r="AF252" i="22"/>
  <c r="AF253" i="22"/>
  <c r="AF254" i="22"/>
  <c r="AF255" i="22"/>
  <c r="AF256" i="22"/>
  <c r="AF257" i="22"/>
  <c r="AF258" i="22"/>
  <c r="AF259" i="22"/>
  <c r="AF260" i="22"/>
  <c r="AF261" i="22"/>
  <c r="AF262" i="22"/>
  <c r="AF263" i="22"/>
  <c r="AF264" i="22"/>
  <c r="AF265" i="22"/>
  <c r="AF266" i="22"/>
  <c r="AF267" i="22"/>
  <c r="AF268" i="22"/>
  <c r="AF269" i="22"/>
  <c r="AF270" i="22"/>
  <c r="AF271" i="22"/>
  <c r="AF272" i="22"/>
  <c r="AF273" i="22"/>
  <c r="AF274" i="22"/>
  <c r="AF275" i="22"/>
  <c r="AF276" i="22"/>
  <c r="AF277" i="22"/>
  <c r="AF278" i="22"/>
  <c r="AF279" i="22"/>
  <c r="AF280" i="22"/>
  <c r="AF281" i="22"/>
  <c r="AF282" i="22"/>
  <c r="AF283" i="22"/>
  <c r="AF284" i="22"/>
  <c r="AF285" i="22"/>
  <c r="AF286" i="22"/>
  <c r="AF287" i="22"/>
  <c r="AF288" i="22"/>
  <c r="AF289" i="22"/>
  <c r="AF290" i="22"/>
  <c r="AF291" i="22"/>
  <c r="AF292" i="22"/>
  <c r="AF293" i="22"/>
  <c r="AF294" i="22"/>
  <c r="AF295" i="22"/>
  <c r="AF296" i="22"/>
  <c r="AF297" i="22"/>
  <c r="AF298" i="22"/>
  <c r="AF299" i="22"/>
  <c r="AF300" i="22"/>
  <c r="AB209" i="22"/>
  <c r="AB210" i="22"/>
  <c r="AB211" i="22"/>
  <c r="AB212" i="22"/>
  <c r="AB213" i="22"/>
  <c r="AB214" i="22"/>
  <c r="AB215" i="22"/>
  <c r="AB216" i="22"/>
  <c r="AB217" i="22"/>
  <c r="AB218" i="22"/>
  <c r="AB219" i="22"/>
  <c r="AB220" i="22"/>
  <c r="AB221" i="22"/>
  <c r="AB222" i="22"/>
  <c r="AB223" i="22"/>
  <c r="AB224" i="22"/>
  <c r="AB225" i="22"/>
  <c r="AB226" i="22"/>
  <c r="AB227" i="22"/>
  <c r="AB228" i="22"/>
  <c r="AB229" i="22"/>
  <c r="AB230" i="22"/>
  <c r="AB231" i="22"/>
  <c r="AB232" i="22"/>
  <c r="AB233" i="22"/>
  <c r="AB234" i="22"/>
  <c r="AB235" i="22"/>
  <c r="AB236" i="22"/>
  <c r="AB237" i="22"/>
  <c r="AB238" i="22"/>
  <c r="AB239" i="22"/>
  <c r="AB240" i="22"/>
  <c r="AB241" i="22"/>
  <c r="AB242" i="22"/>
  <c r="AB243" i="22"/>
  <c r="AB244" i="22"/>
  <c r="AB245" i="22"/>
  <c r="AB246" i="22"/>
  <c r="AB247" i="22"/>
  <c r="AB248" i="22"/>
  <c r="AB249" i="22"/>
  <c r="AB250" i="22"/>
  <c r="AB251" i="22"/>
  <c r="AB252" i="22"/>
  <c r="AB253" i="22"/>
  <c r="AB254" i="22"/>
  <c r="AB255" i="22"/>
  <c r="AB256" i="22"/>
  <c r="AB257" i="22"/>
  <c r="AB258" i="22"/>
  <c r="AB259" i="22"/>
  <c r="AB260" i="22"/>
  <c r="AB261" i="22"/>
  <c r="AB262" i="22"/>
  <c r="AB263" i="22"/>
  <c r="AB264" i="22"/>
  <c r="AB265" i="22"/>
  <c r="AB266" i="22"/>
  <c r="AB267" i="22"/>
  <c r="AB268" i="22"/>
  <c r="AB269" i="22"/>
  <c r="AB270" i="22"/>
  <c r="AB271" i="22"/>
  <c r="AB272" i="22"/>
  <c r="AB273" i="22"/>
  <c r="AB274" i="22"/>
  <c r="AB275" i="22"/>
  <c r="AB276" i="22"/>
  <c r="AB277" i="22"/>
  <c r="AB278" i="22"/>
  <c r="AB279" i="22"/>
  <c r="AB280" i="22"/>
  <c r="AB281" i="22"/>
  <c r="AB282" i="22"/>
  <c r="AB283" i="22"/>
  <c r="AB284" i="22"/>
  <c r="AB285" i="22"/>
  <c r="AB286" i="22"/>
  <c r="AB287" i="22"/>
  <c r="AB288" i="22"/>
  <c r="AB289" i="22"/>
  <c r="AB290" i="22"/>
  <c r="AB291" i="22"/>
  <c r="AB292" i="22"/>
  <c r="AB293" i="22"/>
  <c r="AB294" i="22"/>
  <c r="AB295" i="22"/>
  <c r="AB296" i="22"/>
  <c r="AB297" i="22"/>
  <c r="AB298" i="22"/>
  <c r="AB299" i="22"/>
  <c r="AB300" i="22"/>
  <c r="AA209" i="22"/>
  <c r="AA210" i="22"/>
  <c r="AA211" i="22"/>
  <c r="AA212" i="22"/>
  <c r="AA213" i="22"/>
  <c r="AA214" i="22"/>
  <c r="AA215" i="22"/>
  <c r="AA216" i="22"/>
  <c r="AA217" i="22"/>
  <c r="AA218" i="22"/>
  <c r="AA219" i="22"/>
  <c r="AA220" i="22"/>
  <c r="AA221" i="22"/>
  <c r="AA222" i="22"/>
  <c r="AA223" i="22"/>
  <c r="AA224" i="22"/>
  <c r="AA225" i="22"/>
  <c r="AA226" i="22"/>
  <c r="AA227" i="22"/>
  <c r="AA228" i="22"/>
  <c r="AA229" i="22"/>
  <c r="AA230" i="22"/>
  <c r="AA231" i="22"/>
  <c r="AA232" i="22"/>
  <c r="AA233" i="22"/>
  <c r="AA234" i="22"/>
  <c r="AA235" i="22"/>
  <c r="AA236" i="22"/>
  <c r="AA237" i="22"/>
  <c r="AA238" i="22"/>
  <c r="AA239" i="22"/>
  <c r="AA240" i="22"/>
  <c r="AA241" i="22"/>
  <c r="AA242" i="22"/>
  <c r="AA243" i="22"/>
  <c r="AA244" i="22"/>
  <c r="AA245" i="22"/>
  <c r="AA246" i="22"/>
  <c r="AA247" i="22"/>
  <c r="AA248" i="22"/>
  <c r="AA249" i="22"/>
  <c r="AA250" i="22"/>
  <c r="AA251" i="22"/>
  <c r="AA252" i="22"/>
  <c r="AA253" i="22"/>
  <c r="AA254" i="22"/>
  <c r="AA255" i="22"/>
  <c r="AA256" i="22"/>
  <c r="AA257" i="22"/>
  <c r="AA258" i="22"/>
  <c r="AA259" i="22"/>
  <c r="AA260" i="22"/>
  <c r="AA261" i="22"/>
  <c r="AA262" i="22"/>
  <c r="AA263" i="22"/>
  <c r="AA264" i="22"/>
  <c r="AA265" i="22"/>
  <c r="AA266" i="22"/>
  <c r="AA267" i="22"/>
  <c r="AA268" i="22"/>
  <c r="AA269" i="22"/>
  <c r="AA270" i="22"/>
  <c r="AA271" i="22"/>
  <c r="AA272" i="22"/>
  <c r="AA273" i="22"/>
  <c r="AA274" i="22"/>
  <c r="AA275" i="22"/>
  <c r="AA276" i="22"/>
  <c r="AA277" i="22"/>
  <c r="AA278" i="22"/>
  <c r="AA279" i="22"/>
  <c r="AA280" i="22"/>
  <c r="AA281" i="22"/>
  <c r="AA282" i="22"/>
  <c r="AA283" i="22"/>
  <c r="AA284" i="22"/>
  <c r="AA285" i="22"/>
  <c r="AA286" i="22"/>
  <c r="AA287" i="22"/>
  <c r="AA288" i="22"/>
  <c r="AA289" i="22"/>
  <c r="AA290" i="22"/>
  <c r="AA291" i="22"/>
  <c r="AA292" i="22"/>
  <c r="AA293" i="22"/>
  <c r="AA294" i="22"/>
  <c r="AA295" i="22"/>
  <c r="AA296" i="22"/>
  <c r="AA297" i="22"/>
  <c r="AA298" i="22"/>
  <c r="AA299" i="22"/>
  <c r="AA300" i="22"/>
  <c r="Z209" i="22"/>
  <c r="Z210" i="22"/>
  <c r="Z211" i="22"/>
  <c r="Z212" i="22"/>
  <c r="Z213" i="22"/>
  <c r="Z214" i="22"/>
  <c r="Z215" i="22"/>
  <c r="Z216" i="22"/>
  <c r="Z217" i="22"/>
  <c r="Z218" i="22"/>
  <c r="Z219" i="22"/>
  <c r="Z220" i="22"/>
  <c r="Z221" i="22"/>
  <c r="Z222" i="22"/>
  <c r="Z223" i="22"/>
  <c r="Z224" i="22"/>
  <c r="Z225" i="22"/>
  <c r="Z226" i="22"/>
  <c r="Z227" i="22"/>
  <c r="Z228" i="22"/>
  <c r="Z229" i="22"/>
  <c r="Z230" i="22"/>
  <c r="Z231" i="22"/>
  <c r="Z232" i="22"/>
  <c r="Z233" i="22"/>
  <c r="Z234" i="22"/>
  <c r="Z235" i="22"/>
  <c r="Z236" i="22"/>
  <c r="Z237" i="22"/>
  <c r="Z238" i="22"/>
  <c r="Z239" i="22"/>
  <c r="Z240" i="22"/>
  <c r="Z241" i="22"/>
  <c r="Z242" i="22"/>
  <c r="Z243" i="22"/>
  <c r="Z244" i="22"/>
  <c r="Z245" i="22"/>
  <c r="Z246" i="22"/>
  <c r="Z247" i="22"/>
  <c r="Z248" i="22"/>
  <c r="Z249" i="22"/>
  <c r="Z250" i="22"/>
  <c r="Z251" i="22"/>
  <c r="Z252" i="22"/>
  <c r="Z253" i="22"/>
  <c r="Z254" i="22"/>
  <c r="Z255" i="22"/>
  <c r="Z256" i="22"/>
  <c r="Z257" i="22"/>
  <c r="Z258" i="22"/>
  <c r="Z259" i="22"/>
  <c r="Z260" i="22"/>
  <c r="Z261" i="22"/>
  <c r="Z262" i="22"/>
  <c r="Z263" i="22"/>
  <c r="Z264" i="22"/>
  <c r="Z265" i="22"/>
  <c r="Z266" i="22"/>
  <c r="Z267" i="22"/>
  <c r="Z268" i="22"/>
  <c r="Z269" i="22"/>
  <c r="Z270" i="22"/>
  <c r="Z271" i="22"/>
  <c r="Z272" i="22"/>
  <c r="Z273" i="22"/>
  <c r="Z274" i="22"/>
  <c r="Z275" i="22"/>
  <c r="Z276" i="22"/>
  <c r="Z277" i="22"/>
  <c r="Z278" i="22"/>
  <c r="Z279" i="22"/>
  <c r="Z280" i="22"/>
  <c r="Z281" i="22"/>
  <c r="Z282" i="22"/>
  <c r="Z283" i="22"/>
  <c r="Z284" i="22"/>
  <c r="Z285" i="22"/>
  <c r="Z286" i="22"/>
  <c r="Z287" i="22"/>
  <c r="Z288" i="22"/>
  <c r="Z289" i="22"/>
  <c r="Z290" i="22"/>
  <c r="Z291" i="22"/>
  <c r="Z292" i="22"/>
  <c r="Z293" i="22"/>
  <c r="Z294" i="22"/>
  <c r="Z295" i="22"/>
  <c r="Z296" i="22"/>
  <c r="Z297" i="22"/>
  <c r="Z298" i="22"/>
  <c r="Z299" i="22"/>
  <c r="Z300" i="22"/>
  <c r="Y209" i="22"/>
  <c r="Y210" i="22"/>
  <c r="Y211" i="22"/>
  <c r="Y212" i="22"/>
  <c r="Y213" i="22"/>
  <c r="Y214" i="22"/>
  <c r="Y215" i="22"/>
  <c r="Y216" i="22"/>
  <c r="Y217" i="22"/>
  <c r="Y218" i="22"/>
  <c r="Y219" i="22"/>
  <c r="Y220" i="22"/>
  <c r="Y221" i="22"/>
  <c r="Y222" i="22"/>
  <c r="Y223" i="22"/>
  <c r="Y224" i="22"/>
  <c r="Y225" i="22"/>
  <c r="Y226" i="22"/>
  <c r="Y227" i="22"/>
  <c r="Y228" i="22"/>
  <c r="Y229" i="22"/>
  <c r="Y230" i="22"/>
  <c r="Y231" i="22"/>
  <c r="Y232" i="22"/>
  <c r="Y233" i="22"/>
  <c r="Y234" i="22"/>
  <c r="Y235" i="22"/>
  <c r="Y236" i="22"/>
  <c r="Y237" i="22"/>
  <c r="Y238" i="22"/>
  <c r="Y239" i="22"/>
  <c r="Y240" i="22"/>
  <c r="Y241" i="22"/>
  <c r="Y242" i="22"/>
  <c r="Y243" i="22"/>
  <c r="Y244" i="22"/>
  <c r="Y245" i="22"/>
  <c r="Y246" i="22"/>
  <c r="Y247" i="22"/>
  <c r="Y248" i="22"/>
  <c r="Y249" i="22"/>
  <c r="Y250" i="22"/>
  <c r="Y251" i="22"/>
  <c r="Y252" i="22"/>
  <c r="Y253" i="22"/>
  <c r="Y254" i="22"/>
  <c r="Y255" i="22"/>
  <c r="Y256" i="22"/>
  <c r="Y257" i="22"/>
  <c r="Y258" i="22"/>
  <c r="Y259" i="22"/>
  <c r="Y260" i="22"/>
  <c r="Y261" i="22"/>
  <c r="Y262" i="22"/>
  <c r="Y263" i="22"/>
  <c r="Y264" i="22"/>
  <c r="Y265" i="22"/>
  <c r="Y266" i="22"/>
  <c r="Y267" i="22"/>
  <c r="Y268" i="22"/>
  <c r="Y269" i="22"/>
  <c r="Y270" i="22"/>
  <c r="Y271" i="22"/>
  <c r="Y272" i="22"/>
  <c r="Y273" i="22"/>
  <c r="Y274" i="22"/>
  <c r="Y275" i="22"/>
  <c r="Y276" i="22"/>
  <c r="Y277" i="22"/>
  <c r="Y278" i="22"/>
  <c r="Y279" i="22"/>
  <c r="Y280" i="22"/>
  <c r="Y281" i="22"/>
  <c r="Y282" i="22"/>
  <c r="Y283" i="22"/>
  <c r="Y284" i="22"/>
  <c r="Y285" i="22"/>
  <c r="Y286" i="22"/>
  <c r="Y287" i="22"/>
  <c r="Y288" i="22"/>
  <c r="Y289" i="22"/>
  <c r="Y290" i="22"/>
  <c r="Y291" i="22"/>
  <c r="Y292" i="22"/>
  <c r="Y293" i="22"/>
  <c r="Y294" i="22"/>
  <c r="Y295" i="22"/>
  <c r="Y296" i="22"/>
  <c r="Y297" i="22"/>
  <c r="Y298" i="22"/>
  <c r="Y299" i="22"/>
  <c r="Y300" i="22"/>
  <c r="N209" i="22"/>
  <c r="N210" i="22"/>
  <c r="N211" i="22"/>
  <c r="N212" i="22"/>
  <c r="N213" i="22"/>
  <c r="N214" i="22"/>
  <c r="N215" i="22"/>
  <c r="N216" i="22"/>
  <c r="N217" i="22"/>
  <c r="N218" i="22"/>
  <c r="N219" i="22"/>
  <c r="N220" i="22"/>
  <c r="N221" i="22"/>
  <c r="N222" i="22"/>
  <c r="N223" i="22"/>
  <c r="N224" i="22"/>
  <c r="N225" i="22"/>
  <c r="N226" i="22"/>
  <c r="N227" i="22"/>
  <c r="N228" i="22"/>
  <c r="N229" i="22"/>
  <c r="N230" i="22"/>
  <c r="N231" i="22"/>
  <c r="N232" i="22"/>
  <c r="N233" i="22"/>
  <c r="N234" i="22"/>
  <c r="N235" i="22"/>
  <c r="N236" i="22"/>
  <c r="N237" i="22"/>
  <c r="N238" i="22"/>
  <c r="N239" i="22"/>
  <c r="N240" i="22"/>
  <c r="N241" i="22"/>
  <c r="N242" i="22"/>
  <c r="N243" i="22"/>
  <c r="N244" i="22"/>
  <c r="N245" i="22"/>
  <c r="N246" i="22"/>
  <c r="N247" i="22"/>
  <c r="N248" i="22"/>
  <c r="N249" i="22"/>
  <c r="N250" i="22"/>
  <c r="N251" i="22"/>
  <c r="N252" i="22"/>
  <c r="N253" i="22"/>
  <c r="N254" i="22"/>
  <c r="N255" i="22"/>
  <c r="N256" i="22"/>
  <c r="N257" i="22"/>
  <c r="N258" i="22"/>
  <c r="N259" i="22"/>
  <c r="N260" i="22"/>
  <c r="N261" i="22"/>
  <c r="N262" i="22"/>
  <c r="N263" i="22"/>
  <c r="N264" i="22"/>
  <c r="N265" i="22"/>
  <c r="N266" i="22"/>
  <c r="N267" i="22"/>
  <c r="N268" i="22"/>
  <c r="N269" i="22"/>
  <c r="N270" i="22"/>
  <c r="N271" i="22"/>
  <c r="N272" i="22"/>
  <c r="N273" i="22"/>
  <c r="N274" i="22"/>
  <c r="N275" i="22"/>
  <c r="N276" i="22"/>
  <c r="N277" i="22"/>
  <c r="N278" i="22"/>
  <c r="N279" i="22"/>
  <c r="N280" i="22"/>
  <c r="N281" i="22"/>
  <c r="N282" i="22"/>
  <c r="N283" i="22"/>
  <c r="N284" i="22"/>
  <c r="N285" i="22"/>
  <c r="N286" i="22"/>
  <c r="N287" i="22"/>
  <c r="N288" i="22"/>
  <c r="N289" i="22"/>
  <c r="N290" i="22"/>
  <c r="N291" i="22"/>
  <c r="N292" i="22"/>
  <c r="N293" i="22"/>
  <c r="N294" i="22"/>
  <c r="N295" i="22"/>
  <c r="N296" i="22"/>
  <c r="N297" i="22"/>
  <c r="N298" i="22"/>
  <c r="N299" i="22"/>
  <c r="N300" i="22"/>
  <c r="C209" i="22"/>
  <c r="AI209" i="16"/>
  <c r="AI210" i="16"/>
  <c r="AI211" i="16"/>
  <c r="AI212" i="16"/>
  <c r="AI213" i="16"/>
  <c r="AI214" i="16"/>
  <c r="AI215" i="16"/>
  <c r="AI216" i="16"/>
  <c r="AI217" i="16"/>
  <c r="AI218" i="16"/>
  <c r="AI219" i="16"/>
  <c r="AI220" i="16"/>
  <c r="AI221" i="16"/>
  <c r="AI222" i="16"/>
  <c r="AI223" i="16"/>
  <c r="AI224" i="16"/>
  <c r="AI225" i="16"/>
  <c r="AI226" i="16"/>
  <c r="AI227" i="16"/>
  <c r="AI228" i="16"/>
  <c r="AI229" i="16"/>
  <c r="AI230" i="16"/>
  <c r="AI231" i="16"/>
  <c r="AI232" i="16"/>
  <c r="AI233" i="16"/>
  <c r="AI234" i="16"/>
  <c r="AI235" i="16"/>
  <c r="AI236" i="16"/>
  <c r="AI237" i="16"/>
  <c r="AI238" i="16"/>
  <c r="AI239" i="16"/>
  <c r="AI240" i="16"/>
  <c r="AI241" i="16"/>
  <c r="AI242" i="16"/>
  <c r="AI243" i="16"/>
  <c r="AI244" i="16"/>
  <c r="AI245" i="16"/>
  <c r="AI246" i="16"/>
  <c r="AI247" i="16"/>
  <c r="AI248" i="16"/>
  <c r="AI249" i="16"/>
  <c r="AI250" i="16"/>
  <c r="AI251" i="16"/>
  <c r="AI252" i="16"/>
  <c r="AI253" i="16"/>
  <c r="AI254" i="16"/>
  <c r="AI255" i="16"/>
  <c r="AI256" i="16"/>
  <c r="AI257" i="16"/>
  <c r="AI258" i="16"/>
  <c r="AI259" i="16"/>
  <c r="AI260" i="16"/>
  <c r="AI261" i="16"/>
  <c r="AI262" i="16"/>
  <c r="AI263" i="16"/>
  <c r="AI264" i="16"/>
  <c r="AI265" i="16"/>
  <c r="AI266" i="16"/>
  <c r="AI267" i="16"/>
  <c r="AI268" i="16"/>
  <c r="AI269" i="16"/>
  <c r="AI270" i="16"/>
  <c r="AI271" i="16"/>
  <c r="AI272" i="16"/>
  <c r="AI273" i="16"/>
  <c r="AI274" i="16"/>
  <c r="AI275" i="16"/>
  <c r="AI276" i="16"/>
  <c r="AI277" i="16"/>
  <c r="AI278" i="16"/>
  <c r="AI279" i="16"/>
  <c r="AI280" i="16"/>
  <c r="AI281" i="16"/>
  <c r="AI282" i="16"/>
  <c r="AI283" i="16"/>
  <c r="AI284" i="16"/>
  <c r="AI285" i="16"/>
  <c r="AI286" i="16"/>
  <c r="AI287" i="16"/>
  <c r="AI288" i="16"/>
  <c r="AI289" i="16"/>
  <c r="AI290" i="16"/>
  <c r="AI291" i="16"/>
  <c r="AI292" i="16"/>
  <c r="AI293" i="16"/>
  <c r="AI294" i="16"/>
  <c r="AI295" i="16"/>
  <c r="AI296" i="16"/>
  <c r="AI297" i="16"/>
  <c r="AI298" i="16"/>
  <c r="AI299" i="16"/>
  <c r="AI300" i="16"/>
  <c r="AI301" i="16"/>
  <c r="AF209" i="16"/>
  <c r="AF210" i="16"/>
  <c r="AF211" i="16"/>
  <c r="AF212" i="16"/>
  <c r="AF213" i="16"/>
  <c r="AF214" i="16"/>
  <c r="AF215" i="16"/>
  <c r="AF216" i="16"/>
  <c r="AF217" i="16"/>
  <c r="AF218" i="16"/>
  <c r="AF219" i="16"/>
  <c r="AF220" i="16"/>
  <c r="AF221" i="16"/>
  <c r="AF222" i="16"/>
  <c r="AF223" i="16"/>
  <c r="AF224" i="16"/>
  <c r="AF225" i="16"/>
  <c r="AF226" i="16"/>
  <c r="AF227" i="16"/>
  <c r="AF228" i="16"/>
  <c r="AF229" i="16"/>
  <c r="AF230" i="16"/>
  <c r="AF231" i="16"/>
  <c r="AF232" i="16"/>
  <c r="AF233" i="16"/>
  <c r="AF234" i="16"/>
  <c r="AF235" i="16"/>
  <c r="AF236" i="16"/>
  <c r="AF237" i="16"/>
  <c r="AF238" i="16"/>
  <c r="AF239" i="16"/>
  <c r="AF240" i="16"/>
  <c r="AF241" i="16"/>
  <c r="AF242" i="16"/>
  <c r="AF243" i="16"/>
  <c r="AF244" i="16"/>
  <c r="AF245" i="16"/>
  <c r="AF246" i="16"/>
  <c r="AF247" i="16"/>
  <c r="AF248" i="16"/>
  <c r="AF249" i="16"/>
  <c r="AF250" i="16"/>
  <c r="AF251" i="16"/>
  <c r="AF252" i="16"/>
  <c r="AF253" i="16"/>
  <c r="AF254" i="16"/>
  <c r="AF255" i="16"/>
  <c r="AF256" i="16"/>
  <c r="AF257" i="16"/>
  <c r="AF258" i="16"/>
  <c r="AF259" i="16"/>
  <c r="AF260" i="16"/>
  <c r="AF261" i="16"/>
  <c r="AF262" i="16"/>
  <c r="AF263" i="16"/>
  <c r="AF264" i="16"/>
  <c r="AF265" i="16"/>
  <c r="AF266" i="16"/>
  <c r="AF267" i="16"/>
  <c r="AF268" i="16"/>
  <c r="AF269" i="16"/>
  <c r="AF270" i="16"/>
  <c r="AF271" i="16"/>
  <c r="AF272" i="16"/>
  <c r="AF273" i="16"/>
  <c r="AF274" i="16"/>
  <c r="AF275" i="16"/>
  <c r="AF276" i="16"/>
  <c r="AF277" i="16"/>
  <c r="AF278" i="16"/>
  <c r="AF279" i="16"/>
  <c r="AF280" i="16"/>
  <c r="AF281" i="16"/>
  <c r="AF282" i="16"/>
  <c r="AF283" i="16"/>
  <c r="AF284" i="16"/>
  <c r="AF285" i="16"/>
  <c r="AF286" i="16"/>
  <c r="AF287" i="16"/>
  <c r="AF288" i="16"/>
  <c r="AF289" i="16"/>
  <c r="AF290" i="16"/>
  <c r="AF291" i="16"/>
  <c r="AF292" i="16"/>
  <c r="AF293" i="16"/>
  <c r="AF294" i="16"/>
  <c r="AF295" i="16"/>
  <c r="AF296" i="16"/>
  <c r="AF297" i="16"/>
  <c r="AF298" i="16"/>
  <c r="AF299" i="16"/>
  <c r="AF300" i="16"/>
  <c r="AF301" i="16"/>
  <c r="AB209" i="16"/>
  <c r="AB210" i="16"/>
  <c r="AB211" i="16"/>
  <c r="AB212" i="16"/>
  <c r="AB213" i="16"/>
  <c r="AB214" i="16"/>
  <c r="AB215" i="16"/>
  <c r="AB216" i="16"/>
  <c r="AB217" i="16"/>
  <c r="AB218" i="16"/>
  <c r="AB219" i="16"/>
  <c r="AB220" i="16"/>
  <c r="AB221" i="16"/>
  <c r="AB222" i="16"/>
  <c r="AB223" i="16"/>
  <c r="AB224" i="16"/>
  <c r="AB225" i="16"/>
  <c r="AB226" i="16"/>
  <c r="AB227" i="16"/>
  <c r="AB228" i="16"/>
  <c r="AB229" i="16"/>
  <c r="AB230" i="16"/>
  <c r="AB231" i="16"/>
  <c r="AB232" i="16"/>
  <c r="AB233" i="16"/>
  <c r="AB234" i="16"/>
  <c r="AB235" i="16"/>
  <c r="AB236" i="16"/>
  <c r="AB237" i="16"/>
  <c r="AB238" i="16"/>
  <c r="AB239" i="16"/>
  <c r="AB240" i="16"/>
  <c r="AB241" i="16"/>
  <c r="AB242" i="16"/>
  <c r="AB243" i="16"/>
  <c r="AB244" i="16"/>
  <c r="AB245" i="16"/>
  <c r="AB246" i="16"/>
  <c r="AB247" i="16"/>
  <c r="AB248" i="16"/>
  <c r="AB249" i="16"/>
  <c r="AB250" i="16"/>
  <c r="AB251" i="16"/>
  <c r="AB252" i="16"/>
  <c r="AB253" i="16"/>
  <c r="AB254" i="16"/>
  <c r="AB255" i="16"/>
  <c r="AB256" i="16"/>
  <c r="AB257" i="16"/>
  <c r="AB258" i="16"/>
  <c r="AB259" i="16"/>
  <c r="AB260" i="16"/>
  <c r="AB261" i="16"/>
  <c r="AB262" i="16"/>
  <c r="AB263" i="16"/>
  <c r="AB264" i="16"/>
  <c r="AB265" i="16"/>
  <c r="AB266" i="16"/>
  <c r="AB267" i="16"/>
  <c r="AB268" i="16"/>
  <c r="AB269" i="16"/>
  <c r="AB270" i="16"/>
  <c r="AB271" i="16"/>
  <c r="AB272" i="16"/>
  <c r="AB273" i="16"/>
  <c r="AB274" i="16"/>
  <c r="AB275" i="16"/>
  <c r="AB276" i="16"/>
  <c r="AB277" i="16"/>
  <c r="AB278" i="16"/>
  <c r="AB279" i="16"/>
  <c r="AB280" i="16"/>
  <c r="AB281" i="16"/>
  <c r="AB282" i="16"/>
  <c r="AB283" i="16"/>
  <c r="AB284" i="16"/>
  <c r="AB285" i="16"/>
  <c r="AB286" i="16"/>
  <c r="AB287" i="16"/>
  <c r="AB288" i="16"/>
  <c r="AB289" i="16"/>
  <c r="AB290" i="16"/>
  <c r="AB291" i="16"/>
  <c r="AB292" i="16"/>
  <c r="AB293" i="16"/>
  <c r="AB294" i="16"/>
  <c r="AB295" i="16"/>
  <c r="AB296" i="16"/>
  <c r="AB297" i="16"/>
  <c r="AB298" i="16"/>
  <c r="AB299" i="16"/>
  <c r="AB300" i="16"/>
  <c r="AB301" i="16"/>
  <c r="AA209" i="16"/>
  <c r="AA210" i="16"/>
  <c r="AA211" i="16"/>
  <c r="AA212" i="16"/>
  <c r="AA213" i="16"/>
  <c r="AA214" i="16"/>
  <c r="AA215" i="16"/>
  <c r="AA216" i="16"/>
  <c r="AA217" i="16"/>
  <c r="AA218" i="16"/>
  <c r="AA219" i="16"/>
  <c r="AA220" i="16"/>
  <c r="AA221" i="16"/>
  <c r="AA222" i="16"/>
  <c r="AA223" i="16"/>
  <c r="AA224" i="16"/>
  <c r="AA225" i="16"/>
  <c r="AA226" i="16"/>
  <c r="AA227" i="16"/>
  <c r="AA228" i="16"/>
  <c r="AA229" i="16"/>
  <c r="AA230" i="16"/>
  <c r="AA231" i="16"/>
  <c r="AA232" i="16"/>
  <c r="AA233" i="16"/>
  <c r="AA234" i="16"/>
  <c r="AA235" i="16"/>
  <c r="AA236" i="16"/>
  <c r="AA237" i="16"/>
  <c r="AA238" i="16"/>
  <c r="AA239" i="16"/>
  <c r="AA240" i="16"/>
  <c r="AA241" i="16"/>
  <c r="AA242" i="16"/>
  <c r="AA243" i="16"/>
  <c r="AA244" i="16"/>
  <c r="AA245" i="16"/>
  <c r="AA246" i="16"/>
  <c r="AA247" i="16"/>
  <c r="AA248" i="16"/>
  <c r="AA249" i="16"/>
  <c r="AA250" i="16"/>
  <c r="AA251" i="16"/>
  <c r="AA252" i="16"/>
  <c r="AA253" i="16"/>
  <c r="AA254" i="16"/>
  <c r="AA255" i="16"/>
  <c r="AA256" i="16"/>
  <c r="AA257" i="16"/>
  <c r="AA258" i="16"/>
  <c r="AA259" i="16"/>
  <c r="AA260" i="16"/>
  <c r="AA261" i="16"/>
  <c r="AA262" i="16"/>
  <c r="AA263" i="16"/>
  <c r="AA264" i="16"/>
  <c r="AA265" i="16"/>
  <c r="AA266" i="16"/>
  <c r="AA267" i="16"/>
  <c r="AA268" i="16"/>
  <c r="AA269" i="16"/>
  <c r="AA270" i="16"/>
  <c r="AA271" i="16"/>
  <c r="AA272" i="16"/>
  <c r="AA273" i="16"/>
  <c r="AA274" i="16"/>
  <c r="AA275" i="16"/>
  <c r="AA276" i="16"/>
  <c r="AA277" i="16"/>
  <c r="AA278" i="16"/>
  <c r="AA279" i="16"/>
  <c r="AA280" i="16"/>
  <c r="AA281" i="16"/>
  <c r="AA282" i="16"/>
  <c r="AA283" i="16"/>
  <c r="AA284" i="16"/>
  <c r="AA285" i="16"/>
  <c r="AA286" i="16"/>
  <c r="AA287" i="16"/>
  <c r="AA288" i="16"/>
  <c r="AA289" i="16"/>
  <c r="AA290" i="16"/>
  <c r="AA291" i="16"/>
  <c r="AA292" i="16"/>
  <c r="AA293" i="16"/>
  <c r="AA294" i="16"/>
  <c r="AA295" i="16"/>
  <c r="AA296" i="16"/>
  <c r="AA297" i="16"/>
  <c r="AA298" i="16"/>
  <c r="AA299" i="16"/>
  <c r="AA300" i="16"/>
  <c r="AA301" i="16"/>
  <c r="Z209" i="16"/>
  <c r="Z210" i="16"/>
  <c r="Z211" i="16"/>
  <c r="Z212" i="16"/>
  <c r="Z213" i="16"/>
  <c r="Z214" i="16"/>
  <c r="Z215" i="16"/>
  <c r="Z216" i="16"/>
  <c r="Z217" i="16"/>
  <c r="Z218" i="16"/>
  <c r="Z219" i="16"/>
  <c r="Z220" i="16"/>
  <c r="Z221" i="16"/>
  <c r="Z222" i="16"/>
  <c r="Z223" i="16"/>
  <c r="Z224" i="16"/>
  <c r="Z225" i="16"/>
  <c r="Z226" i="16"/>
  <c r="Z227" i="16"/>
  <c r="Z228" i="16"/>
  <c r="Z229" i="16"/>
  <c r="Z230" i="16"/>
  <c r="Z231" i="16"/>
  <c r="Z232" i="16"/>
  <c r="Z233" i="16"/>
  <c r="Z234" i="16"/>
  <c r="Z235" i="16"/>
  <c r="Z236" i="16"/>
  <c r="Z237" i="16"/>
  <c r="Z238" i="16"/>
  <c r="Z239" i="16"/>
  <c r="Z240" i="16"/>
  <c r="Z241" i="16"/>
  <c r="Z242" i="16"/>
  <c r="Z243" i="16"/>
  <c r="Z244" i="16"/>
  <c r="Z245" i="16"/>
  <c r="Z246" i="16"/>
  <c r="Z247" i="16"/>
  <c r="Z248" i="16"/>
  <c r="Z249" i="16"/>
  <c r="Z250" i="16"/>
  <c r="Z251" i="16"/>
  <c r="Z252" i="16"/>
  <c r="Z253" i="16"/>
  <c r="Z254" i="16"/>
  <c r="Z255" i="16"/>
  <c r="Z256" i="16"/>
  <c r="Z257" i="16"/>
  <c r="Z258" i="16"/>
  <c r="Z259" i="16"/>
  <c r="Z260" i="16"/>
  <c r="Z261" i="16"/>
  <c r="Z262" i="16"/>
  <c r="Z263" i="16"/>
  <c r="Z264" i="16"/>
  <c r="Z265" i="16"/>
  <c r="Z266" i="16"/>
  <c r="Z267" i="16"/>
  <c r="Z268" i="16"/>
  <c r="Z269" i="16"/>
  <c r="Z270" i="16"/>
  <c r="Z271" i="16"/>
  <c r="Z272" i="16"/>
  <c r="Z273" i="16"/>
  <c r="Z274" i="16"/>
  <c r="Z275" i="16"/>
  <c r="Z276" i="16"/>
  <c r="Z277" i="16"/>
  <c r="Z278" i="16"/>
  <c r="Z279" i="16"/>
  <c r="Z280" i="16"/>
  <c r="Z281" i="16"/>
  <c r="Z282" i="16"/>
  <c r="Z283" i="16"/>
  <c r="Z284" i="16"/>
  <c r="Z285" i="16"/>
  <c r="Z286" i="16"/>
  <c r="Z287" i="16"/>
  <c r="Z288" i="16"/>
  <c r="Z289" i="16"/>
  <c r="Z290" i="16"/>
  <c r="Z291" i="16"/>
  <c r="Z292" i="16"/>
  <c r="Z293" i="16"/>
  <c r="Z294" i="16"/>
  <c r="Z295" i="16"/>
  <c r="Z296" i="16"/>
  <c r="Z297" i="16"/>
  <c r="Z298" i="16"/>
  <c r="Z299" i="16"/>
  <c r="Z300" i="16"/>
  <c r="Z301" i="16"/>
  <c r="Y209" i="16"/>
  <c r="Y210" i="16"/>
  <c r="Y211" i="16"/>
  <c r="Y212" i="16"/>
  <c r="Y213" i="16"/>
  <c r="Y214" i="16"/>
  <c r="Y215" i="16"/>
  <c r="Y216" i="16"/>
  <c r="Y217" i="16"/>
  <c r="Y218" i="16"/>
  <c r="Y219" i="16"/>
  <c r="Y220" i="16"/>
  <c r="Y221" i="16"/>
  <c r="Y222" i="16"/>
  <c r="Y223" i="16"/>
  <c r="Y224" i="16"/>
  <c r="Y225" i="16"/>
  <c r="Y226" i="16"/>
  <c r="Y227" i="16"/>
  <c r="Y228" i="16"/>
  <c r="Y229" i="16"/>
  <c r="Y230" i="16"/>
  <c r="Y231" i="16"/>
  <c r="Y232" i="16"/>
  <c r="Y233" i="16"/>
  <c r="Y234" i="16"/>
  <c r="Y235" i="16"/>
  <c r="Y236" i="16"/>
  <c r="Y237" i="16"/>
  <c r="Y238" i="16"/>
  <c r="Y239" i="16"/>
  <c r="Y240" i="16"/>
  <c r="Y241" i="16"/>
  <c r="Y242" i="16"/>
  <c r="Y243" i="16"/>
  <c r="Y244" i="16"/>
  <c r="Y245" i="16"/>
  <c r="Y246" i="16"/>
  <c r="Y247" i="16"/>
  <c r="Y248" i="16"/>
  <c r="Y249" i="16"/>
  <c r="Y250" i="16"/>
  <c r="Y251" i="16"/>
  <c r="Y252" i="16"/>
  <c r="Y253" i="16"/>
  <c r="Y254" i="16"/>
  <c r="Y255" i="16"/>
  <c r="Y256" i="16"/>
  <c r="Y257" i="16"/>
  <c r="Y258" i="16"/>
  <c r="Y259" i="16"/>
  <c r="Y260" i="16"/>
  <c r="Y261" i="16"/>
  <c r="Y262" i="16"/>
  <c r="Y263" i="16"/>
  <c r="Y264" i="16"/>
  <c r="Y265" i="16"/>
  <c r="Y266" i="16"/>
  <c r="Y267" i="16"/>
  <c r="Y268" i="16"/>
  <c r="Y269" i="16"/>
  <c r="Y270" i="16"/>
  <c r="Y271" i="16"/>
  <c r="Y272" i="16"/>
  <c r="Y273" i="16"/>
  <c r="Y274" i="16"/>
  <c r="Y275" i="16"/>
  <c r="Y276" i="16"/>
  <c r="Y277" i="16"/>
  <c r="Y278" i="16"/>
  <c r="Y279" i="16"/>
  <c r="Y280" i="16"/>
  <c r="Y281" i="16"/>
  <c r="Y282" i="16"/>
  <c r="Y283" i="16"/>
  <c r="Y284" i="16"/>
  <c r="Y285" i="16"/>
  <c r="Y286" i="16"/>
  <c r="Y287" i="16"/>
  <c r="Y288" i="16"/>
  <c r="Y289" i="16"/>
  <c r="Y290" i="16"/>
  <c r="Y291" i="16"/>
  <c r="Y292" i="16"/>
  <c r="Y293" i="16"/>
  <c r="Y294" i="16"/>
  <c r="Y295" i="16"/>
  <c r="Y296" i="16"/>
  <c r="Y297" i="16"/>
  <c r="Y298" i="16"/>
  <c r="Y299" i="16"/>
  <c r="Y300" i="16"/>
  <c r="Y301" i="16"/>
  <c r="N208" i="16"/>
  <c r="N209" i="16"/>
  <c r="N210" i="16"/>
  <c r="N211" i="16"/>
  <c r="N212" i="16"/>
  <c r="N213" i="16"/>
  <c r="N214" i="16"/>
  <c r="N215" i="16"/>
  <c r="N216" i="16"/>
  <c r="N217" i="16"/>
  <c r="N218" i="16"/>
  <c r="N219" i="16"/>
  <c r="N220" i="16"/>
  <c r="N221" i="16"/>
  <c r="N222" i="16"/>
  <c r="N223" i="16"/>
  <c r="N224" i="16"/>
  <c r="N225" i="16"/>
  <c r="N226" i="16"/>
  <c r="N227" i="16"/>
  <c r="N228" i="16"/>
  <c r="N229" i="16"/>
  <c r="N230" i="16"/>
  <c r="N231" i="16"/>
  <c r="N232" i="16"/>
  <c r="N233" i="16"/>
  <c r="N234" i="16"/>
  <c r="N235" i="16"/>
  <c r="N236" i="16"/>
  <c r="N237" i="16"/>
  <c r="N238" i="16"/>
  <c r="N239" i="16"/>
  <c r="N240" i="16"/>
  <c r="N241" i="16"/>
  <c r="N242" i="16"/>
  <c r="N243" i="16"/>
  <c r="N244" i="16"/>
  <c r="N245" i="16"/>
  <c r="N246" i="16"/>
  <c r="N247" i="16"/>
  <c r="N248" i="16"/>
  <c r="N249" i="16"/>
  <c r="N250" i="16"/>
  <c r="N251" i="16"/>
  <c r="N252" i="16"/>
  <c r="N253" i="16"/>
  <c r="N254" i="16"/>
  <c r="N255" i="16"/>
  <c r="N256" i="16"/>
  <c r="N257" i="16"/>
  <c r="N258" i="16"/>
  <c r="N259" i="16"/>
  <c r="N260" i="16"/>
  <c r="N261" i="16"/>
  <c r="N262" i="16"/>
  <c r="N263" i="16"/>
  <c r="N264" i="16"/>
  <c r="N265" i="16"/>
  <c r="N266" i="16"/>
  <c r="N267" i="16"/>
  <c r="N268" i="16"/>
  <c r="N269" i="16"/>
  <c r="N270" i="16"/>
  <c r="N271" i="16"/>
  <c r="N272" i="16"/>
  <c r="N273" i="16"/>
  <c r="N274" i="16"/>
  <c r="N275" i="16"/>
  <c r="N276" i="16"/>
  <c r="N277" i="16"/>
  <c r="N278" i="16"/>
  <c r="N279" i="16"/>
  <c r="N280" i="16"/>
  <c r="N281" i="16"/>
  <c r="N282" i="16"/>
  <c r="N283" i="16"/>
  <c r="N284" i="16"/>
  <c r="N285" i="16"/>
  <c r="N286" i="16"/>
  <c r="N287" i="16"/>
  <c r="N288" i="16"/>
  <c r="N289" i="16"/>
  <c r="N290" i="16"/>
  <c r="N291" i="16"/>
  <c r="N292" i="16"/>
  <c r="N293" i="16"/>
  <c r="N294" i="16"/>
  <c r="N295" i="16"/>
  <c r="N296" i="16"/>
  <c r="N297" i="16"/>
  <c r="N298" i="16"/>
  <c r="N299" i="16"/>
  <c r="N300" i="16"/>
  <c r="N301" i="16"/>
  <c r="C202" i="23" l="1"/>
  <c r="S201" i="23"/>
  <c r="AD201" i="23" s="1"/>
  <c r="F201" i="23"/>
  <c r="F209" i="15"/>
  <c r="C211" i="15"/>
  <c r="F210" i="15"/>
  <c r="C210" i="22"/>
  <c r="S209" i="22"/>
  <c r="AD209" i="22" s="1"/>
  <c r="F209" i="22"/>
  <c r="G302" i="23"/>
  <c r="G303" i="23"/>
  <c r="G304" i="23"/>
  <c r="G305" i="23"/>
  <c r="G306" i="23"/>
  <c r="G307" i="23"/>
  <c r="G308" i="23"/>
  <c r="G309" i="23"/>
  <c r="G310" i="23"/>
  <c r="G311" i="23"/>
  <c r="G312" i="23"/>
  <c r="G313" i="23"/>
  <c r="G314" i="23"/>
  <c r="G315" i="23"/>
  <c r="G316" i="23"/>
  <c r="G317" i="23"/>
  <c r="G318" i="23"/>
  <c r="G319" i="23"/>
  <c r="G320" i="23"/>
  <c r="G321" i="23"/>
  <c r="G322" i="23"/>
  <c r="G323" i="23"/>
  <c r="G324" i="23"/>
  <c r="G325" i="23"/>
  <c r="G326" i="23"/>
  <c r="G327" i="23"/>
  <c r="G328" i="23"/>
  <c r="G329" i="23"/>
  <c r="G330" i="23"/>
  <c r="G331" i="23"/>
  <c r="G332" i="23"/>
  <c r="G333" i="23"/>
  <c r="G334" i="23"/>
  <c r="G335" i="23"/>
  <c r="G336" i="23"/>
  <c r="G337" i="23"/>
  <c r="G338" i="23"/>
  <c r="G339" i="23"/>
  <c r="G340" i="23"/>
  <c r="G341" i="23"/>
  <c r="G342" i="23"/>
  <c r="G343" i="23"/>
  <c r="G344" i="23"/>
  <c r="G345" i="23"/>
  <c r="G346" i="23"/>
  <c r="G347" i="23"/>
  <c r="G348" i="23"/>
  <c r="G349" i="23"/>
  <c r="G350" i="23"/>
  <c r="G351" i="23"/>
  <c r="G352" i="23"/>
  <c r="G353" i="23"/>
  <c r="G354" i="23"/>
  <c r="G355" i="23"/>
  <c r="G356" i="23"/>
  <c r="G357" i="23"/>
  <c r="G358" i="23"/>
  <c r="G359" i="23"/>
  <c r="G360" i="23"/>
  <c r="G361" i="23"/>
  <c r="G362" i="23"/>
  <c r="G363" i="23"/>
  <c r="G364" i="23"/>
  <c r="G365" i="23"/>
  <c r="G366" i="23"/>
  <c r="G367" i="23"/>
  <c r="G368" i="23"/>
  <c r="G369" i="23"/>
  <c r="G370" i="23"/>
  <c r="G371" i="23"/>
  <c r="G372" i="23"/>
  <c r="G301" i="15"/>
  <c r="G302" i="15"/>
  <c r="G303" i="15"/>
  <c r="G304" i="15"/>
  <c r="G305" i="15"/>
  <c r="G306" i="15"/>
  <c r="G307" i="15"/>
  <c r="G308" i="15"/>
  <c r="G309" i="15"/>
  <c r="G310" i="15"/>
  <c r="G311" i="15"/>
  <c r="G312" i="15"/>
  <c r="G313" i="15"/>
  <c r="G314" i="15"/>
  <c r="G315" i="15"/>
  <c r="G316" i="15"/>
  <c r="G317" i="15"/>
  <c r="G318" i="15"/>
  <c r="G319" i="15"/>
  <c r="G320" i="15"/>
  <c r="G321" i="15"/>
  <c r="G322" i="15"/>
  <c r="G323" i="15"/>
  <c r="G324" i="15"/>
  <c r="G325" i="15"/>
  <c r="G326" i="15"/>
  <c r="G327" i="15"/>
  <c r="G328" i="15"/>
  <c r="G329" i="15"/>
  <c r="G330" i="15"/>
  <c r="G331" i="15"/>
  <c r="G332" i="15"/>
  <c r="G333" i="15"/>
  <c r="G334" i="15"/>
  <c r="G335" i="15"/>
  <c r="G336" i="15"/>
  <c r="G337" i="15"/>
  <c r="G338" i="15"/>
  <c r="G339" i="15"/>
  <c r="G340" i="15"/>
  <c r="G341" i="15"/>
  <c r="G342" i="15"/>
  <c r="G343" i="15"/>
  <c r="G344" i="15"/>
  <c r="G345" i="15"/>
  <c r="G346" i="15"/>
  <c r="G347" i="15"/>
  <c r="G348" i="15"/>
  <c r="G349" i="15"/>
  <c r="G350" i="15"/>
  <c r="G351" i="15"/>
  <c r="G352" i="15"/>
  <c r="G353" i="15"/>
  <c r="G354" i="15"/>
  <c r="G355" i="15"/>
  <c r="G356" i="15"/>
  <c r="G357" i="15"/>
  <c r="G358" i="15"/>
  <c r="G359" i="15"/>
  <c r="G360" i="15"/>
  <c r="G361" i="15"/>
  <c r="G362" i="15"/>
  <c r="G363" i="15"/>
  <c r="G364" i="15"/>
  <c r="G365" i="15"/>
  <c r="G366" i="15"/>
  <c r="G367" i="15"/>
  <c r="G368" i="15"/>
  <c r="G369" i="15"/>
  <c r="G370" i="15"/>
  <c r="C203" i="23" l="1"/>
  <c r="F202" i="23"/>
  <c r="S202" i="23"/>
  <c r="AD202" i="23" s="1"/>
  <c r="C212" i="15"/>
  <c r="S211" i="15"/>
  <c r="AD211" i="15" s="1"/>
  <c r="F211" i="15"/>
  <c r="C211" i="22"/>
  <c r="S210" i="22"/>
  <c r="AD210" i="22" s="1"/>
  <c r="F210" i="22"/>
  <c r="F192" i="22"/>
  <c r="F193" i="22"/>
  <c r="F194" i="22"/>
  <c r="F195" i="22"/>
  <c r="F196" i="22"/>
  <c r="F197" i="22"/>
  <c r="F198" i="22"/>
  <c r="F199" i="22"/>
  <c r="F200" i="22"/>
  <c r="F198" i="16"/>
  <c r="F199" i="16"/>
  <c r="F200" i="16"/>
  <c r="F201" i="16"/>
  <c r="F202" i="16"/>
  <c r="F203" i="16"/>
  <c r="F204" i="16"/>
  <c r="F205" i="16"/>
  <c r="F206" i="16"/>
  <c r="F207" i="16"/>
  <c r="F208" i="16"/>
  <c r="F199" i="21"/>
  <c r="F200" i="21"/>
  <c r="F201" i="21"/>
  <c r="F202" i="21"/>
  <c r="F203" i="21"/>
  <c r="F204" i="21"/>
  <c r="F205" i="21"/>
  <c r="F206" i="21"/>
  <c r="F207" i="21"/>
  <c r="F208" i="21"/>
  <c r="F209" i="21"/>
  <c r="F210" i="21"/>
  <c r="F211" i="21"/>
  <c r="F212" i="21"/>
  <c r="F213" i="21"/>
  <c r="F214" i="21"/>
  <c r="F215" i="21"/>
  <c r="F216" i="21"/>
  <c r="F217" i="21"/>
  <c r="F218" i="21"/>
  <c r="F219" i="21"/>
  <c r="F220" i="21"/>
  <c r="F221" i="21"/>
  <c r="F222" i="21"/>
  <c r="F223" i="21"/>
  <c r="F224" i="21"/>
  <c r="F225" i="21"/>
  <c r="F226" i="21"/>
  <c r="F227" i="21"/>
  <c r="F228" i="21"/>
  <c r="F229" i="21"/>
  <c r="F230" i="21"/>
  <c r="F231" i="21"/>
  <c r="F232" i="21"/>
  <c r="F233" i="21"/>
  <c r="F234" i="21"/>
  <c r="F235" i="21"/>
  <c r="F236" i="21"/>
  <c r="F237" i="21"/>
  <c r="F238" i="21"/>
  <c r="F239" i="21"/>
  <c r="F240" i="21"/>
  <c r="F241" i="21"/>
  <c r="F242" i="21"/>
  <c r="F243" i="21"/>
  <c r="F244" i="21"/>
  <c r="F245" i="21"/>
  <c r="F246" i="21"/>
  <c r="F247" i="21"/>
  <c r="F248" i="21"/>
  <c r="F249" i="21"/>
  <c r="F250" i="21"/>
  <c r="F251" i="21"/>
  <c r="F252" i="21"/>
  <c r="F253" i="21"/>
  <c r="F254" i="21"/>
  <c r="F255" i="21"/>
  <c r="F256" i="21"/>
  <c r="F257" i="21"/>
  <c r="F258" i="21"/>
  <c r="F259" i="21"/>
  <c r="F138" i="1"/>
  <c r="F139" i="1"/>
  <c r="F140" i="1"/>
  <c r="F141" i="1"/>
  <c r="F142" i="1"/>
  <c r="F143" i="1"/>
  <c r="F144" i="1"/>
  <c r="F145" i="1"/>
  <c r="F146" i="1"/>
  <c r="F147" i="1"/>
  <c r="F148" i="1"/>
  <c r="F149" i="1"/>
  <c r="F150" i="1"/>
  <c r="R150" i="1" s="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R202" i="1" s="1"/>
  <c r="F203" i="1"/>
  <c r="R203" i="1" s="1"/>
  <c r="F204" i="1"/>
  <c r="F205" i="1"/>
  <c r="F206" i="1"/>
  <c r="R206" i="1" s="1"/>
  <c r="F207" i="1"/>
  <c r="R207" i="1" s="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8" i="22"/>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C8" i="16"/>
  <c r="G8" i="16"/>
  <c r="C8" i="21"/>
  <c r="C9" i="21"/>
  <c r="G9" i="21"/>
  <c r="C10" i="21"/>
  <c r="G10" i="21"/>
  <c r="C11" i="21"/>
  <c r="G11" i="21"/>
  <c r="C12" i="21"/>
  <c r="G12" i="21"/>
  <c r="C13" i="21"/>
  <c r="G13" i="21"/>
  <c r="C14" i="21"/>
  <c r="G14" i="21"/>
  <c r="C15" i="21"/>
  <c r="G15" i="21"/>
  <c r="C16" i="21"/>
  <c r="G16" i="21"/>
  <c r="C17" i="21"/>
  <c r="G17" i="21"/>
  <c r="C18" i="21"/>
  <c r="G18" i="21"/>
  <c r="C19" i="21"/>
  <c r="G19" i="21"/>
  <c r="C20" i="21"/>
  <c r="G20" i="21"/>
  <c r="C21" i="21"/>
  <c r="G21" i="21"/>
  <c r="C22" i="21"/>
  <c r="G22" i="21"/>
  <c r="C23" i="21"/>
  <c r="G23" i="21"/>
  <c r="C24" i="21"/>
  <c r="G24" i="21"/>
  <c r="C25" i="21"/>
  <c r="G25" i="21"/>
  <c r="C26" i="21"/>
  <c r="G26" i="21"/>
  <c r="C27" i="21"/>
  <c r="G27" i="21"/>
  <c r="C28" i="21"/>
  <c r="G28" i="21"/>
  <c r="C29" i="21"/>
  <c r="G29" i="21"/>
  <c r="C30" i="21"/>
  <c r="G30" i="21"/>
  <c r="C31" i="21"/>
  <c r="G31" i="21"/>
  <c r="C32" i="21"/>
  <c r="G32" i="21"/>
  <c r="C33" i="21"/>
  <c r="G33" i="21"/>
  <c r="C34" i="21"/>
  <c r="G34" i="21"/>
  <c r="C35" i="21"/>
  <c r="G35" i="21"/>
  <c r="C36" i="21"/>
  <c r="G36" i="21"/>
  <c r="C37" i="21"/>
  <c r="G37" i="21"/>
  <c r="C38" i="21"/>
  <c r="G38" i="21"/>
  <c r="C39" i="21"/>
  <c r="G39" i="21"/>
  <c r="C40" i="21"/>
  <c r="G40" i="21"/>
  <c r="C41" i="21"/>
  <c r="G41" i="21"/>
  <c r="C42" i="21"/>
  <c r="G42" i="21"/>
  <c r="C43" i="21"/>
  <c r="G43" i="21"/>
  <c r="C44" i="21"/>
  <c r="G44" i="21"/>
  <c r="C45" i="21"/>
  <c r="G45" i="21"/>
  <c r="C46" i="21"/>
  <c r="G46" i="21"/>
  <c r="C47" i="21"/>
  <c r="G47" i="21"/>
  <c r="C48" i="21"/>
  <c r="G48" i="21"/>
  <c r="C49" i="21"/>
  <c r="G49" i="21"/>
  <c r="C50" i="21"/>
  <c r="G50" i="21"/>
  <c r="C51" i="21"/>
  <c r="G51" i="21"/>
  <c r="C52" i="21"/>
  <c r="G52" i="21"/>
  <c r="C53" i="21"/>
  <c r="G53" i="21"/>
  <c r="C54" i="21"/>
  <c r="G54" i="21"/>
  <c r="C55" i="21"/>
  <c r="G55" i="21"/>
  <c r="C56" i="21"/>
  <c r="G56" i="21"/>
  <c r="C57" i="21"/>
  <c r="G57" i="21"/>
  <c r="C58" i="21"/>
  <c r="G58" i="21"/>
  <c r="C59" i="21"/>
  <c r="G59" i="21"/>
  <c r="C60" i="21"/>
  <c r="G60" i="21"/>
  <c r="C61" i="21"/>
  <c r="G61" i="21"/>
  <c r="C62" i="21"/>
  <c r="G62" i="21"/>
  <c r="C63" i="21"/>
  <c r="G63" i="21"/>
  <c r="C64" i="21"/>
  <c r="G64" i="21"/>
  <c r="C65" i="21"/>
  <c r="G65" i="21"/>
  <c r="C66" i="21"/>
  <c r="G66" i="21"/>
  <c r="C67" i="21"/>
  <c r="G67" i="21"/>
  <c r="C68" i="21"/>
  <c r="G68" i="21"/>
  <c r="C69" i="21"/>
  <c r="G69" i="21"/>
  <c r="C70" i="21"/>
  <c r="G70" i="21"/>
  <c r="C71" i="21"/>
  <c r="G71" i="21"/>
  <c r="C72" i="21"/>
  <c r="G72" i="21"/>
  <c r="C73" i="21"/>
  <c r="G73" i="21"/>
  <c r="C74" i="21"/>
  <c r="G74" i="21"/>
  <c r="C75" i="21"/>
  <c r="G75" i="21"/>
  <c r="C76" i="21"/>
  <c r="G76" i="21"/>
  <c r="C77" i="21"/>
  <c r="G77" i="21"/>
  <c r="C78" i="21"/>
  <c r="G78" i="21"/>
  <c r="C79" i="21"/>
  <c r="G79" i="21"/>
  <c r="C80" i="21"/>
  <c r="G80" i="21"/>
  <c r="C81" i="21"/>
  <c r="G81" i="21"/>
  <c r="C82" i="21"/>
  <c r="G82" i="21"/>
  <c r="C83" i="21"/>
  <c r="G83" i="21"/>
  <c r="C84" i="21"/>
  <c r="G84" i="21"/>
  <c r="C85" i="21"/>
  <c r="G85" i="21"/>
  <c r="C86" i="21"/>
  <c r="G86" i="21"/>
  <c r="C87" i="21"/>
  <c r="G87" i="21"/>
  <c r="C88" i="21"/>
  <c r="G88" i="21"/>
  <c r="C89" i="21"/>
  <c r="G89" i="21"/>
  <c r="C90" i="21"/>
  <c r="G90" i="21"/>
  <c r="C91" i="21"/>
  <c r="G91" i="21"/>
  <c r="C92" i="21"/>
  <c r="G92" i="21"/>
  <c r="C93" i="21"/>
  <c r="G93" i="21"/>
  <c r="C94" i="21"/>
  <c r="G94" i="21"/>
  <c r="C95" i="21"/>
  <c r="G95" i="21"/>
  <c r="C96" i="21"/>
  <c r="G96" i="21"/>
  <c r="C97" i="21"/>
  <c r="G97" i="21"/>
  <c r="C98" i="21"/>
  <c r="G98" i="21"/>
  <c r="C99" i="21"/>
  <c r="G99" i="21"/>
  <c r="C100" i="21"/>
  <c r="G100" i="21"/>
  <c r="C101" i="21"/>
  <c r="G101" i="21"/>
  <c r="C102" i="21"/>
  <c r="G102" i="21"/>
  <c r="C103" i="21"/>
  <c r="G103" i="21"/>
  <c r="C104" i="21"/>
  <c r="G104" i="21"/>
  <c r="C105" i="21"/>
  <c r="G105" i="21"/>
  <c r="C106" i="21"/>
  <c r="G106" i="21"/>
  <c r="C107" i="21"/>
  <c r="G107" i="21"/>
  <c r="C108" i="21"/>
  <c r="G108" i="21"/>
  <c r="C109" i="21"/>
  <c r="G109" i="21"/>
  <c r="C110" i="21"/>
  <c r="G110" i="21"/>
  <c r="C111" i="21"/>
  <c r="G111" i="21"/>
  <c r="C112" i="21"/>
  <c r="G112" i="21"/>
  <c r="C113" i="21"/>
  <c r="G113" i="21"/>
  <c r="C114" i="21"/>
  <c r="G114" i="21"/>
  <c r="C115" i="21"/>
  <c r="G115" i="21"/>
  <c r="C116" i="21"/>
  <c r="G116" i="21"/>
  <c r="C117" i="21"/>
  <c r="G117" i="21"/>
  <c r="C118" i="21"/>
  <c r="G118" i="21"/>
  <c r="C119" i="21"/>
  <c r="G119" i="21"/>
  <c r="C120" i="21"/>
  <c r="G120" i="21"/>
  <c r="C121" i="21"/>
  <c r="G121" i="21"/>
  <c r="C122" i="21"/>
  <c r="G122" i="21"/>
  <c r="C123" i="21"/>
  <c r="G123" i="21"/>
  <c r="C124" i="21"/>
  <c r="G124" i="21"/>
  <c r="C125" i="21"/>
  <c r="G125" i="21"/>
  <c r="C126" i="21"/>
  <c r="G126" i="21"/>
  <c r="C127" i="21"/>
  <c r="G127" i="21"/>
  <c r="C128" i="21"/>
  <c r="G128" i="21"/>
  <c r="C129" i="21"/>
  <c r="G129" i="21"/>
  <c r="C130" i="21"/>
  <c r="G130" i="21"/>
  <c r="C131" i="21"/>
  <c r="G131" i="21"/>
  <c r="C132" i="21"/>
  <c r="G132" i="21"/>
  <c r="C133" i="21"/>
  <c r="G133" i="21"/>
  <c r="C134" i="21"/>
  <c r="G134" i="21"/>
  <c r="C135" i="21"/>
  <c r="G135" i="21"/>
  <c r="C136" i="21"/>
  <c r="G136" i="21"/>
  <c r="C137" i="21"/>
  <c r="G137" i="21"/>
  <c r="C138" i="21"/>
  <c r="G138" i="21"/>
  <c r="C139" i="21"/>
  <c r="G139" i="21"/>
  <c r="C140" i="21"/>
  <c r="G140" i="21"/>
  <c r="C141" i="21"/>
  <c r="G141" i="21"/>
  <c r="C142" i="21"/>
  <c r="G142" i="21"/>
  <c r="C143" i="21"/>
  <c r="G143" i="21"/>
  <c r="C144" i="21"/>
  <c r="G144" i="21"/>
  <c r="C145" i="21"/>
  <c r="G145" i="21"/>
  <c r="C146" i="21"/>
  <c r="G146" i="21"/>
  <c r="C147" i="21"/>
  <c r="G147" i="21"/>
  <c r="C148" i="21"/>
  <c r="G148" i="21"/>
  <c r="C149" i="21"/>
  <c r="G149" i="21"/>
  <c r="C150" i="21"/>
  <c r="G150" i="21"/>
  <c r="C151" i="21"/>
  <c r="G151" i="21"/>
  <c r="C152" i="21"/>
  <c r="G152" i="21"/>
  <c r="C153" i="21"/>
  <c r="G153" i="21"/>
  <c r="C154" i="21"/>
  <c r="G154" i="21"/>
  <c r="C155" i="21"/>
  <c r="G155" i="21"/>
  <c r="C156" i="21"/>
  <c r="G156" i="21"/>
  <c r="C157" i="21"/>
  <c r="G157" i="21"/>
  <c r="C158" i="21"/>
  <c r="G158" i="21"/>
  <c r="C159" i="21"/>
  <c r="G159" i="21"/>
  <c r="C160" i="21"/>
  <c r="G160" i="21"/>
  <c r="C161" i="21"/>
  <c r="G161" i="21"/>
  <c r="C162" i="21"/>
  <c r="G162" i="21"/>
  <c r="C163" i="21"/>
  <c r="G163" i="21"/>
  <c r="C164" i="21"/>
  <c r="G164" i="21"/>
  <c r="C165" i="21"/>
  <c r="G165" i="21"/>
  <c r="C166" i="21"/>
  <c r="G166" i="21"/>
  <c r="C167" i="21"/>
  <c r="G167" i="21"/>
  <c r="C168" i="21"/>
  <c r="G168" i="21"/>
  <c r="C169" i="21"/>
  <c r="G169" i="21"/>
  <c r="C170" i="21"/>
  <c r="G170" i="21"/>
  <c r="C171" i="21"/>
  <c r="G171" i="21"/>
  <c r="C172" i="21"/>
  <c r="G172" i="21"/>
  <c r="C173" i="21"/>
  <c r="G173" i="21"/>
  <c r="C174" i="21"/>
  <c r="G174" i="21"/>
  <c r="C175" i="21"/>
  <c r="G175" i="21"/>
  <c r="C176" i="21"/>
  <c r="G176" i="21"/>
  <c r="C177" i="21"/>
  <c r="G177" i="21"/>
  <c r="C178" i="21"/>
  <c r="G178" i="21"/>
  <c r="C179" i="21"/>
  <c r="G179" i="21"/>
  <c r="C180" i="21"/>
  <c r="G180" i="21"/>
  <c r="C181" i="21"/>
  <c r="G181" i="21"/>
  <c r="C182" i="21"/>
  <c r="G182" i="21"/>
  <c r="C183" i="21"/>
  <c r="G183" i="21"/>
  <c r="C184" i="21"/>
  <c r="G184" i="21"/>
  <c r="C185" i="21"/>
  <c r="G185" i="21"/>
  <c r="C186" i="21"/>
  <c r="G186" i="21"/>
  <c r="C187" i="21"/>
  <c r="G187" i="21"/>
  <c r="C188" i="21"/>
  <c r="G188" i="21"/>
  <c r="C189" i="21"/>
  <c r="G189" i="21"/>
  <c r="C190" i="21"/>
  <c r="G190" i="21"/>
  <c r="C191" i="21"/>
  <c r="G191" i="21"/>
  <c r="C192" i="21"/>
  <c r="G192" i="21"/>
  <c r="C193" i="21"/>
  <c r="G193" i="21"/>
  <c r="C194" i="21"/>
  <c r="G194" i="21"/>
  <c r="C195" i="21"/>
  <c r="G195" i="21"/>
  <c r="C196" i="21"/>
  <c r="G196" i="21"/>
  <c r="C197" i="21"/>
  <c r="G197" i="21"/>
  <c r="C198" i="21"/>
  <c r="G198" i="21"/>
  <c r="C199" i="21"/>
  <c r="G199" i="21"/>
  <c r="C200" i="21"/>
  <c r="G200" i="21"/>
  <c r="C201" i="21"/>
  <c r="G201" i="21"/>
  <c r="C202" i="21"/>
  <c r="G202" i="21"/>
  <c r="C203" i="21"/>
  <c r="G203" i="21"/>
  <c r="C204" i="21"/>
  <c r="G204" i="21"/>
  <c r="C205" i="21"/>
  <c r="G205" i="21"/>
  <c r="C206" i="21"/>
  <c r="G206" i="21"/>
  <c r="C207" i="21"/>
  <c r="G207" i="21"/>
  <c r="C208" i="21"/>
  <c r="G208" i="21"/>
  <c r="C209" i="21"/>
  <c r="G209" i="21"/>
  <c r="C210" i="21"/>
  <c r="G210" i="21"/>
  <c r="C211" i="21"/>
  <c r="G211" i="21"/>
  <c r="C212" i="21"/>
  <c r="G212" i="21"/>
  <c r="C213" i="21"/>
  <c r="G213" i="21"/>
  <c r="C214" i="21"/>
  <c r="G214" i="21"/>
  <c r="C215" i="21"/>
  <c r="G215" i="21"/>
  <c r="C216" i="21"/>
  <c r="G216" i="21"/>
  <c r="C217" i="21"/>
  <c r="G217" i="21"/>
  <c r="C218" i="21"/>
  <c r="G218" i="21"/>
  <c r="C219" i="21"/>
  <c r="G219" i="21"/>
  <c r="C220" i="21"/>
  <c r="G220" i="21"/>
  <c r="C221" i="21"/>
  <c r="G221" i="21"/>
  <c r="C222" i="21"/>
  <c r="G222" i="21"/>
  <c r="C223" i="21"/>
  <c r="G223" i="21"/>
  <c r="C224" i="21"/>
  <c r="G224" i="21"/>
  <c r="C225" i="21"/>
  <c r="G225" i="21"/>
  <c r="C226" i="21"/>
  <c r="G226" i="21"/>
  <c r="C227" i="21"/>
  <c r="G227" i="21"/>
  <c r="C228" i="21"/>
  <c r="G228" i="21"/>
  <c r="C229" i="21"/>
  <c r="G229" i="21"/>
  <c r="C230" i="21"/>
  <c r="G230" i="21"/>
  <c r="C231" i="21"/>
  <c r="G231" i="21"/>
  <c r="C232" i="21"/>
  <c r="G232" i="21"/>
  <c r="C233" i="21"/>
  <c r="G233" i="21"/>
  <c r="C234" i="21"/>
  <c r="G234" i="21"/>
  <c r="C235" i="21"/>
  <c r="G235" i="21"/>
  <c r="C236" i="21"/>
  <c r="G236" i="21"/>
  <c r="C237" i="21"/>
  <c r="G237" i="21"/>
  <c r="G238" i="21"/>
  <c r="G239" i="21"/>
  <c r="G8" i="21"/>
  <c r="G240" i="21"/>
  <c r="G241" i="21"/>
  <c r="G242" i="21"/>
  <c r="G243" i="21"/>
  <c r="G244" i="21"/>
  <c r="G245" i="21"/>
  <c r="G246" i="21"/>
  <c r="G247" i="21"/>
  <c r="C8" i="17"/>
  <c r="C9" i="17"/>
  <c r="G9" i="17"/>
  <c r="C10" i="17"/>
  <c r="G10" i="17"/>
  <c r="C11" i="17"/>
  <c r="G11" i="17"/>
  <c r="C12" i="17"/>
  <c r="G12" i="17"/>
  <c r="C13" i="17"/>
  <c r="G13" i="17"/>
  <c r="C14" i="17"/>
  <c r="G14" i="17"/>
  <c r="C15" i="17"/>
  <c r="G15" i="17"/>
  <c r="C16" i="17"/>
  <c r="G16" i="17"/>
  <c r="C17" i="17"/>
  <c r="G17" i="17"/>
  <c r="C18" i="17"/>
  <c r="G18" i="17"/>
  <c r="C19" i="17"/>
  <c r="G19" i="17"/>
  <c r="C20" i="17"/>
  <c r="G20" i="17"/>
  <c r="C21" i="17"/>
  <c r="G21" i="17"/>
  <c r="C22" i="17"/>
  <c r="G22" i="17"/>
  <c r="C23" i="17"/>
  <c r="G23" i="17"/>
  <c r="C24" i="17"/>
  <c r="G24" i="17"/>
  <c r="C25" i="17"/>
  <c r="G25" i="17"/>
  <c r="C26" i="17"/>
  <c r="G26" i="17"/>
  <c r="C27" i="17"/>
  <c r="G27" i="17"/>
  <c r="C28" i="17"/>
  <c r="G28" i="17"/>
  <c r="C29" i="17"/>
  <c r="G29" i="17"/>
  <c r="C30" i="17"/>
  <c r="G30" i="17"/>
  <c r="C31" i="17"/>
  <c r="G31" i="17"/>
  <c r="C32" i="17"/>
  <c r="G32" i="17"/>
  <c r="C33" i="17"/>
  <c r="G33" i="17"/>
  <c r="C34" i="17"/>
  <c r="G34" i="17"/>
  <c r="C35" i="17"/>
  <c r="G35" i="17"/>
  <c r="C36" i="17"/>
  <c r="G36" i="17"/>
  <c r="C37" i="17"/>
  <c r="G37" i="17"/>
  <c r="C38" i="17"/>
  <c r="G38" i="17"/>
  <c r="C39" i="17"/>
  <c r="G39" i="17"/>
  <c r="C40" i="17"/>
  <c r="G40" i="17"/>
  <c r="C41" i="17"/>
  <c r="G41" i="17"/>
  <c r="C42" i="17"/>
  <c r="G42" i="17"/>
  <c r="C43" i="17"/>
  <c r="G43" i="17"/>
  <c r="C44" i="17"/>
  <c r="G44" i="17"/>
  <c r="C45" i="17"/>
  <c r="G45" i="17"/>
  <c r="C46" i="17"/>
  <c r="G46" i="17"/>
  <c r="C47" i="17"/>
  <c r="G47" i="17"/>
  <c r="C48" i="17"/>
  <c r="G48" i="17"/>
  <c r="C49" i="17"/>
  <c r="G49" i="17"/>
  <c r="C50" i="17"/>
  <c r="G50" i="17"/>
  <c r="C51" i="17"/>
  <c r="G51" i="17"/>
  <c r="C52" i="17"/>
  <c r="G52" i="17"/>
  <c r="C53" i="17"/>
  <c r="G53" i="17"/>
  <c r="C54" i="17"/>
  <c r="G54" i="17"/>
  <c r="C55" i="17"/>
  <c r="G55" i="17"/>
  <c r="C56" i="17"/>
  <c r="G56" i="17"/>
  <c r="C57" i="17"/>
  <c r="G57" i="17"/>
  <c r="C58" i="17"/>
  <c r="G58" i="17"/>
  <c r="C59" i="17"/>
  <c r="G59" i="17"/>
  <c r="C60" i="17"/>
  <c r="G60" i="17"/>
  <c r="C61" i="17"/>
  <c r="G61" i="17"/>
  <c r="C62" i="17"/>
  <c r="G62" i="17"/>
  <c r="C63" i="17"/>
  <c r="G63" i="17"/>
  <c r="C64" i="17"/>
  <c r="G64" i="17"/>
  <c r="C65" i="17"/>
  <c r="G65" i="17"/>
  <c r="C66" i="17"/>
  <c r="G66" i="17"/>
  <c r="C67" i="17"/>
  <c r="G67" i="17"/>
  <c r="C68" i="17"/>
  <c r="G68" i="17"/>
  <c r="C69" i="17"/>
  <c r="G69" i="17"/>
  <c r="C70" i="17"/>
  <c r="G70" i="17"/>
  <c r="C71" i="17"/>
  <c r="G71" i="17"/>
  <c r="C72" i="17"/>
  <c r="G72" i="17"/>
  <c r="C73" i="17"/>
  <c r="G73" i="17"/>
  <c r="C74" i="17"/>
  <c r="G74" i="17"/>
  <c r="C75" i="17"/>
  <c r="G75" i="17"/>
  <c r="C76" i="17"/>
  <c r="G76" i="17"/>
  <c r="C77" i="17"/>
  <c r="G77" i="17"/>
  <c r="C78" i="17"/>
  <c r="G78" i="17"/>
  <c r="C79" i="17"/>
  <c r="G79" i="17"/>
  <c r="C80" i="17"/>
  <c r="G80" i="17"/>
  <c r="C81" i="17"/>
  <c r="G81" i="17"/>
  <c r="C82" i="17"/>
  <c r="G82" i="17"/>
  <c r="C83" i="17"/>
  <c r="G83" i="17"/>
  <c r="C84" i="17"/>
  <c r="G84" i="17"/>
  <c r="C85" i="17"/>
  <c r="G85" i="17"/>
  <c r="C86" i="17"/>
  <c r="G86" i="17"/>
  <c r="C87" i="17"/>
  <c r="G87" i="17"/>
  <c r="C88" i="17"/>
  <c r="G88" i="17"/>
  <c r="C89" i="17"/>
  <c r="G89" i="17"/>
  <c r="C90" i="17"/>
  <c r="G90" i="17"/>
  <c r="C91" i="17"/>
  <c r="G91" i="17"/>
  <c r="C92" i="17"/>
  <c r="G92" i="17"/>
  <c r="C93" i="17"/>
  <c r="G93" i="17"/>
  <c r="C94" i="17"/>
  <c r="G94" i="17"/>
  <c r="C95" i="17"/>
  <c r="G95" i="17"/>
  <c r="C96" i="17"/>
  <c r="G96" i="17"/>
  <c r="C97" i="17"/>
  <c r="G97" i="17"/>
  <c r="C98" i="17"/>
  <c r="G98" i="17"/>
  <c r="C99" i="17"/>
  <c r="G99" i="17"/>
  <c r="C100" i="17"/>
  <c r="G100" i="17"/>
  <c r="C101" i="17"/>
  <c r="G101" i="17"/>
  <c r="C102" i="17"/>
  <c r="G102" i="17"/>
  <c r="C103" i="17"/>
  <c r="G103" i="17"/>
  <c r="C104" i="17"/>
  <c r="G104" i="17"/>
  <c r="C105" i="17"/>
  <c r="G105" i="17"/>
  <c r="C106" i="17"/>
  <c r="G106" i="17"/>
  <c r="C107" i="17"/>
  <c r="G107" i="17"/>
  <c r="C108" i="17"/>
  <c r="G108" i="17"/>
  <c r="C109" i="17"/>
  <c r="G109" i="17"/>
  <c r="C110" i="17"/>
  <c r="G110" i="17"/>
  <c r="C111" i="17"/>
  <c r="G111" i="17"/>
  <c r="C112" i="17"/>
  <c r="G112" i="17"/>
  <c r="C113" i="17"/>
  <c r="G113" i="17"/>
  <c r="C114" i="17"/>
  <c r="G114" i="17"/>
  <c r="C115" i="17"/>
  <c r="G115" i="17"/>
  <c r="C116" i="17"/>
  <c r="G116" i="17"/>
  <c r="C117" i="17"/>
  <c r="G117" i="17"/>
  <c r="C118" i="17"/>
  <c r="G118" i="17"/>
  <c r="C119" i="17"/>
  <c r="G119" i="17"/>
  <c r="C120" i="17"/>
  <c r="G120" i="17"/>
  <c r="C121" i="17"/>
  <c r="G121" i="17"/>
  <c r="C122" i="17"/>
  <c r="G122" i="17"/>
  <c r="C123" i="17"/>
  <c r="G123" i="17"/>
  <c r="C124" i="17"/>
  <c r="G124" i="17"/>
  <c r="C125" i="17"/>
  <c r="G125" i="17"/>
  <c r="C126" i="17"/>
  <c r="G126" i="17"/>
  <c r="C127" i="17"/>
  <c r="G127" i="17"/>
  <c r="C128" i="17"/>
  <c r="G128" i="17"/>
  <c r="C129" i="17"/>
  <c r="G129" i="17"/>
  <c r="C130" i="17"/>
  <c r="G130" i="17"/>
  <c r="C131" i="17"/>
  <c r="G131" i="17"/>
  <c r="C132" i="17"/>
  <c r="G132" i="17"/>
  <c r="C133" i="17"/>
  <c r="G133" i="17"/>
  <c r="C134" i="17"/>
  <c r="G134" i="17"/>
  <c r="C135" i="17"/>
  <c r="G135" i="17"/>
  <c r="C136" i="17"/>
  <c r="G136" i="17"/>
  <c r="C137" i="17"/>
  <c r="G137" i="17"/>
  <c r="C138" i="17"/>
  <c r="G138" i="17"/>
  <c r="C139" i="17"/>
  <c r="G139" i="17"/>
  <c r="C140" i="17"/>
  <c r="G140" i="17"/>
  <c r="C141" i="17"/>
  <c r="G141" i="17"/>
  <c r="C142" i="17"/>
  <c r="G142" i="17"/>
  <c r="C143" i="17"/>
  <c r="G143" i="17"/>
  <c r="C144" i="17"/>
  <c r="G144" i="17"/>
  <c r="C145" i="17"/>
  <c r="G145" i="17"/>
  <c r="C146" i="17"/>
  <c r="G146" i="17"/>
  <c r="C147" i="17"/>
  <c r="G147" i="17"/>
  <c r="C148" i="17"/>
  <c r="G148" i="17"/>
  <c r="C149" i="17"/>
  <c r="G149" i="17"/>
  <c r="C150" i="17"/>
  <c r="G150" i="17"/>
  <c r="C151" i="17"/>
  <c r="G151" i="17"/>
  <c r="C152" i="17"/>
  <c r="G152" i="17"/>
  <c r="C153" i="17"/>
  <c r="G153" i="17"/>
  <c r="C154" i="17"/>
  <c r="G154" i="17"/>
  <c r="C155" i="17"/>
  <c r="G155" i="17"/>
  <c r="C156" i="17"/>
  <c r="G156" i="17"/>
  <c r="C157" i="17"/>
  <c r="G157" i="17"/>
  <c r="C158" i="17"/>
  <c r="G158" i="17"/>
  <c r="C159" i="17"/>
  <c r="G159" i="17"/>
  <c r="C160" i="17"/>
  <c r="G160" i="17"/>
  <c r="C161" i="17"/>
  <c r="G161" i="17"/>
  <c r="C162" i="17"/>
  <c r="G162" i="17"/>
  <c r="C163" i="17"/>
  <c r="G163" i="17"/>
  <c r="C164" i="17"/>
  <c r="G164" i="17"/>
  <c r="C165" i="17"/>
  <c r="G165" i="17"/>
  <c r="C166" i="17"/>
  <c r="G166" i="17"/>
  <c r="C167" i="17"/>
  <c r="G167" i="17"/>
  <c r="C168" i="17"/>
  <c r="G168" i="17"/>
  <c r="C169" i="17"/>
  <c r="G169" i="17"/>
  <c r="C170" i="17"/>
  <c r="G170" i="17"/>
  <c r="C171" i="17"/>
  <c r="G171" i="17"/>
  <c r="C172" i="17"/>
  <c r="G172" i="17"/>
  <c r="C173" i="17"/>
  <c r="G173" i="17"/>
  <c r="C174" i="17"/>
  <c r="G174" i="17"/>
  <c r="C175" i="17"/>
  <c r="G175" i="17"/>
  <c r="C176" i="17"/>
  <c r="G176" i="17"/>
  <c r="C177" i="17"/>
  <c r="G177" i="17"/>
  <c r="C178" i="17"/>
  <c r="G178" i="17"/>
  <c r="C179" i="17"/>
  <c r="G179" i="17"/>
  <c r="C180" i="17"/>
  <c r="G180" i="17"/>
  <c r="C181" i="17"/>
  <c r="G181" i="17"/>
  <c r="C182" i="17"/>
  <c r="G182" i="17"/>
  <c r="C183" i="17"/>
  <c r="G183" i="17"/>
  <c r="C184" i="17"/>
  <c r="G184" i="17"/>
  <c r="C185" i="17"/>
  <c r="G185" i="17"/>
  <c r="C186" i="17"/>
  <c r="G186" i="17"/>
  <c r="C187" i="17"/>
  <c r="G187" i="17"/>
  <c r="C188" i="17"/>
  <c r="G188" i="17"/>
  <c r="C189" i="17"/>
  <c r="G189" i="17"/>
  <c r="C190" i="17"/>
  <c r="G190" i="17"/>
  <c r="C191" i="17"/>
  <c r="G191" i="17"/>
  <c r="C192" i="17"/>
  <c r="G192" i="17"/>
  <c r="C193" i="17"/>
  <c r="G193" i="17"/>
  <c r="C194" i="17"/>
  <c r="G194" i="17"/>
  <c r="C195" i="17"/>
  <c r="G195" i="17"/>
  <c r="C196" i="17"/>
  <c r="G196" i="17"/>
  <c r="C197" i="17"/>
  <c r="G197" i="17"/>
  <c r="C198" i="17"/>
  <c r="G198" i="17"/>
  <c r="C199" i="17"/>
  <c r="G199" i="17"/>
  <c r="C200" i="17"/>
  <c r="G200" i="17"/>
  <c r="C201" i="17"/>
  <c r="G201" i="17"/>
  <c r="C202" i="17"/>
  <c r="G202" i="17"/>
  <c r="C203" i="17"/>
  <c r="G203" i="17"/>
  <c r="C204" i="17"/>
  <c r="G204" i="17"/>
  <c r="C205" i="17"/>
  <c r="G205" i="17"/>
  <c r="C206" i="17"/>
  <c r="G206" i="17"/>
  <c r="C207" i="17"/>
  <c r="G207" i="17"/>
  <c r="C208" i="17"/>
  <c r="G208" i="17"/>
  <c r="C209" i="17"/>
  <c r="G209" i="17"/>
  <c r="C210" i="17"/>
  <c r="G210" i="17"/>
  <c r="C211" i="17"/>
  <c r="G211" i="17"/>
  <c r="C212" i="17"/>
  <c r="G212" i="17"/>
  <c r="C213" i="17"/>
  <c r="G213" i="17"/>
  <c r="C214" i="17"/>
  <c r="G214" i="17"/>
  <c r="C215" i="17"/>
  <c r="G215" i="17"/>
  <c r="C216" i="17"/>
  <c r="G216" i="17"/>
  <c r="C217" i="17"/>
  <c r="G217" i="17"/>
  <c r="C218" i="17"/>
  <c r="G218" i="17"/>
  <c r="C219" i="17"/>
  <c r="G219" i="17"/>
  <c r="C220" i="17"/>
  <c r="G220" i="17"/>
  <c r="C221" i="17"/>
  <c r="G221" i="17"/>
  <c r="C222" i="17"/>
  <c r="G222" i="17"/>
  <c r="C223" i="17"/>
  <c r="G223" i="17"/>
  <c r="C224" i="17"/>
  <c r="G224" i="17"/>
  <c r="C225" i="17"/>
  <c r="G225" i="17"/>
  <c r="C226" i="17"/>
  <c r="G226" i="17"/>
  <c r="C227" i="17"/>
  <c r="G227" i="17"/>
  <c r="C228" i="17"/>
  <c r="G228" i="17"/>
  <c r="C229" i="17"/>
  <c r="G229" i="17"/>
  <c r="C230" i="17"/>
  <c r="G230" i="17"/>
  <c r="C231" i="17"/>
  <c r="G231" i="17"/>
  <c r="C232" i="17"/>
  <c r="G232" i="17"/>
  <c r="C233" i="17"/>
  <c r="G233" i="17"/>
  <c r="C234" i="17"/>
  <c r="G234" i="17"/>
  <c r="C235" i="17"/>
  <c r="G235" i="17"/>
  <c r="C236" i="17"/>
  <c r="G236" i="17"/>
  <c r="C237" i="17"/>
  <c r="G237" i="17"/>
  <c r="G238" i="17"/>
  <c r="G239" i="17"/>
  <c r="G240" i="17"/>
  <c r="G241" i="17"/>
  <c r="G8" i="17"/>
  <c r="C8" i="1"/>
  <c r="C9" i="1"/>
  <c r="G9" i="1"/>
  <c r="C10" i="1"/>
  <c r="G10" i="1"/>
  <c r="C11" i="1"/>
  <c r="G11" i="1"/>
  <c r="C12" i="1"/>
  <c r="G12" i="1"/>
  <c r="C13" i="1"/>
  <c r="G13" i="1"/>
  <c r="C14" i="1"/>
  <c r="G14" i="1"/>
  <c r="C15" i="1"/>
  <c r="G15" i="1"/>
  <c r="C16" i="1"/>
  <c r="G16" i="1"/>
  <c r="C17" i="1"/>
  <c r="G17" i="1"/>
  <c r="C18" i="1"/>
  <c r="G18" i="1"/>
  <c r="C19" i="1"/>
  <c r="G19" i="1"/>
  <c r="C20" i="1"/>
  <c r="G20" i="1"/>
  <c r="C21" i="1"/>
  <c r="G21" i="1"/>
  <c r="C22" i="1"/>
  <c r="G22" i="1"/>
  <c r="C23" i="1"/>
  <c r="G23" i="1"/>
  <c r="C24" i="1"/>
  <c r="G24" i="1"/>
  <c r="C25" i="1"/>
  <c r="G25" i="1"/>
  <c r="C26" i="1"/>
  <c r="G26" i="1"/>
  <c r="C27" i="1"/>
  <c r="G27" i="1"/>
  <c r="C28" i="1"/>
  <c r="G28" i="1"/>
  <c r="C29" i="1"/>
  <c r="G29" i="1"/>
  <c r="C30" i="1"/>
  <c r="G30" i="1"/>
  <c r="C31" i="1"/>
  <c r="G31" i="1"/>
  <c r="C32" i="1"/>
  <c r="G32" i="1"/>
  <c r="C33" i="1"/>
  <c r="G33" i="1"/>
  <c r="C34" i="1"/>
  <c r="G34" i="1"/>
  <c r="C35" i="1"/>
  <c r="G35" i="1"/>
  <c r="C36" i="1"/>
  <c r="G36" i="1"/>
  <c r="C37" i="1"/>
  <c r="G37" i="1"/>
  <c r="C38" i="1"/>
  <c r="G38" i="1"/>
  <c r="C39" i="1"/>
  <c r="G39" i="1"/>
  <c r="C40" i="1"/>
  <c r="G40" i="1"/>
  <c r="C41" i="1"/>
  <c r="G41" i="1"/>
  <c r="C42" i="1"/>
  <c r="G42" i="1"/>
  <c r="C43" i="1"/>
  <c r="G43" i="1"/>
  <c r="C44" i="1"/>
  <c r="G44" i="1"/>
  <c r="C45" i="1"/>
  <c r="G45" i="1"/>
  <c r="C46" i="1"/>
  <c r="G46" i="1"/>
  <c r="C47" i="1"/>
  <c r="G47" i="1"/>
  <c r="C48" i="1"/>
  <c r="G48" i="1"/>
  <c r="C49" i="1"/>
  <c r="G49" i="1"/>
  <c r="C50" i="1"/>
  <c r="G50" i="1"/>
  <c r="C51" i="1"/>
  <c r="G51" i="1"/>
  <c r="C52" i="1"/>
  <c r="G52" i="1"/>
  <c r="C53" i="1"/>
  <c r="G53" i="1"/>
  <c r="C54" i="1"/>
  <c r="G54" i="1"/>
  <c r="C55" i="1"/>
  <c r="G55" i="1"/>
  <c r="C56" i="1"/>
  <c r="G56" i="1"/>
  <c r="C57" i="1"/>
  <c r="G57" i="1"/>
  <c r="C58" i="1"/>
  <c r="G58" i="1"/>
  <c r="C59" i="1"/>
  <c r="G59" i="1"/>
  <c r="C60" i="1"/>
  <c r="G60" i="1"/>
  <c r="C61" i="1"/>
  <c r="G61" i="1"/>
  <c r="C62" i="1"/>
  <c r="G62" i="1"/>
  <c r="C63" i="1"/>
  <c r="G63" i="1"/>
  <c r="C64" i="1"/>
  <c r="G64" i="1"/>
  <c r="C65" i="1"/>
  <c r="G65" i="1"/>
  <c r="C66" i="1"/>
  <c r="G66" i="1"/>
  <c r="C67" i="1"/>
  <c r="G67" i="1"/>
  <c r="C68" i="1"/>
  <c r="G68" i="1"/>
  <c r="C69" i="1"/>
  <c r="G69" i="1"/>
  <c r="C70" i="1"/>
  <c r="G70" i="1"/>
  <c r="C71" i="1"/>
  <c r="G71" i="1"/>
  <c r="C72" i="1"/>
  <c r="G72" i="1"/>
  <c r="C73" i="1"/>
  <c r="G73" i="1"/>
  <c r="C74" i="1"/>
  <c r="G74" i="1"/>
  <c r="C75" i="1"/>
  <c r="G75" i="1"/>
  <c r="C76" i="1"/>
  <c r="G76" i="1"/>
  <c r="C77" i="1"/>
  <c r="G77" i="1"/>
  <c r="C78" i="1"/>
  <c r="G78" i="1"/>
  <c r="C79" i="1"/>
  <c r="G79" i="1"/>
  <c r="C80" i="1"/>
  <c r="G80" i="1"/>
  <c r="C81" i="1"/>
  <c r="G81" i="1"/>
  <c r="C82" i="1"/>
  <c r="G82" i="1"/>
  <c r="C83" i="1"/>
  <c r="G83" i="1"/>
  <c r="C84" i="1"/>
  <c r="G84" i="1"/>
  <c r="C85" i="1"/>
  <c r="G85" i="1"/>
  <c r="C86" i="1"/>
  <c r="G86" i="1"/>
  <c r="C87" i="1"/>
  <c r="G87" i="1"/>
  <c r="C88" i="1"/>
  <c r="G88" i="1"/>
  <c r="C89" i="1"/>
  <c r="G89" i="1"/>
  <c r="C90" i="1"/>
  <c r="G90" i="1"/>
  <c r="C91" i="1"/>
  <c r="G91" i="1"/>
  <c r="C92" i="1"/>
  <c r="G92" i="1"/>
  <c r="C93" i="1"/>
  <c r="G93" i="1"/>
  <c r="C94" i="1"/>
  <c r="G94" i="1"/>
  <c r="C95" i="1"/>
  <c r="G95" i="1"/>
  <c r="C96" i="1"/>
  <c r="G96" i="1"/>
  <c r="C97" i="1"/>
  <c r="G97" i="1"/>
  <c r="C98" i="1"/>
  <c r="G98" i="1"/>
  <c r="C99" i="1"/>
  <c r="G99" i="1"/>
  <c r="C100" i="1"/>
  <c r="G100" i="1"/>
  <c r="C101" i="1"/>
  <c r="G101" i="1"/>
  <c r="C102" i="1"/>
  <c r="G102" i="1"/>
  <c r="C103" i="1"/>
  <c r="G103" i="1"/>
  <c r="C104" i="1"/>
  <c r="G104" i="1"/>
  <c r="C105" i="1"/>
  <c r="G105" i="1"/>
  <c r="C106" i="1"/>
  <c r="G106" i="1"/>
  <c r="C107" i="1"/>
  <c r="G107" i="1"/>
  <c r="C108" i="1"/>
  <c r="G108" i="1"/>
  <c r="C109" i="1"/>
  <c r="G109" i="1"/>
  <c r="C110" i="1"/>
  <c r="G110" i="1"/>
  <c r="C111" i="1"/>
  <c r="G111" i="1"/>
  <c r="C112" i="1"/>
  <c r="G112" i="1"/>
  <c r="C113" i="1"/>
  <c r="G113" i="1"/>
  <c r="C114" i="1"/>
  <c r="G114" i="1"/>
  <c r="C115" i="1"/>
  <c r="G115" i="1"/>
  <c r="C116" i="1"/>
  <c r="G116" i="1"/>
  <c r="C117" i="1"/>
  <c r="G117" i="1"/>
  <c r="C118" i="1"/>
  <c r="G118" i="1"/>
  <c r="C119" i="1"/>
  <c r="G119" i="1"/>
  <c r="C120" i="1"/>
  <c r="G120" i="1"/>
  <c r="C121" i="1"/>
  <c r="G121" i="1"/>
  <c r="C122" i="1"/>
  <c r="G122" i="1"/>
  <c r="C123" i="1"/>
  <c r="G123" i="1"/>
  <c r="C124" i="1"/>
  <c r="G124" i="1"/>
  <c r="C125" i="1"/>
  <c r="G125" i="1"/>
  <c r="C126" i="1"/>
  <c r="G126" i="1"/>
  <c r="C127" i="1"/>
  <c r="G127" i="1"/>
  <c r="C128" i="1"/>
  <c r="G128" i="1"/>
  <c r="C129" i="1"/>
  <c r="G129" i="1"/>
  <c r="C130" i="1"/>
  <c r="G130" i="1"/>
  <c r="C131" i="1"/>
  <c r="G131" i="1"/>
  <c r="C132" i="1"/>
  <c r="G132" i="1"/>
  <c r="C133" i="1"/>
  <c r="G133" i="1"/>
  <c r="C134" i="1"/>
  <c r="G134" i="1"/>
  <c r="C135" i="1"/>
  <c r="G135" i="1"/>
  <c r="C136" i="1"/>
  <c r="G136" i="1"/>
  <c r="C137" i="1"/>
  <c r="G137" i="1"/>
  <c r="C138" i="1"/>
  <c r="G138" i="1"/>
  <c r="C139" i="1"/>
  <c r="G139" i="1"/>
  <c r="C140" i="1"/>
  <c r="G140" i="1"/>
  <c r="C141" i="1"/>
  <c r="G141" i="1"/>
  <c r="C142" i="1"/>
  <c r="G142" i="1"/>
  <c r="C143" i="1"/>
  <c r="G143" i="1"/>
  <c r="C144" i="1"/>
  <c r="G144" i="1"/>
  <c r="C145" i="1"/>
  <c r="G145" i="1"/>
  <c r="C146" i="1"/>
  <c r="G146" i="1"/>
  <c r="C147" i="1"/>
  <c r="G147" i="1"/>
  <c r="C148" i="1"/>
  <c r="G148" i="1"/>
  <c r="C149" i="1"/>
  <c r="G149" i="1"/>
  <c r="C150" i="1"/>
  <c r="G150" i="1"/>
  <c r="C151" i="1"/>
  <c r="G151" i="1"/>
  <c r="C152" i="1"/>
  <c r="G152" i="1"/>
  <c r="C153" i="1"/>
  <c r="G153" i="1"/>
  <c r="C154" i="1"/>
  <c r="G154" i="1"/>
  <c r="C155" i="1"/>
  <c r="G155" i="1"/>
  <c r="C156" i="1"/>
  <c r="G156" i="1"/>
  <c r="C157" i="1"/>
  <c r="G157" i="1"/>
  <c r="C158" i="1"/>
  <c r="G158" i="1"/>
  <c r="C159" i="1"/>
  <c r="G159" i="1"/>
  <c r="C160" i="1"/>
  <c r="G160" i="1"/>
  <c r="C161" i="1"/>
  <c r="G161" i="1"/>
  <c r="C162" i="1"/>
  <c r="G162" i="1"/>
  <c r="C163" i="1"/>
  <c r="G163" i="1"/>
  <c r="C164" i="1"/>
  <c r="G164" i="1"/>
  <c r="C165" i="1"/>
  <c r="G165" i="1"/>
  <c r="C166" i="1"/>
  <c r="G166" i="1"/>
  <c r="C167" i="1"/>
  <c r="G167" i="1"/>
  <c r="C168" i="1"/>
  <c r="G168" i="1"/>
  <c r="C169" i="1"/>
  <c r="G169" i="1"/>
  <c r="C170" i="1"/>
  <c r="G170" i="1"/>
  <c r="C171" i="1"/>
  <c r="G171" i="1"/>
  <c r="C172" i="1"/>
  <c r="G172" i="1"/>
  <c r="C173" i="1"/>
  <c r="G173" i="1"/>
  <c r="C174" i="1"/>
  <c r="G174" i="1"/>
  <c r="C175" i="1"/>
  <c r="G175" i="1"/>
  <c r="C176" i="1"/>
  <c r="G176" i="1"/>
  <c r="C177" i="1"/>
  <c r="G177" i="1"/>
  <c r="C178" i="1"/>
  <c r="G178" i="1"/>
  <c r="C179" i="1"/>
  <c r="G179" i="1"/>
  <c r="C180" i="1"/>
  <c r="G180" i="1"/>
  <c r="C181" i="1"/>
  <c r="G181" i="1"/>
  <c r="C182" i="1"/>
  <c r="G182" i="1"/>
  <c r="C183" i="1"/>
  <c r="G183" i="1"/>
  <c r="C184" i="1"/>
  <c r="G184" i="1"/>
  <c r="C185" i="1"/>
  <c r="G185" i="1"/>
  <c r="C186" i="1"/>
  <c r="G186" i="1"/>
  <c r="C187" i="1"/>
  <c r="G187" i="1"/>
  <c r="C188" i="1"/>
  <c r="G188" i="1"/>
  <c r="C189" i="1"/>
  <c r="G189" i="1"/>
  <c r="C190" i="1"/>
  <c r="G190" i="1"/>
  <c r="C191" i="1"/>
  <c r="G191" i="1"/>
  <c r="C192" i="1"/>
  <c r="G192" i="1"/>
  <c r="C193" i="1"/>
  <c r="G193" i="1"/>
  <c r="C194" i="1"/>
  <c r="G194" i="1"/>
  <c r="C195" i="1"/>
  <c r="G195" i="1"/>
  <c r="C196" i="1"/>
  <c r="G196" i="1"/>
  <c r="C197" i="1"/>
  <c r="G197" i="1"/>
  <c r="C198" i="1"/>
  <c r="G198" i="1"/>
  <c r="C199" i="1"/>
  <c r="G199" i="1"/>
  <c r="C200" i="1"/>
  <c r="G200" i="1"/>
  <c r="C201" i="1"/>
  <c r="G201" i="1"/>
  <c r="C202" i="1"/>
  <c r="G202" i="1"/>
  <c r="C203" i="1"/>
  <c r="G203" i="1"/>
  <c r="C204" i="1"/>
  <c r="G204" i="1"/>
  <c r="C205" i="1"/>
  <c r="G205" i="1"/>
  <c r="C206" i="1"/>
  <c r="G206" i="1"/>
  <c r="C207" i="1"/>
  <c r="G207" i="1"/>
  <c r="C208" i="1"/>
  <c r="G208" i="1"/>
  <c r="C209" i="1"/>
  <c r="G209" i="1"/>
  <c r="C210" i="1"/>
  <c r="G210" i="1"/>
  <c r="C211" i="1"/>
  <c r="G211" i="1"/>
  <c r="C212" i="1"/>
  <c r="G212" i="1"/>
  <c r="C213" i="1"/>
  <c r="G213" i="1"/>
  <c r="C214" i="1"/>
  <c r="G214" i="1"/>
  <c r="C215" i="1"/>
  <c r="G215" i="1"/>
  <c r="C216" i="1"/>
  <c r="G216" i="1"/>
  <c r="C217" i="1"/>
  <c r="G217" i="1"/>
  <c r="C218" i="1"/>
  <c r="G218" i="1"/>
  <c r="C219" i="1"/>
  <c r="G219" i="1"/>
  <c r="C220" i="1"/>
  <c r="G220" i="1"/>
  <c r="C221" i="1"/>
  <c r="G221" i="1"/>
  <c r="C222" i="1"/>
  <c r="G222" i="1"/>
  <c r="C223" i="1"/>
  <c r="G223" i="1"/>
  <c r="C224" i="1"/>
  <c r="G224" i="1"/>
  <c r="C225" i="1"/>
  <c r="G225" i="1"/>
  <c r="C226" i="1"/>
  <c r="G226" i="1"/>
  <c r="C227" i="1"/>
  <c r="G227" i="1"/>
  <c r="C228" i="1"/>
  <c r="G228" i="1"/>
  <c r="C229" i="1"/>
  <c r="G229" i="1"/>
  <c r="C230" i="1"/>
  <c r="G230" i="1"/>
  <c r="C231" i="1"/>
  <c r="G231" i="1"/>
  <c r="G8" i="1"/>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8" i="20"/>
  <c r="C232" i="1"/>
  <c r="G232" i="1"/>
  <c r="C233" i="1"/>
  <c r="G233" i="1"/>
  <c r="C234" i="1"/>
  <c r="G234" i="1"/>
  <c r="C235" i="1"/>
  <c r="G235" i="1"/>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G170" i="20"/>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S209" i="16" s="1"/>
  <c r="AD209" i="16" s="1"/>
  <c r="C210" i="16"/>
  <c r="C211" i="16" s="1"/>
  <c r="G171" i="20"/>
  <c r="G172" i="20"/>
  <c r="G173" i="20"/>
  <c r="Q8" i="20"/>
  <c r="Q8" i="17"/>
  <c r="R201" i="17"/>
  <c r="R201" i="24"/>
  <c r="R202" i="24"/>
  <c r="R203" i="24"/>
  <c r="Q8" i="1"/>
  <c r="N27" i="26"/>
  <c r="N28" i="26"/>
  <c r="N22" i="26"/>
  <c r="O23" i="26"/>
  <c r="N23" i="26"/>
  <c r="N17" i="26"/>
  <c r="N18" i="26"/>
  <c r="N12" i="26"/>
  <c r="O13" i="26"/>
  <c r="N13" i="26"/>
  <c r="N7" i="26"/>
  <c r="O8" i="26"/>
  <c r="N8" i="26"/>
  <c r="N26" i="26"/>
  <c r="O27" i="26"/>
  <c r="N21" i="26"/>
  <c r="O22" i="26"/>
  <c r="N16" i="26"/>
  <c r="O17" i="26"/>
  <c r="N11" i="26"/>
  <c r="N6" i="26"/>
  <c r="K28" i="26"/>
  <c r="K27" i="26"/>
  <c r="K23" i="26"/>
  <c r="K22" i="26"/>
  <c r="K18" i="26"/>
  <c r="K17" i="26"/>
  <c r="K13" i="26"/>
  <c r="K12" i="26"/>
  <c r="C33" i="26"/>
  <c r="C32" i="26"/>
  <c r="C28" i="26"/>
  <c r="C27" i="26"/>
  <c r="C23" i="26"/>
  <c r="C22" i="26"/>
  <c r="C18" i="26"/>
  <c r="C17" i="26"/>
  <c r="C13" i="26"/>
  <c r="C12" i="26"/>
  <c r="K8" i="26"/>
  <c r="K7" i="26"/>
  <c r="F32" i="26"/>
  <c r="G33" i="26"/>
  <c r="F33" i="26"/>
  <c r="F31" i="26"/>
  <c r="G32" i="26"/>
  <c r="F27" i="26"/>
  <c r="F28" i="26"/>
  <c r="F26" i="26"/>
  <c r="F22" i="26"/>
  <c r="G23" i="26"/>
  <c r="F23" i="26"/>
  <c r="F21" i="26"/>
  <c r="G22" i="26"/>
  <c r="F17" i="26"/>
  <c r="F18" i="26"/>
  <c r="F16" i="26"/>
  <c r="F12" i="26"/>
  <c r="G13" i="26"/>
  <c r="F13" i="26"/>
  <c r="F11" i="26"/>
  <c r="G12" i="26"/>
  <c r="O28" i="26"/>
  <c r="G28" i="26"/>
  <c r="G27" i="26"/>
  <c r="O18" i="26"/>
  <c r="G18" i="26"/>
  <c r="G17" i="26"/>
  <c r="O12" i="26"/>
  <c r="C8" i="26"/>
  <c r="O7" i="26"/>
  <c r="C7" i="26"/>
  <c r="R204" i="1"/>
  <c r="R205" i="1"/>
  <c r="R208" i="1"/>
  <c r="G174" i="20"/>
  <c r="W3" i="24"/>
  <c r="AH3" i="24"/>
  <c r="C4" i="24"/>
  <c r="W4" i="24"/>
  <c r="AH4" i="24"/>
  <c r="W5" i="24"/>
  <c r="AH5" i="24"/>
  <c r="C8" i="24"/>
  <c r="G8" i="24"/>
  <c r="K8" i="24"/>
  <c r="T8" i="24"/>
  <c r="N8" i="24"/>
  <c r="P8" i="24"/>
  <c r="Y8" i="24"/>
  <c r="Z8" i="24"/>
  <c r="AA8" i="24"/>
  <c r="AB8" i="24"/>
  <c r="AI8" i="24"/>
  <c r="K9" i="24"/>
  <c r="T9" i="24"/>
  <c r="N9" i="24"/>
  <c r="P9" i="24"/>
  <c r="Y9" i="24"/>
  <c r="Z9" i="24"/>
  <c r="AA9" i="24"/>
  <c r="AB9" i="24"/>
  <c r="AF9" i="24"/>
  <c r="AI9" i="24"/>
  <c r="K10" i="24"/>
  <c r="N10" i="24"/>
  <c r="P10" i="24"/>
  <c r="Y10" i="24"/>
  <c r="Z10" i="24"/>
  <c r="AA10" i="24"/>
  <c r="AB10" i="24"/>
  <c r="AF10" i="24"/>
  <c r="AI10" i="24"/>
  <c r="K11" i="24"/>
  <c r="N11" i="24"/>
  <c r="P11" i="24"/>
  <c r="Y11" i="24"/>
  <c r="Z11" i="24"/>
  <c r="AA11" i="24"/>
  <c r="AB11" i="24"/>
  <c r="AF11" i="24"/>
  <c r="AI11" i="24"/>
  <c r="K12" i="24"/>
  <c r="N12" i="24"/>
  <c r="P12" i="24"/>
  <c r="Y12" i="24"/>
  <c r="Z12" i="24"/>
  <c r="AA12" i="24"/>
  <c r="AB12" i="24"/>
  <c r="AF12" i="24"/>
  <c r="AI12" i="24"/>
  <c r="K13" i="24"/>
  <c r="N13" i="24"/>
  <c r="P13" i="24"/>
  <c r="Y13" i="24"/>
  <c r="Z13" i="24"/>
  <c r="AA13" i="24"/>
  <c r="AB13" i="24"/>
  <c r="AF13" i="24"/>
  <c r="AI13" i="24"/>
  <c r="K14" i="24"/>
  <c r="T14" i="24"/>
  <c r="N14" i="24"/>
  <c r="P14" i="24"/>
  <c r="Q14" i="24"/>
  <c r="Y14" i="24"/>
  <c r="Z14" i="24"/>
  <c r="AA14" i="24"/>
  <c r="AB14" i="24"/>
  <c r="AE14" i="24"/>
  <c r="AJ14" i="24"/>
  <c r="AF14" i="24"/>
  <c r="AI14" i="24"/>
  <c r="K15" i="24"/>
  <c r="T15" i="24"/>
  <c r="N15" i="24"/>
  <c r="P15" i="24"/>
  <c r="Y15" i="24"/>
  <c r="Z15" i="24"/>
  <c r="AA15" i="24"/>
  <c r="AB15" i="24"/>
  <c r="AE15" i="24"/>
  <c r="AJ15" i="24"/>
  <c r="AF15" i="24"/>
  <c r="AI15" i="24"/>
  <c r="K16" i="24"/>
  <c r="T16" i="24"/>
  <c r="AK16" i="24"/>
  <c r="N16" i="24"/>
  <c r="P16" i="24"/>
  <c r="Y16" i="24"/>
  <c r="Z16" i="24"/>
  <c r="AA16" i="24"/>
  <c r="AB16" i="24"/>
  <c r="AF16" i="24"/>
  <c r="AI16" i="24"/>
  <c r="K17" i="24"/>
  <c r="AE17" i="24"/>
  <c r="AJ17" i="24"/>
  <c r="N17" i="24"/>
  <c r="P17" i="24"/>
  <c r="Y17" i="24"/>
  <c r="Z17" i="24"/>
  <c r="AA17" i="24"/>
  <c r="AB17" i="24"/>
  <c r="AF17" i="24"/>
  <c r="AI17" i="24"/>
  <c r="K18" i="24"/>
  <c r="AE18" i="24"/>
  <c r="AJ18" i="24"/>
  <c r="N18" i="24"/>
  <c r="P18" i="24"/>
  <c r="Y18" i="24"/>
  <c r="Z18" i="24"/>
  <c r="AA18" i="24"/>
  <c r="AB18" i="24"/>
  <c r="AF18" i="24"/>
  <c r="AI18" i="24"/>
  <c r="K19" i="24"/>
  <c r="N19" i="24"/>
  <c r="P19" i="24"/>
  <c r="Y19" i="24"/>
  <c r="Z19" i="24"/>
  <c r="AA19" i="24"/>
  <c r="AB19" i="24"/>
  <c r="AF19" i="24"/>
  <c r="AI19" i="24"/>
  <c r="K20" i="24"/>
  <c r="N20" i="24"/>
  <c r="P20" i="24"/>
  <c r="Y20" i="24"/>
  <c r="Z20" i="24"/>
  <c r="AA20" i="24"/>
  <c r="AB20" i="24"/>
  <c r="AF20" i="24"/>
  <c r="AI20" i="24"/>
  <c r="K21" i="24"/>
  <c r="T21" i="24"/>
  <c r="N21" i="24"/>
  <c r="P21" i="24"/>
  <c r="Y21" i="24"/>
  <c r="Z21" i="24"/>
  <c r="AA21" i="24"/>
  <c r="AB21" i="24"/>
  <c r="AF21" i="24"/>
  <c r="AI21" i="24"/>
  <c r="K22" i="24"/>
  <c r="N22" i="24"/>
  <c r="P22" i="24"/>
  <c r="Y22" i="24"/>
  <c r="Z22" i="24"/>
  <c r="AA22" i="24"/>
  <c r="AB22" i="24"/>
  <c r="AF22" i="24"/>
  <c r="AI22" i="24"/>
  <c r="K23" i="24"/>
  <c r="AE23" i="24"/>
  <c r="N23" i="24"/>
  <c r="P23" i="24"/>
  <c r="Y23" i="24"/>
  <c r="Z23" i="24"/>
  <c r="AA23" i="24"/>
  <c r="AB23" i="24"/>
  <c r="AF23" i="24"/>
  <c r="AI23" i="24"/>
  <c r="K24" i="24"/>
  <c r="N24" i="24"/>
  <c r="P24" i="24"/>
  <c r="Y24" i="24"/>
  <c r="Z24" i="24"/>
  <c r="AA24" i="24"/>
  <c r="AB24" i="24"/>
  <c r="AF24" i="24"/>
  <c r="AI24" i="24"/>
  <c r="K25" i="24"/>
  <c r="T25" i="24"/>
  <c r="N25" i="24"/>
  <c r="P25" i="24"/>
  <c r="Y25" i="24"/>
  <c r="Z25" i="24"/>
  <c r="AA25" i="24"/>
  <c r="AB25" i="24"/>
  <c r="AE25" i="24"/>
  <c r="AF25" i="24"/>
  <c r="AI25" i="24"/>
  <c r="K26" i="24"/>
  <c r="N26" i="24"/>
  <c r="P26" i="24"/>
  <c r="T26" i="24"/>
  <c r="Y26" i="24"/>
  <c r="Z26" i="24"/>
  <c r="AA26" i="24"/>
  <c r="AB26" i="24"/>
  <c r="AE26" i="24"/>
  <c r="AF26" i="24"/>
  <c r="AI26" i="24"/>
  <c r="K27" i="24"/>
  <c r="AE27" i="24"/>
  <c r="N27" i="24"/>
  <c r="P27" i="24"/>
  <c r="Y27" i="24"/>
  <c r="Z27" i="24"/>
  <c r="AA27" i="24"/>
  <c r="AB27" i="24"/>
  <c r="AF27" i="24"/>
  <c r="AI27" i="24"/>
  <c r="K28" i="24"/>
  <c r="N28" i="24"/>
  <c r="P28" i="24"/>
  <c r="T28" i="24"/>
  <c r="Y28" i="24"/>
  <c r="Z28" i="24"/>
  <c r="AA28" i="24"/>
  <c r="AB28" i="24"/>
  <c r="AE28" i="24"/>
  <c r="AF28" i="24"/>
  <c r="AI28" i="24"/>
  <c r="K29" i="24"/>
  <c r="N29" i="24"/>
  <c r="P29" i="24"/>
  <c r="Y29" i="24"/>
  <c r="Z29" i="24"/>
  <c r="AA29" i="24"/>
  <c r="AB29" i="24"/>
  <c r="AF29" i="24"/>
  <c r="AI29" i="24"/>
  <c r="K30" i="24"/>
  <c r="N30" i="24"/>
  <c r="P30" i="24"/>
  <c r="T30" i="24"/>
  <c r="Y30" i="24"/>
  <c r="Z30" i="24"/>
  <c r="AA30" i="24"/>
  <c r="AB30" i="24"/>
  <c r="AE30" i="24"/>
  <c r="AF30" i="24"/>
  <c r="AI30" i="24"/>
  <c r="K31" i="24"/>
  <c r="AE31" i="24"/>
  <c r="N31" i="24"/>
  <c r="P31" i="24"/>
  <c r="Y31" i="24"/>
  <c r="Z31" i="24"/>
  <c r="AA31" i="24"/>
  <c r="AB31" i="24"/>
  <c r="AF31" i="24"/>
  <c r="AI31" i="24"/>
  <c r="K32" i="24"/>
  <c r="AE32" i="24"/>
  <c r="N32" i="24"/>
  <c r="P32" i="24"/>
  <c r="T32" i="24"/>
  <c r="Y32" i="24"/>
  <c r="Z32" i="24"/>
  <c r="AA32" i="24"/>
  <c r="AB32" i="24"/>
  <c r="AF32" i="24"/>
  <c r="AI32" i="24"/>
  <c r="K33" i="24"/>
  <c r="AE33" i="24"/>
  <c r="N33" i="24"/>
  <c r="P33" i="24"/>
  <c r="Y33" i="24"/>
  <c r="Z33" i="24"/>
  <c r="AA33" i="24"/>
  <c r="AB33" i="24"/>
  <c r="AF33" i="24"/>
  <c r="AI33" i="24"/>
  <c r="K34" i="24"/>
  <c r="N34" i="24"/>
  <c r="P34" i="24"/>
  <c r="Y34" i="24"/>
  <c r="Z34" i="24"/>
  <c r="AA34" i="24"/>
  <c r="AB34" i="24"/>
  <c r="AF34" i="24"/>
  <c r="AI34" i="24"/>
  <c r="K35" i="24"/>
  <c r="N35" i="24"/>
  <c r="P35" i="24"/>
  <c r="Y35" i="24"/>
  <c r="Z35" i="24"/>
  <c r="AA35" i="24"/>
  <c r="AB35" i="24"/>
  <c r="AF35" i="24"/>
  <c r="AI35" i="24"/>
  <c r="K36" i="24"/>
  <c r="N36" i="24"/>
  <c r="P36" i="24"/>
  <c r="Y36" i="24"/>
  <c r="Z36" i="24"/>
  <c r="AA36" i="24"/>
  <c r="AB36" i="24"/>
  <c r="AF36" i="24"/>
  <c r="AI36" i="24"/>
  <c r="K37" i="24"/>
  <c r="T37" i="24"/>
  <c r="N37" i="24"/>
  <c r="P37" i="24"/>
  <c r="Y37" i="24"/>
  <c r="Z37" i="24"/>
  <c r="AA37" i="24"/>
  <c r="AB37" i="24"/>
  <c r="AE37" i="24"/>
  <c r="AF37" i="24"/>
  <c r="AI37" i="24"/>
  <c r="K38" i="24"/>
  <c r="T38" i="24"/>
  <c r="N38" i="24"/>
  <c r="P38" i="24"/>
  <c r="Y38" i="24"/>
  <c r="Z38" i="24"/>
  <c r="AA38" i="24"/>
  <c r="AB38" i="24"/>
  <c r="AE38" i="24"/>
  <c r="AF38" i="24"/>
  <c r="AI38" i="24"/>
  <c r="K39" i="24"/>
  <c r="T39" i="24"/>
  <c r="N39" i="24"/>
  <c r="P39" i="24"/>
  <c r="Y39" i="24"/>
  <c r="Z39" i="24"/>
  <c r="AA39" i="24"/>
  <c r="AB39" i="24"/>
  <c r="AE39" i="24"/>
  <c r="AF39" i="24"/>
  <c r="AI39" i="24"/>
  <c r="K40" i="24"/>
  <c r="AE40" i="24"/>
  <c r="N40" i="24"/>
  <c r="P40" i="24"/>
  <c r="Y40" i="24"/>
  <c r="Z40" i="24"/>
  <c r="AA40" i="24"/>
  <c r="AB40" i="24"/>
  <c r="AF40" i="24"/>
  <c r="AI40" i="24"/>
  <c r="K41" i="24"/>
  <c r="T41" i="24"/>
  <c r="N41" i="24"/>
  <c r="P41" i="24"/>
  <c r="Y41" i="24"/>
  <c r="Z41" i="24"/>
  <c r="AA41" i="24"/>
  <c r="AB41" i="24"/>
  <c r="AE41" i="24"/>
  <c r="AF41" i="24"/>
  <c r="AI41" i="24"/>
  <c r="K42" i="24"/>
  <c r="N42" i="24"/>
  <c r="P42" i="24"/>
  <c r="Y42" i="24"/>
  <c r="Z42" i="24"/>
  <c r="AA42" i="24"/>
  <c r="AB42" i="24"/>
  <c r="AF42" i="24"/>
  <c r="AI42" i="24"/>
  <c r="K43" i="24"/>
  <c r="T43" i="24"/>
  <c r="N43" i="24"/>
  <c r="P43" i="24"/>
  <c r="Y43" i="24"/>
  <c r="Z43" i="24"/>
  <c r="AA43" i="24"/>
  <c r="AB43" i="24"/>
  <c r="AF43" i="24"/>
  <c r="AI43" i="24"/>
  <c r="K44" i="24"/>
  <c r="N44" i="24"/>
  <c r="P44" i="24"/>
  <c r="Y44" i="24"/>
  <c r="Z44" i="24"/>
  <c r="AA44" i="24"/>
  <c r="AB44" i="24"/>
  <c r="AF44" i="24"/>
  <c r="AI44" i="24"/>
  <c r="K45" i="24"/>
  <c r="T45" i="24"/>
  <c r="N45" i="24"/>
  <c r="P45" i="24"/>
  <c r="Y45" i="24"/>
  <c r="Z45" i="24"/>
  <c r="AA45" i="24"/>
  <c r="AB45" i="24"/>
  <c r="AE45" i="24"/>
  <c r="AF45" i="24"/>
  <c r="AI45" i="24"/>
  <c r="K46" i="24"/>
  <c r="N46" i="24"/>
  <c r="P46" i="24"/>
  <c r="Y46" i="24"/>
  <c r="Z46" i="24"/>
  <c r="AA46" i="24"/>
  <c r="AB46" i="24"/>
  <c r="AF46" i="24"/>
  <c r="AI46" i="24"/>
  <c r="K47" i="24"/>
  <c r="T47" i="24"/>
  <c r="N47" i="24"/>
  <c r="P47" i="24"/>
  <c r="Y47" i="24"/>
  <c r="Z47" i="24"/>
  <c r="AA47" i="24"/>
  <c r="AB47" i="24"/>
  <c r="AF47" i="24"/>
  <c r="AI47" i="24"/>
  <c r="K48" i="24"/>
  <c r="N48" i="24"/>
  <c r="P48" i="24"/>
  <c r="Y48" i="24"/>
  <c r="Z48" i="24"/>
  <c r="AA48" i="24"/>
  <c r="AB48" i="24"/>
  <c r="AF48" i="24"/>
  <c r="AI48" i="24"/>
  <c r="K49" i="24"/>
  <c r="T49" i="24"/>
  <c r="N49" i="24"/>
  <c r="P49" i="24"/>
  <c r="Y49" i="24"/>
  <c r="Z49" i="24"/>
  <c r="AA49" i="24"/>
  <c r="AB49" i="24"/>
  <c r="AF49" i="24"/>
  <c r="AI49" i="24"/>
  <c r="K50" i="24"/>
  <c r="N50" i="24"/>
  <c r="P50" i="24"/>
  <c r="Y50" i="24"/>
  <c r="Z50" i="24"/>
  <c r="AA50" i="24"/>
  <c r="AB50" i="24"/>
  <c r="AF50" i="24"/>
  <c r="AI50" i="24"/>
  <c r="K51" i="24"/>
  <c r="T51" i="24"/>
  <c r="N51" i="24"/>
  <c r="P51" i="24"/>
  <c r="Y51" i="24"/>
  <c r="Z51" i="24"/>
  <c r="AA51" i="24"/>
  <c r="AB51" i="24"/>
  <c r="AF51" i="24"/>
  <c r="AI51" i="24"/>
  <c r="K52" i="24"/>
  <c r="N52" i="24"/>
  <c r="P52" i="24"/>
  <c r="Y52" i="24"/>
  <c r="Z52" i="24"/>
  <c r="AA52" i="24"/>
  <c r="AB52" i="24"/>
  <c r="AF52" i="24"/>
  <c r="AI52" i="24"/>
  <c r="K53" i="24"/>
  <c r="T53" i="24"/>
  <c r="N53" i="24"/>
  <c r="P53" i="24"/>
  <c r="Y53" i="24"/>
  <c r="Z53" i="24"/>
  <c r="AA53" i="24"/>
  <c r="AB53" i="24"/>
  <c r="AF53" i="24"/>
  <c r="AI53" i="24"/>
  <c r="K54" i="24"/>
  <c r="N54" i="24"/>
  <c r="P54" i="24"/>
  <c r="Y54" i="24"/>
  <c r="Z54" i="24"/>
  <c r="AA54" i="24"/>
  <c r="AB54" i="24"/>
  <c r="AF54" i="24"/>
  <c r="AI54" i="24"/>
  <c r="K55" i="24"/>
  <c r="T55" i="24"/>
  <c r="N55" i="24"/>
  <c r="P55" i="24"/>
  <c r="Y55" i="24"/>
  <c r="Z55" i="24"/>
  <c r="AA55" i="24"/>
  <c r="AB55" i="24"/>
  <c r="AF55" i="24"/>
  <c r="AI55" i="24"/>
  <c r="K56" i="24"/>
  <c r="AE56" i="24"/>
  <c r="N56" i="24"/>
  <c r="P56" i="24"/>
  <c r="Y56" i="24"/>
  <c r="Z56" i="24"/>
  <c r="AA56" i="24"/>
  <c r="AB56" i="24"/>
  <c r="AF56" i="24"/>
  <c r="AI56" i="24"/>
  <c r="K57" i="24"/>
  <c r="AE57" i="24"/>
  <c r="N57" i="24"/>
  <c r="P57" i="24"/>
  <c r="T57" i="24"/>
  <c r="Y57" i="24"/>
  <c r="Z57" i="24"/>
  <c r="AA57" i="24"/>
  <c r="AB57" i="24"/>
  <c r="AF57" i="24"/>
  <c r="AI57" i="24"/>
  <c r="K58" i="24"/>
  <c r="N58" i="24"/>
  <c r="P58" i="24"/>
  <c r="Y58" i="24"/>
  <c r="Z58" i="24"/>
  <c r="AA58" i="24"/>
  <c r="AB58" i="24"/>
  <c r="AF58" i="24"/>
  <c r="AI58" i="24"/>
  <c r="K59" i="24"/>
  <c r="T59" i="24"/>
  <c r="N59" i="24"/>
  <c r="P59" i="24"/>
  <c r="Y59" i="24"/>
  <c r="Z59" i="24"/>
  <c r="AA59" i="24"/>
  <c r="AB59" i="24"/>
  <c r="AF59" i="24"/>
  <c r="AI59" i="24"/>
  <c r="K60" i="24"/>
  <c r="AE60" i="24"/>
  <c r="N60" i="24"/>
  <c r="P60" i="24"/>
  <c r="Y60" i="24"/>
  <c r="Z60" i="24"/>
  <c r="AA60" i="24"/>
  <c r="AB60" i="24"/>
  <c r="AF60" i="24"/>
  <c r="AI60" i="24"/>
  <c r="K61" i="24"/>
  <c r="T61" i="24"/>
  <c r="N61" i="24"/>
  <c r="P61" i="24"/>
  <c r="Y61" i="24"/>
  <c r="Z61" i="24"/>
  <c r="AA61" i="24"/>
  <c r="AB61" i="24"/>
  <c r="AE61" i="24"/>
  <c r="AF61" i="24"/>
  <c r="AI61" i="24"/>
  <c r="K62" i="24"/>
  <c r="N62" i="24"/>
  <c r="P62" i="24"/>
  <c r="Y62" i="24"/>
  <c r="Z62" i="24"/>
  <c r="AA62" i="24"/>
  <c r="AB62" i="24"/>
  <c r="AF62" i="24"/>
  <c r="AI62" i="24"/>
  <c r="K63" i="24"/>
  <c r="T63" i="24"/>
  <c r="N63" i="24"/>
  <c r="P63" i="24"/>
  <c r="Y63" i="24"/>
  <c r="Z63" i="24"/>
  <c r="AA63" i="24"/>
  <c r="AB63" i="24"/>
  <c r="AF63" i="24"/>
  <c r="AI63" i="24"/>
  <c r="K64" i="24"/>
  <c r="AE64" i="24"/>
  <c r="N64" i="24"/>
  <c r="P64" i="24"/>
  <c r="Y64" i="24"/>
  <c r="Z64" i="24"/>
  <c r="AA64" i="24"/>
  <c r="AB64" i="24"/>
  <c r="AF64" i="24"/>
  <c r="AI64" i="24"/>
  <c r="K65" i="24"/>
  <c r="T65" i="24"/>
  <c r="N65" i="24"/>
  <c r="P65" i="24"/>
  <c r="Y65" i="24"/>
  <c r="Z65" i="24"/>
  <c r="AA65" i="24"/>
  <c r="AB65" i="24"/>
  <c r="AF65" i="24"/>
  <c r="AI65" i="24"/>
  <c r="K66" i="24"/>
  <c r="N66" i="24"/>
  <c r="P66" i="24"/>
  <c r="Y66" i="24"/>
  <c r="Z66" i="24"/>
  <c r="AA66" i="24"/>
  <c r="AB66" i="24"/>
  <c r="AF66" i="24"/>
  <c r="AI66" i="24"/>
  <c r="K67" i="24"/>
  <c r="T67" i="24"/>
  <c r="N67" i="24"/>
  <c r="P67" i="24"/>
  <c r="Y67" i="24"/>
  <c r="Z67" i="24"/>
  <c r="AA67" i="24"/>
  <c r="AB67" i="24"/>
  <c r="AE67" i="24"/>
  <c r="AF67" i="24"/>
  <c r="AI67" i="24"/>
  <c r="K68" i="24"/>
  <c r="T68" i="24"/>
  <c r="N68" i="24"/>
  <c r="P68" i="24"/>
  <c r="Y68" i="24"/>
  <c r="Z68" i="24"/>
  <c r="AA68" i="24"/>
  <c r="AB68" i="24"/>
  <c r="AE68" i="24"/>
  <c r="AF68" i="24"/>
  <c r="AI68" i="24"/>
  <c r="K69" i="24"/>
  <c r="AE69" i="24"/>
  <c r="N69" i="24"/>
  <c r="P69" i="24"/>
  <c r="Y69" i="24"/>
  <c r="Z69" i="24"/>
  <c r="AA69" i="24"/>
  <c r="AB69" i="24"/>
  <c r="AF69" i="24"/>
  <c r="AI69" i="24"/>
  <c r="K70" i="24"/>
  <c r="N70" i="24"/>
  <c r="P70" i="24"/>
  <c r="Y70" i="24"/>
  <c r="Z70" i="24"/>
  <c r="AA70" i="24"/>
  <c r="AB70" i="24"/>
  <c r="AF70" i="24"/>
  <c r="AI70" i="24"/>
  <c r="K71" i="24"/>
  <c r="AE71" i="24"/>
  <c r="N71" i="24"/>
  <c r="P71" i="24"/>
  <c r="Y71" i="24"/>
  <c r="Z71" i="24"/>
  <c r="AA71" i="24"/>
  <c r="AB71" i="24"/>
  <c r="AF71" i="24"/>
  <c r="AI71" i="24"/>
  <c r="K72" i="24"/>
  <c r="N72" i="24"/>
  <c r="P72" i="24"/>
  <c r="Y72" i="24"/>
  <c r="Z72" i="24"/>
  <c r="AA72" i="24"/>
  <c r="AB72" i="24"/>
  <c r="AF72" i="24"/>
  <c r="AI72" i="24"/>
  <c r="K73" i="24"/>
  <c r="N73" i="24"/>
  <c r="P73" i="24"/>
  <c r="T73" i="24"/>
  <c r="Y73" i="24"/>
  <c r="Z73" i="24"/>
  <c r="AA73" i="24"/>
  <c r="AB73" i="24"/>
  <c r="AE73" i="24"/>
  <c r="AF73" i="24"/>
  <c r="AI73" i="24"/>
  <c r="K74" i="24"/>
  <c r="N74" i="24"/>
  <c r="P74" i="24"/>
  <c r="Y74" i="24"/>
  <c r="Z74" i="24"/>
  <c r="AA74" i="24"/>
  <c r="AB74" i="24"/>
  <c r="AF74" i="24"/>
  <c r="AI74" i="24"/>
  <c r="K75" i="24"/>
  <c r="N75" i="24"/>
  <c r="P75" i="24"/>
  <c r="T75" i="24"/>
  <c r="Y75" i="24"/>
  <c r="Z75" i="24"/>
  <c r="AA75" i="24"/>
  <c r="AB75" i="24"/>
  <c r="AE75" i="24"/>
  <c r="AF75" i="24"/>
  <c r="AI75" i="24"/>
  <c r="K76" i="24"/>
  <c r="N76" i="24"/>
  <c r="P76" i="24"/>
  <c r="Y76" i="24"/>
  <c r="Z76" i="24"/>
  <c r="AA76" i="24"/>
  <c r="AB76" i="24"/>
  <c r="AF76" i="24"/>
  <c r="AI76" i="24"/>
  <c r="K77" i="24"/>
  <c r="T77" i="24"/>
  <c r="N77" i="24"/>
  <c r="P77" i="24"/>
  <c r="Y77" i="24"/>
  <c r="Z77" i="24"/>
  <c r="AA77" i="24"/>
  <c r="AB77" i="24"/>
  <c r="AF77" i="24"/>
  <c r="AI77" i="24"/>
  <c r="K78" i="24"/>
  <c r="AE78" i="24"/>
  <c r="N78" i="24"/>
  <c r="P78" i="24"/>
  <c r="Y78" i="24"/>
  <c r="Z78" i="24"/>
  <c r="AA78" i="24"/>
  <c r="AB78" i="24"/>
  <c r="AF78" i="24"/>
  <c r="AI78" i="24"/>
  <c r="K79" i="24"/>
  <c r="N79" i="24"/>
  <c r="P79" i="24"/>
  <c r="Y79" i="24"/>
  <c r="Z79" i="24"/>
  <c r="AA79" i="24"/>
  <c r="AB79" i="24"/>
  <c r="AE79" i="24"/>
  <c r="AF79" i="24"/>
  <c r="AI79" i="24"/>
  <c r="K80" i="24"/>
  <c r="N80" i="24"/>
  <c r="P80" i="24"/>
  <c r="Y80" i="24"/>
  <c r="Z80" i="24"/>
  <c r="AA80" i="24"/>
  <c r="AB80" i="24"/>
  <c r="AF80" i="24"/>
  <c r="AI80" i="24"/>
  <c r="K81" i="24"/>
  <c r="N81" i="24"/>
  <c r="P81" i="24"/>
  <c r="Y81" i="24"/>
  <c r="Z81" i="24"/>
  <c r="AA81" i="24"/>
  <c r="AB81" i="24"/>
  <c r="AF81" i="24"/>
  <c r="AI81" i="24"/>
  <c r="K82" i="24"/>
  <c r="N82" i="24"/>
  <c r="P82" i="24"/>
  <c r="Y82" i="24"/>
  <c r="Z82" i="24"/>
  <c r="AA82" i="24"/>
  <c r="AB82" i="24"/>
  <c r="AF82" i="24"/>
  <c r="AI82" i="24"/>
  <c r="K83" i="24"/>
  <c r="T83" i="24"/>
  <c r="N83" i="24"/>
  <c r="P83" i="24"/>
  <c r="Y83" i="24"/>
  <c r="Z83" i="24"/>
  <c r="AA83" i="24"/>
  <c r="AB83" i="24"/>
  <c r="AE83" i="24"/>
  <c r="AF83" i="24"/>
  <c r="AI83" i="24"/>
  <c r="K84" i="24"/>
  <c r="AE84" i="24"/>
  <c r="N84" i="24"/>
  <c r="P84" i="24"/>
  <c r="Y84" i="24"/>
  <c r="Z84" i="24"/>
  <c r="AA84" i="24"/>
  <c r="AB84" i="24"/>
  <c r="AF84" i="24"/>
  <c r="AI84" i="24"/>
  <c r="K85" i="24"/>
  <c r="AE85" i="24"/>
  <c r="N85" i="24"/>
  <c r="P85" i="24"/>
  <c r="Y85" i="24"/>
  <c r="Z85" i="24"/>
  <c r="AA85" i="24"/>
  <c r="AB85" i="24"/>
  <c r="AF85" i="24"/>
  <c r="AI85" i="24"/>
  <c r="K86" i="24"/>
  <c r="N86" i="24"/>
  <c r="P86" i="24"/>
  <c r="Y86" i="24"/>
  <c r="Z86" i="24"/>
  <c r="AA86" i="24"/>
  <c r="AB86" i="24"/>
  <c r="AF86" i="24"/>
  <c r="AI86" i="24"/>
  <c r="K87" i="24"/>
  <c r="AE87" i="24"/>
  <c r="N87" i="24"/>
  <c r="P87" i="24"/>
  <c r="Y87" i="24"/>
  <c r="Z87" i="24"/>
  <c r="AA87" i="24"/>
  <c r="AB87" i="24"/>
  <c r="AF87" i="24"/>
  <c r="AI87" i="24"/>
  <c r="K88" i="24"/>
  <c r="AE88" i="24"/>
  <c r="N88" i="24"/>
  <c r="P88" i="24"/>
  <c r="Y88" i="24"/>
  <c r="Z88" i="24"/>
  <c r="AA88" i="24"/>
  <c r="AB88" i="24"/>
  <c r="AF88" i="24"/>
  <c r="AI88" i="24"/>
  <c r="K89" i="24"/>
  <c r="T89" i="24"/>
  <c r="N89" i="24"/>
  <c r="P89" i="24"/>
  <c r="Y89" i="24"/>
  <c r="Z89" i="24"/>
  <c r="AA89" i="24"/>
  <c r="AB89" i="24"/>
  <c r="AF89" i="24"/>
  <c r="AI89" i="24"/>
  <c r="K90" i="24"/>
  <c r="N90" i="24"/>
  <c r="P90" i="24"/>
  <c r="Y90" i="24"/>
  <c r="Z90" i="24"/>
  <c r="AA90" i="24"/>
  <c r="AB90" i="24"/>
  <c r="AF90" i="24"/>
  <c r="AI90" i="24"/>
  <c r="K91" i="24"/>
  <c r="N91" i="24"/>
  <c r="P91" i="24"/>
  <c r="Y91" i="24"/>
  <c r="Z91" i="24"/>
  <c r="AA91" i="24"/>
  <c r="AB91" i="24"/>
  <c r="AF91" i="24"/>
  <c r="AI91" i="24"/>
  <c r="K92" i="24"/>
  <c r="AE92" i="24"/>
  <c r="N92" i="24"/>
  <c r="P92" i="24"/>
  <c r="Y92" i="24"/>
  <c r="Z92" i="24"/>
  <c r="AA92" i="24"/>
  <c r="AB92" i="24"/>
  <c r="AF92" i="24"/>
  <c r="AI92" i="24"/>
  <c r="K93" i="24"/>
  <c r="T93" i="24"/>
  <c r="N93" i="24"/>
  <c r="P93" i="24"/>
  <c r="Y93" i="24"/>
  <c r="Z93" i="24"/>
  <c r="AA93" i="24"/>
  <c r="AB93" i="24"/>
  <c r="AE93" i="24"/>
  <c r="AF93" i="24"/>
  <c r="AI93" i="24"/>
  <c r="K94" i="24"/>
  <c r="T94" i="24"/>
  <c r="N94" i="24"/>
  <c r="P94" i="24"/>
  <c r="Y94" i="24"/>
  <c r="Z94" i="24"/>
  <c r="AA94" i="24"/>
  <c r="AB94" i="24"/>
  <c r="AF94" i="24"/>
  <c r="AI94" i="24"/>
  <c r="K95" i="24"/>
  <c r="AE95" i="24"/>
  <c r="N95" i="24"/>
  <c r="P95" i="24"/>
  <c r="Y95" i="24"/>
  <c r="Z95" i="24"/>
  <c r="AA95" i="24"/>
  <c r="AB95" i="24"/>
  <c r="AF95" i="24"/>
  <c r="AI95" i="24"/>
  <c r="K96" i="24"/>
  <c r="AE96" i="24"/>
  <c r="N96" i="24"/>
  <c r="P96" i="24"/>
  <c r="Y96" i="24"/>
  <c r="Z96" i="24"/>
  <c r="AA96" i="24"/>
  <c r="AB96" i="24"/>
  <c r="AF96" i="24"/>
  <c r="AI96" i="24"/>
  <c r="K97" i="24"/>
  <c r="T97" i="24"/>
  <c r="N97" i="24"/>
  <c r="P97" i="24"/>
  <c r="Y97" i="24"/>
  <c r="Z97" i="24"/>
  <c r="AA97" i="24"/>
  <c r="AB97" i="24"/>
  <c r="AE97" i="24"/>
  <c r="AF97" i="24"/>
  <c r="AI97" i="24"/>
  <c r="K98" i="24"/>
  <c r="T98" i="24"/>
  <c r="N98" i="24"/>
  <c r="P98" i="24"/>
  <c r="Y98" i="24"/>
  <c r="Z98" i="24"/>
  <c r="AA98" i="24"/>
  <c r="AB98" i="24"/>
  <c r="AF98" i="24"/>
  <c r="AI98" i="24"/>
  <c r="K99" i="24"/>
  <c r="T99" i="24"/>
  <c r="N99" i="24"/>
  <c r="P99" i="24"/>
  <c r="Y99" i="24"/>
  <c r="Z99" i="24"/>
  <c r="AA99" i="24"/>
  <c r="AB99" i="24"/>
  <c r="AF99" i="24"/>
  <c r="AI99" i="24"/>
  <c r="K100" i="24"/>
  <c r="AE100" i="24"/>
  <c r="N100" i="24"/>
  <c r="P100" i="24"/>
  <c r="Y100" i="24"/>
  <c r="Z100" i="24"/>
  <c r="AA100" i="24"/>
  <c r="AB100" i="24"/>
  <c r="AF100" i="24"/>
  <c r="AI100" i="24"/>
  <c r="K101" i="24"/>
  <c r="T101" i="24"/>
  <c r="N101" i="24"/>
  <c r="P101" i="24"/>
  <c r="Y101" i="24"/>
  <c r="Z101" i="24"/>
  <c r="AA101" i="24"/>
  <c r="AB101" i="24"/>
  <c r="AF101" i="24"/>
  <c r="AI101" i="24"/>
  <c r="K102" i="24"/>
  <c r="N102" i="24"/>
  <c r="P102" i="24"/>
  <c r="Y102" i="24"/>
  <c r="Z102" i="24"/>
  <c r="AA102" i="24"/>
  <c r="AB102" i="24"/>
  <c r="AF102" i="24"/>
  <c r="AI102" i="24"/>
  <c r="K103" i="24"/>
  <c r="N103" i="24"/>
  <c r="P103" i="24"/>
  <c r="Y103" i="24"/>
  <c r="Z103" i="24"/>
  <c r="AA103" i="24"/>
  <c r="AB103" i="24"/>
  <c r="AF103" i="24"/>
  <c r="AI103" i="24"/>
  <c r="K104" i="24"/>
  <c r="N104" i="24"/>
  <c r="P104" i="24"/>
  <c r="Y104" i="24"/>
  <c r="Z104" i="24"/>
  <c r="AA104" i="24"/>
  <c r="AB104" i="24"/>
  <c r="AF104" i="24"/>
  <c r="AI104" i="24"/>
  <c r="K105" i="24"/>
  <c r="T105" i="24"/>
  <c r="N105" i="24"/>
  <c r="P105" i="24"/>
  <c r="Y105" i="24"/>
  <c r="Z105" i="24"/>
  <c r="AA105" i="24"/>
  <c r="AB105" i="24"/>
  <c r="AF105" i="24"/>
  <c r="AI105" i="24"/>
  <c r="K106" i="24"/>
  <c r="T106" i="24"/>
  <c r="N106" i="24"/>
  <c r="P106" i="24"/>
  <c r="Y106" i="24"/>
  <c r="Z106" i="24"/>
  <c r="AA106" i="24"/>
  <c r="AB106" i="24"/>
  <c r="AF106" i="24"/>
  <c r="AI106" i="24"/>
  <c r="K107" i="24"/>
  <c r="T107" i="24"/>
  <c r="N107" i="24"/>
  <c r="P107" i="24"/>
  <c r="Y107" i="24"/>
  <c r="Z107" i="24"/>
  <c r="AA107" i="24"/>
  <c r="AB107" i="24"/>
  <c r="AF107" i="24"/>
  <c r="AI107" i="24"/>
  <c r="K108" i="24"/>
  <c r="T108" i="24"/>
  <c r="N108" i="24"/>
  <c r="P108" i="24"/>
  <c r="Y108" i="24"/>
  <c r="Z108" i="24"/>
  <c r="AA108" i="24"/>
  <c r="AB108" i="24"/>
  <c r="AE108" i="24"/>
  <c r="AF108" i="24"/>
  <c r="AI108" i="24"/>
  <c r="K109" i="24"/>
  <c r="AE109" i="24"/>
  <c r="N109" i="24"/>
  <c r="P109" i="24"/>
  <c r="Y109" i="24"/>
  <c r="Z109" i="24"/>
  <c r="AA109" i="24"/>
  <c r="AB109" i="24"/>
  <c r="AF109" i="24"/>
  <c r="AI109" i="24"/>
  <c r="K110" i="24"/>
  <c r="T110" i="24"/>
  <c r="N110" i="24"/>
  <c r="P110" i="24"/>
  <c r="Y110" i="24"/>
  <c r="Z110" i="24"/>
  <c r="AA110" i="24"/>
  <c r="AB110" i="24"/>
  <c r="AE110" i="24"/>
  <c r="AF110" i="24"/>
  <c r="AI110" i="24"/>
  <c r="K111" i="24"/>
  <c r="T111" i="24"/>
  <c r="N111" i="24"/>
  <c r="P111" i="24"/>
  <c r="Y111" i="24"/>
  <c r="Z111" i="24"/>
  <c r="AA111" i="24"/>
  <c r="AB111" i="24"/>
  <c r="AE111" i="24"/>
  <c r="AF111" i="24"/>
  <c r="AI111" i="24"/>
  <c r="K112" i="24"/>
  <c r="N112" i="24"/>
  <c r="P112" i="24"/>
  <c r="Y112" i="24"/>
  <c r="Z112" i="24"/>
  <c r="AA112" i="24"/>
  <c r="AB112" i="24"/>
  <c r="AF112" i="24"/>
  <c r="AI112" i="24"/>
  <c r="K113" i="24"/>
  <c r="AE113" i="24"/>
  <c r="N113" i="24"/>
  <c r="P113" i="24"/>
  <c r="Y113" i="24"/>
  <c r="Z113" i="24"/>
  <c r="AA113" i="24"/>
  <c r="AB113" i="24"/>
  <c r="AF113" i="24"/>
  <c r="AI113" i="24"/>
  <c r="K114" i="24"/>
  <c r="T114" i="24"/>
  <c r="N114" i="24"/>
  <c r="P114" i="24"/>
  <c r="Y114" i="24"/>
  <c r="Z114" i="24"/>
  <c r="AA114" i="24"/>
  <c r="AB114" i="24"/>
  <c r="AE114" i="24"/>
  <c r="AF114" i="24"/>
  <c r="AI114" i="24"/>
  <c r="K115" i="24"/>
  <c r="T115" i="24"/>
  <c r="N115" i="24"/>
  <c r="P115" i="24"/>
  <c r="Y115" i="24"/>
  <c r="Z115" i="24"/>
  <c r="AA115" i="24"/>
  <c r="AB115" i="24"/>
  <c r="AF115" i="24"/>
  <c r="AI115" i="24"/>
  <c r="K116" i="24"/>
  <c r="N116" i="24"/>
  <c r="P116" i="24"/>
  <c r="Y116" i="24"/>
  <c r="Z116" i="24"/>
  <c r="AA116" i="24"/>
  <c r="AB116" i="24"/>
  <c r="AF116" i="24"/>
  <c r="AI116" i="24"/>
  <c r="K117" i="24"/>
  <c r="AE117" i="24"/>
  <c r="N117" i="24"/>
  <c r="P117" i="24"/>
  <c r="Y117" i="24"/>
  <c r="Z117" i="24"/>
  <c r="AA117" i="24"/>
  <c r="AB117" i="24"/>
  <c r="AF117" i="24"/>
  <c r="AI117" i="24"/>
  <c r="K118" i="24"/>
  <c r="T118" i="24"/>
  <c r="N118" i="24"/>
  <c r="P118" i="24"/>
  <c r="Y118" i="24"/>
  <c r="Z118" i="24"/>
  <c r="AA118" i="24"/>
  <c r="AB118" i="24"/>
  <c r="AF118" i="24"/>
  <c r="AI118" i="24"/>
  <c r="K119" i="24"/>
  <c r="T119" i="24"/>
  <c r="N119" i="24"/>
  <c r="P119" i="24"/>
  <c r="Y119" i="24"/>
  <c r="Z119" i="24"/>
  <c r="AA119" i="24"/>
  <c r="AB119" i="24"/>
  <c r="AF119" i="24"/>
  <c r="AI119" i="24"/>
  <c r="K120" i="24"/>
  <c r="N120" i="24"/>
  <c r="P120" i="24"/>
  <c r="Y120" i="24"/>
  <c r="Z120" i="24"/>
  <c r="AA120" i="24"/>
  <c r="AB120" i="24"/>
  <c r="AF120" i="24"/>
  <c r="AI120" i="24"/>
  <c r="K121" i="24"/>
  <c r="AE121" i="24"/>
  <c r="N121" i="24"/>
  <c r="P121" i="24"/>
  <c r="Y121" i="24"/>
  <c r="Z121" i="24"/>
  <c r="AA121" i="24"/>
  <c r="AB121" i="24"/>
  <c r="AF121" i="24"/>
  <c r="AI121" i="24"/>
  <c r="K122" i="24"/>
  <c r="T122" i="24"/>
  <c r="N122" i="24"/>
  <c r="P122" i="24"/>
  <c r="Y122" i="24"/>
  <c r="Z122" i="24"/>
  <c r="AA122" i="24"/>
  <c r="AB122" i="24"/>
  <c r="AF122" i="24"/>
  <c r="AI122" i="24"/>
  <c r="K123" i="24"/>
  <c r="T123" i="24"/>
  <c r="N123" i="24"/>
  <c r="P123" i="24"/>
  <c r="Y123" i="24"/>
  <c r="Z123" i="24"/>
  <c r="AA123" i="24"/>
  <c r="AB123" i="24"/>
  <c r="AF123" i="24"/>
  <c r="AI123" i="24"/>
  <c r="K124" i="24"/>
  <c r="T124" i="24"/>
  <c r="N124" i="24"/>
  <c r="P124" i="24"/>
  <c r="Y124" i="24"/>
  <c r="Z124" i="24"/>
  <c r="AA124" i="24"/>
  <c r="AB124" i="24"/>
  <c r="AF124" i="24"/>
  <c r="AI124" i="24"/>
  <c r="K125" i="24"/>
  <c r="AE125" i="24"/>
  <c r="N125" i="24"/>
  <c r="P125" i="24"/>
  <c r="Y125" i="24"/>
  <c r="Z125" i="24"/>
  <c r="AA125" i="24"/>
  <c r="AB125" i="24"/>
  <c r="AF125" i="24"/>
  <c r="AI125" i="24"/>
  <c r="K126" i="24"/>
  <c r="N126" i="24"/>
  <c r="P126" i="24"/>
  <c r="Y126" i="24"/>
  <c r="Z126" i="24"/>
  <c r="AA126" i="24"/>
  <c r="AB126" i="24"/>
  <c r="AF126" i="24"/>
  <c r="AI126" i="24"/>
  <c r="K127" i="24"/>
  <c r="T127" i="24"/>
  <c r="N127" i="24"/>
  <c r="P127" i="24"/>
  <c r="Y127" i="24"/>
  <c r="Z127" i="24"/>
  <c r="AA127" i="24"/>
  <c r="AB127" i="24"/>
  <c r="AF127" i="24"/>
  <c r="AI127" i="24"/>
  <c r="K128" i="24"/>
  <c r="N128" i="24"/>
  <c r="P128" i="24"/>
  <c r="Y128" i="24"/>
  <c r="Z128" i="24"/>
  <c r="AA128" i="24"/>
  <c r="AB128" i="24"/>
  <c r="AF128" i="24"/>
  <c r="AI128" i="24"/>
  <c r="K129" i="24"/>
  <c r="AE129" i="24"/>
  <c r="N129" i="24"/>
  <c r="P129" i="24"/>
  <c r="Y129" i="24"/>
  <c r="Z129" i="24"/>
  <c r="AA129" i="24"/>
  <c r="AB129" i="24"/>
  <c r="AF129" i="24"/>
  <c r="AI129" i="24"/>
  <c r="K130" i="24"/>
  <c r="T130" i="24"/>
  <c r="N130" i="24"/>
  <c r="P130" i="24"/>
  <c r="Y130" i="24"/>
  <c r="Z130" i="24"/>
  <c r="AA130" i="24"/>
  <c r="AB130" i="24"/>
  <c r="AF130" i="24"/>
  <c r="AI130" i="24"/>
  <c r="K131" i="24"/>
  <c r="T131" i="24"/>
  <c r="N131" i="24"/>
  <c r="P131" i="24"/>
  <c r="Y131" i="24"/>
  <c r="Z131" i="24"/>
  <c r="AA131" i="24"/>
  <c r="AB131" i="24"/>
  <c r="AF131" i="24"/>
  <c r="AI131" i="24"/>
  <c r="K132" i="24"/>
  <c r="T132" i="24"/>
  <c r="N132" i="24"/>
  <c r="P132" i="24"/>
  <c r="Y132" i="24"/>
  <c r="Z132" i="24"/>
  <c r="AA132" i="24"/>
  <c r="AB132" i="24"/>
  <c r="AF132" i="24"/>
  <c r="AI132" i="24"/>
  <c r="K133" i="24"/>
  <c r="AE133" i="24"/>
  <c r="N133" i="24"/>
  <c r="P133" i="24"/>
  <c r="Y133" i="24"/>
  <c r="Z133" i="24"/>
  <c r="AA133" i="24"/>
  <c r="AB133" i="24"/>
  <c r="AF133" i="24"/>
  <c r="AI133" i="24"/>
  <c r="K134" i="24"/>
  <c r="AE134" i="24"/>
  <c r="N134" i="24"/>
  <c r="P134" i="24"/>
  <c r="Y134" i="24"/>
  <c r="Z134" i="24"/>
  <c r="AA134" i="24"/>
  <c r="AB134" i="24"/>
  <c r="AF134" i="24"/>
  <c r="AI134" i="24"/>
  <c r="K135" i="24"/>
  <c r="T135" i="24"/>
  <c r="N135" i="24"/>
  <c r="P135" i="24"/>
  <c r="Y135" i="24"/>
  <c r="Z135" i="24"/>
  <c r="AA135" i="24"/>
  <c r="AB135" i="24"/>
  <c r="AF135" i="24"/>
  <c r="AI135" i="24"/>
  <c r="K136" i="24"/>
  <c r="AE136" i="24"/>
  <c r="N136" i="24"/>
  <c r="P136" i="24"/>
  <c r="Y136" i="24"/>
  <c r="Z136" i="24"/>
  <c r="AA136" i="24"/>
  <c r="AB136" i="24"/>
  <c r="AF136" i="24"/>
  <c r="AI136" i="24"/>
  <c r="K137" i="24"/>
  <c r="AE137" i="24"/>
  <c r="N137" i="24"/>
  <c r="P137" i="24"/>
  <c r="Y137" i="24"/>
  <c r="Z137" i="24"/>
  <c r="AA137" i="24"/>
  <c r="AB137" i="24"/>
  <c r="AF137" i="24"/>
  <c r="AI137" i="24"/>
  <c r="K138" i="24"/>
  <c r="T138" i="24"/>
  <c r="N138" i="24"/>
  <c r="P138" i="24"/>
  <c r="Y138" i="24"/>
  <c r="Z138" i="24"/>
  <c r="AA138" i="24"/>
  <c r="AB138" i="24"/>
  <c r="AF138" i="24"/>
  <c r="AI138" i="24"/>
  <c r="K139" i="24"/>
  <c r="N139" i="24"/>
  <c r="P139" i="24"/>
  <c r="Y139" i="24"/>
  <c r="Z139" i="24"/>
  <c r="AA139" i="24"/>
  <c r="AB139" i="24"/>
  <c r="AF139" i="24"/>
  <c r="AI139" i="24"/>
  <c r="K140" i="24"/>
  <c r="AE140" i="24"/>
  <c r="N140" i="24"/>
  <c r="P140" i="24"/>
  <c r="Y140" i="24"/>
  <c r="Z140" i="24"/>
  <c r="AA140" i="24"/>
  <c r="AB140" i="24"/>
  <c r="AF140" i="24"/>
  <c r="AI140" i="24"/>
  <c r="K141" i="24"/>
  <c r="AE141" i="24"/>
  <c r="N141" i="24"/>
  <c r="P141" i="24"/>
  <c r="Y141" i="24"/>
  <c r="Z141" i="24"/>
  <c r="AA141" i="24"/>
  <c r="AB141" i="24"/>
  <c r="AF141" i="24"/>
  <c r="AI141" i="24"/>
  <c r="K142" i="24"/>
  <c r="T142" i="24"/>
  <c r="N142" i="24"/>
  <c r="P142" i="24"/>
  <c r="Y142" i="24"/>
  <c r="Z142" i="24"/>
  <c r="AA142" i="24"/>
  <c r="AB142" i="24"/>
  <c r="AF142" i="24"/>
  <c r="AI142" i="24"/>
  <c r="K143" i="24"/>
  <c r="N143" i="24"/>
  <c r="P143" i="24"/>
  <c r="Y143" i="24"/>
  <c r="Z143" i="24"/>
  <c r="AA143" i="24"/>
  <c r="AB143" i="24"/>
  <c r="AF143" i="24"/>
  <c r="AI143" i="24"/>
  <c r="K144" i="24"/>
  <c r="AE144" i="24"/>
  <c r="N144" i="24"/>
  <c r="P144" i="24"/>
  <c r="Y144" i="24"/>
  <c r="Z144" i="24"/>
  <c r="AA144" i="24"/>
  <c r="AB144" i="24"/>
  <c r="AF144" i="24"/>
  <c r="AI144" i="24"/>
  <c r="K145" i="24"/>
  <c r="AE145" i="24"/>
  <c r="N145" i="24"/>
  <c r="P145" i="24"/>
  <c r="Y145" i="24"/>
  <c r="Z145" i="24"/>
  <c r="AA145" i="24"/>
  <c r="AB145" i="24"/>
  <c r="AF145" i="24"/>
  <c r="AI145" i="24"/>
  <c r="K146" i="24"/>
  <c r="AE146" i="24"/>
  <c r="N146" i="24"/>
  <c r="P146" i="24"/>
  <c r="Y146" i="24"/>
  <c r="Z146" i="24"/>
  <c r="AA146" i="24"/>
  <c r="AB146" i="24"/>
  <c r="AF146" i="24"/>
  <c r="AI146" i="24"/>
  <c r="K147" i="24"/>
  <c r="T147" i="24"/>
  <c r="N147" i="24"/>
  <c r="P147" i="24"/>
  <c r="Y147" i="24"/>
  <c r="Z147" i="24"/>
  <c r="AA147" i="24"/>
  <c r="AB147" i="24"/>
  <c r="AF147" i="24"/>
  <c r="AI147" i="24"/>
  <c r="K148" i="24"/>
  <c r="AE148" i="24"/>
  <c r="N148" i="24"/>
  <c r="P148" i="24"/>
  <c r="Y148" i="24"/>
  <c r="Z148" i="24"/>
  <c r="AA148" i="24"/>
  <c r="AB148" i="24"/>
  <c r="AF148" i="24"/>
  <c r="AI148" i="24"/>
  <c r="K149" i="24"/>
  <c r="AE149" i="24"/>
  <c r="N149" i="24"/>
  <c r="P149" i="24"/>
  <c r="Y149" i="24"/>
  <c r="Z149" i="24"/>
  <c r="AA149" i="24"/>
  <c r="AB149" i="24"/>
  <c r="AF149" i="24"/>
  <c r="AI149" i="24"/>
  <c r="K150" i="24"/>
  <c r="N150" i="24"/>
  <c r="P150" i="24"/>
  <c r="Y150" i="24"/>
  <c r="Z150" i="24"/>
  <c r="AA150" i="24"/>
  <c r="AB150" i="24"/>
  <c r="AF150" i="24"/>
  <c r="AI150" i="24"/>
  <c r="K151" i="24"/>
  <c r="N151" i="24"/>
  <c r="P151" i="24"/>
  <c r="Y151" i="24"/>
  <c r="Z151" i="24"/>
  <c r="AA151" i="24"/>
  <c r="AB151" i="24"/>
  <c r="AF151" i="24"/>
  <c r="AI151" i="24"/>
  <c r="K152" i="24"/>
  <c r="AE152" i="24"/>
  <c r="N152" i="24"/>
  <c r="P152" i="24"/>
  <c r="Y152" i="24"/>
  <c r="Z152" i="24"/>
  <c r="AA152" i="24"/>
  <c r="AB152" i="24"/>
  <c r="AF152" i="24"/>
  <c r="AI152" i="24"/>
  <c r="K153" i="24"/>
  <c r="AE153" i="24"/>
  <c r="N153" i="24"/>
  <c r="P153" i="24"/>
  <c r="Y153" i="24"/>
  <c r="Z153" i="24"/>
  <c r="AA153" i="24"/>
  <c r="AB153" i="24"/>
  <c r="AF153" i="24"/>
  <c r="AI153" i="24"/>
  <c r="K154" i="24"/>
  <c r="T154" i="24"/>
  <c r="N154" i="24"/>
  <c r="P154" i="24"/>
  <c r="Y154" i="24"/>
  <c r="Z154" i="24"/>
  <c r="AA154" i="24"/>
  <c r="AB154" i="24"/>
  <c r="AE154" i="24"/>
  <c r="AF154" i="24"/>
  <c r="AI154" i="24"/>
  <c r="K155" i="24"/>
  <c r="T155" i="24"/>
  <c r="N155" i="24"/>
  <c r="P155" i="24"/>
  <c r="Y155" i="24"/>
  <c r="Z155" i="24"/>
  <c r="AA155" i="24"/>
  <c r="AB155" i="24"/>
  <c r="AF155" i="24"/>
  <c r="AI155" i="24"/>
  <c r="K156" i="24"/>
  <c r="N156" i="24"/>
  <c r="P156" i="24"/>
  <c r="Y156" i="24"/>
  <c r="Z156" i="24"/>
  <c r="AA156" i="24"/>
  <c r="AB156" i="24"/>
  <c r="AF156" i="24"/>
  <c r="AI156" i="24"/>
  <c r="K157" i="24"/>
  <c r="N157" i="24"/>
  <c r="P157" i="24"/>
  <c r="Y157" i="24"/>
  <c r="Z157" i="24"/>
  <c r="AA157" i="24"/>
  <c r="AB157" i="24"/>
  <c r="AF157" i="24"/>
  <c r="AI157" i="24"/>
  <c r="K158" i="24"/>
  <c r="T158" i="24"/>
  <c r="N158" i="24"/>
  <c r="P158" i="24"/>
  <c r="Y158" i="24"/>
  <c r="Z158" i="24"/>
  <c r="AA158" i="24"/>
  <c r="AB158" i="24"/>
  <c r="AF158" i="24"/>
  <c r="AI158" i="24"/>
  <c r="K159" i="24"/>
  <c r="T159" i="24"/>
  <c r="N159" i="24"/>
  <c r="P159" i="24"/>
  <c r="Y159" i="24"/>
  <c r="Z159" i="24"/>
  <c r="AA159" i="24"/>
  <c r="AB159" i="24"/>
  <c r="AF159" i="24"/>
  <c r="AI159" i="24"/>
  <c r="K160" i="24"/>
  <c r="AE160" i="24"/>
  <c r="N160" i="24"/>
  <c r="P160" i="24"/>
  <c r="Y160" i="24"/>
  <c r="Z160" i="24"/>
  <c r="AA160" i="24"/>
  <c r="AB160" i="24"/>
  <c r="AF160" i="24"/>
  <c r="AI160" i="24"/>
  <c r="K161" i="24"/>
  <c r="AE161" i="24"/>
  <c r="N161" i="24"/>
  <c r="P161" i="24"/>
  <c r="Y161" i="24"/>
  <c r="Z161" i="24"/>
  <c r="AA161" i="24"/>
  <c r="AB161" i="24"/>
  <c r="AF161" i="24"/>
  <c r="AI161" i="24"/>
  <c r="K162" i="24"/>
  <c r="T162" i="24"/>
  <c r="N162" i="24"/>
  <c r="P162" i="24"/>
  <c r="Y162" i="24"/>
  <c r="Z162" i="24"/>
  <c r="AA162" i="24"/>
  <c r="AB162" i="24"/>
  <c r="AF162" i="24"/>
  <c r="AI162" i="24"/>
  <c r="K163" i="24"/>
  <c r="AE163" i="24"/>
  <c r="N163" i="24"/>
  <c r="P163" i="24"/>
  <c r="Y163" i="24"/>
  <c r="Z163" i="24"/>
  <c r="AA163" i="24"/>
  <c r="AB163" i="24"/>
  <c r="AF163" i="24"/>
  <c r="AI163" i="24"/>
  <c r="K164" i="24"/>
  <c r="AE164" i="24"/>
  <c r="N164" i="24"/>
  <c r="P164" i="24"/>
  <c r="Y164" i="24"/>
  <c r="Z164" i="24"/>
  <c r="AA164" i="24"/>
  <c r="AB164" i="24"/>
  <c r="AF164" i="24"/>
  <c r="AI164" i="24"/>
  <c r="K165" i="24"/>
  <c r="AE165" i="24"/>
  <c r="N165" i="24"/>
  <c r="P165" i="24"/>
  <c r="Y165" i="24"/>
  <c r="Z165" i="24"/>
  <c r="AA165" i="24"/>
  <c r="AB165" i="24"/>
  <c r="AF165" i="24"/>
  <c r="AI165" i="24"/>
  <c r="K166" i="24"/>
  <c r="T166" i="24"/>
  <c r="N166" i="24"/>
  <c r="P166" i="24"/>
  <c r="Y166" i="24"/>
  <c r="Z166" i="24"/>
  <c r="AA166" i="24"/>
  <c r="AB166" i="24"/>
  <c r="AF166" i="24"/>
  <c r="AI166" i="24"/>
  <c r="K167" i="24"/>
  <c r="T167" i="24"/>
  <c r="N167" i="24"/>
  <c r="P167" i="24"/>
  <c r="Y167" i="24"/>
  <c r="Z167" i="24"/>
  <c r="AA167" i="24"/>
  <c r="AB167" i="24"/>
  <c r="AE167" i="24"/>
  <c r="AF167" i="24"/>
  <c r="AI167" i="24"/>
  <c r="K168" i="24"/>
  <c r="AE168" i="24"/>
  <c r="N168" i="24"/>
  <c r="P168" i="24"/>
  <c r="Y168" i="24"/>
  <c r="Z168" i="24"/>
  <c r="AA168" i="24"/>
  <c r="AB168" i="24"/>
  <c r="AF168" i="24"/>
  <c r="AI168" i="24"/>
  <c r="K169" i="24"/>
  <c r="AE169" i="24"/>
  <c r="N169" i="24"/>
  <c r="P169" i="24"/>
  <c r="Y169" i="24"/>
  <c r="Z169" i="24"/>
  <c r="AA169" i="24"/>
  <c r="AB169" i="24"/>
  <c r="AF169" i="24"/>
  <c r="AI169" i="24"/>
  <c r="K170" i="24"/>
  <c r="T170" i="24"/>
  <c r="N170" i="24"/>
  <c r="P170" i="24"/>
  <c r="Y170" i="24"/>
  <c r="Z170" i="24"/>
  <c r="AA170" i="24"/>
  <c r="AB170" i="24"/>
  <c r="AE170" i="24"/>
  <c r="AF170" i="24"/>
  <c r="AI170" i="24"/>
  <c r="K171" i="24"/>
  <c r="T171" i="24"/>
  <c r="N171" i="24"/>
  <c r="P171" i="24"/>
  <c r="Y171" i="24"/>
  <c r="Z171" i="24"/>
  <c r="AA171" i="24"/>
  <c r="AB171" i="24"/>
  <c r="AF171" i="24"/>
  <c r="AI171" i="24"/>
  <c r="K172" i="24"/>
  <c r="AE172" i="24"/>
  <c r="N172" i="24"/>
  <c r="P172" i="24"/>
  <c r="Y172" i="24"/>
  <c r="Z172" i="24"/>
  <c r="AA172" i="24"/>
  <c r="AB172" i="24"/>
  <c r="AF172" i="24"/>
  <c r="AI172" i="24"/>
  <c r="K173" i="24"/>
  <c r="AE173" i="24"/>
  <c r="N173" i="24"/>
  <c r="P173" i="24"/>
  <c r="Y173" i="24"/>
  <c r="Z173" i="24"/>
  <c r="AA173" i="24"/>
  <c r="AB173" i="24"/>
  <c r="AF173" i="24"/>
  <c r="AI173" i="24"/>
  <c r="K174" i="24"/>
  <c r="T174" i="24"/>
  <c r="N174" i="24"/>
  <c r="P174" i="24"/>
  <c r="Y174" i="24"/>
  <c r="Z174" i="24"/>
  <c r="AA174" i="24"/>
  <c r="AB174" i="24"/>
  <c r="AF174" i="24"/>
  <c r="AI174" i="24"/>
  <c r="K175" i="24"/>
  <c r="N175" i="24"/>
  <c r="P175" i="24"/>
  <c r="Y175" i="24"/>
  <c r="Z175" i="24"/>
  <c r="AA175" i="24"/>
  <c r="AB175" i="24"/>
  <c r="AF175" i="24"/>
  <c r="AI175" i="24"/>
  <c r="K176" i="24"/>
  <c r="AE176" i="24"/>
  <c r="N176" i="24"/>
  <c r="P176" i="24"/>
  <c r="Y176" i="24"/>
  <c r="Z176" i="24"/>
  <c r="AA176" i="24"/>
  <c r="AB176" i="24"/>
  <c r="AF176" i="24"/>
  <c r="AI176" i="24"/>
  <c r="K177" i="24"/>
  <c r="AE177" i="24"/>
  <c r="N177" i="24"/>
  <c r="P177" i="24"/>
  <c r="Y177" i="24"/>
  <c r="Z177" i="24"/>
  <c r="AA177" i="24"/>
  <c r="AB177" i="24"/>
  <c r="AF177" i="24"/>
  <c r="AI177" i="24"/>
  <c r="K178" i="24"/>
  <c r="T178" i="24"/>
  <c r="N178" i="24"/>
  <c r="P178" i="24"/>
  <c r="Y178" i="24"/>
  <c r="Z178" i="24"/>
  <c r="AA178" i="24"/>
  <c r="AB178" i="24"/>
  <c r="AF178" i="24"/>
  <c r="AI178" i="24"/>
  <c r="K179" i="24"/>
  <c r="T179" i="24"/>
  <c r="N179" i="24"/>
  <c r="P179" i="24"/>
  <c r="Y179" i="24"/>
  <c r="Z179" i="24"/>
  <c r="AA179" i="24"/>
  <c r="AB179" i="24"/>
  <c r="AE179" i="24"/>
  <c r="AF179" i="24"/>
  <c r="AI179" i="24"/>
  <c r="K180" i="24"/>
  <c r="AE180" i="24"/>
  <c r="N180" i="24"/>
  <c r="P180" i="24"/>
  <c r="Y180" i="24"/>
  <c r="Z180" i="24"/>
  <c r="AA180" i="24"/>
  <c r="AB180" i="24"/>
  <c r="AF180" i="24"/>
  <c r="AI180" i="24"/>
  <c r="K181" i="24"/>
  <c r="AE181" i="24"/>
  <c r="N181" i="24"/>
  <c r="P181" i="24"/>
  <c r="Y181" i="24"/>
  <c r="Z181" i="24"/>
  <c r="AA181" i="24"/>
  <c r="AB181" i="24"/>
  <c r="AF181" i="24"/>
  <c r="AI181" i="24"/>
  <c r="K182" i="24"/>
  <c r="T182" i="24"/>
  <c r="N182" i="24"/>
  <c r="P182" i="24"/>
  <c r="Y182" i="24"/>
  <c r="Z182" i="24"/>
  <c r="AA182" i="24"/>
  <c r="AB182" i="24"/>
  <c r="AF182" i="24"/>
  <c r="AI182" i="24"/>
  <c r="K183" i="24"/>
  <c r="T183" i="24"/>
  <c r="N183" i="24"/>
  <c r="P183" i="24"/>
  <c r="Y183" i="24"/>
  <c r="Z183" i="24"/>
  <c r="AA183" i="24"/>
  <c r="AB183" i="24"/>
  <c r="AF183" i="24"/>
  <c r="AI183" i="24"/>
  <c r="K184" i="24"/>
  <c r="AE184" i="24"/>
  <c r="N184" i="24"/>
  <c r="P184" i="24"/>
  <c r="Y184" i="24"/>
  <c r="Z184" i="24"/>
  <c r="AA184" i="24"/>
  <c r="AB184" i="24"/>
  <c r="AF184" i="24"/>
  <c r="AI184" i="24"/>
  <c r="K185" i="24"/>
  <c r="AE185" i="24"/>
  <c r="N185" i="24"/>
  <c r="P185" i="24"/>
  <c r="Y185" i="24"/>
  <c r="Z185" i="24"/>
  <c r="AA185" i="24"/>
  <c r="AB185" i="24"/>
  <c r="AF185" i="24"/>
  <c r="AI185" i="24"/>
  <c r="K186" i="24"/>
  <c r="T186" i="24"/>
  <c r="N186" i="24"/>
  <c r="P186" i="24"/>
  <c r="Y186" i="24"/>
  <c r="Z186" i="24"/>
  <c r="AA186" i="24"/>
  <c r="AB186" i="24"/>
  <c r="AF186" i="24"/>
  <c r="AI186" i="24"/>
  <c r="K187" i="24"/>
  <c r="T187" i="24"/>
  <c r="N187" i="24"/>
  <c r="P187" i="24"/>
  <c r="Y187" i="24"/>
  <c r="Z187" i="24"/>
  <c r="AA187" i="24"/>
  <c r="AB187" i="24"/>
  <c r="AF187" i="24"/>
  <c r="AI187" i="24"/>
  <c r="K188" i="24"/>
  <c r="AE188" i="24"/>
  <c r="N188" i="24"/>
  <c r="P188" i="24"/>
  <c r="Y188" i="24"/>
  <c r="Z188" i="24"/>
  <c r="AA188" i="24"/>
  <c r="AB188" i="24"/>
  <c r="AF188" i="24"/>
  <c r="AI188" i="24"/>
  <c r="K189" i="24"/>
  <c r="AE189" i="24"/>
  <c r="N189" i="24"/>
  <c r="P189" i="24"/>
  <c r="Y189" i="24"/>
  <c r="Z189" i="24"/>
  <c r="AA189" i="24"/>
  <c r="AB189" i="24"/>
  <c r="AF189" i="24"/>
  <c r="AI189" i="24"/>
  <c r="K190" i="24"/>
  <c r="T190" i="24"/>
  <c r="N190" i="24"/>
  <c r="P190" i="24"/>
  <c r="Y190" i="24"/>
  <c r="Z190" i="24"/>
  <c r="AA190" i="24"/>
  <c r="AB190" i="24"/>
  <c r="AF190" i="24"/>
  <c r="AI190" i="24"/>
  <c r="K191" i="24"/>
  <c r="T191" i="24"/>
  <c r="N191" i="24"/>
  <c r="P191" i="24"/>
  <c r="Y191" i="24"/>
  <c r="Z191" i="24"/>
  <c r="AA191" i="24"/>
  <c r="AB191" i="24"/>
  <c r="AF191" i="24"/>
  <c r="AI191" i="24"/>
  <c r="K192" i="24"/>
  <c r="AE192" i="24"/>
  <c r="N192" i="24"/>
  <c r="P192" i="24"/>
  <c r="Y192" i="24"/>
  <c r="Z192" i="24"/>
  <c r="AA192" i="24"/>
  <c r="AB192" i="24"/>
  <c r="AF192" i="24"/>
  <c r="AI192" i="24"/>
  <c r="K193" i="24"/>
  <c r="AE193" i="24"/>
  <c r="N193" i="24"/>
  <c r="P193" i="24"/>
  <c r="Y193" i="24"/>
  <c r="Z193" i="24"/>
  <c r="AA193" i="24"/>
  <c r="AB193" i="24"/>
  <c r="AF193" i="24"/>
  <c r="AI193" i="24"/>
  <c r="K194" i="24"/>
  <c r="T194" i="24"/>
  <c r="N194" i="24"/>
  <c r="P194" i="24"/>
  <c r="Y194" i="24"/>
  <c r="Z194" i="24"/>
  <c r="AA194" i="24"/>
  <c r="AB194" i="24"/>
  <c r="AF194" i="24"/>
  <c r="AI194" i="24"/>
  <c r="K195" i="24"/>
  <c r="T195" i="24"/>
  <c r="N195" i="24"/>
  <c r="P195" i="24"/>
  <c r="Y195" i="24"/>
  <c r="Z195" i="24"/>
  <c r="AA195" i="24"/>
  <c r="AB195" i="24"/>
  <c r="AF195" i="24"/>
  <c r="AI195" i="24"/>
  <c r="K196" i="24"/>
  <c r="AE196" i="24"/>
  <c r="N196" i="24"/>
  <c r="P196" i="24"/>
  <c r="Y196" i="24"/>
  <c r="Z196" i="24"/>
  <c r="AA196" i="24"/>
  <c r="AB196" i="24"/>
  <c r="AF196" i="24"/>
  <c r="AI196" i="24"/>
  <c r="K197" i="24"/>
  <c r="AE197" i="24"/>
  <c r="N197" i="24"/>
  <c r="P197" i="24"/>
  <c r="Y197" i="24"/>
  <c r="Z197" i="24"/>
  <c r="AA197" i="24"/>
  <c r="AB197" i="24"/>
  <c r="AF197" i="24"/>
  <c r="AI197" i="24"/>
  <c r="K198" i="24"/>
  <c r="T198" i="24"/>
  <c r="N198" i="24"/>
  <c r="P198" i="24"/>
  <c r="Y198" i="24"/>
  <c r="Z198" i="24"/>
  <c r="AA198" i="24"/>
  <c r="AB198" i="24"/>
  <c r="AF198" i="24"/>
  <c r="AI198" i="24"/>
  <c r="K199" i="24"/>
  <c r="N199" i="24"/>
  <c r="P199" i="24"/>
  <c r="Y199" i="24"/>
  <c r="Z199" i="24"/>
  <c r="AA199" i="24"/>
  <c r="AB199" i="24"/>
  <c r="AF199" i="24"/>
  <c r="AI199" i="24"/>
  <c r="K200" i="24"/>
  <c r="AE200" i="24"/>
  <c r="N200" i="24"/>
  <c r="P200" i="24"/>
  <c r="Y200" i="24"/>
  <c r="Z200" i="24"/>
  <c r="AA200" i="24"/>
  <c r="AB200" i="24"/>
  <c r="AF200" i="24"/>
  <c r="AI200" i="24"/>
  <c r="K201" i="24"/>
  <c r="AE201" i="24"/>
  <c r="N201" i="24"/>
  <c r="P201" i="24"/>
  <c r="Y201" i="24"/>
  <c r="Z201" i="24"/>
  <c r="AA201" i="24"/>
  <c r="AB201" i="24"/>
  <c r="AF201" i="24"/>
  <c r="AI201" i="24"/>
  <c r="K202" i="24"/>
  <c r="AE202" i="24"/>
  <c r="N202" i="24"/>
  <c r="P202" i="24"/>
  <c r="Y202" i="24"/>
  <c r="Z202" i="24"/>
  <c r="AA202" i="24"/>
  <c r="AB202" i="24"/>
  <c r="AF202" i="24"/>
  <c r="AI202" i="24"/>
  <c r="K203" i="24"/>
  <c r="AE203" i="24"/>
  <c r="N203" i="24"/>
  <c r="P203" i="24"/>
  <c r="T203" i="24"/>
  <c r="Y203" i="24"/>
  <c r="Z203" i="24"/>
  <c r="AA203" i="24"/>
  <c r="AB203" i="24"/>
  <c r="AF203" i="24"/>
  <c r="AI203" i="24"/>
  <c r="K204" i="24"/>
  <c r="N204" i="24"/>
  <c r="P204" i="24"/>
  <c r="Y204" i="24"/>
  <c r="Z204" i="24"/>
  <c r="AA204" i="24"/>
  <c r="AB204" i="24"/>
  <c r="AF204" i="24"/>
  <c r="AI204" i="24"/>
  <c r="K205" i="24"/>
  <c r="AE205" i="24"/>
  <c r="N205" i="24"/>
  <c r="P205" i="24"/>
  <c r="Y205" i="24"/>
  <c r="Z205" i="24"/>
  <c r="AA205" i="24"/>
  <c r="AB205" i="24"/>
  <c r="AF205" i="24"/>
  <c r="AI205" i="24"/>
  <c r="K206" i="24"/>
  <c r="AE206" i="24"/>
  <c r="N206" i="24"/>
  <c r="P206" i="24"/>
  <c r="Y206" i="24"/>
  <c r="Z206" i="24"/>
  <c r="AA206" i="24"/>
  <c r="AB206" i="24"/>
  <c r="AF206" i="24"/>
  <c r="AI206" i="24"/>
  <c r="K207" i="24"/>
  <c r="AE207" i="24"/>
  <c r="N207" i="24"/>
  <c r="P207" i="24"/>
  <c r="Y207" i="24"/>
  <c r="Z207" i="24"/>
  <c r="AA207" i="24"/>
  <c r="AB207" i="24"/>
  <c r="AF207" i="24"/>
  <c r="AI207" i="24"/>
  <c r="K208" i="24"/>
  <c r="N208" i="24"/>
  <c r="P208" i="24"/>
  <c r="Y208" i="24"/>
  <c r="Z208" i="24"/>
  <c r="AA208" i="24"/>
  <c r="AB208" i="24"/>
  <c r="AF208" i="24"/>
  <c r="AI208" i="24"/>
  <c r="L209" i="24"/>
  <c r="P209" i="24"/>
  <c r="AE209" i="24"/>
  <c r="AJ209" i="24"/>
  <c r="AI209" i="24"/>
  <c r="L210" i="24"/>
  <c r="P210" i="24"/>
  <c r="AE210" i="24"/>
  <c r="AJ210" i="24"/>
  <c r="AI210" i="24"/>
  <c r="A211" i="24"/>
  <c r="J211" i="24"/>
  <c r="L211" i="24"/>
  <c r="P211" i="24"/>
  <c r="AE211" i="24"/>
  <c r="AJ211" i="24"/>
  <c r="AI211" i="24"/>
  <c r="A212" i="24"/>
  <c r="J212" i="24"/>
  <c r="L212" i="24"/>
  <c r="P212" i="24"/>
  <c r="AE212" i="24"/>
  <c r="AJ212" i="24"/>
  <c r="AI212" i="24"/>
  <c r="A213" i="24"/>
  <c r="J213" i="24"/>
  <c r="L213" i="24"/>
  <c r="P213" i="24"/>
  <c r="AE213" i="24"/>
  <c r="AI213" i="24"/>
  <c r="AJ213" i="24"/>
  <c r="A214" i="24"/>
  <c r="J214" i="24"/>
  <c r="L214" i="24"/>
  <c r="P214" i="24"/>
  <c r="AE214" i="24"/>
  <c r="AI214" i="24"/>
  <c r="AJ214" i="24"/>
  <c r="A215" i="24"/>
  <c r="J215" i="24"/>
  <c r="L215" i="24"/>
  <c r="P215" i="24"/>
  <c r="AE215" i="24"/>
  <c r="AJ215" i="24"/>
  <c r="AI215" i="24"/>
  <c r="A216" i="24"/>
  <c r="J216" i="24"/>
  <c r="L216" i="24"/>
  <c r="P216" i="24"/>
  <c r="AI216" i="24"/>
  <c r="AJ216" i="24"/>
  <c r="A217" i="24"/>
  <c r="J217" i="24"/>
  <c r="L217" i="24"/>
  <c r="P217" i="24"/>
  <c r="AI217" i="24"/>
  <c r="AJ217" i="24"/>
  <c r="A218" i="24"/>
  <c r="L218" i="24"/>
  <c r="P218" i="24"/>
  <c r="AI218" i="24"/>
  <c r="AJ218" i="24"/>
  <c r="A219" i="24"/>
  <c r="L219" i="24"/>
  <c r="P219" i="24"/>
  <c r="AI219" i="24"/>
  <c r="AJ219" i="24"/>
  <c r="A220" i="24"/>
  <c r="L220" i="24"/>
  <c r="P220" i="24"/>
  <c r="AI220" i="24"/>
  <c r="AJ220" i="24"/>
  <c r="A221" i="24"/>
  <c r="B221" i="24"/>
  <c r="H221" i="24"/>
  <c r="L221" i="24"/>
  <c r="P221" i="24"/>
  <c r="AI221" i="24"/>
  <c r="AJ221" i="24"/>
  <c r="A222" i="24"/>
  <c r="B222" i="24"/>
  <c r="H222" i="24"/>
  <c r="L222" i="24"/>
  <c r="P222" i="24"/>
  <c r="AI222" i="24"/>
  <c r="AJ222" i="24"/>
  <c r="A223" i="24"/>
  <c r="B223" i="24"/>
  <c r="H223" i="24"/>
  <c r="L223" i="24"/>
  <c r="P223" i="24"/>
  <c r="AI223" i="24"/>
  <c r="AJ223" i="24"/>
  <c r="A224" i="24"/>
  <c r="B224" i="24"/>
  <c r="H224" i="24"/>
  <c r="L224" i="24"/>
  <c r="P224" i="24"/>
  <c r="AI224" i="24"/>
  <c r="AJ224" i="24"/>
  <c r="A225" i="24"/>
  <c r="B225" i="24"/>
  <c r="H225" i="24"/>
  <c r="L225" i="24"/>
  <c r="P225" i="24"/>
  <c r="AI225" i="24"/>
  <c r="AJ225" i="24"/>
  <c r="A226" i="24"/>
  <c r="B226" i="24"/>
  <c r="H226" i="24"/>
  <c r="L226" i="24"/>
  <c r="P226" i="24"/>
  <c r="AI226" i="24"/>
  <c r="AJ226" i="24"/>
  <c r="A227" i="24"/>
  <c r="B227" i="24"/>
  <c r="H227" i="24"/>
  <c r="L227" i="24"/>
  <c r="P227" i="24"/>
  <c r="AI227" i="24"/>
  <c r="AJ227" i="24"/>
  <c r="A228" i="24"/>
  <c r="B228" i="24"/>
  <c r="H228" i="24"/>
  <c r="L228" i="24"/>
  <c r="P228" i="24"/>
  <c r="AI228" i="24"/>
  <c r="AJ228" i="24"/>
  <c r="A229" i="24"/>
  <c r="B229" i="24"/>
  <c r="H229" i="24"/>
  <c r="L229" i="24"/>
  <c r="P229" i="24"/>
  <c r="AI229" i="24"/>
  <c r="AJ229" i="24"/>
  <c r="A230" i="24"/>
  <c r="B230" i="24"/>
  <c r="H230" i="24"/>
  <c r="L230" i="24"/>
  <c r="P230" i="24"/>
  <c r="AI230" i="24"/>
  <c r="AJ230" i="24"/>
  <c r="A231" i="24"/>
  <c r="B231" i="24"/>
  <c r="H231" i="24"/>
  <c r="L231" i="24"/>
  <c r="P231" i="24"/>
  <c r="AI231" i="24"/>
  <c r="AJ231" i="24"/>
  <c r="A232" i="24"/>
  <c r="B232" i="24"/>
  <c r="H232" i="24"/>
  <c r="L232" i="24"/>
  <c r="P232" i="24"/>
  <c r="AI232" i="24"/>
  <c r="AJ232" i="24"/>
  <c r="A233" i="24"/>
  <c r="B233" i="24"/>
  <c r="H233" i="24"/>
  <c r="L233" i="24"/>
  <c r="P233" i="24"/>
  <c r="AI233" i="24"/>
  <c r="AJ233" i="24"/>
  <c r="A234" i="24"/>
  <c r="B234" i="24"/>
  <c r="H234" i="24"/>
  <c r="L234" i="24"/>
  <c r="P234" i="24"/>
  <c r="AI234" i="24"/>
  <c r="AJ234" i="24"/>
  <c r="A235" i="24"/>
  <c r="B235" i="24"/>
  <c r="H235" i="24"/>
  <c r="L235" i="24"/>
  <c r="P235" i="24"/>
  <c r="AI235" i="24"/>
  <c r="AJ235" i="24"/>
  <c r="A236" i="24"/>
  <c r="B236" i="24"/>
  <c r="H236" i="24"/>
  <c r="L236" i="24"/>
  <c r="P236" i="24"/>
  <c r="AI236" i="24"/>
  <c r="AJ236" i="24"/>
  <c r="A237" i="24"/>
  <c r="B237" i="24"/>
  <c r="H237" i="24"/>
  <c r="L237" i="24"/>
  <c r="P237" i="24"/>
  <c r="AI237" i="24"/>
  <c r="AJ237" i="24"/>
  <c r="A238" i="24"/>
  <c r="B238" i="24"/>
  <c r="H238" i="24"/>
  <c r="L238" i="24"/>
  <c r="P238" i="24"/>
  <c r="A239" i="24"/>
  <c r="B239" i="24"/>
  <c r="H239" i="24"/>
  <c r="L239" i="24"/>
  <c r="P239" i="24"/>
  <c r="A240" i="24"/>
  <c r="B240" i="24"/>
  <c r="H240" i="24"/>
  <c r="L240" i="24"/>
  <c r="P240" i="24"/>
  <c r="A241" i="24"/>
  <c r="B241" i="24"/>
  <c r="H241" i="24"/>
  <c r="L241" i="24"/>
  <c r="P241" i="24"/>
  <c r="A242" i="24"/>
  <c r="B242" i="24"/>
  <c r="H242" i="24"/>
  <c r="L242" i="24"/>
  <c r="P242" i="24"/>
  <c r="A243" i="24"/>
  <c r="B243" i="24"/>
  <c r="P243" i="24"/>
  <c r="A244" i="24"/>
  <c r="B244" i="24"/>
  <c r="P244" i="24"/>
  <c r="A245" i="24"/>
  <c r="B245" i="24"/>
  <c r="P245" i="24"/>
  <c r="A246" i="24"/>
  <c r="B246" i="24"/>
  <c r="P246" i="24"/>
  <c r="A247" i="24"/>
  <c r="B247" i="24"/>
  <c r="P247" i="24"/>
  <c r="A248" i="24"/>
  <c r="B248" i="24"/>
  <c r="P248" i="24"/>
  <c r="A249" i="24"/>
  <c r="B249" i="24"/>
  <c r="P249" i="24"/>
  <c r="A250" i="24"/>
  <c r="B250" i="24"/>
  <c r="P250" i="24"/>
  <c r="A251" i="24"/>
  <c r="B251" i="24"/>
  <c r="P251" i="24"/>
  <c r="A252" i="24"/>
  <c r="B252" i="24"/>
  <c r="P252" i="24"/>
  <c r="A253" i="24"/>
  <c r="B253" i="24"/>
  <c r="P253" i="24"/>
  <c r="A254" i="24"/>
  <c r="B254" i="24"/>
  <c r="P254" i="24"/>
  <c r="A255" i="24"/>
  <c r="B255" i="24"/>
  <c r="P255" i="24"/>
  <c r="A256" i="24"/>
  <c r="B256" i="24"/>
  <c r="P256" i="24"/>
  <c r="A257" i="24"/>
  <c r="B257" i="24"/>
  <c r="P257" i="24"/>
  <c r="A258" i="24"/>
  <c r="B258" i="24"/>
  <c r="P258" i="24"/>
  <c r="A259" i="24"/>
  <c r="B259" i="24"/>
  <c r="P259" i="24"/>
  <c r="A260" i="24"/>
  <c r="B260" i="24"/>
  <c r="P260" i="24"/>
  <c r="A261" i="24"/>
  <c r="B261" i="24"/>
  <c r="P261" i="24"/>
  <c r="A262" i="24"/>
  <c r="B262" i="24"/>
  <c r="P262" i="24"/>
  <c r="A263" i="24"/>
  <c r="B263" i="24"/>
  <c r="P263" i="24"/>
  <c r="A264" i="24"/>
  <c r="B264" i="24"/>
  <c r="P264" i="24"/>
  <c r="A265" i="24"/>
  <c r="B265" i="24"/>
  <c r="P265" i="24"/>
  <c r="A266" i="24"/>
  <c r="B266" i="24"/>
  <c r="P266" i="24"/>
  <c r="A267" i="24"/>
  <c r="B267" i="24"/>
  <c r="P267" i="24"/>
  <c r="A268" i="24"/>
  <c r="B268" i="24"/>
  <c r="P268" i="24"/>
  <c r="A269" i="24"/>
  <c r="B269" i="24"/>
  <c r="P269" i="24"/>
  <c r="A270" i="24"/>
  <c r="B270" i="24"/>
  <c r="P270" i="24"/>
  <c r="A271" i="24"/>
  <c r="B271" i="24"/>
  <c r="P271" i="24"/>
  <c r="A272" i="24"/>
  <c r="B272" i="24"/>
  <c r="W3" i="23"/>
  <c r="AH3" i="23"/>
  <c r="C4" i="23"/>
  <c r="W4" i="23"/>
  <c r="AH4" i="23"/>
  <c r="W5" i="23"/>
  <c r="AH5" i="23"/>
  <c r="C8" i="23"/>
  <c r="G8" i="23" s="1"/>
  <c r="N8" i="23"/>
  <c r="P8" i="23"/>
  <c r="Q8" i="23"/>
  <c r="Y8" i="23"/>
  <c r="Z8" i="23"/>
  <c r="AA8" i="23"/>
  <c r="AB8" i="23"/>
  <c r="AI8" i="23"/>
  <c r="N9" i="23"/>
  <c r="P9" i="23"/>
  <c r="Y9" i="23"/>
  <c r="Z9" i="23"/>
  <c r="AA9" i="23"/>
  <c r="AB9" i="23"/>
  <c r="AF9" i="23"/>
  <c r="AI9" i="23"/>
  <c r="N10" i="23"/>
  <c r="P10" i="23"/>
  <c r="Y10" i="23"/>
  <c r="Z10" i="23"/>
  <c r="AA10" i="23"/>
  <c r="AB10" i="23"/>
  <c r="AF10" i="23"/>
  <c r="AI10" i="23"/>
  <c r="N11" i="23"/>
  <c r="P11" i="23"/>
  <c r="Y11" i="23"/>
  <c r="Z11" i="23"/>
  <c r="AA11" i="23"/>
  <c r="AB11" i="23"/>
  <c r="AF11" i="23"/>
  <c r="AI11" i="23"/>
  <c r="N12" i="23"/>
  <c r="P12" i="23"/>
  <c r="Y12" i="23"/>
  <c r="Z12" i="23"/>
  <c r="AA12" i="23"/>
  <c r="AB12" i="23"/>
  <c r="AF12" i="23"/>
  <c r="AI12" i="23"/>
  <c r="N13" i="23"/>
  <c r="P13" i="23"/>
  <c r="Y13" i="23"/>
  <c r="Z13" i="23"/>
  <c r="AA13" i="23"/>
  <c r="AB13" i="23"/>
  <c r="AF13" i="23"/>
  <c r="AI13" i="23"/>
  <c r="N14" i="23"/>
  <c r="P14" i="23"/>
  <c r="Y14" i="23"/>
  <c r="Z14" i="23"/>
  <c r="AA14" i="23"/>
  <c r="AB14" i="23"/>
  <c r="AF14" i="23"/>
  <c r="AI14" i="23"/>
  <c r="N15" i="23"/>
  <c r="P15" i="23"/>
  <c r="Y15" i="23"/>
  <c r="Z15" i="23"/>
  <c r="AA15" i="23"/>
  <c r="AB15" i="23"/>
  <c r="AF15" i="23"/>
  <c r="AI15" i="23"/>
  <c r="N16" i="23"/>
  <c r="P16" i="23"/>
  <c r="Y16" i="23"/>
  <c r="Z16" i="23"/>
  <c r="AA16" i="23"/>
  <c r="AB16" i="23"/>
  <c r="AF16" i="23"/>
  <c r="AI16" i="23"/>
  <c r="N17" i="23"/>
  <c r="P17" i="23"/>
  <c r="AF17" i="23"/>
  <c r="AI17" i="23"/>
  <c r="N18" i="23"/>
  <c r="P18" i="23"/>
  <c r="AF18" i="23"/>
  <c r="AI18" i="23"/>
  <c r="N19" i="23"/>
  <c r="P19" i="23"/>
  <c r="AF19" i="23"/>
  <c r="AI19" i="23"/>
  <c r="N20" i="23"/>
  <c r="P20" i="23"/>
  <c r="AF20" i="23"/>
  <c r="AI20" i="23"/>
  <c r="N21" i="23"/>
  <c r="P21" i="23"/>
  <c r="AF21" i="23"/>
  <c r="AI21" i="23"/>
  <c r="N22" i="23"/>
  <c r="P22" i="23"/>
  <c r="Y22" i="23"/>
  <c r="Z22" i="23"/>
  <c r="AA22" i="23"/>
  <c r="AB22" i="23"/>
  <c r="AF22" i="23"/>
  <c r="AI22" i="23"/>
  <c r="N23" i="23"/>
  <c r="P23" i="23"/>
  <c r="Y23" i="23"/>
  <c r="Z23" i="23"/>
  <c r="AA23" i="23"/>
  <c r="AB23" i="23"/>
  <c r="AF23" i="23"/>
  <c r="AI23" i="23"/>
  <c r="N24" i="23"/>
  <c r="P24" i="23"/>
  <c r="Y24" i="23"/>
  <c r="Z24" i="23"/>
  <c r="AA24" i="23"/>
  <c r="AB24" i="23"/>
  <c r="AF24" i="23"/>
  <c r="AI24" i="23"/>
  <c r="N25" i="23"/>
  <c r="P25" i="23"/>
  <c r="AF25" i="23"/>
  <c r="AI25" i="23"/>
  <c r="N26" i="23"/>
  <c r="P26" i="23"/>
  <c r="AF26" i="23"/>
  <c r="AI26" i="23"/>
  <c r="N27" i="23"/>
  <c r="P27" i="23"/>
  <c r="AF27" i="23"/>
  <c r="AI27" i="23"/>
  <c r="N28" i="23"/>
  <c r="P28" i="23"/>
  <c r="AF28" i="23"/>
  <c r="AI28" i="23"/>
  <c r="N29" i="23"/>
  <c r="P29" i="23"/>
  <c r="Y29" i="23"/>
  <c r="Z29" i="23"/>
  <c r="AA29" i="23"/>
  <c r="AB29" i="23"/>
  <c r="AF29" i="23"/>
  <c r="AI29" i="23"/>
  <c r="N30" i="23"/>
  <c r="P30" i="23"/>
  <c r="Y30" i="23"/>
  <c r="Z30" i="23"/>
  <c r="AA30" i="23"/>
  <c r="AB30" i="23"/>
  <c r="AF30" i="23"/>
  <c r="AI30" i="23"/>
  <c r="N31" i="23"/>
  <c r="P31" i="23"/>
  <c r="Y31" i="23"/>
  <c r="Z31" i="23"/>
  <c r="AA31" i="23"/>
  <c r="AB31" i="23"/>
  <c r="AF31" i="23"/>
  <c r="AI31" i="23"/>
  <c r="N32" i="23"/>
  <c r="P32" i="23"/>
  <c r="Y32" i="23"/>
  <c r="Z32" i="23"/>
  <c r="AA32" i="23"/>
  <c r="AB32" i="23"/>
  <c r="AF32" i="23"/>
  <c r="AI32" i="23"/>
  <c r="N33" i="23"/>
  <c r="P33" i="23"/>
  <c r="AF33" i="23"/>
  <c r="AI33" i="23"/>
  <c r="N34" i="23"/>
  <c r="P34" i="23"/>
  <c r="Y34" i="23"/>
  <c r="Z34" i="23"/>
  <c r="AA34" i="23"/>
  <c r="AB34" i="23"/>
  <c r="AF34" i="23"/>
  <c r="AI34" i="23"/>
  <c r="N35" i="23"/>
  <c r="P35" i="23"/>
  <c r="Y35" i="23"/>
  <c r="Z35" i="23"/>
  <c r="AA35" i="23"/>
  <c r="AB35" i="23"/>
  <c r="AF35" i="23"/>
  <c r="AI35" i="23"/>
  <c r="N36" i="23"/>
  <c r="P36" i="23"/>
  <c r="Y36" i="23"/>
  <c r="Z36" i="23"/>
  <c r="AA36" i="23"/>
  <c r="AB36" i="23"/>
  <c r="AF36" i="23"/>
  <c r="AI36" i="23"/>
  <c r="N37" i="23"/>
  <c r="P37" i="23"/>
  <c r="AF37" i="23"/>
  <c r="AI37" i="23"/>
  <c r="N38" i="23"/>
  <c r="P38" i="23"/>
  <c r="AF38" i="23"/>
  <c r="AI38" i="23"/>
  <c r="N39" i="23"/>
  <c r="P39" i="23"/>
  <c r="Y39" i="23"/>
  <c r="Z39" i="23"/>
  <c r="AA39" i="23"/>
  <c r="AB39" i="23"/>
  <c r="AF39" i="23"/>
  <c r="AI39" i="23"/>
  <c r="N40" i="23"/>
  <c r="P40" i="23"/>
  <c r="Y40" i="23"/>
  <c r="Z40" i="23"/>
  <c r="AA40" i="23"/>
  <c r="AB40" i="23"/>
  <c r="AF40" i="23"/>
  <c r="AI40" i="23"/>
  <c r="N41" i="23"/>
  <c r="P41" i="23"/>
  <c r="Y41" i="23"/>
  <c r="Z41" i="23"/>
  <c r="AA41" i="23"/>
  <c r="AB41" i="23"/>
  <c r="AF41" i="23"/>
  <c r="AI41" i="23"/>
  <c r="N42" i="23"/>
  <c r="P42" i="23"/>
  <c r="Y42" i="23"/>
  <c r="Z42" i="23"/>
  <c r="AA42" i="23"/>
  <c r="AB42" i="23"/>
  <c r="AF42" i="23"/>
  <c r="AI42" i="23"/>
  <c r="N43" i="23"/>
  <c r="P43" i="23"/>
  <c r="Y43" i="23"/>
  <c r="Z43" i="23"/>
  <c r="AA43" i="23"/>
  <c r="AB43" i="23"/>
  <c r="AF43" i="23"/>
  <c r="AI43" i="23"/>
  <c r="N44" i="23"/>
  <c r="P44" i="23"/>
  <c r="Y44" i="23"/>
  <c r="Z44" i="23"/>
  <c r="AA44" i="23"/>
  <c r="AB44" i="23"/>
  <c r="AF44" i="23"/>
  <c r="AI44" i="23"/>
  <c r="N45" i="23"/>
  <c r="P45" i="23"/>
  <c r="Y45" i="23"/>
  <c r="Z45" i="23"/>
  <c r="AA45" i="23"/>
  <c r="AB45" i="23"/>
  <c r="AF45" i="23"/>
  <c r="AI45" i="23"/>
  <c r="N46" i="23"/>
  <c r="P46" i="23"/>
  <c r="Y46" i="23"/>
  <c r="Z46" i="23"/>
  <c r="AA46" i="23"/>
  <c r="AB46" i="23"/>
  <c r="AF46" i="23"/>
  <c r="AI46" i="23"/>
  <c r="N47" i="23"/>
  <c r="P47" i="23"/>
  <c r="AF47" i="23"/>
  <c r="AI47" i="23"/>
  <c r="N48" i="23"/>
  <c r="P48" i="23"/>
  <c r="AF48" i="23"/>
  <c r="AI48" i="23"/>
  <c r="N49" i="23"/>
  <c r="P49" i="23"/>
  <c r="Y49" i="23"/>
  <c r="Z49" i="23"/>
  <c r="AA49" i="23"/>
  <c r="AB49" i="23"/>
  <c r="AF49" i="23"/>
  <c r="AI49" i="23"/>
  <c r="N50" i="23"/>
  <c r="P50" i="23"/>
  <c r="Y50" i="23"/>
  <c r="Z50" i="23"/>
  <c r="AA50" i="23"/>
  <c r="AB50" i="23"/>
  <c r="AF50" i="23"/>
  <c r="AI50" i="23"/>
  <c r="N51" i="23"/>
  <c r="P51" i="23"/>
  <c r="Y51" i="23"/>
  <c r="Z51" i="23"/>
  <c r="AA51" i="23"/>
  <c r="AB51" i="23"/>
  <c r="AF51" i="23"/>
  <c r="AI51" i="23"/>
  <c r="N52" i="23"/>
  <c r="P52" i="23"/>
  <c r="AF52" i="23"/>
  <c r="AI52" i="23"/>
  <c r="N53" i="23"/>
  <c r="P53" i="23"/>
  <c r="Y53" i="23"/>
  <c r="Z53" i="23"/>
  <c r="AA53" i="23"/>
  <c r="AB53" i="23"/>
  <c r="AF53" i="23"/>
  <c r="AI53" i="23"/>
  <c r="N54" i="23"/>
  <c r="P54" i="23"/>
  <c r="Y54" i="23"/>
  <c r="Z54" i="23"/>
  <c r="AA54" i="23"/>
  <c r="AB54" i="23"/>
  <c r="AF54" i="23"/>
  <c r="AI54" i="23"/>
  <c r="N55" i="23"/>
  <c r="P55" i="23"/>
  <c r="Y55" i="23"/>
  <c r="Z55" i="23"/>
  <c r="AA55" i="23"/>
  <c r="AB55" i="23"/>
  <c r="AF55" i="23"/>
  <c r="AI55" i="23"/>
  <c r="N56" i="23"/>
  <c r="P56" i="23"/>
  <c r="Y56" i="23"/>
  <c r="Z56" i="23"/>
  <c r="AA56" i="23"/>
  <c r="AB56" i="23"/>
  <c r="AF56" i="23"/>
  <c r="AI56" i="23"/>
  <c r="N57" i="23"/>
  <c r="P57" i="23"/>
  <c r="Y57" i="23"/>
  <c r="Z57" i="23"/>
  <c r="AA57" i="23"/>
  <c r="AB57" i="23"/>
  <c r="AF57" i="23"/>
  <c r="AI57" i="23"/>
  <c r="N58" i="23"/>
  <c r="P58" i="23"/>
  <c r="Y58" i="23"/>
  <c r="Z58" i="23"/>
  <c r="AA58" i="23"/>
  <c r="AB58" i="23"/>
  <c r="AF58" i="23"/>
  <c r="AI58" i="23"/>
  <c r="N59" i="23"/>
  <c r="P59" i="23"/>
  <c r="Y59" i="23"/>
  <c r="Z59" i="23"/>
  <c r="AA59" i="23"/>
  <c r="AB59" i="23"/>
  <c r="AF59" i="23"/>
  <c r="AI59" i="23"/>
  <c r="N60" i="23"/>
  <c r="P60" i="23"/>
  <c r="Y60" i="23"/>
  <c r="Z60" i="23"/>
  <c r="AA60" i="23"/>
  <c r="AB60" i="23"/>
  <c r="AF60" i="23"/>
  <c r="AI60" i="23"/>
  <c r="N61" i="23"/>
  <c r="P61" i="23"/>
  <c r="Y61" i="23"/>
  <c r="Z61" i="23"/>
  <c r="AA61" i="23"/>
  <c r="AB61" i="23"/>
  <c r="AF61" i="23"/>
  <c r="AI61" i="23"/>
  <c r="N62" i="23"/>
  <c r="P62" i="23"/>
  <c r="Y62" i="23"/>
  <c r="Z62" i="23"/>
  <c r="AA62" i="23"/>
  <c r="AB62" i="23"/>
  <c r="AF62" i="23"/>
  <c r="AI62" i="23"/>
  <c r="N63" i="23"/>
  <c r="P63" i="23"/>
  <c r="Y63" i="23"/>
  <c r="Z63" i="23"/>
  <c r="AA63" i="23"/>
  <c r="AB63" i="23"/>
  <c r="AF63" i="23"/>
  <c r="AI63" i="23"/>
  <c r="N64" i="23"/>
  <c r="P64" i="23"/>
  <c r="Y64" i="23"/>
  <c r="Z64" i="23"/>
  <c r="AA64" i="23"/>
  <c r="AB64" i="23"/>
  <c r="AF64" i="23"/>
  <c r="AI64" i="23"/>
  <c r="N65" i="23"/>
  <c r="P65" i="23"/>
  <c r="Y65" i="23"/>
  <c r="Z65" i="23"/>
  <c r="AA65" i="23"/>
  <c r="AB65" i="23"/>
  <c r="AF65" i="23"/>
  <c r="AI65" i="23"/>
  <c r="N66" i="23"/>
  <c r="P66" i="23"/>
  <c r="Y66" i="23"/>
  <c r="Z66" i="23"/>
  <c r="AA66" i="23"/>
  <c r="AB66" i="23"/>
  <c r="AF66" i="23"/>
  <c r="AI66" i="23"/>
  <c r="N67" i="23"/>
  <c r="P67" i="23"/>
  <c r="Y67" i="23"/>
  <c r="Z67" i="23"/>
  <c r="AA67" i="23"/>
  <c r="AB67" i="23"/>
  <c r="AF67" i="23"/>
  <c r="AI67" i="23"/>
  <c r="N68" i="23"/>
  <c r="P68" i="23"/>
  <c r="Y68" i="23"/>
  <c r="Z68" i="23"/>
  <c r="AA68" i="23"/>
  <c r="AB68" i="23"/>
  <c r="AF68" i="23"/>
  <c r="AI68" i="23"/>
  <c r="N69" i="23"/>
  <c r="P69" i="23"/>
  <c r="AF69" i="23"/>
  <c r="AI69" i="23"/>
  <c r="N70" i="23"/>
  <c r="P70" i="23"/>
  <c r="Y70" i="23"/>
  <c r="Z70" i="23"/>
  <c r="AA70" i="23"/>
  <c r="AB70" i="23"/>
  <c r="AF70" i="23"/>
  <c r="AI70" i="23"/>
  <c r="N71" i="23"/>
  <c r="P71" i="23"/>
  <c r="Y71" i="23"/>
  <c r="Z71" i="23"/>
  <c r="AA71" i="23"/>
  <c r="AB71" i="23"/>
  <c r="AF71" i="23"/>
  <c r="AI71" i="23"/>
  <c r="N72" i="23"/>
  <c r="P72" i="23"/>
  <c r="Y72" i="23"/>
  <c r="Z72" i="23"/>
  <c r="AA72" i="23"/>
  <c r="AB72" i="23"/>
  <c r="AF72" i="23"/>
  <c r="AI72" i="23"/>
  <c r="N73" i="23"/>
  <c r="P73" i="23"/>
  <c r="Y73" i="23"/>
  <c r="Z73" i="23"/>
  <c r="AA73" i="23"/>
  <c r="AB73" i="23"/>
  <c r="AF73" i="23"/>
  <c r="AI73" i="23"/>
  <c r="N74" i="23"/>
  <c r="P74" i="23"/>
  <c r="AF74" i="23"/>
  <c r="AI74" i="23"/>
  <c r="N75" i="23"/>
  <c r="P75" i="23"/>
  <c r="Y75" i="23"/>
  <c r="Z75" i="23"/>
  <c r="AA75" i="23"/>
  <c r="AB75" i="23"/>
  <c r="AF75" i="23"/>
  <c r="AI75" i="23"/>
  <c r="N76" i="23"/>
  <c r="P76" i="23"/>
  <c r="Y76" i="23"/>
  <c r="Z76" i="23"/>
  <c r="AA76" i="23"/>
  <c r="AB76" i="23"/>
  <c r="AF76" i="23"/>
  <c r="AI76" i="23"/>
  <c r="N77" i="23"/>
  <c r="P77" i="23"/>
  <c r="Y77" i="23"/>
  <c r="Z77" i="23"/>
  <c r="AA77" i="23"/>
  <c r="AB77" i="23"/>
  <c r="AF77" i="23"/>
  <c r="AI77" i="23"/>
  <c r="K78" i="23"/>
  <c r="T78" i="23" s="1"/>
  <c r="N78" i="23"/>
  <c r="P78" i="23"/>
  <c r="Y78" i="23"/>
  <c r="Z78" i="23"/>
  <c r="AA78" i="23"/>
  <c r="AB78" i="23"/>
  <c r="AF78" i="23"/>
  <c r="AI78" i="23"/>
  <c r="N79" i="23"/>
  <c r="P79" i="23"/>
  <c r="Y79" i="23"/>
  <c r="Z79" i="23"/>
  <c r="AA79" i="23"/>
  <c r="AB79" i="23"/>
  <c r="AF79" i="23"/>
  <c r="AI79" i="23"/>
  <c r="N80" i="23"/>
  <c r="P80" i="23"/>
  <c r="AF80" i="23"/>
  <c r="AI80" i="23"/>
  <c r="N81" i="23"/>
  <c r="P81" i="23"/>
  <c r="Y81" i="23"/>
  <c r="Z81" i="23"/>
  <c r="AA81" i="23"/>
  <c r="AB81" i="23"/>
  <c r="AF81" i="23"/>
  <c r="AI81" i="23"/>
  <c r="N82" i="23"/>
  <c r="P82" i="23"/>
  <c r="Y82" i="23"/>
  <c r="Z82" i="23"/>
  <c r="AA82" i="23"/>
  <c r="AB82" i="23"/>
  <c r="AF82" i="23"/>
  <c r="AI82" i="23"/>
  <c r="N83" i="23"/>
  <c r="P83" i="23"/>
  <c r="Y83" i="23"/>
  <c r="Z83" i="23"/>
  <c r="AA83" i="23"/>
  <c r="AB83" i="23"/>
  <c r="AF83" i="23"/>
  <c r="AI83" i="23"/>
  <c r="N84" i="23"/>
  <c r="P84" i="23"/>
  <c r="Y84" i="23"/>
  <c r="Z84" i="23"/>
  <c r="AA84" i="23"/>
  <c r="AB84" i="23"/>
  <c r="AF84" i="23"/>
  <c r="AI84" i="23"/>
  <c r="N85" i="23"/>
  <c r="P85" i="23"/>
  <c r="Y85" i="23"/>
  <c r="Z85" i="23"/>
  <c r="AF85" i="23"/>
  <c r="AI85" i="23"/>
  <c r="N86" i="23"/>
  <c r="P86" i="23"/>
  <c r="Y86" i="23"/>
  <c r="Z86" i="23"/>
  <c r="AA86" i="23"/>
  <c r="AB86" i="23"/>
  <c r="AF86" i="23"/>
  <c r="AI86" i="23"/>
  <c r="K87" i="23"/>
  <c r="T87" i="23" s="1"/>
  <c r="N87" i="23"/>
  <c r="P87" i="23"/>
  <c r="Y87" i="23"/>
  <c r="Z87" i="23"/>
  <c r="AA87" i="23"/>
  <c r="AB87" i="23"/>
  <c r="AF87" i="23"/>
  <c r="AI87" i="23"/>
  <c r="N88" i="23"/>
  <c r="P88" i="23"/>
  <c r="Y88" i="23"/>
  <c r="Z88" i="23"/>
  <c r="AA88" i="23"/>
  <c r="AB88" i="23"/>
  <c r="AF88" i="23"/>
  <c r="AI88" i="23"/>
  <c r="N89" i="23"/>
  <c r="P89" i="23"/>
  <c r="Y89" i="23"/>
  <c r="Z89" i="23"/>
  <c r="AA89" i="23"/>
  <c r="AB89" i="23"/>
  <c r="AF89" i="23"/>
  <c r="AI89" i="23"/>
  <c r="N90" i="23"/>
  <c r="P90" i="23"/>
  <c r="AF90" i="23"/>
  <c r="AI90" i="23"/>
  <c r="N91" i="23"/>
  <c r="P91" i="23"/>
  <c r="Y91" i="23"/>
  <c r="Z91" i="23"/>
  <c r="AA91" i="23"/>
  <c r="AB91" i="23"/>
  <c r="AF91" i="23"/>
  <c r="AI91" i="23"/>
  <c r="N92" i="23"/>
  <c r="P92" i="23"/>
  <c r="Y92" i="23"/>
  <c r="Z92" i="23"/>
  <c r="AA92" i="23"/>
  <c r="AB92" i="23"/>
  <c r="AF92" i="23"/>
  <c r="AI92" i="23"/>
  <c r="N93" i="23"/>
  <c r="P93" i="23"/>
  <c r="AB93" i="23"/>
  <c r="AF93" i="23"/>
  <c r="AI93" i="23"/>
  <c r="N94" i="23"/>
  <c r="P94" i="23"/>
  <c r="Y94" i="23"/>
  <c r="Z94" i="23"/>
  <c r="AA94" i="23"/>
  <c r="AB94" i="23"/>
  <c r="AF94" i="23"/>
  <c r="AI94" i="23"/>
  <c r="N95" i="23"/>
  <c r="P95" i="23"/>
  <c r="Y95" i="23"/>
  <c r="Z95" i="23"/>
  <c r="AA95" i="23"/>
  <c r="AB95" i="23"/>
  <c r="AF95" i="23"/>
  <c r="AI95" i="23"/>
  <c r="N96" i="23"/>
  <c r="P96" i="23"/>
  <c r="Y96" i="23"/>
  <c r="Z96" i="23"/>
  <c r="AA96" i="23"/>
  <c r="AB96" i="23"/>
  <c r="AF96" i="23"/>
  <c r="AI96" i="23"/>
  <c r="N97" i="23"/>
  <c r="P97" i="23"/>
  <c r="Y97" i="23"/>
  <c r="Z97" i="23"/>
  <c r="AA97" i="23"/>
  <c r="AB97" i="23"/>
  <c r="AF97" i="23"/>
  <c r="AI97" i="23"/>
  <c r="N98" i="23"/>
  <c r="P98" i="23"/>
  <c r="Y98" i="23"/>
  <c r="Z98" i="23"/>
  <c r="AA98" i="23"/>
  <c r="AB98" i="23"/>
  <c r="AF98" i="23"/>
  <c r="AI98" i="23"/>
  <c r="K99" i="23"/>
  <c r="T99" i="23" s="1"/>
  <c r="N99" i="23"/>
  <c r="P99" i="23"/>
  <c r="Y99" i="23"/>
  <c r="Z99" i="23"/>
  <c r="AA99" i="23"/>
  <c r="AB99" i="23"/>
  <c r="AF99" i="23"/>
  <c r="AI99" i="23"/>
  <c r="N100" i="23"/>
  <c r="P100" i="23"/>
  <c r="Y100" i="23"/>
  <c r="Z100" i="23"/>
  <c r="AA100" i="23"/>
  <c r="AB100" i="23"/>
  <c r="AF100" i="23"/>
  <c r="AI100" i="23"/>
  <c r="N101" i="23"/>
  <c r="P101" i="23"/>
  <c r="Y101" i="23"/>
  <c r="Z101" i="23"/>
  <c r="AA101" i="23"/>
  <c r="AB101" i="23"/>
  <c r="AF101" i="23"/>
  <c r="AI101" i="23"/>
  <c r="N102" i="23"/>
  <c r="P102" i="23"/>
  <c r="Y102" i="23"/>
  <c r="Z102" i="23"/>
  <c r="AA102" i="23"/>
  <c r="AB102" i="23"/>
  <c r="AF102" i="23"/>
  <c r="AI102" i="23"/>
  <c r="N103" i="23"/>
  <c r="P103" i="23"/>
  <c r="Y103" i="23"/>
  <c r="Z103" i="23"/>
  <c r="AA103" i="23"/>
  <c r="AB103" i="23"/>
  <c r="AF103" i="23"/>
  <c r="AI103" i="23"/>
  <c r="N104" i="23"/>
  <c r="P104" i="23"/>
  <c r="Y104" i="23"/>
  <c r="Z104" i="23"/>
  <c r="AA104" i="23"/>
  <c r="AB104" i="23"/>
  <c r="AF104" i="23"/>
  <c r="AI104" i="23"/>
  <c r="N105" i="23"/>
  <c r="P105" i="23"/>
  <c r="Y105" i="23"/>
  <c r="Z105" i="23"/>
  <c r="AA105" i="23"/>
  <c r="AB105" i="23"/>
  <c r="AF105" i="23"/>
  <c r="AI105" i="23"/>
  <c r="N106" i="23"/>
  <c r="P106" i="23"/>
  <c r="Y106" i="23"/>
  <c r="Z106" i="23"/>
  <c r="AA106" i="23"/>
  <c r="AB106" i="23"/>
  <c r="AF106" i="23"/>
  <c r="AI106" i="23"/>
  <c r="N107" i="23"/>
  <c r="P107" i="23"/>
  <c r="Y107" i="23"/>
  <c r="Z107" i="23"/>
  <c r="AA107" i="23"/>
  <c r="AB107" i="23"/>
  <c r="AF107" i="23"/>
  <c r="AI107" i="23"/>
  <c r="N108" i="23"/>
  <c r="P108" i="23"/>
  <c r="Y108" i="23"/>
  <c r="Z108" i="23"/>
  <c r="AA108" i="23"/>
  <c r="AB108" i="23"/>
  <c r="AF108" i="23"/>
  <c r="AI108" i="23"/>
  <c r="N109" i="23"/>
  <c r="P109" i="23"/>
  <c r="Y109" i="23"/>
  <c r="Z109" i="23"/>
  <c r="AA109" i="23"/>
  <c r="AB109" i="23"/>
  <c r="AF109" i="23"/>
  <c r="AI109" i="23"/>
  <c r="N110" i="23"/>
  <c r="P110" i="23"/>
  <c r="Y110" i="23"/>
  <c r="Z110" i="23"/>
  <c r="AA110" i="23"/>
  <c r="AB110" i="23"/>
  <c r="AF110" i="23"/>
  <c r="AI110" i="23"/>
  <c r="N111" i="23"/>
  <c r="P111" i="23"/>
  <c r="Y111" i="23"/>
  <c r="Z111" i="23"/>
  <c r="AA111" i="23"/>
  <c r="AB111" i="23"/>
  <c r="AF111" i="23"/>
  <c r="AI111" i="23"/>
  <c r="N112" i="23"/>
  <c r="P112" i="23"/>
  <c r="Y112" i="23"/>
  <c r="Z112" i="23"/>
  <c r="AA112" i="23"/>
  <c r="AB112" i="23"/>
  <c r="AF112" i="23"/>
  <c r="AI112" i="23"/>
  <c r="N113" i="23"/>
  <c r="P113" i="23"/>
  <c r="Y113" i="23"/>
  <c r="Z113" i="23"/>
  <c r="AA113" i="23"/>
  <c r="AB113" i="23"/>
  <c r="AF113" i="23"/>
  <c r="AI113" i="23"/>
  <c r="N114" i="23"/>
  <c r="P114" i="23"/>
  <c r="Y114" i="23"/>
  <c r="Z114" i="23"/>
  <c r="AA114" i="23"/>
  <c r="AB114" i="23"/>
  <c r="AF114" i="23"/>
  <c r="AI114" i="23"/>
  <c r="N115" i="23"/>
  <c r="P115" i="23"/>
  <c r="Y115" i="23"/>
  <c r="Z115" i="23"/>
  <c r="AA115" i="23"/>
  <c r="AB115" i="23"/>
  <c r="AF115" i="23"/>
  <c r="AI115" i="23"/>
  <c r="N116" i="23"/>
  <c r="P116" i="23"/>
  <c r="Y116" i="23"/>
  <c r="Z116" i="23"/>
  <c r="AA116" i="23"/>
  <c r="AB116" i="23"/>
  <c r="AF116" i="23"/>
  <c r="AI116" i="23"/>
  <c r="N117" i="23"/>
  <c r="P117" i="23"/>
  <c r="Y117" i="23"/>
  <c r="Z117" i="23"/>
  <c r="AA117" i="23"/>
  <c r="AB117" i="23"/>
  <c r="AF117" i="23"/>
  <c r="AI117" i="23"/>
  <c r="N118" i="23"/>
  <c r="P118" i="23"/>
  <c r="Y118" i="23"/>
  <c r="Z118" i="23"/>
  <c r="AA118" i="23"/>
  <c r="AB118" i="23"/>
  <c r="AF118" i="23"/>
  <c r="AI118" i="23"/>
  <c r="N119" i="23"/>
  <c r="P119" i="23"/>
  <c r="Y119" i="23"/>
  <c r="Z119" i="23"/>
  <c r="AA119" i="23"/>
  <c r="AB119" i="23"/>
  <c r="AF119" i="23"/>
  <c r="AI119" i="23"/>
  <c r="N120" i="23"/>
  <c r="P120" i="23"/>
  <c r="Y120" i="23"/>
  <c r="Z120" i="23"/>
  <c r="AA120" i="23"/>
  <c r="AB120" i="23"/>
  <c r="AF120" i="23"/>
  <c r="AI120" i="23"/>
  <c r="N121" i="23"/>
  <c r="P121" i="23"/>
  <c r="Y121" i="23"/>
  <c r="Z121" i="23"/>
  <c r="AA121" i="23"/>
  <c r="AB121" i="23"/>
  <c r="AF121" i="23"/>
  <c r="AI121" i="23"/>
  <c r="N122" i="23"/>
  <c r="P122" i="23"/>
  <c r="Y122" i="23"/>
  <c r="Z122" i="23"/>
  <c r="AA122" i="23"/>
  <c r="AB122" i="23"/>
  <c r="AF122" i="23"/>
  <c r="AI122" i="23"/>
  <c r="K123" i="23"/>
  <c r="AE123" i="23" s="1"/>
  <c r="N123" i="23"/>
  <c r="P123" i="23"/>
  <c r="Y123" i="23"/>
  <c r="Z123" i="23"/>
  <c r="AA123" i="23"/>
  <c r="AB123" i="23"/>
  <c r="AF123" i="23"/>
  <c r="AI123" i="23"/>
  <c r="N124" i="23"/>
  <c r="P124" i="23"/>
  <c r="Y124" i="23"/>
  <c r="Z124" i="23"/>
  <c r="AA124" i="23"/>
  <c r="AB124" i="23"/>
  <c r="AF124" i="23"/>
  <c r="AI124" i="23"/>
  <c r="N125" i="23"/>
  <c r="P125" i="23"/>
  <c r="Y125" i="23"/>
  <c r="Z125" i="23"/>
  <c r="AA125" i="23"/>
  <c r="AB125" i="23"/>
  <c r="AF125" i="23"/>
  <c r="AI125" i="23"/>
  <c r="N126" i="23"/>
  <c r="P126" i="23"/>
  <c r="Y126" i="23"/>
  <c r="Z126" i="23"/>
  <c r="AA126" i="23"/>
  <c r="AB126" i="23"/>
  <c r="AF126" i="23"/>
  <c r="AI126" i="23"/>
  <c r="N127" i="23"/>
  <c r="P127" i="23"/>
  <c r="Y127" i="23"/>
  <c r="Z127" i="23"/>
  <c r="AA127" i="23"/>
  <c r="AB127" i="23"/>
  <c r="AF127" i="23"/>
  <c r="AI127" i="23"/>
  <c r="N128" i="23"/>
  <c r="P128" i="23"/>
  <c r="Y128" i="23"/>
  <c r="Z128" i="23"/>
  <c r="AA128" i="23"/>
  <c r="AB128" i="23"/>
  <c r="AF128" i="23"/>
  <c r="AI128" i="23"/>
  <c r="N129" i="23"/>
  <c r="P129" i="23"/>
  <c r="Y129" i="23"/>
  <c r="Z129" i="23"/>
  <c r="AA129" i="23"/>
  <c r="AB129" i="23"/>
  <c r="AF129" i="23"/>
  <c r="AI129" i="23"/>
  <c r="N130" i="23"/>
  <c r="P130" i="23"/>
  <c r="Y130" i="23"/>
  <c r="Z130" i="23"/>
  <c r="AA130" i="23"/>
  <c r="AB130" i="23"/>
  <c r="AF130" i="23"/>
  <c r="AI130" i="23"/>
  <c r="N131" i="23"/>
  <c r="P131" i="23"/>
  <c r="Y131" i="23"/>
  <c r="Z131" i="23"/>
  <c r="AA131" i="23"/>
  <c r="AB131" i="23"/>
  <c r="AF131" i="23"/>
  <c r="AI131" i="23"/>
  <c r="N132" i="23"/>
  <c r="P132" i="23"/>
  <c r="Y132" i="23"/>
  <c r="Z132" i="23"/>
  <c r="AA132" i="23"/>
  <c r="AB132" i="23"/>
  <c r="AF132" i="23"/>
  <c r="AI132" i="23"/>
  <c r="N133" i="23"/>
  <c r="P133" i="23"/>
  <c r="Y133" i="23"/>
  <c r="Z133" i="23"/>
  <c r="AA133" i="23"/>
  <c r="AB133" i="23"/>
  <c r="AF133" i="23"/>
  <c r="AI133" i="23"/>
  <c r="N134" i="23"/>
  <c r="P134" i="23"/>
  <c r="Y134" i="23"/>
  <c r="Z134" i="23"/>
  <c r="AA134" i="23"/>
  <c r="AB134" i="23"/>
  <c r="AF134" i="23"/>
  <c r="AI134" i="23"/>
  <c r="N135" i="23"/>
  <c r="P135" i="23"/>
  <c r="Y135" i="23"/>
  <c r="Z135" i="23"/>
  <c r="AA135" i="23"/>
  <c r="AB135" i="23"/>
  <c r="AF135" i="23"/>
  <c r="AI135" i="23"/>
  <c r="N136" i="23"/>
  <c r="P136" i="23"/>
  <c r="Y136" i="23"/>
  <c r="Z136" i="23"/>
  <c r="AA136" i="23"/>
  <c r="AB136" i="23"/>
  <c r="AF136" i="23"/>
  <c r="AI136" i="23"/>
  <c r="N137" i="23"/>
  <c r="P137" i="23"/>
  <c r="Y137" i="23"/>
  <c r="Z137" i="23"/>
  <c r="AA137" i="23"/>
  <c r="AB137" i="23"/>
  <c r="AF137" i="23"/>
  <c r="AI137" i="23"/>
  <c r="N138" i="23"/>
  <c r="P138" i="23"/>
  <c r="Y138" i="23"/>
  <c r="Z138" i="23"/>
  <c r="AA138" i="23"/>
  <c r="AB138" i="23"/>
  <c r="AF138" i="23"/>
  <c r="AI138" i="23"/>
  <c r="K139" i="23"/>
  <c r="T139" i="23" s="1"/>
  <c r="N139" i="23"/>
  <c r="P139" i="23"/>
  <c r="Y139" i="23"/>
  <c r="Z139" i="23"/>
  <c r="AA139" i="23"/>
  <c r="AB139" i="23"/>
  <c r="AF139" i="23"/>
  <c r="AI139" i="23"/>
  <c r="N140" i="23"/>
  <c r="P140" i="23"/>
  <c r="Y140" i="23"/>
  <c r="Z140" i="23"/>
  <c r="AA140" i="23"/>
  <c r="AB140" i="23"/>
  <c r="AF140" i="23"/>
  <c r="AI140" i="23"/>
  <c r="N141" i="23"/>
  <c r="P141" i="23"/>
  <c r="Y141" i="23"/>
  <c r="Z141" i="23"/>
  <c r="AA141" i="23"/>
  <c r="AB141" i="23"/>
  <c r="AF141" i="23"/>
  <c r="AI141" i="23"/>
  <c r="N142" i="23"/>
  <c r="P142" i="23"/>
  <c r="Y142" i="23"/>
  <c r="Z142" i="23"/>
  <c r="AA142" i="23"/>
  <c r="AB142" i="23"/>
  <c r="AF142" i="23"/>
  <c r="AI142" i="23"/>
  <c r="N143" i="23"/>
  <c r="P143" i="23"/>
  <c r="Y143" i="23"/>
  <c r="Z143" i="23"/>
  <c r="AA143" i="23"/>
  <c r="AB143" i="23"/>
  <c r="AF143" i="23"/>
  <c r="AI143" i="23"/>
  <c r="N144" i="23"/>
  <c r="P144" i="23"/>
  <c r="Y144" i="23"/>
  <c r="Z144" i="23"/>
  <c r="AA144" i="23"/>
  <c r="AB144" i="23"/>
  <c r="AF144" i="23"/>
  <c r="AI144" i="23"/>
  <c r="N145" i="23"/>
  <c r="P145" i="23"/>
  <c r="Y145" i="23"/>
  <c r="Z145" i="23"/>
  <c r="AA145" i="23"/>
  <c r="AB145" i="23"/>
  <c r="AF145" i="23"/>
  <c r="AI145" i="23"/>
  <c r="N146" i="23"/>
  <c r="P146" i="23"/>
  <c r="Y146" i="23"/>
  <c r="Z146" i="23"/>
  <c r="AA146" i="23"/>
  <c r="AB146" i="23"/>
  <c r="AF146" i="23"/>
  <c r="AI146" i="23"/>
  <c r="N147" i="23"/>
  <c r="P147" i="23"/>
  <c r="Y147" i="23"/>
  <c r="Z147" i="23"/>
  <c r="AA147" i="23"/>
  <c r="AB147" i="23"/>
  <c r="AF147" i="23"/>
  <c r="AI147" i="23"/>
  <c r="N148" i="23"/>
  <c r="P148" i="23"/>
  <c r="Y148" i="23"/>
  <c r="Z148" i="23"/>
  <c r="AA148" i="23"/>
  <c r="AB148" i="23"/>
  <c r="AF148" i="23"/>
  <c r="AI148" i="23"/>
  <c r="N149" i="23"/>
  <c r="P149" i="23"/>
  <c r="Y149" i="23"/>
  <c r="Z149" i="23"/>
  <c r="AA149" i="23"/>
  <c r="AB149" i="23"/>
  <c r="AF149" i="23"/>
  <c r="AI149" i="23"/>
  <c r="N150" i="23"/>
  <c r="P150" i="23"/>
  <c r="Y150" i="23"/>
  <c r="Z150" i="23"/>
  <c r="AA150" i="23"/>
  <c r="AB150" i="23"/>
  <c r="AF150" i="23"/>
  <c r="AI150" i="23"/>
  <c r="N151" i="23"/>
  <c r="P151" i="23"/>
  <c r="Y151" i="23"/>
  <c r="Z151" i="23"/>
  <c r="AA151" i="23"/>
  <c r="AB151" i="23"/>
  <c r="AF151" i="23"/>
  <c r="AI151" i="23"/>
  <c r="N152" i="23"/>
  <c r="P152" i="23"/>
  <c r="Y152" i="23"/>
  <c r="Z152" i="23"/>
  <c r="AA152" i="23"/>
  <c r="AB152" i="23"/>
  <c r="AF152" i="23"/>
  <c r="AI152" i="23"/>
  <c r="N153" i="23"/>
  <c r="P153" i="23"/>
  <c r="Y153" i="23"/>
  <c r="Z153" i="23"/>
  <c r="AA153" i="23"/>
  <c r="AB153" i="23"/>
  <c r="AF153" i="23"/>
  <c r="AI153" i="23"/>
  <c r="N154" i="23"/>
  <c r="P154" i="23"/>
  <c r="Y154" i="23"/>
  <c r="Z154" i="23"/>
  <c r="AA154" i="23"/>
  <c r="AB154" i="23"/>
  <c r="AF154" i="23"/>
  <c r="AI154" i="23"/>
  <c r="N155" i="23"/>
  <c r="P155" i="23"/>
  <c r="Y155" i="23"/>
  <c r="Z155" i="23"/>
  <c r="AA155" i="23"/>
  <c r="AB155" i="23"/>
  <c r="AF155" i="23"/>
  <c r="AI155" i="23"/>
  <c r="K156" i="23"/>
  <c r="AE156" i="23" s="1"/>
  <c r="N156" i="23"/>
  <c r="P156" i="23"/>
  <c r="Y156" i="23"/>
  <c r="Z156" i="23"/>
  <c r="AA156" i="23"/>
  <c r="AB156" i="23"/>
  <c r="AF156" i="23"/>
  <c r="AI156" i="23"/>
  <c r="N157" i="23"/>
  <c r="P157" i="23"/>
  <c r="Y157" i="23"/>
  <c r="Z157" i="23"/>
  <c r="AA157" i="23"/>
  <c r="AB157" i="23"/>
  <c r="AF157" i="23"/>
  <c r="AI157" i="23"/>
  <c r="N158" i="23"/>
  <c r="P158" i="23"/>
  <c r="Y158" i="23"/>
  <c r="Z158" i="23"/>
  <c r="AA158" i="23"/>
  <c r="AB158" i="23"/>
  <c r="AF158" i="23"/>
  <c r="AI158" i="23"/>
  <c r="N159" i="23"/>
  <c r="P159" i="23"/>
  <c r="Y159" i="23"/>
  <c r="Z159" i="23"/>
  <c r="AA159" i="23"/>
  <c r="AB159" i="23"/>
  <c r="AF159" i="23"/>
  <c r="AI159" i="23"/>
  <c r="N160" i="23"/>
  <c r="P160" i="23"/>
  <c r="Y160" i="23"/>
  <c r="Z160" i="23"/>
  <c r="AA160" i="23"/>
  <c r="AB160" i="23"/>
  <c r="AF160" i="23"/>
  <c r="AI160" i="23"/>
  <c r="N161" i="23"/>
  <c r="P161" i="23"/>
  <c r="Y161" i="23"/>
  <c r="Z161" i="23"/>
  <c r="AA161" i="23"/>
  <c r="AB161" i="23"/>
  <c r="AF161" i="23"/>
  <c r="AI161" i="23"/>
  <c r="N162" i="23"/>
  <c r="P162" i="23"/>
  <c r="Y162" i="23"/>
  <c r="Z162" i="23"/>
  <c r="AA162" i="23"/>
  <c r="AB162" i="23"/>
  <c r="AF162" i="23"/>
  <c r="AI162" i="23"/>
  <c r="N163" i="23"/>
  <c r="P163" i="23"/>
  <c r="Y163" i="23"/>
  <c r="Z163" i="23"/>
  <c r="AA163" i="23"/>
  <c r="AB163" i="23"/>
  <c r="AF163" i="23"/>
  <c r="AI163" i="23"/>
  <c r="N164" i="23"/>
  <c r="P164" i="23"/>
  <c r="Y164" i="23"/>
  <c r="Z164" i="23"/>
  <c r="AA164" i="23"/>
  <c r="AB164" i="23"/>
  <c r="AF164" i="23"/>
  <c r="AI164" i="23"/>
  <c r="N165" i="23"/>
  <c r="P165" i="23"/>
  <c r="Y165" i="23"/>
  <c r="Z165" i="23"/>
  <c r="AA165" i="23"/>
  <c r="AB165" i="23"/>
  <c r="AF165" i="23"/>
  <c r="AI165" i="23"/>
  <c r="N166" i="23"/>
  <c r="P166" i="23"/>
  <c r="Y166" i="23"/>
  <c r="Z166" i="23"/>
  <c r="AA166" i="23"/>
  <c r="AB166" i="23"/>
  <c r="AF166" i="23"/>
  <c r="AI166" i="23"/>
  <c r="N167" i="23"/>
  <c r="P167" i="23"/>
  <c r="Y167" i="23"/>
  <c r="Z167" i="23"/>
  <c r="AA167" i="23"/>
  <c r="AB167" i="23"/>
  <c r="AF167" i="23"/>
  <c r="AI167" i="23"/>
  <c r="N168" i="23"/>
  <c r="P168" i="23"/>
  <c r="Y168" i="23"/>
  <c r="Z168" i="23"/>
  <c r="AA168" i="23"/>
  <c r="AB168" i="23"/>
  <c r="AF168" i="23"/>
  <c r="AI168" i="23"/>
  <c r="N169" i="23"/>
  <c r="P169" i="23"/>
  <c r="Y169" i="23"/>
  <c r="Z169" i="23"/>
  <c r="AA169" i="23"/>
  <c r="AB169" i="23"/>
  <c r="AF169" i="23"/>
  <c r="AI169" i="23"/>
  <c r="N170" i="23"/>
  <c r="P170" i="23"/>
  <c r="Y170" i="23"/>
  <c r="Z170" i="23"/>
  <c r="AA170" i="23"/>
  <c r="AB170" i="23"/>
  <c r="AF170" i="23"/>
  <c r="AI170" i="23"/>
  <c r="K171" i="23"/>
  <c r="T171" i="23" s="1"/>
  <c r="N171" i="23"/>
  <c r="P171" i="23"/>
  <c r="Y171" i="23"/>
  <c r="Z171" i="23"/>
  <c r="AA171" i="23"/>
  <c r="AB171" i="23"/>
  <c r="AF171" i="23"/>
  <c r="AI171" i="23"/>
  <c r="N172" i="23"/>
  <c r="P172" i="23"/>
  <c r="Y172" i="23"/>
  <c r="Z172" i="23"/>
  <c r="AA172" i="23"/>
  <c r="AB172" i="23"/>
  <c r="AF172" i="23"/>
  <c r="AI172" i="23"/>
  <c r="N173" i="23"/>
  <c r="P173" i="23"/>
  <c r="Y173" i="23"/>
  <c r="Z173" i="23"/>
  <c r="AA173" i="23"/>
  <c r="AB173" i="23"/>
  <c r="AF173" i="23"/>
  <c r="AI173" i="23"/>
  <c r="N174" i="23"/>
  <c r="P174" i="23"/>
  <c r="Y174" i="23"/>
  <c r="Z174" i="23"/>
  <c r="AA174" i="23"/>
  <c r="AB174" i="23"/>
  <c r="AF174" i="23"/>
  <c r="AI174" i="23"/>
  <c r="N175" i="23"/>
  <c r="P175" i="23"/>
  <c r="Y175" i="23"/>
  <c r="Z175" i="23"/>
  <c r="AA175" i="23"/>
  <c r="AB175" i="23"/>
  <c r="AF175" i="23"/>
  <c r="AI175" i="23"/>
  <c r="N176" i="23"/>
  <c r="P176" i="23"/>
  <c r="Y176" i="23"/>
  <c r="Z176" i="23"/>
  <c r="AA176" i="23"/>
  <c r="AB176" i="23"/>
  <c r="AF176" i="23"/>
  <c r="AI176" i="23"/>
  <c r="N177" i="23"/>
  <c r="P177" i="23"/>
  <c r="Y177" i="23"/>
  <c r="Z177" i="23"/>
  <c r="AA177" i="23"/>
  <c r="AB177" i="23"/>
  <c r="AF177" i="23"/>
  <c r="AI177" i="23"/>
  <c r="N178" i="23"/>
  <c r="P178" i="23"/>
  <c r="Y178" i="23"/>
  <c r="Z178" i="23"/>
  <c r="AA178" i="23"/>
  <c r="AB178" i="23"/>
  <c r="AF178" i="23"/>
  <c r="AI178" i="23"/>
  <c r="N179" i="23"/>
  <c r="P179" i="23"/>
  <c r="Y179" i="23"/>
  <c r="Z179" i="23"/>
  <c r="AA179" i="23"/>
  <c r="AB179" i="23"/>
  <c r="AF179" i="23"/>
  <c r="AI179" i="23"/>
  <c r="N180" i="23"/>
  <c r="P180" i="23"/>
  <c r="Y180" i="23"/>
  <c r="Z180" i="23"/>
  <c r="AA180" i="23"/>
  <c r="AB180" i="23"/>
  <c r="AF180" i="23"/>
  <c r="AI180" i="23"/>
  <c r="N181" i="23"/>
  <c r="P181" i="23"/>
  <c r="Y181" i="23"/>
  <c r="Z181" i="23"/>
  <c r="AA181" i="23"/>
  <c r="AB181" i="23"/>
  <c r="AF181" i="23"/>
  <c r="AI181" i="23"/>
  <c r="N182" i="23"/>
  <c r="P182" i="23"/>
  <c r="Y182" i="23"/>
  <c r="Z182" i="23"/>
  <c r="AA182" i="23"/>
  <c r="AB182" i="23"/>
  <c r="AF182" i="23"/>
  <c r="AI182" i="23"/>
  <c r="N183" i="23"/>
  <c r="P183" i="23"/>
  <c r="Y183" i="23"/>
  <c r="Z183" i="23"/>
  <c r="AA183" i="23"/>
  <c r="AB183" i="23"/>
  <c r="AF183" i="23"/>
  <c r="AI183" i="23"/>
  <c r="N184" i="23"/>
  <c r="P184" i="23"/>
  <c r="Y184" i="23"/>
  <c r="Z184" i="23"/>
  <c r="AA184" i="23"/>
  <c r="AB184" i="23"/>
  <c r="AF184" i="23"/>
  <c r="AI184" i="23"/>
  <c r="N185" i="23"/>
  <c r="P185" i="23"/>
  <c r="Y185" i="23"/>
  <c r="Z185" i="23"/>
  <c r="AA185" i="23"/>
  <c r="AB185" i="23"/>
  <c r="AF185" i="23"/>
  <c r="AI185" i="23"/>
  <c r="N186" i="23"/>
  <c r="P186" i="23"/>
  <c r="Y186" i="23"/>
  <c r="Z186" i="23"/>
  <c r="AA186" i="23"/>
  <c r="AB186" i="23"/>
  <c r="AF186" i="23"/>
  <c r="AI186" i="23"/>
  <c r="N187" i="23"/>
  <c r="P187" i="23"/>
  <c r="Y187" i="23"/>
  <c r="Z187" i="23"/>
  <c r="AA187" i="23"/>
  <c r="AB187" i="23"/>
  <c r="AF187" i="23"/>
  <c r="AI187" i="23"/>
  <c r="N188" i="23"/>
  <c r="P188" i="23"/>
  <c r="Y188" i="23"/>
  <c r="Z188" i="23"/>
  <c r="AA188" i="23"/>
  <c r="AB188" i="23"/>
  <c r="AF188" i="23"/>
  <c r="AI188" i="23"/>
  <c r="N189" i="23"/>
  <c r="P189" i="23"/>
  <c r="Y189" i="23"/>
  <c r="Z189" i="23"/>
  <c r="AA189" i="23"/>
  <c r="AB189" i="23"/>
  <c r="AF189" i="23"/>
  <c r="AI189" i="23"/>
  <c r="N190" i="23"/>
  <c r="P190" i="23"/>
  <c r="Y190" i="23"/>
  <c r="Z190" i="23"/>
  <c r="AA190" i="23"/>
  <c r="AB190" i="23"/>
  <c r="AF190" i="23"/>
  <c r="AI190" i="23"/>
  <c r="K191" i="23"/>
  <c r="AE191" i="23" s="1"/>
  <c r="N191" i="23"/>
  <c r="P191" i="23"/>
  <c r="Y191" i="23"/>
  <c r="Z191" i="23"/>
  <c r="AA191" i="23"/>
  <c r="AB191" i="23"/>
  <c r="AF191" i="23"/>
  <c r="AI191" i="23"/>
  <c r="N192" i="23"/>
  <c r="P192" i="23"/>
  <c r="Y192" i="23"/>
  <c r="Z192" i="23"/>
  <c r="AA192" i="23"/>
  <c r="AB192" i="23"/>
  <c r="AF192" i="23"/>
  <c r="AI192" i="23"/>
  <c r="N193" i="23"/>
  <c r="P193" i="23"/>
  <c r="Y193" i="23"/>
  <c r="Z193" i="23"/>
  <c r="AA193" i="23"/>
  <c r="AB193" i="23"/>
  <c r="AF193" i="23"/>
  <c r="AI193" i="23"/>
  <c r="N194" i="23"/>
  <c r="P194" i="23"/>
  <c r="Y194" i="23"/>
  <c r="Z194" i="23"/>
  <c r="AA194" i="23"/>
  <c r="AB194" i="23"/>
  <c r="AF194" i="23"/>
  <c r="AI194" i="23"/>
  <c r="N195" i="23"/>
  <c r="P195" i="23"/>
  <c r="Y195" i="23"/>
  <c r="Z195" i="23"/>
  <c r="AA195" i="23"/>
  <c r="AB195" i="23"/>
  <c r="AF195" i="23"/>
  <c r="AI195" i="23"/>
  <c r="N196" i="23"/>
  <c r="P196" i="23"/>
  <c r="Y196" i="23"/>
  <c r="Z196" i="23"/>
  <c r="AA196" i="23"/>
  <c r="AB196" i="23"/>
  <c r="AF196" i="23"/>
  <c r="AI196" i="23"/>
  <c r="N197" i="23"/>
  <c r="P197" i="23"/>
  <c r="Y197" i="23"/>
  <c r="Z197" i="23"/>
  <c r="AA197" i="23"/>
  <c r="AB197" i="23"/>
  <c r="AF197" i="23"/>
  <c r="AI197" i="23"/>
  <c r="N198" i="23"/>
  <c r="P198" i="23"/>
  <c r="Y198" i="23"/>
  <c r="Z198" i="23"/>
  <c r="AA198" i="23"/>
  <c r="AB198" i="23"/>
  <c r="AF198" i="23"/>
  <c r="AI198" i="23"/>
  <c r="N199" i="23"/>
  <c r="P199" i="23"/>
  <c r="Y199" i="23"/>
  <c r="Z199" i="23"/>
  <c r="AA199" i="23"/>
  <c r="AB199" i="23"/>
  <c r="AF199" i="23"/>
  <c r="AI199" i="23"/>
  <c r="N200" i="23"/>
  <c r="P200" i="23"/>
  <c r="Y200" i="23"/>
  <c r="Z200" i="23"/>
  <c r="AA200" i="23"/>
  <c r="AB200" i="23"/>
  <c r="AF200" i="23"/>
  <c r="AI200" i="23"/>
  <c r="P201" i="23"/>
  <c r="P202" i="23"/>
  <c r="P203" i="23"/>
  <c r="P204" i="23"/>
  <c r="P205" i="23"/>
  <c r="P206" i="23"/>
  <c r="P207" i="23"/>
  <c r="P208" i="23"/>
  <c r="P209" i="23"/>
  <c r="P210" i="23"/>
  <c r="P211" i="23"/>
  <c r="P212" i="23"/>
  <c r="P213" i="23"/>
  <c r="P214" i="23"/>
  <c r="P215" i="23"/>
  <c r="A216" i="23"/>
  <c r="J216" i="23"/>
  <c r="P216" i="23"/>
  <c r="A217" i="23"/>
  <c r="J217" i="23"/>
  <c r="P217" i="23"/>
  <c r="A218" i="23"/>
  <c r="P218" i="23"/>
  <c r="A219" i="23"/>
  <c r="P219" i="23"/>
  <c r="A220" i="23"/>
  <c r="P220" i="23"/>
  <c r="A221" i="23"/>
  <c r="P221" i="23"/>
  <c r="A222" i="23"/>
  <c r="P222" i="23"/>
  <c r="A223" i="23"/>
  <c r="P223" i="23"/>
  <c r="A224" i="23"/>
  <c r="P224" i="23"/>
  <c r="A225" i="23"/>
  <c r="P225" i="23"/>
  <c r="A226" i="23"/>
  <c r="P226" i="23"/>
  <c r="A227" i="23"/>
  <c r="P227" i="23"/>
  <c r="A228" i="23"/>
  <c r="P228" i="23"/>
  <c r="A229" i="23"/>
  <c r="P229" i="23"/>
  <c r="A230" i="23"/>
  <c r="P230" i="23"/>
  <c r="A231" i="23"/>
  <c r="P231" i="23"/>
  <c r="A232" i="23"/>
  <c r="P232" i="23"/>
  <c r="A233" i="23"/>
  <c r="P233" i="23"/>
  <c r="A234" i="23"/>
  <c r="P234" i="23"/>
  <c r="A235" i="23"/>
  <c r="P235" i="23"/>
  <c r="A236" i="23"/>
  <c r="P236" i="23"/>
  <c r="A237" i="23"/>
  <c r="P237" i="23"/>
  <c r="A238" i="23"/>
  <c r="P238" i="23"/>
  <c r="A239" i="23"/>
  <c r="P239" i="23"/>
  <c r="A240" i="23"/>
  <c r="P240" i="23"/>
  <c r="A241" i="23"/>
  <c r="P241" i="23"/>
  <c r="A242" i="23"/>
  <c r="P242" i="23"/>
  <c r="A243" i="23"/>
  <c r="P243" i="23"/>
  <c r="A244" i="23"/>
  <c r="P244" i="23"/>
  <c r="A245" i="23"/>
  <c r="P245" i="23"/>
  <c r="A246" i="23"/>
  <c r="P246" i="23"/>
  <c r="A247" i="23"/>
  <c r="P247" i="23"/>
  <c r="A248" i="23"/>
  <c r="P248" i="23"/>
  <c r="A249" i="23"/>
  <c r="P249" i="23"/>
  <c r="A250" i="23"/>
  <c r="P250" i="23"/>
  <c r="A251" i="23"/>
  <c r="P251" i="23"/>
  <c r="A252" i="23"/>
  <c r="P252" i="23"/>
  <c r="A253" i="23"/>
  <c r="P253" i="23"/>
  <c r="A254" i="23"/>
  <c r="P254" i="23"/>
  <c r="A255" i="23"/>
  <c r="P255" i="23"/>
  <c r="A256" i="23"/>
  <c r="P256" i="23"/>
  <c r="A257" i="23"/>
  <c r="P257" i="23"/>
  <c r="A258" i="23"/>
  <c r="P258" i="23"/>
  <c r="A259" i="23"/>
  <c r="P259" i="23"/>
  <c r="A260" i="23"/>
  <c r="P260" i="23"/>
  <c r="A261" i="23"/>
  <c r="P261" i="23"/>
  <c r="A262" i="23"/>
  <c r="P262" i="23"/>
  <c r="A263" i="23"/>
  <c r="P263" i="23"/>
  <c r="A264" i="23"/>
  <c r="P264" i="23"/>
  <c r="A265" i="23"/>
  <c r="P265" i="23"/>
  <c r="A266" i="23"/>
  <c r="P266" i="23"/>
  <c r="A267" i="23"/>
  <c r="P267" i="23"/>
  <c r="A268" i="23"/>
  <c r="P268" i="23"/>
  <c r="A269" i="23"/>
  <c r="P269" i="23"/>
  <c r="A270" i="23"/>
  <c r="P270" i="23"/>
  <c r="A271" i="23"/>
  <c r="P271" i="23"/>
  <c r="A272" i="23"/>
  <c r="W3" i="22"/>
  <c r="AH3" i="22"/>
  <c r="C4" i="22"/>
  <c r="K13" i="22" s="1"/>
  <c r="W4" i="22"/>
  <c r="AH4" i="22"/>
  <c r="W5" i="22"/>
  <c r="AH5" i="22"/>
  <c r="I8" i="22"/>
  <c r="N8" i="22"/>
  <c r="P8" i="22"/>
  <c r="Q8" i="22"/>
  <c r="Y8" i="22"/>
  <c r="Z8" i="22"/>
  <c r="AA8" i="22"/>
  <c r="AB8" i="22"/>
  <c r="AI8" i="22"/>
  <c r="N9" i="22"/>
  <c r="P9" i="22"/>
  <c r="Y9" i="22"/>
  <c r="Z9" i="22"/>
  <c r="AA9" i="22"/>
  <c r="AB9" i="22"/>
  <c r="AF9" i="22"/>
  <c r="AI9" i="22"/>
  <c r="N10" i="22"/>
  <c r="P10" i="22"/>
  <c r="Y10" i="22"/>
  <c r="Z10" i="22"/>
  <c r="AA10" i="22"/>
  <c r="AB10" i="22"/>
  <c r="AF10" i="22"/>
  <c r="AI10" i="22"/>
  <c r="N11" i="22"/>
  <c r="P11" i="22"/>
  <c r="Y11" i="22"/>
  <c r="Z11" i="22"/>
  <c r="AA11" i="22"/>
  <c r="AB11" i="22"/>
  <c r="AF11" i="22"/>
  <c r="AI11" i="22"/>
  <c r="N12" i="22"/>
  <c r="P12" i="22"/>
  <c r="Y12" i="22"/>
  <c r="Z12" i="22"/>
  <c r="AA12" i="22"/>
  <c r="AB12" i="22"/>
  <c r="AF12" i="22"/>
  <c r="AI12" i="22"/>
  <c r="N13" i="22"/>
  <c r="P13" i="22"/>
  <c r="Y13" i="22"/>
  <c r="Z13" i="22"/>
  <c r="AA13" i="22"/>
  <c r="AB13" i="22"/>
  <c r="AF13" i="22"/>
  <c r="AI13" i="22"/>
  <c r="N14" i="22"/>
  <c r="P14" i="22"/>
  <c r="Y14" i="22"/>
  <c r="Z14" i="22"/>
  <c r="AA14" i="22"/>
  <c r="AB14" i="22"/>
  <c r="AF14" i="22"/>
  <c r="AI14" i="22"/>
  <c r="N15" i="22"/>
  <c r="P15" i="22"/>
  <c r="Y15" i="22"/>
  <c r="Z15" i="22"/>
  <c r="AA15" i="22"/>
  <c r="AB15" i="22"/>
  <c r="AF15" i="22"/>
  <c r="AI15" i="22"/>
  <c r="N16" i="22"/>
  <c r="P16" i="22"/>
  <c r="Y16" i="22"/>
  <c r="Z16" i="22"/>
  <c r="AA16" i="22"/>
  <c r="AB16" i="22"/>
  <c r="AF16" i="22"/>
  <c r="AI16" i="22"/>
  <c r="N17" i="22"/>
  <c r="P17" i="22"/>
  <c r="Y17" i="22"/>
  <c r="Z17" i="22"/>
  <c r="AA17" i="22"/>
  <c r="AB17" i="22"/>
  <c r="AF17" i="22"/>
  <c r="AI17" i="22"/>
  <c r="N18" i="22"/>
  <c r="P18" i="22"/>
  <c r="Y18" i="22"/>
  <c r="Z18" i="22"/>
  <c r="AA18" i="22"/>
  <c r="AB18" i="22"/>
  <c r="AF18" i="22"/>
  <c r="AI18" i="22"/>
  <c r="N19" i="22"/>
  <c r="P19" i="22"/>
  <c r="Y19" i="22"/>
  <c r="Z19" i="22"/>
  <c r="AA19" i="22"/>
  <c r="AB19" i="22"/>
  <c r="AF19" i="22"/>
  <c r="AI19" i="22"/>
  <c r="N20" i="22"/>
  <c r="P20" i="22"/>
  <c r="Y20" i="22"/>
  <c r="Z20" i="22"/>
  <c r="AA20" i="22"/>
  <c r="AB20" i="22"/>
  <c r="AF20" i="22"/>
  <c r="AI20" i="22"/>
  <c r="N21" i="22"/>
  <c r="P21" i="22"/>
  <c r="Y21" i="22"/>
  <c r="Z21" i="22"/>
  <c r="AA21" i="22"/>
  <c r="AB21" i="22"/>
  <c r="AF21" i="22"/>
  <c r="AI21" i="22"/>
  <c r="N22" i="22"/>
  <c r="P22" i="22"/>
  <c r="Y22" i="22"/>
  <c r="Z22" i="22"/>
  <c r="AA22" i="22"/>
  <c r="AB22" i="22"/>
  <c r="AF22" i="22"/>
  <c r="AI22" i="22"/>
  <c r="N23" i="22"/>
  <c r="P23" i="22"/>
  <c r="Y23" i="22"/>
  <c r="Z23" i="22"/>
  <c r="AA23" i="22"/>
  <c r="AB23" i="22"/>
  <c r="AF23" i="22"/>
  <c r="AI23" i="22"/>
  <c r="N24" i="22"/>
  <c r="P24" i="22"/>
  <c r="Y24" i="22"/>
  <c r="Z24" i="22"/>
  <c r="AA24" i="22"/>
  <c r="AB24" i="22"/>
  <c r="AF24" i="22"/>
  <c r="AI24" i="22"/>
  <c r="N25" i="22"/>
  <c r="P25" i="22"/>
  <c r="Y25" i="22"/>
  <c r="Z25" i="22"/>
  <c r="AA25" i="22"/>
  <c r="AB25" i="22"/>
  <c r="AF25" i="22"/>
  <c r="AI25" i="22"/>
  <c r="N26" i="22"/>
  <c r="P26" i="22"/>
  <c r="Y26" i="22"/>
  <c r="Z26" i="22"/>
  <c r="AA26" i="22"/>
  <c r="AB26" i="22"/>
  <c r="AF26" i="22"/>
  <c r="AI26" i="22"/>
  <c r="N27" i="22"/>
  <c r="P27" i="22"/>
  <c r="Y27" i="22"/>
  <c r="Z27" i="22"/>
  <c r="AA27" i="22"/>
  <c r="AB27" i="22"/>
  <c r="AF27" i="22"/>
  <c r="AI27" i="22"/>
  <c r="N28" i="22"/>
  <c r="P28" i="22"/>
  <c r="Y28" i="22"/>
  <c r="Z28" i="22"/>
  <c r="AA28" i="22"/>
  <c r="AB28" i="22"/>
  <c r="AF28" i="22"/>
  <c r="AI28" i="22"/>
  <c r="N29" i="22"/>
  <c r="P29" i="22"/>
  <c r="Y29" i="22"/>
  <c r="Z29" i="22"/>
  <c r="AA29" i="22"/>
  <c r="AB29" i="22"/>
  <c r="AF29" i="22"/>
  <c r="AI29" i="22"/>
  <c r="N30" i="22"/>
  <c r="P30" i="22"/>
  <c r="Y30" i="22"/>
  <c r="Z30" i="22"/>
  <c r="AA30" i="22"/>
  <c r="AB30" i="22"/>
  <c r="AF30" i="22"/>
  <c r="AI30" i="22"/>
  <c r="N31" i="22"/>
  <c r="P31" i="22"/>
  <c r="Y31" i="22"/>
  <c r="Z31" i="22"/>
  <c r="AA31" i="22"/>
  <c r="AB31" i="22"/>
  <c r="AF31" i="22"/>
  <c r="AI31" i="22"/>
  <c r="K32" i="22"/>
  <c r="T32" i="22"/>
  <c r="N32" i="22"/>
  <c r="P32" i="22"/>
  <c r="Y32" i="22"/>
  <c r="Z32" i="22"/>
  <c r="AA32" i="22"/>
  <c r="AB32" i="22"/>
  <c r="AF32" i="22"/>
  <c r="AI32" i="22"/>
  <c r="N33" i="22"/>
  <c r="P33" i="22"/>
  <c r="Y33" i="22"/>
  <c r="Z33" i="22"/>
  <c r="AA33" i="22"/>
  <c r="AB33" i="22"/>
  <c r="AF33" i="22"/>
  <c r="AI33" i="22"/>
  <c r="N34" i="22"/>
  <c r="P34" i="22"/>
  <c r="Y34" i="22"/>
  <c r="Z34" i="22"/>
  <c r="AA34" i="22"/>
  <c r="AB34" i="22"/>
  <c r="AF34" i="22"/>
  <c r="AI34" i="22"/>
  <c r="N35" i="22"/>
  <c r="P35" i="22"/>
  <c r="Y35" i="22"/>
  <c r="Z35" i="22"/>
  <c r="AA35" i="22"/>
  <c r="AB35" i="22"/>
  <c r="AF35" i="22"/>
  <c r="AI35" i="22"/>
  <c r="N36" i="22"/>
  <c r="P36" i="22"/>
  <c r="Y36" i="22"/>
  <c r="Z36" i="22"/>
  <c r="AA36" i="22"/>
  <c r="AB36" i="22"/>
  <c r="AF36" i="22"/>
  <c r="AI36" i="22"/>
  <c r="N37" i="22"/>
  <c r="P37" i="22"/>
  <c r="Y37" i="22"/>
  <c r="Z37" i="22"/>
  <c r="AA37" i="22"/>
  <c r="AB37" i="22"/>
  <c r="AF37" i="22"/>
  <c r="AI37" i="22"/>
  <c r="N38" i="22"/>
  <c r="P38" i="22"/>
  <c r="Y38" i="22"/>
  <c r="Z38" i="22"/>
  <c r="AA38" i="22"/>
  <c r="AB38" i="22"/>
  <c r="AF38" i="22"/>
  <c r="AI38" i="22"/>
  <c r="N39" i="22"/>
  <c r="P39" i="22"/>
  <c r="Y39" i="22"/>
  <c r="Z39" i="22"/>
  <c r="AA39" i="22"/>
  <c r="AB39" i="22"/>
  <c r="AF39" i="22"/>
  <c r="AI39" i="22"/>
  <c r="N40" i="22"/>
  <c r="P40" i="22"/>
  <c r="Y40" i="22"/>
  <c r="Z40" i="22"/>
  <c r="AA40" i="22"/>
  <c r="AB40" i="22"/>
  <c r="AF40" i="22"/>
  <c r="AI40" i="22"/>
  <c r="N41" i="22"/>
  <c r="P41" i="22"/>
  <c r="Y41" i="22"/>
  <c r="Z41" i="22"/>
  <c r="AA41" i="22"/>
  <c r="AB41" i="22"/>
  <c r="AF41" i="22"/>
  <c r="AI41" i="22"/>
  <c r="N42" i="22"/>
  <c r="P42" i="22"/>
  <c r="Y42" i="22"/>
  <c r="Z42" i="22"/>
  <c r="AA42" i="22"/>
  <c r="AB42" i="22"/>
  <c r="AF42" i="22"/>
  <c r="AI42" i="22"/>
  <c r="K43" i="22"/>
  <c r="T43" i="22" s="1"/>
  <c r="N43" i="22"/>
  <c r="P43" i="22"/>
  <c r="Y43" i="22"/>
  <c r="Z43" i="22"/>
  <c r="AA43" i="22"/>
  <c r="AB43" i="22"/>
  <c r="AF43" i="22"/>
  <c r="AI43" i="22"/>
  <c r="K44" i="22"/>
  <c r="AE44" i="22" s="1"/>
  <c r="N44" i="22"/>
  <c r="P44" i="22"/>
  <c r="Y44" i="22"/>
  <c r="Z44" i="22"/>
  <c r="AA44" i="22"/>
  <c r="AB44" i="22"/>
  <c r="AF44" i="22"/>
  <c r="AI44" i="22"/>
  <c r="N45" i="22"/>
  <c r="P45" i="22"/>
  <c r="Y45" i="22"/>
  <c r="Z45" i="22"/>
  <c r="AA45" i="22"/>
  <c r="AB45" i="22"/>
  <c r="AF45" i="22"/>
  <c r="AI45" i="22"/>
  <c r="N46" i="22"/>
  <c r="P46" i="22"/>
  <c r="Y46" i="22"/>
  <c r="Z46" i="22"/>
  <c r="AA46" i="22"/>
  <c r="AB46" i="22"/>
  <c r="AF46" i="22"/>
  <c r="AI46" i="22"/>
  <c r="N47" i="22"/>
  <c r="P47" i="22"/>
  <c r="Y47" i="22"/>
  <c r="Z47" i="22"/>
  <c r="AA47" i="22"/>
  <c r="AB47" i="22"/>
  <c r="AF47" i="22"/>
  <c r="AI47" i="22"/>
  <c r="N48" i="22"/>
  <c r="P48" i="22"/>
  <c r="Y48" i="22"/>
  <c r="Z48" i="22"/>
  <c r="AA48" i="22"/>
  <c r="AB48" i="22"/>
  <c r="AF48" i="22"/>
  <c r="AI48" i="22"/>
  <c r="K49" i="22"/>
  <c r="AE49" i="22" s="1"/>
  <c r="N49" i="22"/>
  <c r="P49" i="22"/>
  <c r="Y49" i="22"/>
  <c r="Z49" i="22"/>
  <c r="AA49" i="22"/>
  <c r="AB49" i="22"/>
  <c r="AF49" i="22"/>
  <c r="AI49" i="22"/>
  <c r="N50" i="22"/>
  <c r="P50" i="22"/>
  <c r="Y50" i="22"/>
  <c r="Z50" i="22"/>
  <c r="AA50" i="22"/>
  <c r="AB50" i="22"/>
  <c r="AF50" i="22"/>
  <c r="AI50" i="22"/>
  <c r="K51" i="22"/>
  <c r="T51" i="22" s="1"/>
  <c r="N51" i="22"/>
  <c r="P51" i="22"/>
  <c r="Y51" i="22"/>
  <c r="Z51" i="22"/>
  <c r="AA51" i="22"/>
  <c r="AB51" i="22"/>
  <c r="AF51" i="22"/>
  <c r="AI51" i="22"/>
  <c r="N52" i="22"/>
  <c r="P52" i="22"/>
  <c r="Y52" i="22"/>
  <c r="Z52" i="22"/>
  <c r="AA52" i="22"/>
  <c r="AB52" i="22"/>
  <c r="AF52" i="22"/>
  <c r="AI52" i="22"/>
  <c r="K53" i="22"/>
  <c r="T53" i="22"/>
  <c r="N53" i="22"/>
  <c r="P53" i="22"/>
  <c r="Y53" i="22"/>
  <c r="Z53" i="22"/>
  <c r="AA53" i="22"/>
  <c r="AB53" i="22"/>
  <c r="AF53" i="22"/>
  <c r="AI53" i="22"/>
  <c r="K54" i="22"/>
  <c r="AE54" i="22" s="1"/>
  <c r="N54" i="22"/>
  <c r="P54" i="22"/>
  <c r="Y54" i="22"/>
  <c r="Z54" i="22"/>
  <c r="AA54" i="22"/>
  <c r="AB54" i="22"/>
  <c r="AF54" i="22"/>
  <c r="AI54" i="22"/>
  <c r="K55" i="22"/>
  <c r="T55" i="22" s="1"/>
  <c r="N55" i="22"/>
  <c r="P55" i="22"/>
  <c r="Y55" i="22"/>
  <c r="Z55" i="22"/>
  <c r="AA55" i="22"/>
  <c r="AB55" i="22"/>
  <c r="AE55" i="22"/>
  <c r="AF55" i="22"/>
  <c r="AI55" i="22"/>
  <c r="N56" i="22"/>
  <c r="P56" i="22"/>
  <c r="Y56" i="22"/>
  <c r="Z56" i="22"/>
  <c r="AA56" i="22"/>
  <c r="AB56" i="22"/>
  <c r="AF56" i="22"/>
  <c r="AI56" i="22"/>
  <c r="N57" i="22"/>
  <c r="P57" i="22"/>
  <c r="Y57" i="22"/>
  <c r="Z57" i="22"/>
  <c r="AA57" i="22"/>
  <c r="AB57" i="22"/>
  <c r="AF57" i="22"/>
  <c r="AI57" i="22"/>
  <c r="N58" i="22"/>
  <c r="P58" i="22"/>
  <c r="Y58" i="22"/>
  <c r="Z58" i="22"/>
  <c r="AA58" i="22"/>
  <c r="AB58" i="22"/>
  <c r="AF58" i="22"/>
  <c r="AI58" i="22"/>
  <c r="N59" i="22"/>
  <c r="P59" i="22"/>
  <c r="Y59" i="22"/>
  <c r="Z59" i="22"/>
  <c r="AA59" i="22"/>
  <c r="AB59" i="22"/>
  <c r="AF59" i="22"/>
  <c r="AI59" i="22"/>
  <c r="K60" i="22"/>
  <c r="AE60" i="22" s="1"/>
  <c r="N60" i="22"/>
  <c r="P60" i="22"/>
  <c r="Y60" i="22"/>
  <c r="Z60" i="22"/>
  <c r="AA60" i="22"/>
  <c r="AB60" i="22"/>
  <c r="AF60" i="22"/>
  <c r="AI60" i="22"/>
  <c r="N61" i="22"/>
  <c r="P61" i="22"/>
  <c r="Y61" i="22"/>
  <c r="Z61" i="22"/>
  <c r="AA61" i="22"/>
  <c r="AB61" i="22"/>
  <c r="AF61" i="22"/>
  <c r="AI61" i="22"/>
  <c r="N62" i="22"/>
  <c r="P62" i="22"/>
  <c r="Y62" i="22"/>
  <c r="Z62" i="22"/>
  <c r="AA62" i="22"/>
  <c r="AB62" i="22"/>
  <c r="AF62" i="22"/>
  <c r="AI62" i="22"/>
  <c r="N63" i="22"/>
  <c r="P63" i="22"/>
  <c r="Y63" i="22"/>
  <c r="Z63" i="22"/>
  <c r="AA63" i="22"/>
  <c r="AB63" i="22"/>
  <c r="AF63" i="22"/>
  <c r="AI63" i="22"/>
  <c r="K64" i="22"/>
  <c r="AE64" i="22" s="1"/>
  <c r="N64" i="22"/>
  <c r="P64" i="22"/>
  <c r="Y64" i="22"/>
  <c r="Z64" i="22"/>
  <c r="AA64" i="22"/>
  <c r="AB64" i="22"/>
  <c r="AF64" i="22"/>
  <c r="AI64" i="22"/>
  <c r="N65" i="22"/>
  <c r="P65" i="22"/>
  <c r="Y65" i="22"/>
  <c r="Z65" i="22"/>
  <c r="AA65" i="22"/>
  <c r="AB65" i="22"/>
  <c r="AF65" i="22"/>
  <c r="AI65" i="22"/>
  <c r="N66" i="22"/>
  <c r="P66" i="22"/>
  <c r="Y66" i="22"/>
  <c r="Z66" i="22"/>
  <c r="AA66" i="22"/>
  <c r="AB66" i="22"/>
  <c r="AF66" i="22"/>
  <c r="AI66" i="22"/>
  <c r="N67" i="22"/>
  <c r="P67" i="22"/>
  <c r="Y67" i="22"/>
  <c r="Z67" i="22"/>
  <c r="AA67" i="22"/>
  <c r="AB67" i="22"/>
  <c r="AF67" i="22"/>
  <c r="AI67" i="22"/>
  <c r="K68" i="22"/>
  <c r="N68" i="22"/>
  <c r="P68" i="22"/>
  <c r="Y68" i="22"/>
  <c r="Z68" i="22"/>
  <c r="AA68" i="22"/>
  <c r="AB68" i="22"/>
  <c r="AF68" i="22"/>
  <c r="AI68" i="22"/>
  <c r="N69" i="22"/>
  <c r="P69" i="22"/>
  <c r="Y69" i="22"/>
  <c r="Z69" i="22"/>
  <c r="AA69" i="22"/>
  <c r="AB69" i="22"/>
  <c r="AF69" i="22"/>
  <c r="AI69" i="22"/>
  <c r="K70" i="22"/>
  <c r="T70" i="22" s="1"/>
  <c r="N70" i="22"/>
  <c r="P70" i="22"/>
  <c r="Y70" i="22"/>
  <c r="Z70" i="22"/>
  <c r="AA70" i="22"/>
  <c r="W6" i="22" s="1"/>
  <c r="AB70" i="22"/>
  <c r="AF70" i="22"/>
  <c r="AI70" i="22"/>
  <c r="N71" i="22"/>
  <c r="P71" i="22"/>
  <c r="Y71" i="22"/>
  <c r="Z71" i="22"/>
  <c r="AA71" i="22"/>
  <c r="AB71" i="22"/>
  <c r="AF71" i="22"/>
  <c r="AI71" i="22"/>
  <c r="K72" i="22"/>
  <c r="AE72" i="22" s="1"/>
  <c r="N72" i="22"/>
  <c r="P72" i="22"/>
  <c r="Y72" i="22"/>
  <c r="Z72" i="22"/>
  <c r="V6" i="22" s="1"/>
  <c r="AA72" i="22"/>
  <c r="AB72" i="22"/>
  <c r="AF72" i="22"/>
  <c r="AI72" i="22"/>
  <c r="N73" i="22"/>
  <c r="P73" i="22"/>
  <c r="Y73" i="22"/>
  <c r="Z73" i="22"/>
  <c r="AA73" i="22"/>
  <c r="AB73" i="22"/>
  <c r="AF73" i="22"/>
  <c r="AI73" i="22"/>
  <c r="K74" i="22"/>
  <c r="T74" i="22" s="1"/>
  <c r="N74" i="22"/>
  <c r="P74" i="22"/>
  <c r="Y74" i="22"/>
  <c r="Z74" i="22"/>
  <c r="AA74" i="22"/>
  <c r="AB74" i="22"/>
  <c r="AF74" i="22"/>
  <c r="AI74" i="22"/>
  <c r="N75" i="22"/>
  <c r="P75" i="22"/>
  <c r="Y75" i="22"/>
  <c r="Z75" i="22"/>
  <c r="AA75" i="22"/>
  <c r="AB75" i="22"/>
  <c r="AF75" i="22"/>
  <c r="AI75" i="22"/>
  <c r="N76" i="22"/>
  <c r="P76" i="22"/>
  <c r="Y76" i="22"/>
  <c r="Z76" i="22"/>
  <c r="AA76" i="22"/>
  <c r="AB76" i="22"/>
  <c r="AF76" i="22"/>
  <c r="AI76" i="22"/>
  <c r="K77" i="22"/>
  <c r="AE77" i="22" s="1"/>
  <c r="N77" i="22"/>
  <c r="P77" i="22"/>
  <c r="Y77" i="22"/>
  <c r="Z77" i="22"/>
  <c r="AA77" i="22"/>
  <c r="AB77" i="22"/>
  <c r="AF77" i="22"/>
  <c r="AI77" i="22"/>
  <c r="N78" i="22"/>
  <c r="P78" i="22"/>
  <c r="Y78" i="22"/>
  <c r="Z78" i="22"/>
  <c r="AA78" i="22"/>
  <c r="AB78" i="22"/>
  <c r="AF78" i="22"/>
  <c r="AI78" i="22"/>
  <c r="K79" i="22"/>
  <c r="T79" i="22" s="1"/>
  <c r="N79" i="22"/>
  <c r="P79" i="22"/>
  <c r="Y79" i="22"/>
  <c r="Z79" i="22"/>
  <c r="AA79" i="22"/>
  <c r="AB79" i="22"/>
  <c r="AF79" i="22"/>
  <c r="AI79" i="22"/>
  <c r="N80" i="22"/>
  <c r="P80" i="22"/>
  <c r="Y80" i="22"/>
  <c r="Z80" i="22"/>
  <c r="AA80" i="22"/>
  <c r="AB80" i="22"/>
  <c r="AF80" i="22"/>
  <c r="AI80" i="22"/>
  <c r="K81" i="22"/>
  <c r="N81" i="22"/>
  <c r="P81" i="22"/>
  <c r="Y81" i="22"/>
  <c r="Z81" i="22"/>
  <c r="AA81" i="22"/>
  <c r="AB81" i="22"/>
  <c r="AF81" i="22"/>
  <c r="AI81" i="22"/>
  <c r="N82" i="22"/>
  <c r="P82" i="22"/>
  <c r="Y82" i="22"/>
  <c r="Z82" i="22"/>
  <c r="AA82" i="22"/>
  <c r="AB82" i="22"/>
  <c r="AF82" i="22"/>
  <c r="AI82" i="22"/>
  <c r="K83" i="22"/>
  <c r="T83" i="22" s="1"/>
  <c r="N83" i="22"/>
  <c r="P83" i="22"/>
  <c r="Y83" i="22"/>
  <c r="Z83" i="22"/>
  <c r="AA83" i="22"/>
  <c r="AB83" i="22"/>
  <c r="AF83" i="22"/>
  <c r="AI83" i="22"/>
  <c r="K84" i="22"/>
  <c r="N84" i="22"/>
  <c r="P84" i="22"/>
  <c r="Y84" i="22"/>
  <c r="Z84" i="22"/>
  <c r="AA84" i="22"/>
  <c r="AB84" i="22"/>
  <c r="AF84" i="22"/>
  <c r="AI84" i="22"/>
  <c r="N85" i="22"/>
  <c r="P85" i="22"/>
  <c r="Y85" i="22"/>
  <c r="Z85" i="22"/>
  <c r="AA85" i="22"/>
  <c r="AB85" i="22"/>
  <c r="AF85" i="22"/>
  <c r="AI85" i="22"/>
  <c r="K86" i="22"/>
  <c r="AE86" i="22" s="1"/>
  <c r="N86" i="22"/>
  <c r="P86" i="22"/>
  <c r="Y86" i="22"/>
  <c r="Z86" i="22"/>
  <c r="AA86" i="22"/>
  <c r="AB86" i="22"/>
  <c r="AF86" i="22"/>
  <c r="AI86" i="22"/>
  <c r="N87" i="22"/>
  <c r="P87" i="22"/>
  <c r="Y87" i="22"/>
  <c r="Z87" i="22"/>
  <c r="AA87" i="22"/>
  <c r="AB87" i="22"/>
  <c r="AF87" i="22"/>
  <c r="AI87" i="22"/>
  <c r="N88" i="22"/>
  <c r="P88" i="22"/>
  <c r="Y88" i="22"/>
  <c r="Z88" i="22"/>
  <c r="AA88" i="22"/>
  <c r="AB88" i="22"/>
  <c r="AF88" i="22"/>
  <c r="AI88" i="22"/>
  <c r="K89" i="22"/>
  <c r="T89" i="22" s="1"/>
  <c r="N89" i="22"/>
  <c r="P89" i="22"/>
  <c r="Y89" i="22"/>
  <c r="Z89" i="22"/>
  <c r="AA89" i="22"/>
  <c r="AB89" i="22"/>
  <c r="AE89" i="22"/>
  <c r="AF89" i="22"/>
  <c r="AI89" i="22"/>
  <c r="N90" i="22"/>
  <c r="P90" i="22"/>
  <c r="Y90" i="22"/>
  <c r="Z90" i="22"/>
  <c r="AA90" i="22"/>
  <c r="AB90" i="22"/>
  <c r="AF90" i="22"/>
  <c r="AI90" i="22"/>
  <c r="N91" i="22"/>
  <c r="P91" i="22"/>
  <c r="Y91" i="22"/>
  <c r="Z91" i="22"/>
  <c r="AA91" i="22"/>
  <c r="AB91" i="22"/>
  <c r="AF91" i="22"/>
  <c r="AI91" i="22"/>
  <c r="N92" i="22"/>
  <c r="P92" i="22"/>
  <c r="Y92" i="22"/>
  <c r="Z92" i="22"/>
  <c r="AA92" i="22"/>
  <c r="AB92" i="22"/>
  <c r="AF92" i="22"/>
  <c r="AI92" i="22"/>
  <c r="K93" i="22"/>
  <c r="T93" i="22" s="1"/>
  <c r="N93" i="22"/>
  <c r="P93" i="22"/>
  <c r="Y93" i="22"/>
  <c r="Z93" i="22"/>
  <c r="AA93" i="22"/>
  <c r="AB93" i="22"/>
  <c r="AF93" i="22"/>
  <c r="AI93" i="22"/>
  <c r="K94" i="22"/>
  <c r="T94" i="22" s="1"/>
  <c r="N94" i="22"/>
  <c r="P94" i="22"/>
  <c r="Y94" i="22"/>
  <c r="Z94" i="22"/>
  <c r="AA94" i="22"/>
  <c r="AB94" i="22"/>
  <c r="AF94" i="22"/>
  <c r="AI94" i="22"/>
  <c r="K95" i="22"/>
  <c r="AE95" i="22" s="1"/>
  <c r="N95" i="22"/>
  <c r="P95" i="22"/>
  <c r="Y95" i="22"/>
  <c r="Z95" i="22"/>
  <c r="AA95" i="22"/>
  <c r="AB95" i="22"/>
  <c r="AF95" i="22"/>
  <c r="AI95" i="22"/>
  <c r="K96" i="22"/>
  <c r="T96" i="22" s="1"/>
  <c r="N96" i="22"/>
  <c r="P96" i="22"/>
  <c r="Y96" i="22"/>
  <c r="Z96" i="22"/>
  <c r="AA96" i="22"/>
  <c r="AB96" i="22"/>
  <c r="AF96" i="22"/>
  <c r="AI96" i="22"/>
  <c r="K97" i="22"/>
  <c r="T97" i="22" s="1"/>
  <c r="N97" i="22"/>
  <c r="P97" i="22"/>
  <c r="Y97" i="22"/>
  <c r="Z97" i="22"/>
  <c r="AA97" i="22"/>
  <c r="AB97" i="22"/>
  <c r="AF97" i="22"/>
  <c r="AI97" i="22"/>
  <c r="K98" i="22"/>
  <c r="AE98" i="22"/>
  <c r="N98" i="22"/>
  <c r="P98" i="22"/>
  <c r="Y98" i="22"/>
  <c r="Z98" i="22"/>
  <c r="AA98" i="22"/>
  <c r="AB98" i="22"/>
  <c r="AF98" i="22"/>
  <c r="AI98" i="22"/>
  <c r="N99" i="22"/>
  <c r="P99" i="22"/>
  <c r="Y99" i="22"/>
  <c r="Z99" i="22"/>
  <c r="AA99" i="22"/>
  <c r="AB99" i="22"/>
  <c r="AF99" i="22"/>
  <c r="AI99" i="22"/>
  <c r="K100" i="22"/>
  <c r="T100" i="22" s="1"/>
  <c r="N100" i="22"/>
  <c r="P100" i="22"/>
  <c r="Y100" i="22"/>
  <c r="Z100" i="22"/>
  <c r="AA100" i="22"/>
  <c r="AB100" i="22"/>
  <c r="AF100" i="22"/>
  <c r="AI100" i="22"/>
  <c r="K101" i="22"/>
  <c r="T101" i="22" s="1"/>
  <c r="N101" i="22"/>
  <c r="P101" i="22"/>
  <c r="Y101" i="22"/>
  <c r="Z101" i="22"/>
  <c r="AA101" i="22"/>
  <c r="AB101" i="22"/>
  <c r="AE101" i="22"/>
  <c r="AF101" i="22"/>
  <c r="AI101" i="22"/>
  <c r="N102" i="22"/>
  <c r="P102" i="22"/>
  <c r="Y102" i="22"/>
  <c r="Z102" i="22"/>
  <c r="AA102" i="22"/>
  <c r="AB102" i="22"/>
  <c r="AF102" i="22"/>
  <c r="AI102" i="22"/>
  <c r="K103" i="22"/>
  <c r="T103" i="22" s="1"/>
  <c r="N103" i="22"/>
  <c r="P103" i="22"/>
  <c r="Y103" i="22"/>
  <c r="Z103" i="22"/>
  <c r="AA103" i="22"/>
  <c r="AB103" i="22"/>
  <c r="AE103" i="22"/>
  <c r="AF103" i="22"/>
  <c r="AI103" i="22"/>
  <c r="K104" i="22"/>
  <c r="T104" i="22" s="1"/>
  <c r="N104" i="22"/>
  <c r="P104" i="22"/>
  <c r="Y104" i="22"/>
  <c r="Z104" i="22"/>
  <c r="AA104" i="22"/>
  <c r="AB104" i="22"/>
  <c r="AF104" i="22"/>
  <c r="AI104" i="22"/>
  <c r="K105" i="22"/>
  <c r="T105" i="22" s="1"/>
  <c r="N105" i="22"/>
  <c r="P105" i="22"/>
  <c r="Y105" i="22"/>
  <c r="Z105" i="22"/>
  <c r="AA105" i="22"/>
  <c r="AB105" i="22"/>
  <c r="AE105" i="22"/>
  <c r="AF105" i="22"/>
  <c r="AI105" i="22"/>
  <c r="K106" i="22"/>
  <c r="AE106" i="22" s="1"/>
  <c r="N106" i="22"/>
  <c r="P106" i="22"/>
  <c r="Y106" i="22"/>
  <c r="Z106" i="22"/>
  <c r="AA106" i="22"/>
  <c r="AB106" i="22"/>
  <c r="AF106" i="22"/>
  <c r="AI106" i="22"/>
  <c r="N107" i="22"/>
  <c r="P107" i="22"/>
  <c r="Y107" i="22"/>
  <c r="Z107" i="22"/>
  <c r="AA107" i="22"/>
  <c r="AB107" i="22"/>
  <c r="AF107" i="22"/>
  <c r="AI107" i="22"/>
  <c r="N108" i="22"/>
  <c r="P108" i="22"/>
  <c r="Y108" i="22"/>
  <c r="Z108" i="22"/>
  <c r="AA108" i="22"/>
  <c r="AB108" i="22"/>
  <c r="AF108" i="22"/>
  <c r="AI108" i="22"/>
  <c r="K109" i="22"/>
  <c r="T109" i="22" s="1"/>
  <c r="N109" i="22"/>
  <c r="P109" i="22"/>
  <c r="Y109" i="22"/>
  <c r="Z109" i="22"/>
  <c r="AA109" i="22"/>
  <c r="AB109" i="22"/>
  <c r="AF109" i="22"/>
  <c r="AI109" i="22"/>
  <c r="K110" i="22"/>
  <c r="AE110" i="22" s="1"/>
  <c r="N110" i="22"/>
  <c r="P110" i="22"/>
  <c r="Y110" i="22"/>
  <c r="Z110" i="22"/>
  <c r="AA110" i="22"/>
  <c r="AB110" i="22"/>
  <c r="AF110" i="22"/>
  <c r="AI110" i="22"/>
  <c r="N111" i="22"/>
  <c r="P111" i="22"/>
  <c r="Y111" i="22"/>
  <c r="Z111" i="22"/>
  <c r="AA111" i="22"/>
  <c r="AB111" i="22"/>
  <c r="AF111" i="22"/>
  <c r="AI111" i="22"/>
  <c r="K112" i="22"/>
  <c r="N112" i="22"/>
  <c r="P112" i="22"/>
  <c r="Y112" i="22"/>
  <c r="Z112" i="22"/>
  <c r="AA112" i="22"/>
  <c r="AB112" i="22"/>
  <c r="AF112" i="22"/>
  <c r="AI112" i="22"/>
  <c r="N113" i="22"/>
  <c r="P113" i="22"/>
  <c r="Y113" i="22"/>
  <c r="Z113" i="22"/>
  <c r="AA113" i="22"/>
  <c r="AB113" i="22"/>
  <c r="AF113" i="22"/>
  <c r="AI113" i="22"/>
  <c r="K114" i="22"/>
  <c r="T114" i="22" s="1"/>
  <c r="N114" i="22"/>
  <c r="P114" i="22"/>
  <c r="Y114" i="22"/>
  <c r="Z114" i="22"/>
  <c r="AA114" i="22"/>
  <c r="AB114" i="22"/>
  <c r="AF114" i="22"/>
  <c r="AI114" i="22"/>
  <c r="N115" i="22"/>
  <c r="P115" i="22"/>
  <c r="Y115" i="22"/>
  <c r="Z115" i="22"/>
  <c r="AA115" i="22"/>
  <c r="AB115" i="22"/>
  <c r="AF115" i="22"/>
  <c r="AI115" i="22"/>
  <c r="K116" i="22"/>
  <c r="N116" i="22"/>
  <c r="P116" i="22"/>
  <c r="Y116" i="22"/>
  <c r="Z116" i="22"/>
  <c r="AA116" i="22"/>
  <c r="AB116" i="22"/>
  <c r="AF116" i="22"/>
  <c r="AI116" i="22"/>
  <c r="N117" i="22"/>
  <c r="P117" i="22"/>
  <c r="Y117" i="22"/>
  <c r="Z117" i="22"/>
  <c r="AA117" i="22"/>
  <c r="AB117" i="22"/>
  <c r="AF117" i="22"/>
  <c r="AI117" i="22"/>
  <c r="N118" i="22"/>
  <c r="P118" i="22"/>
  <c r="Y118" i="22"/>
  <c r="Z118" i="22"/>
  <c r="AA118" i="22"/>
  <c r="AB118" i="22"/>
  <c r="AF118" i="22"/>
  <c r="AI118" i="22"/>
  <c r="K119" i="22"/>
  <c r="AE119" i="22" s="1"/>
  <c r="AJ119" i="22" s="1"/>
  <c r="N119" i="22"/>
  <c r="P119" i="22"/>
  <c r="Y119" i="22"/>
  <c r="Z119" i="22"/>
  <c r="AA119" i="22"/>
  <c r="AB119" i="22"/>
  <c r="AF119" i="22"/>
  <c r="AI119" i="22"/>
  <c r="N120" i="22"/>
  <c r="P120" i="22"/>
  <c r="Y120" i="22"/>
  <c r="Z120" i="22"/>
  <c r="AA120" i="22"/>
  <c r="AB120" i="22"/>
  <c r="AF120" i="22"/>
  <c r="AI120" i="22"/>
  <c r="N121" i="22"/>
  <c r="P121" i="22"/>
  <c r="Y121" i="22"/>
  <c r="Z121" i="22"/>
  <c r="AA121" i="22"/>
  <c r="AB121" i="22"/>
  <c r="AF121" i="22"/>
  <c r="AI121" i="22"/>
  <c r="N122" i="22"/>
  <c r="P122" i="22"/>
  <c r="Y122" i="22"/>
  <c r="Z122" i="22"/>
  <c r="AA122" i="22"/>
  <c r="AB122" i="22"/>
  <c r="AF122" i="22"/>
  <c r="AI122" i="22"/>
  <c r="K123" i="22"/>
  <c r="T123" i="22" s="1"/>
  <c r="N123" i="22"/>
  <c r="P123" i="22"/>
  <c r="Y123" i="22"/>
  <c r="Z123" i="22"/>
  <c r="AA123" i="22"/>
  <c r="AB123" i="22"/>
  <c r="AF123" i="22"/>
  <c r="AI123" i="22"/>
  <c r="N124" i="22"/>
  <c r="P124" i="22"/>
  <c r="Y124" i="22"/>
  <c r="Z124" i="22"/>
  <c r="AA124" i="22"/>
  <c r="AB124" i="22"/>
  <c r="AF124" i="22"/>
  <c r="AI124" i="22"/>
  <c r="N125" i="22"/>
  <c r="P125" i="22"/>
  <c r="Y125" i="22"/>
  <c r="Z125" i="22"/>
  <c r="AA125" i="22"/>
  <c r="AB125" i="22"/>
  <c r="AF125" i="22"/>
  <c r="AI125" i="22"/>
  <c r="N126" i="22"/>
  <c r="P126" i="22"/>
  <c r="Y126" i="22"/>
  <c r="Z126" i="22"/>
  <c r="AA126" i="22"/>
  <c r="AB126" i="22"/>
  <c r="AF126" i="22"/>
  <c r="AI126" i="22"/>
  <c r="K127" i="22"/>
  <c r="T127" i="22" s="1"/>
  <c r="N127" i="22"/>
  <c r="P127" i="22"/>
  <c r="Y127" i="22"/>
  <c r="Z127" i="22"/>
  <c r="AA127" i="22"/>
  <c r="AB127" i="22"/>
  <c r="AF127" i="22"/>
  <c r="AI127" i="22"/>
  <c r="K128" i="22"/>
  <c r="AE128" i="22" s="1"/>
  <c r="N128" i="22"/>
  <c r="P128" i="22"/>
  <c r="Y128" i="22"/>
  <c r="Z128" i="22"/>
  <c r="AA128" i="22"/>
  <c r="AB128" i="22"/>
  <c r="AF128" i="22"/>
  <c r="AI128" i="22"/>
  <c r="K129" i="22"/>
  <c r="N129" i="22"/>
  <c r="P129" i="22"/>
  <c r="Y129" i="22"/>
  <c r="Z129" i="22"/>
  <c r="AA129" i="22"/>
  <c r="AB129" i="22"/>
  <c r="AF129" i="22"/>
  <c r="AI129" i="22"/>
  <c r="K130" i="22"/>
  <c r="T130" i="22" s="1"/>
  <c r="N130" i="22"/>
  <c r="P130" i="22"/>
  <c r="Y130" i="22"/>
  <c r="Z130" i="22"/>
  <c r="AA130" i="22"/>
  <c r="AB130" i="22"/>
  <c r="AF130" i="22"/>
  <c r="AI130" i="22"/>
  <c r="N131" i="22"/>
  <c r="P131" i="22"/>
  <c r="Y131" i="22"/>
  <c r="Z131" i="22"/>
  <c r="AA131" i="22"/>
  <c r="AB131" i="22"/>
  <c r="AF131" i="22"/>
  <c r="AI131" i="22"/>
  <c r="K132" i="22"/>
  <c r="N132" i="22"/>
  <c r="P132" i="22"/>
  <c r="Y132" i="22"/>
  <c r="Z132" i="22"/>
  <c r="AA132" i="22"/>
  <c r="AB132" i="22"/>
  <c r="AF132" i="22"/>
  <c r="AI132" i="22"/>
  <c r="N133" i="22"/>
  <c r="P133" i="22"/>
  <c r="Y133" i="22"/>
  <c r="Z133" i="22"/>
  <c r="AA133" i="22"/>
  <c r="AB133" i="22"/>
  <c r="AF133" i="22"/>
  <c r="AI133" i="22"/>
  <c r="K134" i="22"/>
  <c r="T134" i="22" s="1"/>
  <c r="N134" i="22"/>
  <c r="P134" i="22"/>
  <c r="Y134" i="22"/>
  <c r="Z134" i="22"/>
  <c r="AA134" i="22"/>
  <c r="AB134" i="22"/>
  <c r="AF134" i="22"/>
  <c r="AI134" i="22"/>
  <c r="N135" i="22"/>
  <c r="P135" i="22"/>
  <c r="Y135" i="22"/>
  <c r="Z135" i="22"/>
  <c r="AA135" i="22"/>
  <c r="AB135" i="22"/>
  <c r="AF135" i="22"/>
  <c r="AI135" i="22"/>
  <c r="N136" i="22"/>
  <c r="P136" i="22"/>
  <c r="Y136" i="22"/>
  <c r="Z136" i="22"/>
  <c r="AA136" i="22"/>
  <c r="AB136" i="22"/>
  <c r="AF136" i="22"/>
  <c r="AI136" i="22"/>
  <c r="K137" i="22"/>
  <c r="N137" i="22"/>
  <c r="P137" i="22"/>
  <c r="Y137" i="22"/>
  <c r="Z137" i="22"/>
  <c r="AA137" i="22"/>
  <c r="AB137" i="22"/>
  <c r="AF137" i="22"/>
  <c r="AI137" i="22"/>
  <c r="N138" i="22"/>
  <c r="P138" i="22"/>
  <c r="Y138" i="22"/>
  <c r="Z138" i="22"/>
  <c r="AA138" i="22"/>
  <c r="AB138" i="22"/>
  <c r="AF138" i="22"/>
  <c r="AI138" i="22"/>
  <c r="K139" i="22"/>
  <c r="T139" i="22" s="1"/>
  <c r="N139" i="22"/>
  <c r="P139" i="22"/>
  <c r="Y139" i="22"/>
  <c r="Z139" i="22"/>
  <c r="AA139" i="22"/>
  <c r="AB139" i="22"/>
  <c r="AF139" i="22"/>
  <c r="AI139" i="22"/>
  <c r="N140" i="22"/>
  <c r="P140" i="22"/>
  <c r="Y140" i="22"/>
  <c r="Z140" i="22"/>
  <c r="AA140" i="22"/>
  <c r="AB140" i="22"/>
  <c r="AF140" i="22"/>
  <c r="AI140" i="22"/>
  <c r="K141" i="22"/>
  <c r="N141" i="22"/>
  <c r="P141" i="22"/>
  <c r="Y141" i="22"/>
  <c r="Z141" i="22"/>
  <c r="AA141" i="22"/>
  <c r="AB141" i="22"/>
  <c r="AF141" i="22"/>
  <c r="AI141" i="22"/>
  <c r="N142" i="22"/>
  <c r="P142" i="22"/>
  <c r="Y142" i="22"/>
  <c r="Z142" i="22"/>
  <c r="AA142" i="22"/>
  <c r="AB142" i="22"/>
  <c r="AF142" i="22"/>
  <c r="AI142" i="22"/>
  <c r="K143" i="22"/>
  <c r="T143" i="22" s="1"/>
  <c r="N143" i="22"/>
  <c r="P143" i="22"/>
  <c r="Y143" i="22"/>
  <c r="Z143" i="22"/>
  <c r="AA143" i="22"/>
  <c r="AB143" i="22"/>
  <c r="AF143" i="22"/>
  <c r="AI143" i="22"/>
  <c r="K144" i="22"/>
  <c r="AE144" i="22" s="1"/>
  <c r="N144" i="22"/>
  <c r="P144" i="22"/>
  <c r="Y144" i="22"/>
  <c r="Z144" i="22"/>
  <c r="AA144" i="22"/>
  <c r="AB144" i="22"/>
  <c r="AF144" i="22"/>
  <c r="AI144" i="22"/>
  <c r="K145" i="22"/>
  <c r="T145" i="22" s="1"/>
  <c r="N145" i="22"/>
  <c r="P145" i="22"/>
  <c r="Y145" i="22"/>
  <c r="Z145" i="22"/>
  <c r="AA145" i="22"/>
  <c r="AB145" i="22"/>
  <c r="AF145" i="22"/>
  <c r="AI145" i="22"/>
  <c r="N146" i="22"/>
  <c r="P146" i="22"/>
  <c r="Y146" i="22"/>
  <c r="Z146" i="22"/>
  <c r="AA146" i="22"/>
  <c r="AB146" i="22"/>
  <c r="AF146" i="22"/>
  <c r="AI146" i="22"/>
  <c r="N147" i="22"/>
  <c r="P147" i="22"/>
  <c r="Y147" i="22"/>
  <c r="Z147" i="22"/>
  <c r="AA147" i="22"/>
  <c r="AB147" i="22"/>
  <c r="AF147" i="22"/>
  <c r="AI147" i="22"/>
  <c r="K148" i="22"/>
  <c r="AE148" i="22" s="1"/>
  <c r="N148" i="22"/>
  <c r="P148" i="22"/>
  <c r="Y148" i="22"/>
  <c r="Z148" i="22"/>
  <c r="AA148" i="22"/>
  <c r="AB148" i="22"/>
  <c r="AF148" i="22"/>
  <c r="AI148" i="22"/>
  <c r="K149" i="22"/>
  <c r="T149" i="22" s="1"/>
  <c r="N149" i="22"/>
  <c r="P149" i="22"/>
  <c r="Y149" i="22"/>
  <c r="Z149" i="22"/>
  <c r="AA149" i="22"/>
  <c r="AB149" i="22"/>
  <c r="AF149" i="22"/>
  <c r="AI149" i="22"/>
  <c r="K150" i="22"/>
  <c r="T150" i="22" s="1"/>
  <c r="N150" i="22"/>
  <c r="P150" i="22"/>
  <c r="Y150" i="22"/>
  <c r="Z150" i="22"/>
  <c r="AA150" i="22"/>
  <c r="AB150" i="22"/>
  <c r="AF150" i="22"/>
  <c r="AI150" i="22"/>
  <c r="K151" i="22"/>
  <c r="T151" i="22" s="1"/>
  <c r="N151" i="22"/>
  <c r="P151" i="22"/>
  <c r="Y151" i="22"/>
  <c r="Z151" i="22"/>
  <c r="AA151" i="22"/>
  <c r="AB151" i="22"/>
  <c r="AF151" i="22"/>
  <c r="AI151" i="22"/>
  <c r="K152" i="22"/>
  <c r="AE152" i="22" s="1"/>
  <c r="N152" i="22"/>
  <c r="P152" i="22"/>
  <c r="Y152" i="22"/>
  <c r="Z152" i="22"/>
  <c r="AA152" i="22"/>
  <c r="AB152" i="22"/>
  <c r="AF152" i="22"/>
  <c r="AI152" i="22"/>
  <c r="K153" i="22"/>
  <c r="AE153" i="22"/>
  <c r="N153" i="22"/>
  <c r="P153" i="22"/>
  <c r="T153" i="22"/>
  <c r="Y153" i="22"/>
  <c r="Z153" i="22"/>
  <c r="AA153" i="22"/>
  <c r="AB153" i="22"/>
  <c r="AF153" i="22"/>
  <c r="AI153" i="22"/>
  <c r="N154" i="22"/>
  <c r="P154" i="22"/>
  <c r="Y154" i="22"/>
  <c r="Z154" i="22"/>
  <c r="AA154" i="22"/>
  <c r="AB154" i="22"/>
  <c r="AF154" i="22"/>
  <c r="AI154" i="22"/>
  <c r="N155" i="22"/>
  <c r="P155" i="22"/>
  <c r="Y155" i="22"/>
  <c r="Z155" i="22"/>
  <c r="AA155" i="22"/>
  <c r="AB155" i="22"/>
  <c r="AF155" i="22"/>
  <c r="AI155" i="22"/>
  <c r="N156" i="22"/>
  <c r="P156" i="22"/>
  <c r="Y156" i="22"/>
  <c r="Z156" i="22"/>
  <c r="AA156" i="22"/>
  <c r="AB156" i="22"/>
  <c r="AF156" i="22"/>
  <c r="AI156" i="22"/>
  <c r="K157" i="22"/>
  <c r="T157" i="22" s="1"/>
  <c r="N157" i="22"/>
  <c r="P157" i="22"/>
  <c r="Y157" i="22"/>
  <c r="Z157" i="22"/>
  <c r="AA157" i="22"/>
  <c r="AB157" i="22"/>
  <c r="AE157" i="22"/>
  <c r="AF157" i="22"/>
  <c r="AI157" i="22"/>
  <c r="N158" i="22"/>
  <c r="P158" i="22"/>
  <c r="Y158" i="22"/>
  <c r="Z158" i="22"/>
  <c r="AA158" i="22"/>
  <c r="AB158" i="22"/>
  <c r="AF158" i="22"/>
  <c r="AI158" i="22"/>
  <c r="K159" i="22"/>
  <c r="AE159" i="22" s="1"/>
  <c r="N159" i="22"/>
  <c r="P159" i="22"/>
  <c r="Y159" i="22"/>
  <c r="Z159" i="22"/>
  <c r="AA159" i="22"/>
  <c r="AB159" i="22"/>
  <c r="AF159" i="22"/>
  <c r="AI159" i="22"/>
  <c r="N160" i="22"/>
  <c r="P160" i="22"/>
  <c r="Y160" i="22"/>
  <c r="Z160" i="22"/>
  <c r="AA160" i="22"/>
  <c r="AB160" i="22"/>
  <c r="AF160" i="22"/>
  <c r="AI160" i="22"/>
  <c r="K161" i="22"/>
  <c r="AE161" i="22" s="1"/>
  <c r="N161" i="22"/>
  <c r="P161" i="22"/>
  <c r="Y161" i="22"/>
  <c r="Z161" i="22"/>
  <c r="AA161" i="22"/>
  <c r="AB161" i="22"/>
  <c r="AF161" i="22"/>
  <c r="AI161" i="22"/>
  <c r="N162" i="22"/>
  <c r="P162" i="22"/>
  <c r="Y162" i="22"/>
  <c r="Z162" i="22"/>
  <c r="AA162" i="22"/>
  <c r="AB162" i="22"/>
  <c r="AF162" i="22"/>
  <c r="AI162" i="22"/>
  <c r="N163" i="22"/>
  <c r="P163" i="22"/>
  <c r="Y163" i="22"/>
  <c r="Z163" i="22"/>
  <c r="AA163" i="22"/>
  <c r="AB163" i="22"/>
  <c r="AF163" i="22"/>
  <c r="AI163" i="22"/>
  <c r="K164" i="22"/>
  <c r="T164" i="22"/>
  <c r="N164" i="22"/>
  <c r="P164" i="22"/>
  <c r="Y164" i="22"/>
  <c r="Z164" i="22"/>
  <c r="AA164" i="22"/>
  <c r="AB164" i="22"/>
  <c r="AE164" i="22"/>
  <c r="AF164" i="22"/>
  <c r="AI164" i="22"/>
  <c r="N165" i="22"/>
  <c r="P165" i="22"/>
  <c r="Y165" i="22"/>
  <c r="Z165" i="22"/>
  <c r="AA165" i="22"/>
  <c r="AB165" i="22"/>
  <c r="AF165" i="22"/>
  <c r="AI165" i="22"/>
  <c r="K166" i="22"/>
  <c r="T166" i="22" s="1"/>
  <c r="N166" i="22"/>
  <c r="P166" i="22"/>
  <c r="Y166" i="22"/>
  <c r="Z166" i="22"/>
  <c r="AA166" i="22"/>
  <c r="AB166" i="22"/>
  <c r="AF166" i="22"/>
  <c r="AI166" i="22"/>
  <c r="K167" i="22"/>
  <c r="AE167" i="22" s="1"/>
  <c r="N167" i="22"/>
  <c r="P167" i="22"/>
  <c r="Y167" i="22"/>
  <c r="Z167" i="22"/>
  <c r="AA167" i="22"/>
  <c r="AB167" i="22"/>
  <c r="AF167" i="22"/>
  <c r="AI167" i="22"/>
  <c r="K168" i="22"/>
  <c r="T168" i="22" s="1"/>
  <c r="N168" i="22"/>
  <c r="P168" i="22"/>
  <c r="Y168" i="22"/>
  <c r="Z168" i="22"/>
  <c r="AA168" i="22"/>
  <c r="AB168" i="22"/>
  <c r="AF168" i="22"/>
  <c r="AI168" i="22"/>
  <c r="K169" i="22"/>
  <c r="T169" i="22" s="1"/>
  <c r="N169" i="22"/>
  <c r="P169" i="22"/>
  <c r="Y169" i="22"/>
  <c r="Z169" i="22"/>
  <c r="AA169" i="22"/>
  <c r="AB169" i="22"/>
  <c r="AF169" i="22"/>
  <c r="AI169" i="22"/>
  <c r="K170" i="22"/>
  <c r="T170" i="22" s="1"/>
  <c r="N170" i="22"/>
  <c r="P170" i="22"/>
  <c r="Y170" i="22"/>
  <c r="Z170" i="22"/>
  <c r="AA170" i="22"/>
  <c r="AB170" i="22"/>
  <c r="AF170" i="22"/>
  <c r="AI170" i="22"/>
  <c r="K171" i="22"/>
  <c r="AE171" i="22" s="1"/>
  <c r="N171" i="22"/>
  <c r="P171" i="22"/>
  <c r="T171" i="22"/>
  <c r="Y171" i="22"/>
  <c r="Z171" i="22"/>
  <c r="AA171" i="22"/>
  <c r="AB171" i="22"/>
  <c r="AF171" i="22"/>
  <c r="AI171" i="22"/>
  <c r="K172" i="22"/>
  <c r="T172" i="22" s="1"/>
  <c r="N172" i="22"/>
  <c r="P172" i="22"/>
  <c r="Y172" i="22"/>
  <c r="Z172" i="22"/>
  <c r="AA172" i="22"/>
  <c r="AB172" i="22"/>
  <c r="AF172" i="22"/>
  <c r="AI172" i="22"/>
  <c r="K173" i="22"/>
  <c r="T173" i="22" s="1"/>
  <c r="N173" i="22"/>
  <c r="P173" i="22"/>
  <c r="Y173" i="22"/>
  <c r="Z173" i="22"/>
  <c r="AA173" i="22"/>
  <c r="AB173" i="22"/>
  <c r="AF173" i="22"/>
  <c r="AI173" i="22"/>
  <c r="K174" i="22"/>
  <c r="T174" i="22"/>
  <c r="N174" i="22"/>
  <c r="P174" i="22"/>
  <c r="Y174" i="22"/>
  <c r="Z174" i="22"/>
  <c r="AA174" i="22"/>
  <c r="AB174" i="22"/>
  <c r="AF174" i="22"/>
  <c r="AI174" i="22"/>
  <c r="N175" i="22"/>
  <c r="P175" i="22"/>
  <c r="Y175" i="22"/>
  <c r="Z175" i="22"/>
  <c r="AA175" i="22"/>
  <c r="AB175" i="22"/>
  <c r="AF175" i="22"/>
  <c r="AI175" i="22"/>
  <c r="K176" i="22"/>
  <c r="T176" i="22" s="1"/>
  <c r="N176" i="22"/>
  <c r="P176" i="22"/>
  <c r="Y176" i="22"/>
  <c r="Z176" i="22"/>
  <c r="AA176" i="22"/>
  <c r="AB176" i="22"/>
  <c r="AF176" i="22"/>
  <c r="AI176" i="22"/>
  <c r="N177" i="22"/>
  <c r="P177" i="22"/>
  <c r="Y177" i="22"/>
  <c r="Z177" i="22"/>
  <c r="AA177" i="22"/>
  <c r="AB177" i="22"/>
  <c r="AF177" i="22"/>
  <c r="AI177" i="22"/>
  <c r="K178" i="22"/>
  <c r="T178" i="22" s="1"/>
  <c r="N178" i="22"/>
  <c r="P178" i="22"/>
  <c r="Y178" i="22"/>
  <c r="Z178" i="22"/>
  <c r="AA178" i="22"/>
  <c r="AB178" i="22"/>
  <c r="AF178" i="22"/>
  <c r="AI178" i="22"/>
  <c r="N179" i="22"/>
  <c r="P179" i="22"/>
  <c r="Y179" i="22"/>
  <c r="Z179" i="22"/>
  <c r="AA179" i="22"/>
  <c r="AB179" i="22"/>
  <c r="AF179" i="22"/>
  <c r="AI179" i="22"/>
  <c r="K180" i="22"/>
  <c r="T180" i="22" s="1"/>
  <c r="N180" i="22"/>
  <c r="P180" i="22"/>
  <c r="Y180" i="22"/>
  <c r="Z180" i="22"/>
  <c r="AA180" i="22"/>
  <c r="AB180" i="22"/>
  <c r="AF180" i="22"/>
  <c r="AI180" i="22"/>
  <c r="K181" i="22"/>
  <c r="T181" i="22" s="1"/>
  <c r="N181" i="22"/>
  <c r="P181" i="22"/>
  <c r="Y181" i="22"/>
  <c r="Z181" i="22"/>
  <c r="AA181" i="22"/>
  <c r="AB181" i="22"/>
  <c r="AF181" i="22"/>
  <c r="AI181" i="22"/>
  <c r="K182" i="22"/>
  <c r="T182" i="22" s="1"/>
  <c r="N182" i="22"/>
  <c r="P182" i="22"/>
  <c r="Y182" i="22"/>
  <c r="Z182" i="22"/>
  <c r="AA182" i="22"/>
  <c r="AB182" i="22"/>
  <c r="AF182" i="22"/>
  <c r="AI182" i="22"/>
  <c r="K183" i="22"/>
  <c r="AE183" i="22" s="1"/>
  <c r="N183" i="22"/>
  <c r="P183" i="22"/>
  <c r="Y183" i="22"/>
  <c r="Z183" i="22"/>
  <c r="AA183" i="22"/>
  <c r="AB183" i="22"/>
  <c r="AF183" i="22"/>
  <c r="AI183" i="22"/>
  <c r="K184" i="22"/>
  <c r="T184" i="22" s="1"/>
  <c r="N184" i="22"/>
  <c r="P184" i="22"/>
  <c r="Y184" i="22"/>
  <c r="Z184" i="22"/>
  <c r="AA184" i="22"/>
  <c r="AB184" i="22"/>
  <c r="AF184" i="22"/>
  <c r="AI184" i="22"/>
  <c r="K185" i="22"/>
  <c r="T185" i="22" s="1"/>
  <c r="N185" i="22"/>
  <c r="P185" i="22"/>
  <c r="Y185" i="22"/>
  <c r="Z185" i="22"/>
  <c r="AA185" i="22"/>
  <c r="AB185" i="22"/>
  <c r="AF185" i="22"/>
  <c r="AI185" i="22"/>
  <c r="K186" i="22"/>
  <c r="T186" i="22" s="1"/>
  <c r="N186" i="22"/>
  <c r="P186" i="22"/>
  <c r="Y186" i="22"/>
  <c r="Z186" i="22"/>
  <c r="AA186" i="22"/>
  <c r="AB186" i="22"/>
  <c r="AF186" i="22"/>
  <c r="AI186" i="22"/>
  <c r="K187" i="22"/>
  <c r="T187" i="22" s="1"/>
  <c r="N187" i="22"/>
  <c r="P187" i="22"/>
  <c r="Y187" i="22"/>
  <c r="Z187" i="22"/>
  <c r="AA187" i="22"/>
  <c r="AB187" i="22"/>
  <c r="AF187" i="22"/>
  <c r="AI187" i="22"/>
  <c r="K188" i="22"/>
  <c r="T188" i="22" s="1"/>
  <c r="N188" i="22"/>
  <c r="P188" i="22"/>
  <c r="Y188" i="22"/>
  <c r="Z188" i="22"/>
  <c r="AA188" i="22"/>
  <c r="AB188" i="22"/>
  <c r="AE188" i="22"/>
  <c r="AF188" i="22"/>
  <c r="AI188" i="22"/>
  <c r="K189" i="22"/>
  <c r="T189" i="22" s="1"/>
  <c r="N189" i="22"/>
  <c r="P189" i="22"/>
  <c r="Y189" i="22"/>
  <c r="Z189" i="22"/>
  <c r="AA189" i="22"/>
  <c r="AB189" i="22"/>
  <c r="AF189" i="22"/>
  <c r="AI189" i="22"/>
  <c r="K190" i="22"/>
  <c r="N190" i="22"/>
  <c r="P190" i="22"/>
  <c r="Y190" i="22"/>
  <c r="Z190" i="22"/>
  <c r="AA190" i="22"/>
  <c r="AB190" i="22"/>
  <c r="AF190" i="22"/>
  <c r="AI190" i="22"/>
  <c r="N191" i="22"/>
  <c r="P191" i="22"/>
  <c r="Y191" i="22"/>
  <c r="Z191" i="22"/>
  <c r="AA191" i="22"/>
  <c r="AB191" i="22"/>
  <c r="AF191" i="22"/>
  <c r="AI191" i="22"/>
  <c r="K192" i="22"/>
  <c r="AE192" i="22" s="1"/>
  <c r="N192" i="22"/>
  <c r="P192" i="22"/>
  <c r="Y192" i="22"/>
  <c r="Z192" i="22"/>
  <c r="AA192" i="22"/>
  <c r="AB192" i="22"/>
  <c r="AF192" i="22"/>
  <c r="AI192" i="22"/>
  <c r="N193" i="22"/>
  <c r="P193" i="22"/>
  <c r="Y193" i="22"/>
  <c r="Z193" i="22"/>
  <c r="AA193" i="22"/>
  <c r="AB193" i="22"/>
  <c r="AF193" i="22"/>
  <c r="AI193" i="22"/>
  <c r="K194" i="22"/>
  <c r="T194" i="22"/>
  <c r="N194" i="22"/>
  <c r="P194" i="22"/>
  <c r="Y194" i="22"/>
  <c r="Z194" i="22"/>
  <c r="AA194" i="22"/>
  <c r="AB194" i="22"/>
  <c r="AF194" i="22"/>
  <c r="AI194" i="22"/>
  <c r="N195" i="22"/>
  <c r="P195" i="22"/>
  <c r="Y195" i="22"/>
  <c r="Z195" i="22"/>
  <c r="AA195" i="22"/>
  <c r="AB195" i="22"/>
  <c r="AF195" i="22"/>
  <c r="AI195" i="22"/>
  <c r="K196" i="22"/>
  <c r="T196" i="22" s="1"/>
  <c r="N196" i="22"/>
  <c r="P196" i="22"/>
  <c r="Y196" i="22"/>
  <c r="Z196" i="22"/>
  <c r="AA196" i="22"/>
  <c r="AB196" i="22"/>
  <c r="AF196" i="22"/>
  <c r="AI196" i="22"/>
  <c r="N197" i="22"/>
  <c r="P197" i="22"/>
  <c r="Y197" i="22"/>
  <c r="Z197" i="22"/>
  <c r="AA197" i="22"/>
  <c r="AB197" i="22"/>
  <c r="AF197" i="22"/>
  <c r="AI197" i="22"/>
  <c r="K198" i="22"/>
  <c r="T198" i="22" s="1"/>
  <c r="N198" i="22"/>
  <c r="P198" i="22"/>
  <c r="Y198" i="22"/>
  <c r="Z198" i="22"/>
  <c r="AA198" i="22"/>
  <c r="AB198" i="22"/>
  <c r="AF198" i="22"/>
  <c r="AI198" i="22"/>
  <c r="N199" i="22"/>
  <c r="P199" i="22"/>
  <c r="Y199" i="22"/>
  <c r="Z199" i="22"/>
  <c r="AA199" i="22"/>
  <c r="AB199" i="22"/>
  <c r="AF199" i="22"/>
  <c r="AI199" i="22"/>
  <c r="K200" i="22"/>
  <c r="N200" i="22"/>
  <c r="P200" i="22"/>
  <c r="Y200" i="22"/>
  <c r="Z200" i="22"/>
  <c r="AA200" i="22"/>
  <c r="AB200" i="22"/>
  <c r="AF200" i="22"/>
  <c r="AI200" i="22"/>
  <c r="K201" i="22"/>
  <c r="T201" i="22" s="1"/>
  <c r="N201" i="22"/>
  <c r="P201" i="22"/>
  <c r="Y201" i="22"/>
  <c r="Z201" i="22"/>
  <c r="AA201" i="22"/>
  <c r="AB201" i="22"/>
  <c r="AE201" i="22"/>
  <c r="AF201" i="22"/>
  <c r="AI201" i="22"/>
  <c r="A202" i="22"/>
  <c r="J202" i="22"/>
  <c r="K202" i="22"/>
  <c r="AE202" i="22" s="1"/>
  <c r="N202" i="22"/>
  <c r="P202" i="22"/>
  <c r="Y202" i="22"/>
  <c r="Z202" i="22"/>
  <c r="AA202" i="22"/>
  <c r="AB202" i="22"/>
  <c r="AF202" i="22"/>
  <c r="AI202" i="22"/>
  <c r="A203" i="22"/>
  <c r="J203" i="22"/>
  <c r="K203" i="22"/>
  <c r="T203" i="22" s="1"/>
  <c r="N203" i="22"/>
  <c r="P203" i="22"/>
  <c r="Y203" i="22"/>
  <c r="Z203" i="22"/>
  <c r="AA203" i="22"/>
  <c r="AB203" i="22"/>
  <c r="AF203" i="22"/>
  <c r="AI203" i="22"/>
  <c r="A204" i="22"/>
  <c r="J204" i="22"/>
  <c r="K204" i="22"/>
  <c r="N204" i="22"/>
  <c r="P204" i="22"/>
  <c r="Y204" i="22"/>
  <c r="Z204" i="22"/>
  <c r="AA204" i="22"/>
  <c r="AB204" i="22"/>
  <c r="AF204" i="22"/>
  <c r="AI204" i="22"/>
  <c r="A205" i="22"/>
  <c r="J205" i="22"/>
  <c r="K205" i="22"/>
  <c r="T205" i="22" s="1"/>
  <c r="N205" i="22"/>
  <c r="P205" i="22"/>
  <c r="Y205" i="22"/>
  <c r="Z205" i="22"/>
  <c r="AA205" i="22"/>
  <c r="AB205" i="22"/>
  <c r="AE205" i="22"/>
  <c r="AF205" i="22"/>
  <c r="AI205" i="22"/>
  <c r="A206" i="22"/>
  <c r="J206" i="22"/>
  <c r="K206" i="22"/>
  <c r="AE206" i="22" s="1"/>
  <c r="N206" i="22"/>
  <c r="P206" i="22"/>
  <c r="Y206" i="22"/>
  <c r="Z206" i="22"/>
  <c r="AA206" i="22"/>
  <c r="AB206" i="22"/>
  <c r="AF206" i="22"/>
  <c r="AI206" i="22"/>
  <c r="A207" i="22"/>
  <c r="J207" i="22"/>
  <c r="K207" i="22"/>
  <c r="T207" i="22"/>
  <c r="N207" i="22"/>
  <c r="P207" i="22"/>
  <c r="Y207" i="22"/>
  <c r="Z207" i="22"/>
  <c r="AA207" i="22"/>
  <c r="AB207" i="22"/>
  <c r="AE207" i="22"/>
  <c r="AF207" i="22"/>
  <c r="AI207" i="22"/>
  <c r="A208" i="22"/>
  <c r="J208" i="22"/>
  <c r="K208" i="22"/>
  <c r="N208" i="22"/>
  <c r="P208" i="22"/>
  <c r="Y208" i="22"/>
  <c r="Z208" i="22"/>
  <c r="AA208" i="22"/>
  <c r="AB208" i="22"/>
  <c r="AF208" i="22"/>
  <c r="AI208" i="22"/>
  <c r="A209" i="22"/>
  <c r="J209" i="22"/>
  <c r="P209" i="22"/>
  <c r="A210" i="22"/>
  <c r="J210" i="22"/>
  <c r="P210" i="22"/>
  <c r="A211" i="22"/>
  <c r="J211" i="22"/>
  <c r="P211" i="22"/>
  <c r="A212" i="22"/>
  <c r="J212" i="22"/>
  <c r="P212" i="22"/>
  <c r="A213" i="22"/>
  <c r="J213" i="22"/>
  <c r="P213" i="22"/>
  <c r="A214" i="22"/>
  <c r="J214" i="22"/>
  <c r="P214" i="22"/>
  <c r="A215" i="22"/>
  <c r="J215" i="22"/>
  <c r="P215" i="22"/>
  <c r="A216" i="22"/>
  <c r="J216" i="22"/>
  <c r="P216" i="22"/>
  <c r="A217" i="22"/>
  <c r="J217" i="22"/>
  <c r="P217" i="22"/>
  <c r="A218" i="22"/>
  <c r="P218" i="22"/>
  <c r="A219" i="22"/>
  <c r="P219" i="22"/>
  <c r="A220" i="22"/>
  <c r="P220" i="22"/>
  <c r="A221" i="22"/>
  <c r="P221" i="22"/>
  <c r="A222" i="22"/>
  <c r="P222" i="22"/>
  <c r="A223" i="22"/>
  <c r="P223" i="22"/>
  <c r="A224" i="22"/>
  <c r="P224" i="22"/>
  <c r="A225" i="22"/>
  <c r="P225" i="22"/>
  <c r="A226" i="22"/>
  <c r="P226" i="22"/>
  <c r="A227" i="22"/>
  <c r="P227" i="22"/>
  <c r="A228" i="22"/>
  <c r="P228" i="22"/>
  <c r="A229" i="22"/>
  <c r="P229" i="22"/>
  <c r="A230" i="22"/>
  <c r="P230" i="22"/>
  <c r="A231" i="22"/>
  <c r="P231" i="22"/>
  <c r="A232" i="22"/>
  <c r="P232" i="22"/>
  <c r="A233" i="22"/>
  <c r="P233" i="22"/>
  <c r="A234" i="22"/>
  <c r="P234" i="22"/>
  <c r="A235" i="22"/>
  <c r="P235" i="22"/>
  <c r="A236" i="22"/>
  <c r="P236" i="22"/>
  <c r="A237" i="22"/>
  <c r="P237" i="22"/>
  <c r="A238" i="22"/>
  <c r="B238" i="22"/>
  <c r="H238" i="22"/>
  <c r="P238" i="22"/>
  <c r="A239" i="22"/>
  <c r="B239" i="22"/>
  <c r="H239" i="22"/>
  <c r="P239" i="22"/>
  <c r="A240" i="22"/>
  <c r="B240" i="22"/>
  <c r="H240" i="22"/>
  <c r="P240" i="22"/>
  <c r="A241" i="22"/>
  <c r="B241" i="22"/>
  <c r="H241" i="22"/>
  <c r="P241" i="22"/>
  <c r="A242" i="22"/>
  <c r="B242" i="22"/>
  <c r="H242" i="22"/>
  <c r="P242" i="22"/>
  <c r="A243" i="22"/>
  <c r="B243" i="22"/>
  <c r="P243" i="22"/>
  <c r="A244" i="22"/>
  <c r="B244" i="22"/>
  <c r="P244" i="22"/>
  <c r="A245" i="22"/>
  <c r="B245" i="22"/>
  <c r="P245" i="22"/>
  <c r="A246" i="22"/>
  <c r="B246" i="22"/>
  <c r="P246" i="22"/>
  <c r="A247" i="22"/>
  <c r="B247" i="22"/>
  <c r="P247" i="22"/>
  <c r="A248" i="22"/>
  <c r="B248" i="22"/>
  <c r="P248" i="22"/>
  <c r="A249" i="22"/>
  <c r="B249" i="22"/>
  <c r="P249" i="22"/>
  <c r="A250" i="22"/>
  <c r="B250" i="22"/>
  <c r="P250" i="22"/>
  <c r="A251" i="22"/>
  <c r="B251" i="22"/>
  <c r="P251" i="22"/>
  <c r="A252" i="22"/>
  <c r="B252" i="22"/>
  <c r="P252" i="22"/>
  <c r="A253" i="22"/>
  <c r="B253" i="22"/>
  <c r="P253" i="22"/>
  <c r="A254" i="22"/>
  <c r="B254" i="22"/>
  <c r="P254" i="22"/>
  <c r="A255" i="22"/>
  <c r="B255" i="22"/>
  <c r="P255" i="22"/>
  <c r="A256" i="22"/>
  <c r="B256" i="22"/>
  <c r="P256" i="22"/>
  <c r="A257" i="22"/>
  <c r="B257" i="22"/>
  <c r="P257" i="22"/>
  <c r="A258" i="22"/>
  <c r="B258" i="22"/>
  <c r="P258" i="22"/>
  <c r="A259" i="22"/>
  <c r="B259" i="22"/>
  <c r="P259" i="22"/>
  <c r="A260" i="22"/>
  <c r="B260" i="22"/>
  <c r="P260" i="22"/>
  <c r="A261" i="22"/>
  <c r="B261" i="22"/>
  <c r="P261" i="22"/>
  <c r="A262" i="22"/>
  <c r="B262" i="22"/>
  <c r="P262" i="22"/>
  <c r="A263" i="22"/>
  <c r="B263" i="22"/>
  <c r="P263" i="22"/>
  <c r="A264" i="22"/>
  <c r="B264" i="22"/>
  <c r="P264" i="22"/>
  <c r="A265" i="22"/>
  <c r="B265" i="22"/>
  <c r="P265" i="22"/>
  <c r="A266" i="22"/>
  <c r="B266" i="22"/>
  <c r="P266" i="22"/>
  <c r="A267" i="22"/>
  <c r="B267" i="22"/>
  <c r="P267" i="22"/>
  <c r="A268" i="22"/>
  <c r="B268" i="22"/>
  <c r="P268" i="22"/>
  <c r="A269" i="22"/>
  <c r="B269" i="22"/>
  <c r="P269" i="22"/>
  <c r="A270" i="22"/>
  <c r="B270" i="22"/>
  <c r="P270" i="22"/>
  <c r="A271" i="22"/>
  <c r="B271" i="22"/>
  <c r="P271" i="22"/>
  <c r="A272" i="22"/>
  <c r="B272" i="22"/>
  <c r="W3" i="21"/>
  <c r="AH3" i="21"/>
  <c r="C4" i="21"/>
  <c r="K10" i="21"/>
  <c r="W4" i="21"/>
  <c r="AH4" i="21"/>
  <c r="W5" i="21"/>
  <c r="AH5" i="21"/>
  <c r="N8" i="21"/>
  <c r="P8" i="21"/>
  <c r="Q8" i="21"/>
  <c r="Y8" i="21"/>
  <c r="Z8" i="21"/>
  <c r="AA8" i="21"/>
  <c r="AB8" i="21"/>
  <c r="AI8" i="21"/>
  <c r="N9" i="21"/>
  <c r="P9" i="21"/>
  <c r="Y9" i="21"/>
  <c r="Z9" i="21"/>
  <c r="AA9" i="21"/>
  <c r="AB9" i="21"/>
  <c r="AF9" i="21"/>
  <c r="AI9" i="21"/>
  <c r="N10" i="21"/>
  <c r="P10" i="21"/>
  <c r="Y10" i="21"/>
  <c r="Z10" i="21"/>
  <c r="AA10" i="21"/>
  <c r="AB10" i="21"/>
  <c r="AF10" i="21"/>
  <c r="AI10" i="21"/>
  <c r="BC10" i="21"/>
  <c r="K11" i="21"/>
  <c r="T11" i="21"/>
  <c r="N11" i="21"/>
  <c r="P11" i="21"/>
  <c r="Y11" i="21"/>
  <c r="Z11" i="21"/>
  <c r="AA11" i="21"/>
  <c r="AB11" i="21"/>
  <c r="AF11" i="21"/>
  <c r="AI11" i="21"/>
  <c r="BC11" i="21"/>
  <c r="N12" i="21"/>
  <c r="P12" i="21"/>
  <c r="Y12" i="21"/>
  <c r="Z12" i="21"/>
  <c r="AA12" i="21"/>
  <c r="AB12" i="21"/>
  <c r="AF12" i="21"/>
  <c r="AI12" i="21"/>
  <c r="BC12" i="21"/>
  <c r="N13" i="21"/>
  <c r="P13" i="21"/>
  <c r="Y13" i="21"/>
  <c r="Z13" i="21"/>
  <c r="AA13" i="21"/>
  <c r="AB13" i="21"/>
  <c r="AF13" i="21"/>
  <c r="AI13" i="21"/>
  <c r="BC13" i="21"/>
  <c r="N14" i="21"/>
  <c r="P14" i="21"/>
  <c r="Y14" i="21"/>
  <c r="Z14" i="21"/>
  <c r="AA14" i="21"/>
  <c r="AB14" i="21"/>
  <c r="AF14" i="21"/>
  <c r="AI14" i="21"/>
  <c r="N15" i="21"/>
  <c r="P15" i="21"/>
  <c r="K15" i="21"/>
  <c r="Y15" i="21"/>
  <c r="Z15" i="21"/>
  <c r="AA15" i="21"/>
  <c r="AB15" i="21"/>
  <c r="AF15" i="21"/>
  <c r="AI15" i="21"/>
  <c r="N16" i="21"/>
  <c r="P16" i="21"/>
  <c r="Y16" i="21"/>
  <c r="Z16" i="21"/>
  <c r="AA16" i="21"/>
  <c r="AB16" i="21"/>
  <c r="AF16" i="21"/>
  <c r="AI16" i="21"/>
  <c r="N17" i="21"/>
  <c r="P17" i="21"/>
  <c r="Y17" i="21"/>
  <c r="Z17" i="21"/>
  <c r="AA17" i="21"/>
  <c r="AB17" i="21"/>
  <c r="AF17" i="21"/>
  <c r="AI17" i="21"/>
  <c r="N18" i="21"/>
  <c r="P18" i="21"/>
  <c r="Y18" i="21"/>
  <c r="Z18" i="21"/>
  <c r="AA18" i="21"/>
  <c r="AB18" i="21"/>
  <c r="AF18" i="21"/>
  <c r="AI18" i="21"/>
  <c r="K19" i="21"/>
  <c r="T19"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8" i="21"/>
  <c r="AA119" i="21"/>
  <c r="AA120" i="21"/>
  <c r="AA121" i="21"/>
  <c r="AA122" i="21"/>
  <c r="AA123" i="21"/>
  <c r="AA124" i="21"/>
  <c r="AA125" i="21"/>
  <c r="AA126" i="21"/>
  <c r="AA127" i="21"/>
  <c r="AA128" i="21"/>
  <c r="AA129" i="21"/>
  <c r="AA130" i="21"/>
  <c r="AA131" i="21"/>
  <c r="AA132" i="21"/>
  <c r="AA133" i="21"/>
  <c r="AA134" i="21"/>
  <c r="AA135" i="21"/>
  <c r="AA136" i="21"/>
  <c r="AA137" i="21"/>
  <c r="AA138" i="21"/>
  <c r="AA139" i="21"/>
  <c r="AA140" i="21"/>
  <c r="AA141" i="21"/>
  <c r="AA142" i="21"/>
  <c r="AA143" i="21"/>
  <c r="AA144" i="21"/>
  <c r="AA145" i="21"/>
  <c r="AA146" i="21"/>
  <c r="AA147" i="21"/>
  <c r="AA148" i="21"/>
  <c r="AA149" i="21"/>
  <c r="AA150" i="21"/>
  <c r="AA151" i="21"/>
  <c r="AA152" i="21"/>
  <c r="AA153" i="21"/>
  <c r="AA154" i="21"/>
  <c r="AA155" i="21"/>
  <c r="AA156" i="21"/>
  <c r="AA157" i="21"/>
  <c r="AA158" i="21"/>
  <c r="AA159" i="21"/>
  <c r="AA160" i="21"/>
  <c r="AA161" i="21"/>
  <c r="AA162" i="21"/>
  <c r="AA163" i="21"/>
  <c r="AA164" i="21"/>
  <c r="AA165" i="21"/>
  <c r="AA166" i="21"/>
  <c r="AA167" i="21"/>
  <c r="AA168" i="21"/>
  <c r="AA169" i="21"/>
  <c r="AA170" i="21"/>
  <c r="AA171" i="21"/>
  <c r="AA172" i="21"/>
  <c r="AA173" i="21"/>
  <c r="AA174" i="21"/>
  <c r="AA175" i="21"/>
  <c r="AA176" i="21"/>
  <c r="AA177" i="21"/>
  <c r="AA178" i="21"/>
  <c r="AA179" i="21"/>
  <c r="AA180" i="21"/>
  <c r="AA181" i="21"/>
  <c r="AA182" i="21"/>
  <c r="AA183" i="21"/>
  <c r="AA184" i="21"/>
  <c r="AA185" i="21"/>
  <c r="AA186" i="21"/>
  <c r="AA187" i="21"/>
  <c r="AA188" i="21"/>
  <c r="AA189" i="21"/>
  <c r="AA190" i="21"/>
  <c r="AA191" i="21"/>
  <c r="AA192" i="21"/>
  <c r="AA193" i="21"/>
  <c r="AA194" i="21"/>
  <c r="AA195" i="21"/>
  <c r="AA196" i="21"/>
  <c r="AA197" i="21"/>
  <c r="AA198" i="21"/>
  <c r="AA199" i="21"/>
  <c r="AA200" i="21"/>
  <c r="AA201" i="21"/>
  <c r="AA202" i="21"/>
  <c r="AA203" i="21"/>
  <c r="AA204" i="21"/>
  <c r="AA205" i="21"/>
  <c r="AA206" i="21"/>
  <c r="AA207" i="21"/>
  <c r="AA208" i="21"/>
  <c r="W6" i="21"/>
  <c r="W8" i="21"/>
  <c r="W9" i="21"/>
  <c r="W10" i="21"/>
  <c r="W11" i="21"/>
  <c r="W12" i="21"/>
  <c r="W13" i="21"/>
  <c r="W14" i="21"/>
  <c r="W15" i="21"/>
  <c r="W16" i="21"/>
  <c r="W17" i="21"/>
  <c r="W18" i="21"/>
  <c r="W19" i="21"/>
  <c r="AM19" i="21"/>
  <c r="N19" i="21"/>
  <c r="P19" i="21"/>
  <c r="Y19" i="21"/>
  <c r="Z19" i="21"/>
  <c r="AB19" i="21"/>
  <c r="AF19" i="21"/>
  <c r="AI19" i="21"/>
  <c r="N20" i="21"/>
  <c r="P20" i="21"/>
  <c r="Y20" i="21"/>
  <c r="Z20" i="21"/>
  <c r="AB20" i="21"/>
  <c r="AF20" i="21"/>
  <c r="AI20" i="21"/>
  <c r="N21" i="21"/>
  <c r="P21" i="21"/>
  <c r="Y21" i="21"/>
  <c r="Z21" i="21"/>
  <c r="AB21" i="21"/>
  <c r="AF21" i="21"/>
  <c r="AI21" i="21"/>
  <c r="K22" i="21"/>
  <c r="T22" i="21"/>
  <c r="W20" i="21"/>
  <c r="W21" i="21"/>
  <c r="W22" i="21"/>
  <c r="AL22" i="21"/>
  <c r="N22" i="21"/>
  <c r="P22" i="21"/>
  <c r="Y22" i="21"/>
  <c r="Z22" i="21"/>
  <c r="AB22" i="21"/>
  <c r="AE22" i="21"/>
  <c r="K8" i="21"/>
  <c r="T8" i="21"/>
  <c r="AL8" i="21"/>
  <c r="K9" i="21"/>
  <c r="T9" i="21"/>
  <c r="AL9" i="21"/>
  <c r="T10" i="21"/>
  <c r="AL10" i="21"/>
  <c r="AL11" i="21"/>
  <c r="K12" i="21"/>
  <c r="T12" i="21"/>
  <c r="AL12" i="21"/>
  <c r="K13" i="21"/>
  <c r="T13" i="21"/>
  <c r="AL13" i="21"/>
  <c r="K14" i="21"/>
  <c r="T14" i="21"/>
  <c r="AL14" i="21"/>
  <c r="T15" i="21"/>
  <c r="AL15" i="21"/>
  <c r="K16" i="21"/>
  <c r="T16" i="21"/>
  <c r="AL16" i="21"/>
  <c r="K17" i="21"/>
  <c r="T17" i="21"/>
  <c r="AL17" i="21"/>
  <c r="K18" i="21"/>
  <c r="T18" i="21"/>
  <c r="AL18" i="21"/>
  <c r="AL19" i="21"/>
  <c r="K20" i="21"/>
  <c r="T20" i="21"/>
  <c r="AL20" i="21"/>
  <c r="K21" i="21"/>
  <c r="T21" i="21"/>
  <c r="AL21" i="21"/>
  <c r="K23" i="21"/>
  <c r="T23" i="21"/>
  <c r="W23" i="21"/>
  <c r="AL23" i="21"/>
  <c r="K24" i="21"/>
  <c r="T24" i="21"/>
  <c r="W24" i="21"/>
  <c r="AL24" i="21"/>
  <c r="K25" i="21"/>
  <c r="T25" i="21"/>
  <c r="W25" i="21"/>
  <c r="AL25" i="21"/>
  <c r="K26" i="21"/>
  <c r="T26" i="21"/>
  <c r="W26" i="21"/>
  <c r="AL26" i="21"/>
  <c r="K27" i="21"/>
  <c r="T27" i="21"/>
  <c r="W27" i="21"/>
  <c r="AL27" i="21"/>
  <c r="K28" i="21"/>
  <c r="T28" i="21"/>
  <c r="W28" i="21"/>
  <c r="AL28" i="21"/>
  <c r="K29" i="21"/>
  <c r="T29" i="21"/>
  <c r="W29" i="21"/>
  <c r="AL29" i="21"/>
  <c r="K30" i="21"/>
  <c r="T30" i="21"/>
  <c r="W30" i="21"/>
  <c r="AL30" i="21"/>
  <c r="K31" i="21"/>
  <c r="T31" i="21"/>
  <c r="W31" i="21"/>
  <c r="AL31" i="21"/>
  <c r="K32" i="21"/>
  <c r="T32" i="21"/>
  <c r="W32" i="21"/>
  <c r="AL32" i="21"/>
  <c r="K33" i="21"/>
  <c r="T33" i="21"/>
  <c r="W33" i="21"/>
  <c r="AL33" i="21"/>
  <c r="K34" i="21"/>
  <c r="T34" i="21"/>
  <c r="W34" i="21"/>
  <c r="AL34" i="21"/>
  <c r="K35" i="21"/>
  <c r="T35" i="21"/>
  <c r="W35" i="21"/>
  <c r="AL35" i="21"/>
  <c r="K36" i="21"/>
  <c r="T36" i="21"/>
  <c r="W36" i="21"/>
  <c r="AL36" i="21"/>
  <c r="K37" i="21"/>
  <c r="T37" i="21"/>
  <c r="W37" i="21"/>
  <c r="AL37" i="21"/>
  <c r="K38" i="21"/>
  <c r="T38" i="21"/>
  <c r="W38" i="21"/>
  <c r="AL38" i="21"/>
  <c r="K39" i="21"/>
  <c r="T39" i="21"/>
  <c r="W39" i="21"/>
  <c r="AL39" i="21"/>
  <c r="K40" i="21"/>
  <c r="T40" i="21"/>
  <c r="W40" i="21"/>
  <c r="AL40" i="21"/>
  <c r="K41" i="21"/>
  <c r="T41" i="21"/>
  <c r="W41" i="21"/>
  <c r="AL41" i="21"/>
  <c r="K42" i="21"/>
  <c r="T42" i="21"/>
  <c r="W42" i="21"/>
  <c r="AL42" i="21"/>
  <c r="K43" i="21"/>
  <c r="T43" i="21"/>
  <c r="W43" i="21"/>
  <c r="AL43" i="21"/>
  <c r="K44" i="21"/>
  <c r="T44" i="21"/>
  <c r="W44" i="21"/>
  <c r="AL44" i="21"/>
  <c r="K45" i="21"/>
  <c r="T45" i="21"/>
  <c r="W45" i="21"/>
  <c r="AL45" i="21"/>
  <c r="K46" i="21"/>
  <c r="T46" i="21"/>
  <c r="W46" i="21"/>
  <c r="AL46" i="21"/>
  <c r="K47" i="21"/>
  <c r="T47" i="21"/>
  <c r="W47" i="21"/>
  <c r="AL47" i="21"/>
  <c r="K48" i="21"/>
  <c r="T48" i="21"/>
  <c r="W48" i="21"/>
  <c r="AL48" i="21"/>
  <c r="K49" i="21"/>
  <c r="T49" i="21"/>
  <c r="W49" i="21"/>
  <c r="AL49" i="21"/>
  <c r="K50" i="21"/>
  <c r="T50" i="21"/>
  <c r="W50" i="21"/>
  <c r="AL50" i="21"/>
  <c r="K51" i="21"/>
  <c r="T51" i="21"/>
  <c r="W51" i="21"/>
  <c r="AL51" i="21"/>
  <c r="K52" i="21"/>
  <c r="T52" i="21"/>
  <c r="W52" i="21"/>
  <c r="AL52" i="21"/>
  <c r="K53" i="21"/>
  <c r="T53" i="21"/>
  <c r="W53" i="21"/>
  <c r="AL53" i="21"/>
  <c r="K54" i="21"/>
  <c r="T54" i="21"/>
  <c r="W54" i="21"/>
  <c r="AL54" i="21"/>
  <c r="K55" i="21"/>
  <c r="T55" i="21"/>
  <c r="W55" i="21"/>
  <c r="AL55" i="21"/>
  <c r="K56" i="21"/>
  <c r="T56" i="21"/>
  <c r="W56" i="21"/>
  <c r="AL56" i="21"/>
  <c r="K57" i="21"/>
  <c r="T57" i="21"/>
  <c r="W57" i="21"/>
  <c r="AL57" i="21"/>
  <c r="K58" i="21"/>
  <c r="T58" i="21"/>
  <c r="W58" i="21"/>
  <c r="AL58" i="21"/>
  <c r="K59" i="21"/>
  <c r="T59" i="21"/>
  <c r="W59" i="21"/>
  <c r="AL59" i="21"/>
  <c r="K60" i="21"/>
  <c r="T60" i="21"/>
  <c r="W60" i="21"/>
  <c r="AL60" i="21"/>
  <c r="K61" i="21"/>
  <c r="T61" i="21"/>
  <c r="W61" i="21"/>
  <c r="AL61" i="21"/>
  <c r="K62" i="21"/>
  <c r="T62" i="21"/>
  <c r="W62" i="21"/>
  <c r="AL62" i="21"/>
  <c r="K63" i="21"/>
  <c r="T63" i="21"/>
  <c r="W63" i="21"/>
  <c r="AL63" i="21"/>
  <c r="K64" i="21"/>
  <c r="T64" i="21"/>
  <c r="W64" i="21"/>
  <c r="AL64" i="21"/>
  <c r="K65" i="21"/>
  <c r="T65" i="21"/>
  <c r="W65" i="21"/>
  <c r="AL65" i="21"/>
  <c r="K66" i="21"/>
  <c r="T66" i="21"/>
  <c r="W66" i="21"/>
  <c r="AL66" i="21"/>
  <c r="K67" i="21"/>
  <c r="T67" i="21"/>
  <c r="W67" i="21"/>
  <c r="AL67" i="21"/>
  <c r="K68" i="21"/>
  <c r="T68" i="21"/>
  <c r="W68" i="21"/>
  <c r="AL68" i="21"/>
  <c r="K69" i="21"/>
  <c r="T69" i="21"/>
  <c r="W69" i="21"/>
  <c r="AL69" i="21"/>
  <c r="K70" i="21"/>
  <c r="T70" i="21"/>
  <c r="W70" i="21"/>
  <c r="AL70" i="21"/>
  <c r="K71" i="21"/>
  <c r="T71" i="21"/>
  <c r="W71" i="21"/>
  <c r="AL71" i="21"/>
  <c r="K72" i="21"/>
  <c r="T72" i="21"/>
  <c r="W72" i="21"/>
  <c r="AL72" i="21"/>
  <c r="K73" i="21"/>
  <c r="T73" i="21"/>
  <c r="W73" i="21"/>
  <c r="AL73" i="21"/>
  <c r="K74" i="21"/>
  <c r="T74" i="21"/>
  <c r="W74" i="21"/>
  <c r="AL74" i="21"/>
  <c r="K75" i="21"/>
  <c r="T75" i="21"/>
  <c r="W75" i="21"/>
  <c r="AL75" i="21"/>
  <c r="K76" i="21"/>
  <c r="T76" i="21"/>
  <c r="W76" i="21"/>
  <c r="AL76" i="21"/>
  <c r="K77" i="21"/>
  <c r="T77" i="21"/>
  <c r="W77" i="21"/>
  <c r="AL77" i="21"/>
  <c r="K78" i="21"/>
  <c r="T78" i="21"/>
  <c r="W78" i="21"/>
  <c r="AL78" i="21"/>
  <c r="K79" i="21"/>
  <c r="T79" i="21"/>
  <c r="W79" i="21"/>
  <c r="AL79" i="21"/>
  <c r="K80" i="21"/>
  <c r="T80" i="21"/>
  <c r="W80" i="21"/>
  <c r="AL80" i="21"/>
  <c r="K81" i="21"/>
  <c r="T81" i="21"/>
  <c r="W81" i="21"/>
  <c r="AL81" i="21"/>
  <c r="K82" i="21"/>
  <c r="T82" i="21"/>
  <c r="W82" i="21"/>
  <c r="AL82" i="21"/>
  <c r="K83" i="21"/>
  <c r="T83" i="21"/>
  <c r="W83" i="21"/>
  <c r="AL83" i="21"/>
  <c r="K84" i="21"/>
  <c r="T84" i="21"/>
  <c r="W84" i="21"/>
  <c r="AL84" i="21"/>
  <c r="K85" i="21"/>
  <c r="T85" i="21"/>
  <c r="W85" i="21"/>
  <c r="AL85" i="21"/>
  <c r="K86" i="21"/>
  <c r="T86" i="21"/>
  <c r="W86" i="21"/>
  <c r="AL86" i="21"/>
  <c r="K87" i="21"/>
  <c r="T87" i="21"/>
  <c r="W87" i="21"/>
  <c r="AL87" i="21"/>
  <c r="K88" i="21"/>
  <c r="T88" i="21"/>
  <c r="W88" i="21"/>
  <c r="AL88" i="21"/>
  <c r="K89" i="21"/>
  <c r="T89" i="21"/>
  <c r="W89" i="21"/>
  <c r="AL89" i="21"/>
  <c r="K90" i="21"/>
  <c r="T90" i="21"/>
  <c r="W90" i="21"/>
  <c r="AL90" i="21"/>
  <c r="K91" i="21"/>
  <c r="T91" i="21"/>
  <c r="W91" i="21"/>
  <c r="AL91" i="21"/>
  <c r="K92" i="21"/>
  <c r="T92" i="21"/>
  <c r="W92" i="21"/>
  <c r="AL92" i="21"/>
  <c r="K93" i="21"/>
  <c r="T93" i="21"/>
  <c r="W93" i="21"/>
  <c r="AL93" i="21"/>
  <c r="K94" i="21"/>
  <c r="T94" i="21"/>
  <c r="W94" i="21"/>
  <c r="AL94" i="21"/>
  <c r="K95" i="21"/>
  <c r="T95" i="21"/>
  <c r="W95" i="21"/>
  <c r="AL95" i="21"/>
  <c r="K96" i="21"/>
  <c r="T96" i="21"/>
  <c r="W96" i="21"/>
  <c r="AL96" i="21"/>
  <c r="K97" i="21"/>
  <c r="T97" i="21"/>
  <c r="W97" i="21"/>
  <c r="AL97" i="21"/>
  <c r="K98" i="21"/>
  <c r="T98" i="21"/>
  <c r="W98" i="21"/>
  <c r="AL98" i="21"/>
  <c r="K99" i="21"/>
  <c r="T99" i="21"/>
  <c r="W99" i="21"/>
  <c r="AL99" i="21"/>
  <c r="K100" i="21"/>
  <c r="T100" i="21"/>
  <c r="W100" i="21"/>
  <c r="AL100" i="21"/>
  <c r="K101" i="21"/>
  <c r="T101" i="21"/>
  <c r="W101" i="21"/>
  <c r="AL101" i="21"/>
  <c r="K102" i="21"/>
  <c r="T102" i="21"/>
  <c r="W102" i="21"/>
  <c r="AL102" i="21"/>
  <c r="K103" i="21"/>
  <c r="T103" i="21"/>
  <c r="W103" i="21"/>
  <c r="AL103" i="21"/>
  <c r="K104" i="21"/>
  <c r="T104" i="21"/>
  <c r="W104" i="21"/>
  <c r="AL104" i="21"/>
  <c r="K105" i="21"/>
  <c r="T105" i="21"/>
  <c r="W105" i="21"/>
  <c r="AL105" i="21"/>
  <c r="K106" i="21"/>
  <c r="T106" i="21"/>
  <c r="W106" i="21"/>
  <c r="AL106" i="21"/>
  <c r="K107" i="21"/>
  <c r="T107" i="21"/>
  <c r="W107" i="21"/>
  <c r="AL107" i="21"/>
  <c r="K108" i="21"/>
  <c r="T108" i="21"/>
  <c r="W108" i="21"/>
  <c r="AL108" i="21"/>
  <c r="K109" i="21"/>
  <c r="T109" i="21"/>
  <c r="W109" i="21"/>
  <c r="AL109" i="21"/>
  <c r="K110" i="21"/>
  <c r="T110" i="21"/>
  <c r="W110" i="21"/>
  <c r="AL110" i="21"/>
  <c r="K111" i="21"/>
  <c r="T111" i="21"/>
  <c r="W111" i="21"/>
  <c r="AL111" i="21"/>
  <c r="K112" i="21"/>
  <c r="T112" i="21"/>
  <c r="W112" i="21"/>
  <c r="AL112" i="21"/>
  <c r="K113" i="21"/>
  <c r="T113" i="21"/>
  <c r="W113" i="21"/>
  <c r="AL113" i="21"/>
  <c r="K114" i="21"/>
  <c r="T114" i="21"/>
  <c r="W114" i="21"/>
  <c r="AL114" i="21"/>
  <c r="K115" i="21"/>
  <c r="T115" i="21"/>
  <c r="W115" i="21"/>
  <c r="AL115" i="21"/>
  <c r="K116" i="21"/>
  <c r="T116" i="21"/>
  <c r="W116" i="21"/>
  <c r="AL116" i="21"/>
  <c r="K117" i="21"/>
  <c r="T117" i="21"/>
  <c r="W117" i="21"/>
  <c r="AL117" i="21"/>
  <c r="K118" i="21"/>
  <c r="T118" i="21"/>
  <c r="W118" i="21"/>
  <c r="AL118" i="21"/>
  <c r="K119" i="21"/>
  <c r="T119" i="21"/>
  <c r="W119" i="21"/>
  <c r="AL119" i="21"/>
  <c r="K120" i="21"/>
  <c r="T120" i="21"/>
  <c r="W120" i="21"/>
  <c r="AL120" i="21"/>
  <c r="K121" i="21"/>
  <c r="T121" i="21"/>
  <c r="W121" i="21"/>
  <c r="AL121" i="21"/>
  <c r="K122" i="21"/>
  <c r="T122" i="21"/>
  <c r="W122" i="21"/>
  <c r="AL122" i="21"/>
  <c r="K123" i="21"/>
  <c r="T123" i="21"/>
  <c r="W123" i="21"/>
  <c r="AL123" i="21"/>
  <c r="K124" i="21"/>
  <c r="T124" i="21"/>
  <c r="W124" i="21"/>
  <c r="AL124" i="21"/>
  <c r="K125" i="21"/>
  <c r="T125" i="21"/>
  <c r="W125" i="21"/>
  <c r="AL125" i="21"/>
  <c r="K126" i="21"/>
  <c r="T126" i="21"/>
  <c r="W126" i="21"/>
  <c r="AL126" i="21"/>
  <c r="K127" i="21"/>
  <c r="T127" i="21"/>
  <c r="W127" i="21"/>
  <c r="AL127" i="21"/>
  <c r="K128" i="21"/>
  <c r="T128" i="21"/>
  <c r="W128" i="21"/>
  <c r="AL128" i="21"/>
  <c r="K129" i="21"/>
  <c r="T129" i="21"/>
  <c r="W129" i="21"/>
  <c r="AL129" i="21"/>
  <c r="K130" i="21"/>
  <c r="T130" i="21"/>
  <c r="W130" i="21"/>
  <c r="AL130" i="21"/>
  <c r="K131" i="21"/>
  <c r="T131" i="21"/>
  <c r="W131" i="21"/>
  <c r="AL131" i="21"/>
  <c r="K132" i="21"/>
  <c r="T132" i="21"/>
  <c r="W132" i="21"/>
  <c r="AL132" i="21"/>
  <c r="K133" i="21"/>
  <c r="T133" i="21"/>
  <c r="W133" i="21"/>
  <c r="AL133" i="21"/>
  <c r="K134" i="21"/>
  <c r="T134" i="21"/>
  <c r="W134" i="21"/>
  <c r="AL134" i="21"/>
  <c r="K135" i="21"/>
  <c r="T135" i="21"/>
  <c r="W135" i="21"/>
  <c r="AL135" i="21"/>
  <c r="K136" i="21"/>
  <c r="T136" i="21"/>
  <c r="W136" i="21"/>
  <c r="AL136" i="21"/>
  <c r="K137" i="21"/>
  <c r="T137" i="21"/>
  <c r="W137" i="21"/>
  <c r="AL137" i="21"/>
  <c r="K138" i="21"/>
  <c r="T138" i="21"/>
  <c r="W138" i="21"/>
  <c r="AL138" i="21"/>
  <c r="K139" i="21"/>
  <c r="T139" i="21"/>
  <c r="W139" i="21"/>
  <c r="AL139" i="21"/>
  <c r="K140" i="21"/>
  <c r="T140" i="21"/>
  <c r="W140" i="21"/>
  <c r="AL140" i="21"/>
  <c r="K141" i="21"/>
  <c r="T141" i="21"/>
  <c r="W141" i="21"/>
  <c r="AL141" i="21"/>
  <c r="K142" i="21"/>
  <c r="T142" i="21"/>
  <c r="W142" i="21"/>
  <c r="AL142" i="21"/>
  <c r="K143" i="21"/>
  <c r="T143" i="21"/>
  <c r="W143" i="21"/>
  <c r="AL143" i="21"/>
  <c r="K144" i="21"/>
  <c r="T144" i="21"/>
  <c r="W144" i="21"/>
  <c r="AL144" i="21"/>
  <c r="K145" i="21"/>
  <c r="T145" i="21"/>
  <c r="W145" i="21"/>
  <c r="AL145" i="21"/>
  <c r="K146" i="21"/>
  <c r="T146" i="21"/>
  <c r="W146" i="21"/>
  <c r="AL146" i="21"/>
  <c r="K147" i="21"/>
  <c r="T147" i="21"/>
  <c r="W147" i="21"/>
  <c r="AL147" i="21"/>
  <c r="K148" i="21"/>
  <c r="T148" i="21"/>
  <c r="W148" i="21"/>
  <c r="AL148" i="21"/>
  <c r="K149" i="21"/>
  <c r="T149" i="21"/>
  <c r="W149" i="21"/>
  <c r="AL149" i="21"/>
  <c r="K150" i="21"/>
  <c r="T150" i="21"/>
  <c r="W150" i="21"/>
  <c r="AL150" i="21"/>
  <c r="K151" i="21"/>
  <c r="T151" i="21"/>
  <c r="W151" i="21"/>
  <c r="AL151" i="21"/>
  <c r="K152" i="21"/>
  <c r="T152" i="21"/>
  <c r="W152" i="21"/>
  <c r="AL152" i="21"/>
  <c r="K153" i="21"/>
  <c r="T153" i="21"/>
  <c r="W153" i="21"/>
  <c r="AL153" i="21"/>
  <c r="K154" i="21"/>
  <c r="T154" i="21"/>
  <c r="W154" i="21"/>
  <c r="AL154" i="21"/>
  <c r="K155" i="21"/>
  <c r="T155" i="21"/>
  <c r="W155" i="21"/>
  <c r="AL155" i="21"/>
  <c r="K156" i="21"/>
  <c r="T156" i="21"/>
  <c r="W156" i="21"/>
  <c r="AL156" i="21"/>
  <c r="K157" i="21"/>
  <c r="T157" i="21"/>
  <c r="W157" i="21"/>
  <c r="AL157" i="21"/>
  <c r="K158" i="21"/>
  <c r="T158" i="21"/>
  <c r="W158" i="21"/>
  <c r="AL158" i="21"/>
  <c r="K159" i="21"/>
  <c r="T159" i="21"/>
  <c r="W159" i="21"/>
  <c r="AL159" i="21"/>
  <c r="K160" i="21"/>
  <c r="T160" i="21"/>
  <c r="W160" i="21"/>
  <c r="AL160" i="21"/>
  <c r="K161" i="21"/>
  <c r="T161" i="21"/>
  <c r="W161" i="21"/>
  <c r="AL161" i="21"/>
  <c r="K162" i="21"/>
  <c r="T162" i="21"/>
  <c r="W162" i="21"/>
  <c r="AL162" i="21"/>
  <c r="K163" i="21"/>
  <c r="T163" i="21"/>
  <c r="W163" i="21"/>
  <c r="AL163" i="21"/>
  <c r="K164" i="21"/>
  <c r="T164" i="21"/>
  <c r="W164" i="21"/>
  <c r="AL164" i="21"/>
  <c r="K165" i="21"/>
  <c r="T165" i="21"/>
  <c r="W165" i="21"/>
  <c r="AL165" i="21"/>
  <c r="K166" i="21"/>
  <c r="T166" i="21"/>
  <c r="W166" i="21"/>
  <c r="AL166" i="21"/>
  <c r="K167" i="21"/>
  <c r="T167" i="21"/>
  <c r="W167" i="21"/>
  <c r="AL167" i="21"/>
  <c r="K168" i="21"/>
  <c r="T168" i="21"/>
  <c r="W168" i="21"/>
  <c r="AL168" i="21"/>
  <c r="K169" i="21"/>
  <c r="T169" i="21"/>
  <c r="W169" i="21"/>
  <c r="AL169" i="21"/>
  <c r="K170" i="21"/>
  <c r="T170" i="21"/>
  <c r="W170" i="21"/>
  <c r="AL170" i="21"/>
  <c r="K171" i="21"/>
  <c r="T171" i="21"/>
  <c r="W171" i="21"/>
  <c r="AL171" i="21"/>
  <c r="K172" i="21"/>
  <c r="T172" i="21"/>
  <c r="W172" i="21"/>
  <c r="AL172" i="21"/>
  <c r="K173" i="21"/>
  <c r="T173" i="21"/>
  <c r="W173" i="21"/>
  <c r="AL173" i="21"/>
  <c r="K174" i="21"/>
  <c r="T174" i="21"/>
  <c r="W174" i="21"/>
  <c r="AL174" i="21"/>
  <c r="K175" i="21"/>
  <c r="T175" i="21"/>
  <c r="W175" i="21"/>
  <c r="AL175" i="21"/>
  <c r="K176" i="21"/>
  <c r="T176" i="21"/>
  <c r="W176" i="21"/>
  <c r="AL176" i="21"/>
  <c r="K177" i="21"/>
  <c r="T177" i="21"/>
  <c r="W177" i="21"/>
  <c r="AL177" i="21"/>
  <c r="K178" i="21"/>
  <c r="T178" i="21"/>
  <c r="W178" i="21"/>
  <c r="AL178" i="21"/>
  <c r="K179" i="21"/>
  <c r="T179" i="21"/>
  <c r="W179" i="21"/>
  <c r="AL179" i="21"/>
  <c r="K180" i="21"/>
  <c r="T180" i="21"/>
  <c r="W180" i="21"/>
  <c r="AL180" i="21"/>
  <c r="K181" i="21"/>
  <c r="T181" i="21"/>
  <c r="W181" i="21"/>
  <c r="AL181" i="21"/>
  <c r="K182" i="21"/>
  <c r="T182" i="21"/>
  <c r="W182" i="21"/>
  <c r="AL182" i="21"/>
  <c r="K183" i="21"/>
  <c r="T183" i="21"/>
  <c r="W183" i="21"/>
  <c r="AL183" i="21"/>
  <c r="K184" i="21"/>
  <c r="T184" i="21"/>
  <c r="W184" i="21"/>
  <c r="AL184" i="21"/>
  <c r="K185" i="21"/>
  <c r="T185" i="21"/>
  <c r="W185" i="21"/>
  <c r="AL185" i="21"/>
  <c r="K186" i="21"/>
  <c r="T186" i="21"/>
  <c r="W186" i="21"/>
  <c r="AL186" i="21"/>
  <c r="K187" i="21"/>
  <c r="T187" i="21"/>
  <c r="W187" i="21"/>
  <c r="AL187" i="21"/>
  <c r="K188" i="21"/>
  <c r="T188" i="21"/>
  <c r="W188" i="21"/>
  <c r="AL188" i="21"/>
  <c r="K189" i="21"/>
  <c r="T189" i="21"/>
  <c r="W189" i="21"/>
  <c r="AL189" i="21"/>
  <c r="K190" i="21"/>
  <c r="T190" i="21"/>
  <c r="W190" i="21"/>
  <c r="AL190" i="21"/>
  <c r="K191" i="21"/>
  <c r="T191" i="21"/>
  <c r="W191" i="21"/>
  <c r="AL191" i="21"/>
  <c r="K192" i="21"/>
  <c r="T192" i="21"/>
  <c r="W192" i="21"/>
  <c r="AL192" i="21"/>
  <c r="K193" i="21"/>
  <c r="T193" i="21"/>
  <c r="W193" i="21"/>
  <c r="AL193" i="21"/>
  <c r="K194" i="21"/>
  <c r="T194" i="21"/>
  <c r="W194" i="21"/>
  <c r="AL194" i="21"/>
  <c r="K195" i="21"/>
  <c r="T195" i="21"/>
  <c r="W195" i="21"/>
  <c r="AL195" i="21"/>
  <c r="K196" i="21"/>
  <c r="T196" i="21"/>
  <c r="W196" i="21"/>
  <c r="AL196" i="21"/>
  <c r="K197" i="21"/>
  <c r="T197" i="21"/>
  <c r="W197" i="21"/>
  <c r="AL197" i="21"/>
  <c r="K198" i="21"/>
  <c r="T198" i="21"/>
  <c r="W198" i="21"/>
  <c r="AL198" i="21"/>
  <c r="K199" i="21"/>
  <c r="T199" i="21"/>
  <c r="W199" i="21"/>
  <c r="AL199" i="21"/>
  <c r="K200" i="21"/>
  <c r="T200" i="21"/>
  <c r="W200" i="21"/>
  <c r="AL200" i="21"/>
  <c r="K201" i="21"/>
  <c r="T201" i="21"/>
  <c r="W201" i="21"/>
  <c r="AL201" i="21"/>
  <c r="K202" i="21"/>
  <c r="T202" i="21"/>
  <c r="W202" i="21"/>
  <c r="AL202" i="21"/>
  <c r="K203" i="21"/>
  <c r="T203" i="21"/>
  <c r="W203" i="21"/>
  <c r="AL203" i="21"/>
  <c r="K204" i="21"/>
  <c r="T204" i="21"/>
  <c r="W204" i="21"/>
  <c r="AL204" i="21"/>
  <c r="K205" i="21"/>
  <c r="T205" i="21"/>
  <c r="W205" i="21"/>
  <c r="AL205" i="21"/>
  <c r="K206" i="21"/>
  <c r="T206" i="21"/>
  <c r="W206" i="21"/>
  <c r="AL206" i="21"/>
  <c r="K207" i="21"/>
  <c r="T207" i="21"/>
  <c r="W207" i="21"/>
  <c r="AL207" i="21"/>
  <c r="K208" i="21"/>
  <c r="T208" i="21"/>
  <c r="W208" i="21"/>
  <c r="AL208" i="21"/>
  <c r="AH6" i="21"/>
  <c r="AH8" i="21"/>
  <c r="AH9" i="21"/>
  <c r="AH10" i="21"/>
  <c r="AH11" i="21"/>
  <c r="AH12" i="21"/>
  <c r="AH13" i="21"/>
  <c r="AH14" i="21"/>
  <c r="AH15" i="21"/>
  <c r="AH16" i="21"/>
  <c r="AH17" i="21"/>
  <c r="AH18" i="21"/>
  <c r="AH19" i="21"/>
  <c r="AH20" i="21"/>
  <c r="AH21" i="21"/>
  <c r="AH22" i="21"/>
  <c r="AJ22" i="21"/>
  <c r="AF22" i="21"/>
  <c r="AI22" i="21"/>
  <c r="N23" i="21"/>
  <c r="P23" i="21"/>
  <c r="Y23" i="21"/>
  <c r="Z23" i="21"/>
  <c r="AB23" i="21"/>
  <c r="AF23" i="21"/>
  <c r="AI23" i="21"/>
  <c r="N24" i="21"/>
  <c r="P24" i="21"/>
  <c r="Y24" i="21"/>
  <c r="Z24" i="21"/>
  <c r="AB24" i="21"/>
  <c r="AF24" i="21"/>
  <c r="AI24" i="21"/>
  <c r="N25" i="21"/>
  <c r="P25" i="21"/>
  <c r="Y25" i="21"/>
  <c r="Z25" i="21"/>
  <c r="AB25" i="21"/>
  <c r="AF25" i="21"/>
  <c r="AI25" i="21"/>
  <c r="N26" i="21"/>
  <c r="P26" i="21"/>
  <c r="Y26" i="21"/>
  <c r="Z26" i="21"/>
  <c r="AB26" i="21"/>
  <c r="AF26" i="21"/>
  <c r="AI26" i="21"/>
  <c r="N27" i="21"/>
  <c r="P27" i="21"/>
  <c r="Y27" i="21"/>
  <c r="Z27" i="21"/>
  <c r="AB27" i="21"/>
  <c r="AF27" i="21"/>
  <c r="AI27" i="21"/>
  <c r="N28" i="21"/>
  <c r="P28" i="21"/>
  <c r="Y28" i="21"/>
  <c r="Z28" i="21"/>
  <c r="AB28" i="21"/>
  <c r="AF28" i="21"/>
  <c r="AI28" i="21"/>
  <c r="N29" i="21"/>
  <c r="P29" i="21"/>
  <c r="Y29" i="21"/>
  <c r="Z29" i="21"/>
  <c r="AB29" i="21"/>
  <c r="AF29" i="21"/>
  <c r="AI29" i="21"/>
  <c r="N30" i="21"/>
  <c r="P30" i="21"/>
  <c r="Y30" i="21"/>
  <c r="Z30" i="21"/>
  <c r="AB30" i="21"/>
  <c r="AF30" i="21"/>
  <c r="AI30" i="21"/>
  <c r="N31" i="21"/>
  <c r="P31" i="21"/>
  <c r="Y31" i="21"/>
  <c r="Z31" i="21"/>
  <c r="AB31" i="21"/>
  <c r="AF31" i="21"/>
  <c r="AI31" i="21"/>
  <c r="N32" i="21"/>
  <c r="P32" i="21"/>
  <c r="Y32" i="21"/>
  <c r="Z32" i="21"/>
  <c r="AB32" i="21"/>
  <c r="AF32" i="21"/>
  <c r="AI32" i="21"/>
  <c r="N33" i="21"/>
  <c r="P33" i="21"/>
  <c r="Y33" i="21"/>
  <c r="Z33" i="21"/>
  <c r="AB33" i="21"/>
  <c r="AF33" i="21"/>
  <c r="AI33" i="21"/>
  <c r="AM33" i="21"/>
  <c r="N34" i="21"/>
  <c r="P34" i="21"/>
  <c r="Y34" i="21"/>
  <c r="Z34" i="21"/>
  <c r="AB34" i="21"/>
  <c r="AF34" i="21"/>
  <c r="AI34" i="21"/>
  <c r="AE35" i="21"/>
  <c r="N35" i="21"/>
  <c r="P35" i="21"/>
  <c r="Y35" i="21"/>
  <c r="Z35" i="21"/>
  <c r="AB35" i="21"/>
  <c r="AF35" i="21"/>
  <c r="AI35" i="21"/>
  <c r="N36" i="21"/>
  <c r="P36" i="21"/>
  <c r="Y36" i="21"/>
  <c r="Z36" i="21"/>
  <c r="AB36" i="21"/>
  <c r="AF36" i="21"/>
  <c r="AI36" i="21"/>
  <c r="N37" i="21"/>
  <c r="P37" i="21"/>
  <c r="Y37" i="21"/>
  <c r="Z37" i="21"/>
  <c r="AB37" i="21"/>
  <c r="AF37" i="21"/>
  <c r="AI37" i="21"/>
  <c r="N38" i="21"/>
  <c r="P38" i="21"/>
  <c r="Y38" i="21"/>
  <c r="Z38" i="21"/>
  <c r="AB38" i="21"/>
  <c r="AF38" i="21"/>
  <c r="AI38" i="21"/>
  <c r="N39" i="21"/>
  <c r="P39" i="21"/>
  <c r="Y39" i="21"/>
  <c r="Z39" i="21"/>
  <c r="AB39" i="21"/>
  <c r="AF39" i="21"/>
  <c r="AI39" i="21"/>
  <c r="N40" i="21"/>
  <c r="P40" i="21"/>
  <c r="Y40" i="21"/>
  <c r="Z40" i="21"/>
  <c r="AB40" i="21"/>
  <c r="AE40" i="21"/>
  <c r="AF40" i="21"/>
  <c r="AI40" i="21"/>
  <c r="N41" i="21"/>
  <c r="P41" i="21"/>
  <c r="Y41" i="21"/>
  <c r="Z41" i="21"/>
  <c r="AB41" i="21"/>
  <c r="AF41" i="21"/>
  <c r="AI41" i="21"/>
  <c r="AE42" i="21"/>
  <c r="N42" i="21"/>
  <c r="P42" i="21"/>
  <c r="Y42" i="21"/>
  <c r="Z42" i="21"/>
  <c r="AB42" i="21"/>
  <c r="AF42" i="21"/>
  <c r="AI42" i="21"/>
  <c r="N43" i="21"/>
  <c r="P43" i="21"/>
  <c r="Y43" i="21"/>
  <c r="Z43" i="21"/>
  <c r="AB43" i="21"/>
  <c r="AF43" i="21"/>
  <c r="AI43" i="21"/>
  <c r="AE44" i="21"/>
  <c r="N44" i="21"/>
  <c r="P44" i="21"/>
  <c r="Y44" i="21"/>
  <c r="Z44" i="21"/>
  <c r="AB44" i="21"/>
  <c r="AF44" i="21"/>
  <c r="AI44" i="21"/>
  <c r="N45" i="21"/>
  <c r="P45" i="21"/>
  <c r="Y45" i="21"/>
  <c r="Z45" i="21"/>
  <c r="AB45" i="21"/>
  <c r="AF45" i="21"/>
  <c r="AI45" i="21"/>
  <c r="N46" i="21"/>
  <c r="P46" i="21"/>
  <c r="Y46" i="21"/>
  <c r="Z46" i="21"/>
  <c r="AB46" i="21"/>
  <c r="AF46" i="21"/>
  <c r="AI46" i="21"/>
  <c r="AE47" i="21"/>
  <c r="N47" i="21"/>
  <c r="P47" i="21"/>
  <c r="Y47" i="21"/>
  <c r="Z47" i="21"/>
  <c r="AB47" i="21"/>
  <c r="AF47" i="21"/>
  <c r="AI47" i="21"/>
  <c r="N48" i="21"/>
  <c r="P48" i="21"/>
  <c r="Y48" i="21"/>
  <c r="Z48" i="21"/>
  <c r="AB48" i="21"/>
  <c r="AF48" i="21"/>
  <c r="AI48" i="21"/>
  <c r="N49" i="21"/>
  <c r="P49" i="21"/>
  <c r="Y49" i="21"/>
  <c r="Z49" i="21"/>
  <c r="AB49" i="21"/>
  <c r="AF49" i="21"/>
  <c r="AI49" i="21"/>
  <c r="N50" i="21"/>
  <c r="P50" i="21"/>
  <c r="Y50" i="21"/>
  <c r="Z50" i="21"/>
  <c r="AB50" i="21"/>
  <c r="AF50" i="21"/>
  <c r="AI50" i="21"/>
  <c r="N51" i="21"/>
  <c r="P51" i="21"/>
  <c r="Y51" i="21"/>
  <c r="Z51" i="21"/>
  <c r="AB51" i="21"/>
  <c r="AF51" i="21"/>
  <c r="AI51" i="21"/>
  <c r="AE52" i="21"/>
  <c r="N52" i="21"/>
  <c r="P52" i="21"/>
  <c r="Y52" i="21"/>
  <c r="Z52" i="21"/>
  <c r="AB52" i="21"/>
  <c r="AF52" i="21"/>
  <c r="AI52" i="21"/>
  <c r="AE53" i="21"/>
  <c r="N53" i="21"/>
  <c r="P53" i="21"/>
  <c r="Y53" i="21"/>
  <c r="Z53" i="21"/>
  <c r="AB53" i="21"/>
  <c r="AF53" i="21"/>
  <c r="AI53" i="21"/>
  <c r="N54" i="21"/>
  <c r="P54" i="21"/>
  <c r="Y54" i="21"/>
  <c r="Z54" i="21"/>
  <c r="AB54" i="21"/>
  <c r="AF54" i="21"/>
  <c r="AI54" i="21"/>
  <c r="N55" i="21"/>
  <c r="P55" i="21"/>
  <c r="Y55" i="21"/>
  <c r="Z55" i="21"/>
  <c r="AB55" i="21"/>
  <c r="AF55" i="21"/>
  <c r="AI55" i="21"/>
  <c r="N56" i="21"/>
  <c r="P56" i="21"/>
  <c r="Y56" i="21"/>
  <c r="Z56" i="21"/>
  <c r="AB56" i="21"/>
  <c r="AF56" i="21"/>
  <c r="AI56" i="21"/>
  <c r="N57" i="21"/>
  <c r="P57" i="21"/>
  <c r="Y57" i="21"/>
  <c r="Z57" i="21"/>
  <c r="AB57" i="21"/>
  <c r="AF57" i="21"/>
  <c r="AI57" i="21"/>
  <c r="N58" i="21"/>
  <c r="P58" i="21"/>
  <c r="Y58" i="21"/>
  <c r="Z58" i="21"/>
  <c r="AB58" i="21"/>
  <c r="AF58" i="21"/>
  <c r="AI58" i="21"/>
  <c r="N59" i="21"/>
  <c r="P59" i="21"/>
  <c r="Y59" i="21"/>
  <c r="Z59" i="21"/>
  <c r="AB59" i="21"/>
  <c r="AF59" i="21"/>
  <c r="AI59" i="21"/>
  <c r="N60" i="21"/>
  <c r="P60" i="21"/>
  <c r="Y60" i="21"/>
  <c r="Z60" i="21"/>
  <c r="AB60" i="21"/>
  <c r="AF60" i="21"/>
  <c r="AI60" i="21"/>
  <c r="N61" i="21"/>
  <c r="P61" i="21"/>
  <c r="Y61" i="21"/>
  <c r="Z61" i="21"/>
  <c r="AB61" i="21"/>
  <c r="AF61" i="21"/>
  <c r="AI61" i="21"/>
  <c r="N62" i="21"/>
  <c r="P62" i="21"/>
  <c r="Y62" i="21"/>
  <c r="Z62" i="21"/>
  <c r="AB62" i="21"/>
  <c r="AF62" i="21"/>
  <c r="AI62" i="21"/>
  <c r="N63" i="21"/>
  <c r="P63" i="21"/>
  <c r="Y63" i="21"/>
  <c r="Z63" i="21"/>
  <c r="AB63" i="21"/>
  <c r="AF63" i="21"/>
  <c r="AI63" i="21"/>
  <c r="N64" i="21"/>
  <c r="P64" i="21"/>
  <c r="Y64" i="21"/>
  <c r="Z64" i="21"/>
  <c r="AB64" i="21"/>
  <c r="AF64" i="21"/>
  <c r="AI64" i="21"/>
  <c r="N65" i="21"/>
  <c r="P65" i="21"/>
  <c r="Y65" i="21"/>
  <c r="Z65" i="21"/>
  <c r="AB65" i="21"/>
  <c r="AF65" i="21"/>
  <c r="AI65" i="21"/>
  <c r="N66" i="21"/>
  <c r="P66" i="21"/>
  <c r="Y66" i="21"/>
  <c r="Z66" i="21"/>
  <c r="AB66" i="21"/>
  <c r="AF66" i="21"/>
  <c r="AI66" i="21"/>
  <c r="N67" i="21"/>
  <c r="P67" i="21"/>
  <c r="Y67" i="21"/>
  <c r="Z67" i="21"/>
  <c r="AB67" i="21"/>
  <c r="AE67" i="21"/>
  <c r="AF67" i="21"/>
  <c r="AI67" i="21"/>
  <c r="N68" i="21"/>
  <c r="P68" i="21"/>
  <c r="Y68" i="21"/>
  <c r="Z68" i="21"/>
  <c r="AB68" i="21"/>
  <c r="AF68" i="21"/>
  <c r="AI68" i="21"/>
  <c r="N69" i="21"/>
  <c r="P69" i="21"/>
  <c r="Y69" i="21"/>
  <c r="Z69" i="21"/>
  <c r="AB69" i="21"/>
  <c r="AF69" i="21"/>
  <c r="AI69" i="21"/>
  <c r="N70" i="21"/>
  <c r="P70" i="21"/>
  <c r="Y70" i="21"/>
  <c r="Z70" i="21"/>
  <c r="AB70" i="21"/>
  <c r="AF70" i="21"/>
  <c r="AI70" i="21"/>
  <c r="AE71" i="21"/>
  <c r="N71" i="21"/>
  <c r="P71" i="21"/>
  <c r="Y71" i="21"/>
  <c r="Z71" i="21"/>
  <c r="AB71" i="21"/>
  <c r="AF71" i="21"/>
  <c r="AI71" i="21"/>
  <c r="N72" i="21"/>
  <c r="P72" i="21"/>
  <c r="Y72" i="21"/>
  <c r="Z72" i="21"/>
  <c r="AB72" i="21"/>
  <c r="AF72" i="21"/>
  <c r="AI72" i="21"/>
  <c r="AE73" i="21"/>
  <c r="N73" i="21"/>
  <c r="P73" i="21"/>
  <c r="Y73" i="21"/>
  <c r="Z73" i="21"/>
  <c r="AB73" i="21"/>
  <c r="AF73" i="21"/>
  <c r="AI73" i="21"/>
  <c r="N74" i="21"/>
  <c r="P74" i="21"/>
  <c r="Y74" i="21"/>
  <c r="Z74" i="21"/>
  <c r="AB74" i="21"/>
  <c r="AF74" i="21"/>
  <c r="AI74" i="21"/>
  <c r="N75" i="21"/>
  <c r="P75" i="21"/>
  <c r="Y75" i="21"/>
  <c r="Z75" i="21"/>
  <c r="AB75" i="21"/>
  <c r="AF75" i="21"/>
  <c r="AI75" i="21"/>
  <c r="N76" i="21"/>
  <c r="P76" i="21"/>
  <c r="Y76" i="21"/>
  <c r="Z76" i="21"/>
  <c r="AB76" i="21"/>
  <c r="AF76" i="21"/>
  <c r="AI76" i="21"/>
  <c r="N77" i="21"/>
  <c r="P77" i="21"/>
  <c r="Y77" i="21"/>
  <c r="Z77" i="21"/>
  <c r="AB77" i="21"/>
  <c r="AF77" i="21"/>
  <c r="AI77" i="21"/>
  <c r="N78" i="21"/>
  <c r="P78" i="21"/>
  <c r="Y78" i="21"/>
  <c r="Z78" i="21"/>
  <c r="AB78" i="21"/>
  <c r="AE78" i="21"/>
  <c r="AF78" i="21"/>
  <c r="AI78" i="21"/>
  <c r="N79" i="21"/>
  <c r="P79" i="21"/>
  <c r="Y79" i="21"/>
  <c r="Z79" i="21"/>
  <c r="AB79" i="21"/>
  <c r="AF79" i="21"/>
  <c r="AI79" i="21"/>
  <c r="AE80" i="21"/>
  <c r="N80" i="21"/>
  <c r="P80" i="21"/>
  <c r="Y80" i="21"/>
  <c r="Z80" i="21"/>
  <c r="AB80" i="21"/>
  <c r="AF80" i="21"/>
  <c r="AI80" i="21"/>
  <c r="N81" i="21"/>
  <c r="P81" i="21"/>
  <c r="Y81" i="21"/>
  <c r="Z81" i="21"/>
  <c r="AB81" i="21"/>
  <c r="AF81" i="21"/>
  <c r="AI81" i="21"/>
  <c r="N82" i="21"/>
  <c r="P82" i="21"/>
  <c r="Y82" i="21"/>
  <c r="Z82" i="21"/>
  <c r="AB82" i="21"/>
  <c r="AF82" i="21"/>
  <c r="AI82" i="21"/>
  <c r="N83" i="21"/>
  <c r="P83" i="21"/>
  <c r="Y83" i="21"/>
  <c r="Z83" i="21"/>
  <c r="AB83" i="21"/>
  <c r="AF83" i="21"/>
  <c r="AI83" i="21"/>
  <c r="AE84" i="21"/>
  <c r="N84" i="21"/>
  <c r="P84" i="21"/>
  <c r="Y84" i="21"/>
  <c r="Z84" i="21"/>
  <c r="AB84" i="21"/>
  <c r="AF84" i="21"/>
  <c r="AI84" i="21"/>
  <c r="N85" i="21"/>
  <c r="P85" i="21"/>
  <c r="Y85" i="21"/>
  <c r="Z85" i="21"/>
  <c r="AB85" i="21"/>
  <c r="AF85" i="21"/>
  <c r="AI85" i="21"/>
  <c r="N86" i="21"/>
  <c r="P86" i="21"/>
  <c r="Y86" i="21"/>
  <c r="Z86" i="21"/>
  <c r="AB86" i="21"/>
  <c r="AF86" i="21"/>
  <c r="AI86" i="21"/>
  <c r="N87" i="21"/>
  <c r="P87" i="21"/>
  <c r="Y87" i="21"/>
  <c r="Z87" i="21"/>
  <c r="AB87" i="21"/>
  <c r="AF87" i="21"/>
  <c r="AI87" i="21"/>
  <c r="AE88" i="21"/>
  <c r="N88" i="21"/>
  <c r="P88" i="21"/>
  <c r="Y88" i="21"/>
  <c r="Z88" i="21"/>
  <c r="AB88" i="21"/>
  <c r="AF88" i="21"/>
  <c r="AI88" i="21"/>
  <c r="N89" i="21"/>
  <c r="P89" i="21"/>
  <c r="Y89" i="21"/>
  <c r="Z89" i="21"/>
  <c r="AB89" i="21"/>
  <c r="AF89" i="21"/>
  <c r="AI89" i="21"/>
  <c r="N90" i="21"/>
  <c r="P90" i="21"/>
  <c r="Y90" i="21"/>
  <c r="Z90" i="21"/>
  <c r="AB90" i="21"/>
  <c r="AF90" i="21"/>
  <c r="AI90" i="21"/>
  <c r="N91" i="21"/>
  <c r="P91" i="21"/>
  <c r="Y91" i="21"/>
  <c r="Z91" i="21"/>
  <c r="AB91" i="21"/>
  <c r="AF91" i="21"/>
  <c r="AI91" i="21"/>
  <c r="AE92" i="21"/>
  <c r="N92" i="21"/>
  <c r="P92" i="21"/>
  <c r="Y92" i="21"/>
  <c r="Z92" i="21"/>
  <c r="AB92" i="21"/>
  <c r="AF92" i="21"/>
  <c r="AI92" i="21"/>
  <c r="AE93" i="21"/>
  <c r="N93" i="21"/>
  <c r="P93" i="21"/>
  <c r="Y93" i="21"/>
  <c r="Z93" i="21"/>
  <c r="AB93" i="21"/>
  <c r="AF93" i="21"/>
  <c r="AI93" i="21"/>
  <c r="N94" i="21"/>
  <c r="P94" i="21"/>
  <c r="Y94" i="21"/>
  <c r="Z94" i="21"/>
  <c r="AB94" i="21"/>
  <c r="AF94" i="21"/>
  <c r="AI94" i="21"/>
  <c r="N95" i="21"/>
  <c r="P95" i="21"/>
  <c r="Y95" i="21"/>
  <c r="Z95" i="21"/>
  <c r="AB95" i="21"/>
  <c r="AF95" i="21"/>
  <c r="AI95" i="21"/>
  <c r="AE96" i="21"/>
  <c r="N96" i="21"/>
  <c r="P96" i="21"/>
  <c r="Y96" i="21"/>
  <c r="Z96" i="21"/>
  <c r="AB96" i="21"/>
  <c r="AF96" i="21"/>
  <c r="AI96" i="21"/>
  <c r="AE97" i="21"/>
  <c r="N97" i="21"/>
  <c r="P97" i="21"/>
  <c r="Y97" i="21"/>
  <c r="Z97" i="21"/>
  <c r="AB97" i="21"/>
  <c r="AF97" i="21"/>
  <c r="AI97" i="21"/>
  <c r="N98" i="21"/>
  <c r="P98" i="21"/>
  <c r="Y98" i="21"/>
  <c r="Z98" i="21"/>
  <c r="AB98" i="21"/>
  <c r="AF98" i="21"/>
  <c r="AI98" i="21"/>
  <c r="N99" i="21"/>
  <c r="P99" i="21"/>
  <c r="Y99" i="21"/>
  <c r="Z99" i="21"/>
  <c r="AB99" i="21"/>
  <c r="AF99" i="21"/>
  <c r="AI99" i="21"/>
  <c r="AE100" i="21"/>
  <c r="N100" i="21"/>
  <c r="P100" i="21"/>
  <c r="Y100" i="21"/>
  <c r="Z100" i="21"/>
  <c r="AB100" i="21"/>
  <c r="AF100" i="21"/>
  <c r="AI100" i="21"/>
  <c r="N101" i="21"/>
  <c r="P101" i="21"/>
  <c r="Y101" i="21"/>
  <c r="Z101" i="21"/>
  <c r="AB101" i="21"/>
  <c r="AF101" i="21"/>
  <c r="AI101" i="21"/>
  <c r="N102" i="21"/>
  <c r="P102" i="21"/>
  <c r="Y102" i="21"/>
  <c r="Z102" i="21"/>
  <c r="AB102" i="21"/>
  <c r="AE102" i="21"/>
  <c r="AF102" i="21"/>
  <c r="AI102" i="21"/>
  <c r="N103" i="21"/>
  <c r="P103" i="21"/>
  <c r="Y103" i="21"/>
  <c r="Z103" i="21"/>
  <c r="AB103" i="21"/>
  <c r="AF103" i="21"/>
  <c r="AI103" i="21"/>
  <c r="N104" i="21"/>
  <c r="P104" i="21"/>
  <c r="Y104" i="21"/>
  <c r="Z104" i="21"/>
  <c r="AB104" i="21"/>
  <c r="AF104" i="21"/>
  <c r="AI104" i="21"/>
  <c r="N105" i="21"/>
  <c r="P105" i="21"/>
  <c r="Y105" i="21"/>
  <c r="Z105" i="21"/>
  <c r="AB105" i="21"/>
  <c r="AF105" i="21"/>
  <c r="AI105" i="21"/>
  <c r="N106" i="21"/>
  <c r="P106" i="21"/>
  <c r="Y106" i="21"/>
  <c r="Z106" i="21"/>
  <c r="AB106" i="21"/>
  <c r="AF106" i="21"/>
  <c r="AI106" i="21"/>
  <c r="N107" i="21"/>
  <c r="P107" i="21"/>
  <c r="Y107" i="21"/>
  <c r="Z107" i="21"/>
  <c r="AB107" i="21"/>
  <c r="AF107" i="21"/>
  <c r="AI107" i="21"/>
  <c r="N108" i="21"/>
  <c r="P108" i="21"/>
  <c r="Y108" i="21"/>
  <c r="Z108" i="21"/>
  <c r="AB108" i="21"/>
  <c r="AF108" i="21"/>
  <c r="AI108" i="21"/>
  <c r="N109" i="21"/>
  <c r="P109" i="21"/>
  <c r="Y109" i="21"/>
  <c r="Z109" i="21"/>
  <c r="AB109" i="21"/>
  <c r="AF109" i="21"/>
  <c r="AI109" i="21"/>
  <c r="N110" i="21"/>
  <c r="P110" i="21"/>
  <c r="Y110" i="21"/>
  <c r="Z110" i="21"/>
  <c r="AB110" i="21"/>
  <c r="AF110" i="21"/>
  <c r="AI110" i="21"/>
  <c r="N111" i="21"/>
  <c r="P111" i="21"/>
  <c r="Y111" i="21"/>
  <c r="Z111" i="21"/>
  <c r="AB111" i="21"/>
  <c r="AF111" i="21"/>
  <c r="AI111" i="21"/>
  <c r="N112" i="21"/>
  <c r="P112" i="21"/>
  <c r="Y112" i="21"/>
  <c r="Z112" i="21"/>
  <c r="AB112" i="21"/>
  <c r="AF112" i="21"/>
  <c r="AI112" i="21"/>
  <c r="N113" i="21"/>
  <c r="P113" i="21"/>
  <c r="Y113" i="21"/>
  <c r="Z113" i="21"/>
  <c r="AB113" i="21"/>
  <c r="AF113" i="21"/>
  <c r="AI113" i="21"/>
  <c r="N114" i="21"/>
  <c r="P114" i="21"/>
  <c r="Y114" i="21"/>
  <c r="Z114" i="21"/>
  <c r="AB114" i="21"/>
  <c r="AF114" i="21"/>
  <c r="AI114" i="21"/>
  <c r="N115" i="21"/>
  <c r="P115" i="21"/>
  <c r="Y115" i="21"/>
  <c r="Z115" i="21"/>
  <c r="AB115" i="21"/>
  <c r="AF115" i="21"/>
  <c r="AI115" i="21"/>
  <c r="N116" i="21"/>
  <c r="P116" i="21"/>
  <c r="Y116" i="21"/>
  <c r="Z116" i="21"/>
  <c r="AB116" i="21"/>
  <c r="AF116" i="21"/>
  <c r="AI116" i="21"/>
  <c r="N117" i="21"/>
  <c r="P117" i="21"/>
  <c r="Y117" i="21"/>
  <c r="Z117" i="21"/>
  <c r="AB117" i="21"/>
  <c r="AF117" i="21"/>
  <c r="AI117" i="21"/>
  <c r="N118" i="21"/>
  <c r="P118" i="21"/>
  <c r="Y118" i="21"/>
  <c r="Z118" i="21"/>
  <c r="AB118" i="21"/>
  <c r="AF118" i="21"/>
  <c r="AI118" i="21"/>
  <c r="N119" i="21"/>
  <c r="P119" i="21"/>
  <c r="Y119" i="21"/>
  <c r="Z119" i="21"/>
  <c r="AB119" i="21"/>
  <c r="AF119" i="21"/>
  <c r="AI119" i="21"/>
  <c r="N120" i="21"/>
  <c r="P120" i="21"/>
  <c r="Y120" i="21"/>
  <c r="Z120" i="21"/>
  <c r="AB120" i="21"/>
  <c r="AE120" i="21"/>
  <c r="AF120" i="21"/>
  <c r="AI120" i="21"/>
  <c r="N121" i="21"/>
  <c r="P121" i="21"/>
  <c r="Y121" i="21"/>
  <c r="Z121" i="21"/>
  <c r="AB121" i="21"/>
  <c r="AF121" i="21"/>
  <c r="AI121" i="21"/>
  <c r="N122" i="21"/>
  <c r="P122" i="21"/>
  <c r="Y122" i="21"/>
  <c r="Z122" i="21"/>
  <c r="AB122" i="21"/>
  <c r="AF122" i="21"/>
  <c r="AI122" i="21"/>
  <c r="N123" i="21"/>
  <c r="P123" i="21"/>
  <c r="Y123" i="21"/>
  <c r="Z123" i="21"/>
  <c r="AB123" i="21"/>
  <c r="AF123" i="21"/>
  <c r="AI123" i="21"/>
  <c r="N124" i="21"/>
  <c r="P124" i="21"/>
  <c r="Y124" i="21"/>
  <c r="Z124" i="21"/>
  <c r="AB124" i="21"/>
  <c r="AF124" i="21"/>
  <c r="AI124" i="21"/>
  <c r="N125" i="21"/>
  <c r="P125" i="21"/>
  <c r="Y125" i="21"/>
  <c r="Z125" i="21"/>
  <c r="AB125" i="21"/>
  <c r="AF125" i="21"/>
  <c r="AI125" i="21"/>
  <c r="N126" i="21"/>
  <c r="P126" i="21"/>
  <c r="Y126" i="21"/>
  <c r="Z126" i="21"/>
  <c r="AB126" i="21"/>
  <c r="AF126" i="21"/>
  <c r="AI126" i="21"/>
  <c r="N127" i="21"/>
  <c r="P127" i="21"/>
  <c r="Y127" i="21"/>
  <c r="Z127" i="21"/>
  <c r="AB127" i="21"/>
  <c r="AF127" i="21"/>
  <c r="AI127" i="21"/>
  <c r="N128" i="21"/>
  <c r="P128" i="21"/>
  <c r="Y128" i="21"/>
  <c r="Z128" i="21"/>
  <c r="AB128" i="21"/>
  <c r="AF128" i="21"/>
  <c r="AI128" i="21"/>
  <c r="N129" i="21"/>
  <c r="P129" i="21"/>
  <c r="Y129" i="21"/>
  <c r="Z129" i="21"/>
  <c r="AB129" i="21"/>
  <c r="AF129" i="21"/>
  <c r="AI129" i="21"/>
  <c r="N130" i="21"/>
  <c r="P130" i="21"/>
  <c r="Y130" i="21"/>
  <c r="Z130" i="21"/>
  <c r="AB130" i="21"/>
  <c r="AF130" i="21"/>
  <c r="AI130" i="21"/>
  <c r="N131" i="21"/>
  <c r="P131" i="21"/>
  <c r="Y131" i="21"/>
  <c r="Z131" i="21"/>
  <c r="AB131" i="21"/>
  <c r="AF131" i="21"/>
  <c r="AI131" i="21"/>
  <c r="N132" i="21"/>
  <c r="P132" i="21"/>
  <c r="Y132" i="21"/>
  <c r="Z132" i="21"/>
  <c r="AB132" i="21"/>
  <c r="AF132" i="21"/>
  <c r="AI132" i="21"/>
  <c r="N133" i="21"/>
  <c r="P133" i="21"/>
  <c r="Y133" i="21"/>
  <c r="Z133" i="21"/>
  <c r="AB133" i="21"/>
  <c r="AF133" i="21"/>
  <c r="AI133" i="21"/>
  <c r="N134" i="21"/>
  <c r="P134" i="21"/>
  <c r="Y134" i="21"/>
  <c r="Z134" i="21"/>
  <c r="AB134" i="21"/>
  <c r="AF134" i="21"/>
  <c r="AI134" i="21"/>
  <c r="N135" i="21"/>
  <c r="P135" i="21"/>
  <c r="Y135" i="21"/>
  <c r="Z135" i="21"/>
  <c r="AB135" i="21"/>
  <c r="AF135" i="21"/>
  <c r="AI135" i="21"/>
  <c r="N136" i="21"/>
  <c r="P136" i="21"/>
  <c r="Y136" i="21"/>
  <c r="Z136" i="21"/>
  <c r="AB136" i="21"/>
  <c r="AF136" i="21"/>
  <c r="AI136" i="21"/>
  <c r="N137" i="21"/>
  <c r="P137" i="21"/>
  <c r="Y137" i="21"/>
  <c r="Z137" i="21"/>
  <c r="AB137" i="21"/>
  <c r="AF137" i="21"/>
  <c r="AI137" i="21"/>
  <c r="AE138" i="21"/>
  <c r="N138" i="21"/>
  <c r="P138" i="21"/>
  <c r="Y138" i="21"/>
  <c r="Z138" i="21"/>
  <c r="AB138" i="21"/>
  <c r="AF138" i="21"/>
  <c r="AI138" i="21"/>
  <c r="N139" i="21"/>
  <c r="P139" i="21"/>
  <c r="Y139" i="21"/>
  <c r="Z139" i="21"/>
  <c r="AB139" i="21"/>
  <c r="AF139" i="21"/>
  <c r="AI139" i="21"/>
  <c r="N140" i="21"/>
  <c r="P140" i="21"/>
  <c r="Y140" i="21"/>
  <c r="Z140" i="21"/>
  <c r="AB140" i="21"/>
  <c r="AF140" i="21"/>
  <c r="AI140" i="21"/>
  <c r="N141" i="21"/>
  <c r="P141" i="21"/>
  <c r="Y141" i="21"/>
  <c r="Z141" i="21"/>
  <c r="AB141" i="21"/>
  <c r="AF141" i="21"/>
  <c r="AI141" i="21"/>
  <c r="N142" i="21"/>
  <c r="P142" i="21"/>
  <c r="Y142" i="21"/>
  <c r="Z142" i="21"/>
  <c r="AB142" i="21"/>
  <c r="AF142" i="21"/>
  <c r="AI142" i="21"/>
  <c r="N143" i="21"/>
  <c r="P143" i="21"/>
  <c r="Y143" i="21"/>
  <c r="Z143" i="21"/>
  <c r="AB143" i="21"/>
  <c r="AF143" i="21"/>
  <c r="AI143" i="21"/>
  <c r="N144" i="21"/>
  <c r="P144" i="21"/>
  <c r="Y144" i="21"/>
  <c r="Z144" i="21"/>
  <c r="AB144" i="21"/>
  <c r="AF144" i="21"/>
  <c r="AI144" i="21"/>
  <c r="N145" i="21"/>
  <c r="P145" i="21"/>
  <c r="Y145" i="21"/>
  <c r="Z145" i="21"/>
  <c r="AB145" i="21"/>
  <c r="AF145" i="21"/>
  <c r="AI145" i="21"/>
  <c r="AE146" i="21"/>
  <c r="N146" i="21"/>
  <c r="P146" i="21"/>
  <c r="Y146" i="21"/>
  <c r="Z146" i="21"/>
  <c r="AB146" i="21"/>
  <c r="AF146" i="21"/>
  <c r="AI146" i="21"/>
  <c r="N147" i="21"/>
  <c r="P147" i="21"/>
  <c r="Y147" i="21"/>
  <c r="Z147" i="21"/>
  <c r="AB147" i="21"/>
  <c r="AF147" i="21"/>
  <c r="AI147" i="21"/>
  <c r="N148" i="21"/>
  <c r="P148" i="21"/>
  <c r="Y148" i="21"/>
  <c r="Z148" i="21"/>
  <c r="AB148" i="21"/>
  <c r="AF148" i="21"/>
  <c r="AI148" i="21"/>
  <c r="N149" i="21"/>
  <c r="P149" i="21"/>
  <c r="Y149" i="21"/>
  <c r="Z149" i="21"/>
  <c r="AB149" i="21"/>
  <c r="AF149" i="21"/>
  <c r="AI149" i="21"/>
  <c r="N150" i="21"/>
  <c r="P150" i="21"/>
  <c r="Y150" i="21"/>
  <c r="Z150" i="21"/>
  <c r="AB150" i="21"/>
  <c r="AF150" i="21"/>
  <c r="AI150" i="21"/>
  <c r="N151" i="21"/>
  <c r="P151" i="21"/>
  <c r="Y151" i="21"/>
  <c r="Z151" i="21"/>
  <c r="AB151" i="21"/>
  <c r="AF151" i="21"/>
  <c r="AI151" i="21"/>
  <c r="N152" i="21"/>
  <c r="P152" i="21"/>
  <c r="Y152" i="21"/>
  <c r="Z152" i="21"/>
  <c r="AB152" i="21"/>
  <c r="AF152" i="21"/>
  <c r="AI152" i="21"/>
  <c r="N153" i="21"/>
  <c r="P153" i="21"/>
  <c r="Y153" i="21"/>
  <c r="Z153" i="21"/>
  <c r="AB153" i="21"/>
  <c r="AF153" i="21"/>
  <c r="AI153" i="21"/>
  <c r="AE154" i="21"/>
  <c r="N154" i="21"/>
  <c r="P154" i="21"/>
  <c r="Y154" i="21"/>
  <c r="Z154" i="21"/>
  <c r="AB154" i="21"/>
  <c r="AF154" i="21"/>
  <c r="AI154" i="21"/>
  <c r="N155" i="21"/>
  <c r="P155" i="21"/>
  <c r="Y155" i="21"/>
  <c r="Z155" i="21"/>
  <c r="AB155" i="21"/>
  <c r="AF155" i="21"/>
  <c r="AI155" i="21"/>
  <c r="N156" i="21"/>
  <c r="P156" i="21"/>
  <c r="Y156" i="21"/>
  <c r="Z156" i="21"/>
  <c r="AB156" i="21"/>
  <c r="AF156" i="21"/>
  <c r="AI156" i="21"/>
  <c r="N157" i="21"/>
  <c r="P157" i="21"/>
  <c r="Y157" i="21"/>
  <c r="Z157" i="21"/>
  <c r="AB157" i="21"/>
  <c r="AF157" i="21"/>
  <c r="AI157" i="21"/>
  <c r="N158" i="21"/>
  <c r="P158" i="21"/>
  <c r="Y158" i="21"/>
  <c r="Z158" i="21"/>
  <c r="AB158" i="21"/>
  <c r="AF158" i="21"/>
  <c r="AI158" i="21"/>
  <c r="N159" i="21"/>
  <c r="P159" i="21"/>
  <c r="Y159" i="21"/>
  <c r="Z159" i="21"/>
  <c r="AB159" i="21"/>
  <c r="AF159" i="21"/>
  <c r="AI159" i="21"/>
  <c r="N160" i="21"/>
  <c r="P160" i="21"/>
  <c r="Y160" i="21"/>
  <c r="Z160" i="21"/>
  <c r="AB160" i="21"/>
  <c r="AF160" i="21"/>
  <c r="AI160" i="21"/>
  <c r="N161" i="21"/>
  <c r="P161" i="21"/>
  <c r="Y161" i="21"/>
  <c r="Z161" i="21"/>
  <c r="AB161" i="21"/>
  <c r="AF161" i="21"/>
  <c r="AI161" i="21"/>
  <c r="AE162" i="21"/>
  <c r="N162" i="21"/>
  <c r="P162" i="21"/>
  <c r="Y162" i="21"/>
  <c r="Z162" i="21"/>
  <c r="AB162" i="21"/>
  <c r="AF162" i="21"/>
  <c r="AI162" i="21"/>
  <c r="N163" i="21"/>
  <c r="P163" i="21"/>
  <c r="Y163" i="21"/>
  <c r="Z163" i="21"/>
  <c r="AB163" i="21"/>
  <c r="AF163" i="21"/>
  <c r="AI163" i="21"/>
  <c r="N164" i="21"/>
  <c r="P164" i="21"/>
  <c r="Y164" i="21"/>
  <c r="Z164" i="21"/>
  <c r="AB164" i="21"/>
  <c r="AF164" i="21"/>
  <c r="AI164" i="21"/>
  <c r="N165" i="21"/>
  <c r="P165" i="21"/>
  <c r="Y165" i="21"/>
  <c r="Z165" i="21"/>
  <c r="AB165" i="21"/>
  <c r="AF165" i="21"/>
  <c r="AI165" i="21"/>
  <c r="N166" i="21"/>
  <c r="P166" i="21"/>
  <c r="Y166" i="21"/>
  <c r="Z166" i="21"/>
  <c r="AB166" i="21"/>
  <c r="AF166" i="21"/>
  <c r="AI166" i="21"/>
  <c r="AE167" i="21"/>
  <c r="N167" i="21"/>
  <c r="P167" i="21"/>
  <c r="Y167" i="21"/>
  <c r="Z167" i="21"/>
  <c r="AB167" i="21"/>
  <c r="AF167" i="21"/>
  <c r="AI167" i="21"/>
  <c r="N168" i="21"/>
  <c r="P168" i="21"/>
  <c r="Y168" i="21"/>
  <c r="Z168" i="21"/>
  <c r="AB168" i="21"/>
  <c r="AF168" i="21"/>
  <c r="AI168" i="21"/>
  <c r="N169" i="21"/>
  <c r="P169" i="21"/>
  <c r="Y169" i="21"/>
  <c r="Z169" i="21"/>
  <c r="AB169" i="21"/>
  <c r="AF169" i="21"/>
  <c r="AI169" i="21"/>
  <c r="AE170" i="21"/>
  <c r="N170" i="21"/>
  <c r="P170" i="21"/>
  <c r="Y170" i="21"/>
  <c r="Z170" i="21"/>
  <c r="AB170" i="21"/>
  <c r="AF170" i="21"/>
  <c r="AI170" i="21"/>
  <c r="N171" i="21"/>
  <c r="P171" i="21"/>
  <c r="Y171" i="21"/>
  <c r="Z171" i="21"/>
  <c r="AB171" i="21"/>
  <c r="AF171" i="21"/>
  <c r="AI171" i="21"/>
  <c r="N172" i="21"/>
  <c r="P172" i="21"/>
  <c r="Y172" i="21"/>
  <c r="Z172" i="21"/>
  <c r="AB172" i="21"/>
  <c r="AF172" i="21"/>
  <c r="AI172" i="21"/>
  <c r="N173" i="21"/>
  <c r="P173" i="21"/>
  <c r="Y173" i="21"/>
  <c r="Z173" i="21"/>
  <c r="AB173" i="21"/>
  <c r="AF173" i="21"/>
  <c r="AI173" i="21"/>
  <c r="AE174" i="21"/>
  <c r="N174" i="21"/>
  <c r="P174" i="21"/>
  <c r="Y174" i="21"/>
  <c r="Z174" i="21"/>
  <c r="AB174" i="21"/>
  <c r="AF174" i="21"/>
  <c r="AI174" i="21"/>
  <c r="N175" i="21"/>
  <c r="P175" i="21"/>
  <c r="Y175" i="21"/>
  <c r="Z175" i="21"/>
  <c r="AB175" i="21"/>
  <c r="AF175" i="21"/>
  <c r="AI175" i="21"/>
  <c r="N176" i="21"/>
  <c r="P176" i="21"/>
  <c r="Y176" i="21"/>
  <c r="Z176" i="21"/>
  <c r="AB176" i="21"/>
  <c r="AF176" i="21"/>
  <c r="AI176" i="21"/>
  <c r="N177" i="21"/>
  <c r="P177" i="21"/>
  <c r="Y177" i="21"/>
  <c r="Z177" i="21"/>
  <c r="AB177" i="21"/>
  <c r="AF177" i="21"/>
  <c r="AI177" i="21"/>
  <c r="N178" i="21"/>
  <c r="P178" i="21"/>
  <c r="Y178" i="21"/>
  <c r="Z178" i="21"/>
  <c r="AB178" i="21"/>
  <c r="AF178" i="21"/>
  <c r="AI178" i="21"/>
  <c r="N179" i="21"/>
  <c r="P179" i="21"/>
  <c r="Y179" i="21"/>
  <c r="Z179" i="21"/>
  <c r="AB179" i="21"/>
  <c r="AF179" i="21"/>
  <c r="AI179" i="21"/>
  <c r="N180" i="21"/>
  <c r="P180" i="21"/>
  <c r="Y180" i="21"/>
  <c r="Z180" i="21"/>
  <c r="AB180" i="21"/>
  <c r="AF180" i="21"/>
  <c r="AI180" i="21"/>
  <c r="N181" i="21"/>
  <c r="P181" i="21"/>
  <c r="Y181" i="21"/>
  <c r="Z181" i="21"/>
  <c r="AB181" i="21"/>
  <c r="AF181" i="21"/>
  <c r="AI181" i="21"/>
  <c r="N182" i="21"/>
  <c r="P182" i="21"/>
  <c r="Y182" i="21"/>
  <c r="Z182" i="21"/>
  <c r="AB182" i="21"/>
  <c r="AF182" i="21"/>
  <c r="AI182" i="21"/>
  <c r="AE183" i="21"/>
  <c r="N183" i="21"/>
  <c r="P183" i="21"/>
  <c r="Y183" i="21"/>
  <c r="Z183" i="21"/>
  <c r="AB183" i="21"/>
  <c r="AF183" i="21"/>
  <c r="AI183" i="21"/>
  <c r="N184" i="21"/>
  <c r="P184" i="21"/>
  <c r="Y184" i="21"/>
  <c r="Z184" i="21"/>
  <c r="AB184" i="21"/>
  <c r="AE184" i="21"/>
  <c r="AF184" i="21"/>
  <c r="AI184" i="21"/>
  <c r="N185" i="21"/>
  <c r="P185" i="21"/>
  <c r="Y185" i="21"/>
  <c r="Z185" i="21"/>
  <c r="AB185" i="21"/>
  <c r="AE185" i="21"/>
  <c r="AF185" i="21"/>
  <c r="AI185" i="21"/>
  <c r="N186" i="21"/>
  <c r="P186" i="21"/>
  <c r="Y186" i="21"/>
  <c r="Z186" i="21"/>
  <c r="AB186" i="21"/>
  <c r="AF186" i="21"/>
  <c r="AI186" i="21"/>
  <c r="AE187" i="21"/>
  <c r="N187" i="21"/>
  <c r="P187" i="21"/>
  <c r="Y187" i="21"/>
  <c r="Z187" i="21"/>
  <c r="AB187" i="21"/>
  <c r="AF187" i="21"/>
  <c r="AI187" i="21"/>
  <c r="N188" i="21"/>
  <c r="P188" i="21"/>
  <c r="Y188" i="21"/>
  <c r="Z188" i="21"/>
  <c r="AB188" i="21"/>
  <c r="AF188" i="21"/>
  <c r="AI188" i="21"/>
  <c r="N189" i="21"/>
  <c r="P189" i="21"/>
  <c r="Y189" i="21"/>
  <c r="Z189" i="21"/>
  <c r="AB189" i="21"/>
  <c r="AE189" i="21"/>
  <c r="AF189" i="21"/>
  <c r="AI189" i="21"/>
  <c r="N190" i="21"/>
  <c r="P190" i="21"/>
  <c r="Y190" i="21"/>
  <c r="Z190" i="21"/>
  <c r="AB190" i="21"/>
  <c r="AF190" i="21"/>
  <c r="AI190" i="21"/>
  <c r="AE191" i="21"/>
  <c r="N191" i="21"/>
  <c r="P191" i="21"/>
  <c r="Y191" i="21"/>
  <c r="Z191" i="21"/>
  <c r="AB191" i="21"/>
  <c r="AF191" i="21"/>
  <c r="AI191" i="21"/>
  <c r="N192" i="21"/>
  <c r="P192" i="21"/>
  <c r="Y192" i="21"/>
  <c r="Z192" i="21"/>
  <c r="AB192" i="21"/>
  <c r="AF192" i="21"/>
  <c r="AI192" i="21"/>
  <c r="N193" i="21"/>
  <c r="P193" i="21"/>
  <c r="Y193" i="21"/>
  <c r="Z193" i="21"/>
  <c r="AB193" i="21"/>
  <c r="AF193" i="21"/>
  <c r="AI193" i="21"/>
  <c r="N194" i="21"/>
  <c r="P194" i="21"/>
  <c r="Y194" i="21"/>
  <c r="Z194" i="21"/>
  <c r="AB194" i="21"/>
  <c r="AF194" i="21"/>
  <c r="AI194" i="21"/>
  <c r="N195" i="21"/>
  <c r="P195" i="21"/>
  <c r="Y195" i="21"/>
  <c r="Z195" i="21"/>
  <c r="AB195" i="21"/>
  <c r="AF195" i="21"/>
  <c r="AI195" i="21"/>
  <c r="N196" i="21"/>
  <c r="P196" i="21"/>
  <c r="Y196" i="21"/>
  <c r="Z196" i="21"/>
  <c r="AB196" i="21"/>
  <c r="AF196" i="21"/>
  <c r="AI196" i="21"/>
  <c r="N197" i="21"/>
  <c r="P197" i="21"/>
  <c r="Y197" i="21"/>
  <c r="Z197" i="21"/>
  <c r="AB197" i="21"/>
  <c r="AF197" i="21"/>
  <c r="AI197" i="21"/>
  <c r="N198" i="21"/>
  <c r="P198" i="21"/>
  <c r="Y198" i="21"/>
  <c r="Z198" i="21"/>
  <c r="AB198" i="21"/>
  <c r="AF198" i="21"/>
  <c r="AI198" i="21"/>
  <c r="AE199" i="21"/>
  <c r="N199" i="21"/>
  <c r="P199" i="21"/>
  <c r="Y199" i="21"/>
  <c r="Z199" i="21"/>
  <c r="AB199" i="21"/>
  <c r="AF199" i="21"/>
  <c r="AI199" i="21"/>
  <c r="N200" i="21"/>
  <c r="P200" i="21"/>
  <c r="Y200" i="21"/>
  <c r="Z200" i="21"/>
  <c r="AB200" i="21"/>
  <c r="AF200" i="21"/>
  <c r="AI200" i="21"/>
  <c r="N201" i="21"/>
  <c r="P201" i="21"/>
  <c r="Y201" i="21"/>
  <c r="Z201" i="21"/>
  <c r="AB201" i="21"/>
  <c r="AF201" i="21"/>
  <c r="AI201" i="21"/>
  <c r="B202" i="21"/>
  <c r="H202" i="21"/>
  <c r="N202" i="21"/>
  <c r="P202" i="21"/>
  <c r="Y202" i="21"/>
  <c r="Z202" i="21"/>
  <c r="AB202" i="21"/>
  <c r="AF202" i="21"/>
  <c r="AI202" i="21"/>
  <c r="B203" i="21"/>
  <c r="H203" i="21"/>
  <c r="N203" i="21"/>
  <c r="P203" i="21"/>
  <c r="Y203" i="21"/>
  <c r="Z203" i="21"/>
  <c r="AB203" i="21"/>
  <c r="AF203" i="21"/>
  <c r="AI203" i="21"/>
  <c r="B204" i="21"/>
  <c r="H204" i="21"/>
  <c r="N204" i="21"/>
  <c r="P204" i="21"/>
  <c r="Y204" i="21"/>
  <c r="Z204" i="21"/>
  <c r="AB204" i="21"/>
  <c r="AF204" i="21"/>
  <c r="AI204" i="21"/>
  <c r="B205" i="21"/>
  <c r="H205" i="21"/>
  <c r="N205" i="21"/>
  <c r="P205" i="21"/>
  <c r="Y205" i="21"/>
  <c r="Z205" i="21"/>
  <c r="AB205" i="21"/>
  <c r="AF205" i="21"/>
  <c r="AI205" i="21"/>
  <c r="B206" i="21"/>
  <c r="H206" i="21"/>
  <c r="N206" i="21"/>
  <c r="P206" i="21"/>
  <c r="Y206" i="21"/>
  <c r="Z206" i="21"/>
  <c r="AB206" i="21"/>
  <c r="AF206" i="21"/>
  <c r="AI206" i="21"/>
  <c r="B207" i="21"/>
  <c r="H207" i="21"/>
  <c r="N207" i="21"/>
  <c r="P207" i="21"/>
  <c r="Y207" i="21"/>
  <c r="Z207" i="21"/>
  <c r="AB207" i="21"/>
  <c r="AF207" i="21"/>
  <c r="AI207" i="21"/>
  <c r="B208" i="21"/>
  <c r="H208" i="21"/>
  <c r="N208" i="21"/>
  <c r="P208" i="21"/>
  <c r="Y208" i="21"/>
  <c r="Z208" i="21"/>
  <c r="AB208" i="21"/>
  <c r="AF208" i="21"/>
  <c r="AI208" i="21"/>
  <c r="B209" i="21"/>
  <c r="H209" i="21"/>
  <c r="L209" i="21"/>
  <c r="P209" i="21"/>
  <c r="AE209" i="21"/>
  <c r="AJ209" i="21"/>
  <c r="AI209" i="21"/>
  <c r="B210" i="21"/>
  <c r="H210" i="21"/>
  <c r="L210" i="21"/>
  <c r="P210" i="21"/>
  <c r="AE210" i="21"/>
  <c r="AJ210" i="21"/>
  <c r="AI210" i="21"/>
  <c r="B211" i="21"/>
  <c r="H211" i="21"/>
  <c r="L211" i="21"/>
  <c r="P211" i="21"/>
  <c r="AE211" i="21"/>
  <c r="AJ211" i="21"/>
  <c r="AI211" i="21"/>
  <c r="B212" i="21"/>
  <c r="H212" i="21"/>
  <c r="L212" i="21"/>
  <c r="P212" i="21"/>
  <c r="AE212" i="21"/>
  <c r="AJ212" i="21"/>
  <c r="AI212" i="21"/>
  <c r="A213" i="21"/>
  <c r="B213" i="21"/>
  <c r="H213" i="21"/>
  <c r="J213" i="21"/>
  <c r="L213" i="21"/>
  <c r="P213" i="21"/>
  <c r="AE213" i="21"/>
  <c r="AJ213" i="21"/>
  <c r="AI213" i="21"/>
  <c r="A214" i="21"/>
  <c r="B214" i="21"/>
  <c r="H214" i="21"/>
  <c r="J214" i="21"/>
  <c r="L214" i="21"/>
  <c r="P214" i="21"/>
  <c r="AE214" i="21"/>
  <c r="AJ214" i="21"/>
  <c r="AI214" i="21"/>
  <c r="A215" i="21"/>
  <c r="B215" i="21"/>
  <c r="H215" i="21"/>
  <c r="J215" i="21"/>
  <c r="L215" i="21"/>
  <c r="P215" i="21"/>
  <c r="AE215" i="21"/>
  <c r="AJ215" i="21"/>
  <c r="AI215" i="21"/>
  <c r="A216" i="21"/>
  <c r="B216" i="21"/>
  <c r="H216" i="21"/>
  <c r="J216" i="21"/>
  <c r="L216" i="21"/>
  <c r="P216" i="21"/>
  <c r="AI216" i="21"/>
  <c r="AJ216" i="21"/>
  <c r="A217" i="21"/>
  <c r="B217" i="21"/>
  <c r="H217" i="21"/>
  <c r="J217" i="21"/>
  <c r="L217" i="21"/>
  <c r="P217" i="21"/>
  <c r="AI217" i="21"/>
  <c r="AJ217" i="21"/>
  <c r="A218" i="21"/>
  <c r="B21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8" i="21"/>
  <c r="H79" i="21"/>
  <c r="H80" i="21"/>
  <c r="H81" i="21"/>
  <c r="H82" i="21"/>
  <c r="H83" i="21"/>
  <c r="H84" i="21"/>
  <c r="H85" i="21"/>
  <c r="H86" i="21"/>
  <c r="H87" i="21"/>
  <c r="H88" i="21"/>
  <c r="H89" i="21"/>
  <c r="H90" i="21"/>
  <c r="H91" i="21"/>
  <c r="H92" i="21"/>
  <c r="H93" i="21"/>
  <c r="H94" i="21"/>
  <c r="H95" i="21"/>
  <c r="H96" i="21"/>
  <c r="H97" i="21"/>
  <c r="H98" i="21"/>
  <c r="H99" i="21"/>
  <c r="H100" i="21"/>
  <c r="H101" i="21"/>
  <c r="H102" i="21"/>
  <c r="H103" i="21"/>
  <c r="H104" i="21"/>
  <c r="H105" i="21"/>
  <c r="H106" i="21"/>
  <c r="H107" i="21"/>
  <c r="H108" i="21"/>
  <c r="H109" i="21"/>
  <c r="H110" i="21"/>
  <c r="H111" i="21"/>
  <c r="H112"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18" i="21"/>
  <c r="L218" i="21"/>
  <c r="P218" i="21"/>
  <c r="AI218" i="21"/>
  <c r="AJ218" i="21"/>
  <c r="A219" i="21"/>
  <c r="B219" i="21"/>
  <c r="H219" i="21"/>
  <c r="L219" i="21"/>
  <c r="P219" i="21"/>
  <c r="AI219" i="21"/>
  <c r="AJ219" i="21"/>
  <c r="A220" i="21"/>
  <c r="B220" i="21"/>
  <c r="H220" i="21"/>
  <c r="L220" i="21"/>
  <c r="P220" i="21"/>
  <c r="AI220" i="21"/>
  <c r="AJ220" i="21"/>
  <c r="A221" i="21"/>
  <c r="B221" i="21"/>
  <c r="H221" i="21"/>
  <c r="L221" i="21"/>
  <c r="P221" i="21"/>
  <c r="AI221" i="21"/>
  <c r="AJ221" i="21"/>
  <c r="A222" i="21"/>
  <c r="B222" i="21"/>
  <c r="H222" i="21"/>
  <c r="L222" i="21"/>
  <c r="P222" i="21"/>
  <c r="AI222" i="21"/>
  <c r="AJ222" i="21"/>
  <c r="A223" i="21"/>
  <c r="B223" i="21"/>
  <c r="H223" i="21"/>
  <c r="L223" i="21"/>
  <c r="P223" i="21"/>
  <c r="AI223" i="21"/>
  <c r="AJ223" i="21"/>
  <c r="A224" i="21"/>
  <c r="B224" i="21"/>
  <c r="H224" i="21"/>
  <c r="L224" i="21"/>
  <c r="P224" i="21"/>
  <c r="AI224" i="21"/>
  <c r="AJ224" i="21"/>
  <c r="A225" i="21"/>
  <c r="B225" i="21"/>
  <c r="H225" i="21"/>
  <c r="L225" i="21"/>
  <c r="P225" i="21"/>
  <c r="AI225" i="21"/>
  <c r="AJ225" i="21"/>
  <c r="A226" i="21"/>
  <c r="B226" i="21"/>
  <c r="H226" i="21"/>
  <c r="L226" i="21"/>
  <c r="P226" i="21"/>
  <c r="AI226" i="21"/>
  <c r="AJ226" i="21"/>
  <c r="A227" i="21"/>
  <c r="B227" i="21"/>
  <c r="H227" i="21"/>
  <c r="L227" i="21"/>
  <c r="P227" i="21"/>
  <c r="AI227" i="21"/>
  <c r="AJ227" i="21"/>
  <c r="A228" i="21"/>
  <c r="B228" i="21"/>
  <c r="H228" i="21"/>
  <c r="L228" i="21"/>
  <c r="P228" i="21"/>
  <c r="AI228" i="21"/>
  <c r="AJ228" i="21"/>
  <c r="A229" i="21"/>
  <c r="B229" i="21"/>
  <c r="H229" i="21"/>
  <c r="L229" i="21"/>
  <c r="P229" i="21"/>
  <c r="AI229" i="21"/>
  <c r="AJ229" i="21"/>
  <c r="A230" i="21"/>
  <c r="B230" i="21"/>
  <c r="H230" i="21"/>
  <c r="L230" i="21"/>
  <c r="P230" i="21"/>
  <c r="AI230" i="21"/>
  <c r="AJ230" i="21"/>
  <c r="A231" i="21"/>
  <c r="B231" i="21"/>
  <c r="H231" i="21"/>
  <c r="L231" i="21"/>
  <c r="P231" i="21"/>
  <c r="AI231" i="21"/>
  <c r="AJ231" i="21"/>
  <c r="A232" i="21"/>
  <c r="B232" i="21"/>
  <c r="H232" i="21"/>
  <c r="L232" i="21"/>
  <c r="P232" i="21"/>
  <c r="AI232" i="21"/>
  <c r="AJ232" i="21"/>
  <c r="A233" i="21"/>
  <c r="B233" i="21"/>
  <c r="H233" i="21"/>
  <c r="L233" i="21"/>
  <c r="P233" i="21"/>
  <c r="AI233" i="21"/>
  <c r="AJ233" i="21"/>
  <c r="A234" i="21"/>
  <c r="B234" i="21"/>
  <c r="H234" i="21"/>
  <c r="L234" i="21"/>
  <c r="P234" i="21"/>
  <c r="AI234" i="21"/>
  <c r="AJ234" i="21"/>
  <c r="A235" i="21"/>
  <c r="B235" i="21"/>
  <c r="H235" i="21"/>
  <c r="L235" i="21"/>
  <c r="P235" i="21"/>
  <c r="AI235" i="21"/>
  <c r="AJ235" i="21"/>
  <c r="A236" i="21"/>
  <c r="B236" i="21"/>
  <c r="H236" i="21"/>
  <c r="L236" i="21"/>
  <c r="P236" i="21"/>
  <c r="AI236" i="21"/>
  <c r="AJ236" i="21"/>
  <c r="A237" i="21"/>
  <c r="B237" i="21"/>
  <c r="H237" i="21"/>
  <c r="L237" i="21"/>
  <c r="P237" i="21"/>
  <c r="AI237" i="21"/>
  <c r="AJ237" i="21"/>
  <c r="A238" i="21"/>
  <c r="B238" i="21"/>
  <c r="H238" i="21"/>
  <c r="L238" i="21"/>
  <c r="P238" i="21"/>
  <c r="A239" i="21"/>
  <c r="B239" i="21"/>
  <c r="H239" i="21"/>
  <c r="L239" i="21"/>
  <c r="P239" i="21"/>
  <c r="A240" i="21"/>
  <c r="B240" i="21"/>
  <c r="H240" i="21"/>
  <c r="L240" i="21"/>
  <c r="P240" i="21"/>
  <c r="A241" i="21"/>
  <c r="B241" i="21"/>
  <c r="H241" i="21"/>
  <c r="L241" i="21"/>
  <c r="P241" i="21"/>
  <c r="A242" i="21"/>
  <c r="B242" i="21"/>
  <c r="H242" i="21"/>
  <c r="L242" i="21"/>
  <c r="P242" i="21"/>
  <c r="A243" i="21"/>
  <c r="B243" i="21"/>
  <c r="P243" i="21"/>
  <c r="A244" i="21"/>
  <c r="B244" i="21"/>
  <c r="P244" i="21"/>
  <c r="A245" i="21"/>
  <c r="B245" i="21"/>
  <c r="P245" i="21"/>
  <c r="A246" i="21"/>
  <c r="B246" i="21"/>
  <c r="P246" i="21"/>
  <c r="A247" i="21"/>
  <c r="B247" i="21"/>
  <c r="P247" i="21"/>
  <c r="A248" i="21"/>
  <c r="B248" i="21"/>
  <c r="P248" i="21"/>
  <c r="A249" i="21"/>
  <c r="B249" i="21"/>
  <c r="P249" i="21"/>
  <c r="A250" i="21"/>
  <c r="B250" i="21"/>
  <c r="P250" i="21"/>
  <c r="A251" i="21"/>
  <c r="B251" i="21"/>
  <c r="P251" i="21"/>
  <c r="A252" i="21"/>
  <c r="B252" i="21"/>
  <c r="P252" i="21"/>
  <c r="A253" i="21"/>
  <c r="B253" i="21"/>
  <c r="P253" i="21"/>
  <c r="A254" i="21"/>
  <c r="B254" i="21"/>
  <c r="P254" i="21"/>
  <c r="A255" i="21"/>
  <c r="B255" i="21"/>
  <c r="P255" i="21"/>
  <c r="A256" i="21"/>
  <c r="B256" i="21"/>
  <c r="P256" i="21"/>
  <c r="A257" i="21"/>
  <c r="B257" i="21"/>
  <c r="P257" i="21"/>
  <c r="A258" i="21"/>
  <c r="B258" i="21"/>
  <c r="P258" i="21"/>
  <c r="A259" i="21"/>
  <c r="B259" i="21"/>
  <c r="P259" i="21"/>
  <c r="A260" i="21"/>
  <c r="B260" i="21"/>
  <c r="P260" i="21"/>
  <c r="A261" i="21"/>
  <c r="B261" i="21"/>
  <c r="P261" i="21"/>
  <c r="A262" i="21"/>
  <c r="B262" i="21"/>
  <c r="P262" i="21"/>
  <c r="A263" i="21"/>
  <c r="B263" i="21"/>
  <c r="P263" i="21"/>
  <c r="A264" i="21"/>
  <c r="B264" i="21"/>
  <c r="P264" i="21"/>
  <c r="A265" i="21"/>
  <c r="B265" i="21"/>
  <c r="P265" i="21"/>
  <c r="A266" i="21"/>
  <c r="B266" i="21"/>
  <c r="P266" i="21"/>
  <c r="A267" i="21"/>
  <c r="B267" i="21"/>
  <c r="P267" i="21"/>
  <c r="A268" i="21"/>
  <c r="B268" i="21"/>
  <c r="P268" i="21"/>
  <c r="A269" i="21"/>
  <c r="B269" i="21"/>
  <c r="P269" i="21"/>
  <c r="A270" i="21"/>
  <c r="B270" i="21"/>
  <c r="P270" i="21"/>
  <c r="A271" i="21"/>
  <c r="B271" i="21"/>
  <c r="P271" i="21"/>
  <c r="A272" i="21"/>
  <c r="B272" i="21"/>
  <c r="W3" i="20"/>
  <c r="AH3" i="20"/>
  <c r="C4" i="20"/>
  <c r="K187" i="20" s="1"/>
  <c r="T187" i="20" s="1"/>
  <c r="W4" i="20"/>
  <c r="AH4" i="20"/>
  <c r="W5" i="20"/>
  <c r="AH5" i="20"/>
  <c r="N8" i="20"/>
  <c r="P8" i="20"/>
  <c r="Y8" i="20"/>
  <c r="Z8" i="20"/>
  <c r="AA8" i="20"/>
  <c r="AB8" i="20"/>
  <c r="AI8" i="20"/>
  <c r="N9" i="20"/>
  <c r="P9" i="20"/>
  <c r="Y9" i="20"/>
  <c r="Z9" i="20"/>
  <c r="AA9" i="20"/>
  <c r="AB9" i="20"/>
  <c r="AF9" i="20"/>
  <c r="AI9" i="20"/>
  <c r="N10" i="20"/>
  <c r="P10" i="20"/>
  <c r="Y10" i="20"/>
  <c r="Z10" i="20"/>
  <c r="AA10" i="20"/>
  <c r="AB10" i="20"/>
  <c r="AF10" i="20"/>
  <c r="AI10" i="20"/>
  <c r="Y11" i="20"/>
  <c r="Z11" i="20"/>
  <c r="AA11" i="20"/>
  <c r="AB11" i="20"/>
  <c r="AF11" i="20"/>
  <c r="AI11" i="20"/>
  <c r="N12" i="20"/>
  <c r="P12" i="20"/>
  <c r="AF12" i="20"/>
  <c r="AI12" i="20"/>
  <c r="N13" i="20"/>
  <c r="P13" i="20"/>
  <c r="Y13" i="20"/>
  <c r="Z13" i="20"/>
  <c r="AA13" i="20"/>
  <c r="AB13" i="20"/>
  <c r="AF13" i="20"/>
  <c r="AI13" i="20"/>
  <c r="N14" i="20"/>
  <c r="P14" i="20"/>
  <c r="Y14" i="20"/>
  <c r="Z14" i="20"/>
  <c r="AA14" i="20"/>
  <c r="AB14" i="20"/>
  <c r="AF14" i="20"/>
  <c r="AI14" i="20"/>
  <c r="N15" i="20"/>
  <c r="P15" i="20"/>
  <c r="Y15" i="20"/>
  <c r="Z15" i="20"/>
  <c r="AA15" i="20"/>
  <c r="AB15" i="20"/>
  <c r="AF15" i="20"/>
  <c r="AI15" i="20"/>
  <c r="N16" i="20"/>
  <c r="P16" i="20"/>
  <c r="AF16" i="20"/>
  <c r="AI16" i="20"/>
  <c r="N17" i="20"/>
  <c r="P17" i="20"/>
  <c r="Y17" i="20"/>
  <c r="Z17" i="20"/>
  <c r="AA17" i="20"/>
  <c r="AB17" i="20"/>
  <c r="AF17" i="20"/>
  <c r="AI17" i="20"/>
  <c r="N18" i="20"/>
  <c r="P18" i="20"/>
  <c r="AF18" i="20"/>
  <c r="AI18" i="20"/>
  <c r="N19" i="20"/>
  <c r="P19" i="20"/>
  <c r="Y19" i="20"/>
  <c r="Z19" i="20"/>
  <c r="AA19" i="20"/>
  <c r="AB19" i="20"/>
  <c r="AF19" i="20"/>
  <c r="AI19" i="20"/>
  <c r="N20" i="20"/>
  <c r="P20" i="20"/>
  <c r="AF20" i="20"/>
  <c r="AI20" i="20"/>
  <c r="N21" i="20"/>
  <c r="P21" i="20"/>
  <c r="AF21" i="20"/>
  <c r="AI21" i="20"/>
  <c r="N22" i="20"/>
  <c r="P22" i="20"/>
  <c r="Y22" i="20"/>
  <c r="Z22" i="20"/>
  <c r="AA22" i="20"/>
  <c r="AB22" i="20"/>
  <c r="AF22" i="20"/>
  <c r="AI22" i="20"/>
  <c r="N23" i="20"/>
  <c r="P23" i="20"/>
  <c r="AF23" i="20"/>
  <c r="AI23" i="20"/>
  <c r="N24" i="20"/>
  <c r="P24" i="20"/>
  <c r="Y24" i="20"/>
  <c r="Z24" i="20"/>
  <c r="AA24" i="20"/>
  <c r="AB24" i="20"/>
  <c r="AF24" i="20"/>
  <c r="AI24" i="20"/>
  <c r="N25" i="20"/>
  <c r="P25" i="20"/>
  <c r="Y25" i="20"/>
  <c r="Z25" i="20"/>
  <c r="AA25" i="20"/>
  <c r="AB25" i="20"/>
  <c r="AF25" i="20"/>
  <c r="AI25" i="20"/>
  <c r="N26" i="20"/>
  <c r="P26" i="20"/>
  <c r="Y26" i="20"/>
  <c r="Z26" i="20"/>
  <c r="AA26" i="20"/>
  <c r="AB26" i="20"/>
  <c r="AF26" i="20"/>
  <c r="AI26" i="20"/>
  <c r="N27" i="20"/>
  <c r="P27" i="20"/>
  <c r="Y27" i="20"/>
  <c r="Z27" i="20"/>
  <c r="AA27" i="20"/>
  <c r="AB27" i="20"/>
  <c r="AF27" i="20"/>
  <c r="AI27" i="20"/>
  <c r="N28" i="20"/>
  <c r="P28" i="20"/>
  <c r="AF28" i="20"/>
  <c r="AI28" i="20"/>
  <c r="N29" i="20"/>
  <c r="P29" i="20"/>
  <c r="Y29" i="20"/>
  <c r="Z29" i="20"/>
  <c r="AA29" i="20"/>
  <c r="AB29" i="20"/>
  <c r="AF29" i="20"/>
  <c r="AI29" i="20"/>
  <c r="N30" i="20"/>
  <c r="P30" i="20"/>
  <c r="AF30" i="20"/>
  <c r="AI30" i="20"/>
  <c r="N31" i="20"/>
  <c r="P31" i="20"/>
  <c r="Y31" i="20"/>
  <c r="Z31" i="20"/>
  <c r="AA31" i="20"/>
  <c r="AB31" i="20"/>
  <c r="AF31" i="20"/>
  <c r="AI31" i="20"/>
  <c r="N32" i="20"/>
  <c r="P32" i="20"/>
  <c r="Y32" i="20"/>
  <c r="Z32" i="20"/>
  <c r="AA32" i="20"/>
  <c r="AB32" i="20"/>
  <c r="AF32" i="20"/>
  <c r="AI32" i="20"/>
  <c r="N33" i="20"/>
  <c r="P33" i="20"/>
  <c r="Y33" i="20"/>
  <c r="Z33" i="20"/>
  <c r="AA33" i="20"/>
  <c r="AB33" i="20"/>
  <c r="AF33" i="20"/>
  <c r="AI33" i="20"/>
  <c r="N34" i="20"/>
  <c r="P34" i="20"/>
  <c r="Y34" i="20"/>
  <c r="Z34" i="20"/>
  <c r="AA34" i="20"/>
  <c r="AB34" i="20"/>
  <c r="AF34" i="20"/>
  <c r="AI34" i="20"/>
  <c r="N35" i="20"/>
  <c r="P35" i="20"/>
  <c r="Y35" i="20"/>
  <c r="Z35" i="20"/>
  <c r="AA35" i="20"/>
  <c r="AB35" i="20"/>
  <c r="AF35" i="20"/>
  <c r="AI35" i="20"/>
  <c r="N36" i="20"/>
  <c r="P36" i="20"/>
  <c r="Y36" i="20"/>
  <c r="Z36" i="20"/>
  <c r="AA36" i="20"/>
  <c r="AB36" i="20"/>
  <c r="AF36" i="20"/>
  <c r="AI36" i="20"/>
  <c r="N37" i="20"/>
  <c r="P37" i="20"/>
  <c r="Y37" i="20"/>
  <c r="Z37" i="20"/>
  <c r="AA37" i="20"/>
  <c r="AB37" i="20"/>
  <c r="AF37" i="20"/>
  <c r="AI37" i="20"/>
  <c r="N38" i="20"/>
  <c r="P38" i="20"/>
  <c r="Y38" i="20"/>
  <c r="Z38" i="20"/>
  <c r="AA38" i="20"/>
  <c r="AB38" i="20"/>
  <c r="AF38" i="20"/>
  <c r="AI38" i="20"/>
  <c r="N39" i="20"/>
  <c r="P39" i="20"/>
  <c r="Y39" i="20"/>
  <c r="Z39" i="20"/>
  <c r="AA39" i="20"/>
  <c r="AB39" i="20"/>
  <c r="AF39" i="20"/>
  <c r="AI39" i="20"/>
  <c r="N40" i="20"/>
  <c r="P40" i="20"/>
  <c r="Y40" i="20"/>
  <c r="Z40" i="20"/>
  <c r="AA40" i="20"/>
  <c r="AB40" i="20"/>
  <c r="AF40" i="20"/>
  <c r="AI40" i="20"/>
  <c r="N41" i="20"/>
  <c r="P41" i="20"/>
  <c r="Y41" i="20"/>
  <c r="Z41" i="20"/>
  <c r="AA41" i="20"/>
  <c r="AB41" i="20"/>
  <c r="AF41" i="20"/>
  <c r="AI41" i="20"/>
  <c r="N42" i="20"/>
  <c r="P42" i="20"/>
  <c r="Y42" i="20"/>
  <c r="Z42" i="20"/>
  <c r="AA42" i="20"/>
  <c r="AB42" i="20"/>
  <c r="AF42" i="20"/>
  <c r="AI42" i="20"/>
  <c r="N43" i="20"/>
  <c r="P43" i="20"/>
  <c r="Y43" i="20"/>
  <c r="Z43" i="20"/>
  <c r="AA43" i="20"/>
  <c r="AB43" i="20"/>
  <c r="AF43" i="20"/>
  <c r="AI43" i="20"/>
  <c r="N44" i="20"/>
  <c r="P44" i="20"/>
  <c r="Y44" i="20"/>
  <c r="Z44" i="20"/>
  <c r="AA44" i="20"/>
  <c r="AB44" i="20"/>
  <c r="AF44" i="20"/>
  <c r="AI44" i="20"/>
  <c r="N45" i="20"/>
  <c r="P45" i="20"/>
  <c r="Y45" i="20"/>
  <c r="Z45" i="20"/>
  <c r="AA45" i="20"/>
  <c r="AB45" i="20"/>
  <c r="AF45" i="20"/>
  <c r="AI45" i="20"/>
  <c r="N46" i="20"/>
  <c r="P46" i="20"/>
  <c r="AF46" i="20"/>
  <c r="AI46" i="20"/>
  <c r="N47" i="20"/>
  <c r="P47" i="20"/>
  <c r="Y47" i="20"/>
  <c r="Z47" i="20"/>
  <c r="AA47" i="20"/>
  <c r="AB47" i="20"/>
  <c r="AF47" i="20"/>
  <c r="AI47" i="20"/>
  <c r="N48" i="20"/>
  <c r="P48" i="20"/>
  <c r="AF48" i="20"/>
  <c r="AI48" i="20"/>
  <c r="N49" i="20"/>
  <c r="P49" i="20"/>
  <c r="Y49" i="20"/>
  <c r="Z49" i="20"/>
  <c r="AA49" i="20"/>
  <c r="AB49" i="20"/>
  <c r="AF49" i="20"/>
  <c r="AI49" i="20"/>
  <c r="N50" i="20"/>
  <c r="P50" i="20"/>
  <c r="AF50" i="20"/>
  <c r="AI50" i="20"/>
  <c r="N51" i="20"/>
  <c r="P51" i="20"/>
  <c r="Y51" i="20"/>
  <c r="Z51" i="20"/>
  <c r="AA51" i="20"/>
  <c r="AB51" i="20"/>
  <c r="AF51" i="20"/>
  <c r="AI51" i="20"/>
  <c r="N52" i="20"/>
  <c r="P52" i="20"/>
  <c r="AF52" i="20"/>
  <c r="AI52" i="20"/>
  <c r="N53" i="20"/>
  <c r="P53" i="20"/>
  <c r="AF53" i="20"/>
  <c r="AI53" i="20"/>
  <c r="N54" i="20"/>
  <c r="P54" i="20"/>
  <c r="Y54" i="20"/>
  <c r="Z54" i="20"/>
  <c r="AA54" i="20"/>
  <c r="AB54" i="20"/>
  <c r="AF54" i="20"/>
  <c r="AI54" i="20"/>
  <c r="N55" i="20"/>
  <c r="P55" i="20"/>
  <c r="AF55" i="20"/>
  <c r="AI55" i="20"/>
  <c r="N56" i="20"/>
  <c r="P56" i="20"/>
  <c r="AF56" i="20"/>
  <c r="AI56" i="20"/>
  <c r="N57" i="20"/>
  <c r="P57" i="20"/>
  <c r="AF57" i="20"/>
  <c r="AI57" i="20"/>
  <c r="N58" i="20"/>
  <c r="P58" i="20"/>
  <c r="Y58" i="20"/>
  <c r="Z58" i="20"/>
  <c r="AA58" i="20"/>
  <c r="AB58" i="20"/>
  <c r="AF58" i="20"/>
  <c r="AI58" i="20"/>
  <c r="N59" i="20"/>
  <c r="P59" i="20"/>
  <c r="AF59" i="20"/>
  <c r="AI59" i="20"/>
  <c r="N60" i="20"/>
  <c r="P60" i="20"/>
  <c r="AF60" i="20"/>
  <c r="AI60" i="20"/>
  <c r="N61" i="20"/>
  <c r="P61" i="20"/>
  <c r="AF61" i="20"/>
  <c r="AI61" i="20"/>
  <c r="N62" i="20"/>
  <c r="P62" i="20"/>
  <c r="Y62" i="20"/>
  <c r="Z62" i="20"/>
  <c r="AA62" i="20"/>
  <c r="AB62" i="20"/>
  <c r="AF62" i="20"/>
  <c r="AI62" i="20"/>
  <c r="N63" i="20"/>
  <c r="P63" i="20"/>
  <c r="AF63" i="20"/>
  <c r="AI63" i="20"/>
  <c r="N64" i="20"/>
  <c r="P64" i="20"/>
  <c r="AF64" i="20"/>
  <c r="AI64" i="20"/>
  <c r="N65" i="20"/>
  <c r="P65" i="20"/>
  <c r="Y65" i="20"/>
  <c r="Z65" i="20"/>
  <c r="AA65" i="20"/>
  <c r="AB65" i="20"/>
  <c r="AF65" i="20"/>
  <c r="AI65" i="20"/>
  <c r="N66" i="20"/>
  <c r="P66" i="20"/>
  <c r="Y66" i="20"/>
  <c r="Z66" i="20"/>
  <c r="AA66" i="20"/>
  <c r="AB66" i="20"/>
  <c r="AF66" i="20"/>
  <c r="AI66" i="20"/>
  <c r="N67" i="20"/>
  <c r="P67" i="20"/>
  <c r="Y67" i="20"/>
  <c r="Z67" i="20"/>
  <c r="AA67" i="20"/>
  <c r="AB67" i="20"/>
  <c r="AF67" i="20"/>
  <c r="AI67" i="20"/>
  <c r="N68" i="20"/>
  <c r="P68" i="20"/>
  <c r="Y68" i="20"/>
  <c r="Z68" i="20"/>
  <c r="AA68" i="20"/>
  <c r="AB68" i="20"/>
  <c r="AF68" i="20"/>
  <c r="AI68" i="20"/>
  <c r="N69" i="20"/>
  <c r="P69" i="20"/>
  <c r="Y69" i="20"/>
  <c r="Z69" i="20"/>
  <c r="AA69" i="20"/>
  <c r="AB69" i="20"/>
  <c r="AF69" i="20"/>
  <c r="AI69" i="20"/>
  <c r="N70" i="20"/>
  <c r="P70" i="20"/>
  <c r="Y70" i="20"/>
  <c r="Z70" i="20"/>
  <c r="AA70" i="20"/>
  <c r="AB70" i="20"/>
  <c r="AF70" i="20"/>
  <c r="AI70" i="20"/>
  <c r="N71" i="20"/>
  <c r="P71" i="20"/>
  <c r="Y71" i="20"/>
  <c r="Z71" i="20"/>
  <c r="AA71" i="20"/>
  <c r="AB71" i="20"/>
  <c r="AF71" i="20"/>
  <c r="AI71" i="20"/>
  <c r="N72" i="20"/>
  <c r="P72" i="20"/>
  <c r="Y72" i="20"/>
  <c r="Z72" i="20"/>
  <c r="AA72" i="20"/>
  <c r="AB72" i="20"/>
  <c r="AF72" i="20"/>
  <c r="AI72" i="20"/>
  <c r="N73" i="20"/>
  <c r="P73" i="20"/>
  <c r="Y73" i="20"/>
  <c r="Z73" i="20"/>
  <c r="AA73" i="20"/>
  <c r="AB73" i="20"/>
  <c r="AF73" i="20"/>
  <c r="AI73" i="20"/>
  <c r="N74" i="20"/>
  <c r="P74" i="20"/>
  <c r="Y74" i="20"/>
  <c r="Z74" i="20"/>
  <c r="AA74" i="20"/>
  <c r="AB74" i="20"/>
  <c r="AF74" i="20"/>
  <c r="AI74" i="20"/>
  <c r="N75" i="20"/>
  <c r="P75" i="20"/>
  <c r="Y75" i="20"/>
  <c r="Z75" i="20"/>
  <c r="AA75" i="20"/>
  <c r="AB75" i="20"/>
  <c r="AF75" i="20"/>
  <c r="AI75" i="20"/>
  <c r="N76" i="20"/>
  <c r="P76" i="20"/>
  <c r="Y76" i="20"/>
  <c r="Z76" i="20"/>
  <c r="AA76" i="20"/>
  <c r="AB76" i="20"/>
  <c r="AF76" i="20"/>
  <c r="AI76" i="20"/>
  <c r="N77" i="20"/>
  <c r="P77" i="20"/>
  <c r="Y77" i="20"/>
  <c r="Z77" i="20"/>
  <c r="AA77" i="20"/>
  <c r="AB77" i="20"/>
  <c r="AF77" i="20"/>
  <c r="AI77" i="20"/>
  <c r="N78" i="20"/>
  <c r="P78" i="20"/>
  <c r="Y78" i="20"/>
  <c r="Z78" i="20"/>
  <c r="AA78" i="20"/>
  <c r="AB78" i="20"/>
  <c r="AF78" i="20"/>
  <c r="AI78" i="20"/>
  <c r="N79" i="20"/>
  <c r="P79" i="20"/>
  <c r="Y79" i="20"/>
  <c r="Z79" i="20"/>
  <c r="AA79" i="20"/>
  <c r="AB79" i="20"/>
  <c r="AF79" i="20"/>
  <c r="AI79" i="20"/>
  <c r="N80" i="20"/>
  <c r="P80" i="20"/>
  <c r="Y80" i="20"/>
  <c r="Z80" i="20"/>
  <c r="AA80" i="20"/>
  <c r="AB80" i="20"/>
  <c r="AF80" i="20"/>
  <c r="AI80" i="20"/>
  <c r="N81" i="20"/>
  <c r="P81" i="20"/>
  <c r="Y81" i="20"/>
  <c r="Z81" i="20"/>
  <c r="AA81" i="20"/>
  <c r="AB81" i="20"/>
  <c r="AF81" i="20"/>
  <c r="AI81" i="20"/>
  <c r="N82" i="20"/>
  <c r="P82" i="20"/>
  <c r="Y82" i="20"/>
  <c r="Z82" i="20"/>
  <c r="AA82" i="20"/>
  <c r="AB82" i="20"/>
  <c r="AF82" i="20"/>
  <c r="AI82" i="20"/>
  <c r="N83" i="20"/>
  <c r="P83" i="20"/>
  <c r="Y83" i="20"/>
  <c r="Z83" i="20"/>
  <c r="AA83" i="20"/>
  <c r="AB83" i="20"/>
  <c r="AF83" i="20"/>
  <c r="AI83" i="20"/>
  <c r="N84" i="20"/>
  <c r="P84" i="20"/>
  <c r="Y84" i="20"/>
  <c r="Z84" i="20"/>
  <c r="AA84" i="20"/>
  <c r="AB84" i="20"/>
  <c r="AF84" i="20"/>
  <c r="AI84" i="20"/>
  <c r="N85" i="20"/>
  <c r="P85" i="20"/>
  <c r="Y85" i="20"/>
  <c r="Z85" i="20"/>
  <c r="AA85" i="20"/>
  <c r="AB85" i="20"/>
  <c r="AF85" i="20"/>
  <c r="AI85" i="20"/>
  <c r="N86" i="20"/>
  <c r="P86" i="20"/>
  <c r="Y86" i="20"/>
  <c r="Z86" i="20"/>
  <c r="AA86" i="20"/>
  <c r="AB86" i="20"/>
  <c r="AF86" i="20"/>
  <c r="AI86" i="20"/>
  <c r="N87" i="20"/>
  <c r="P87" i="20"/>
  <c r="Y87" i="20"/>
  <c r="Z87" i="20"/>
  <c r="AA87" i="20"/>
  <c r="AB87" i="20"/>
  <c r="AF87" i="20"/>
  <c r="AI87" i="20"/>
  <c r="N88" i="20"/>
  <c r="P88" i="20"/>
  <c r="Y88" i="20"/>
  <c r="Z88" i="20"/>
  <c r="AA88" i="20"/>
  <c r="AB88" i="20"/>
  <c r="AF88" i="20"/>
  <c r="AI88" i="20"/>
  <c r="N89" i="20"/>
  <c r="P89" i="20"/>
  <c r="Y89" i="20"/>
  <c r="Z89" i="20"/>
  <c r="AA89" i="20"/>
  <c r="AB89" i="20"/>
  <c r="AF89" i="20"/>
  <c r="AI89" i="20"/>
  <c r="N90" i="20"/>
  <c r="P90" i="20"/>
  <c r="Y90" i="20"/>
  <c r="Z90" i="20"/>
  <c r="AA90" i="20"/>
  <c r="AB90" i="20"/>
  <c r="AF90" i="20"/>
  <c r="AI90" i="20"/>
  <c r="N91" i="20"/>
  <c r="P91" i="20"/>
  <c r="Y91" i="20"/>
  <c r="Z91" i="20"/>
  <c r="AA91" i="20"/>
  <c r="AB91" i="20"/>
  <c r="AF91" i="20"/>
  <c r="AI91" i="20"/>
  <c r="N92" i="20"/>
  <c r="P92" i="20"/>
  <c r="Y92" i="20"/>
  <c r="Z92" i="20"/>
  <c r="AA92" i="20"/>
  <c r="AB92" i="20"/>
  <c r="AF92" i="20"/>
  <c r="AI92" i="20"/>
  <c r="N93" i="20"/>
  <c r="P93" i="20"/>
  <c r="Y93" i="20"/>
  <c r="Z93" i="20"/>
  <c r="AA93" i="20"/>
  <c r="AB93" i="20"/>
  <c r="AF93" i="20"/>
  <c r="AI93" i="20"/>
  <c r="N94" i="20"/>
  <c r="P94" i="20"/>
  <c r="Y94" i="20"/>
  <c r="Z94" i="20"/>
  <c r="AA94" i="20"/>
  <c r="AB94" i="20"/>
  <c r="AF94" i="20"/>
  <c r="AI94" i="20"/>
  <c r="N95" i="20"/>
  <c r="P95" i="20"/>
  <c r="Y95" i="20"/>
  <c r="Z95" i="20"/>
  <c r="AA95" i="20"/>
  <c r="AB95" i="20"/>
  <c r="AF95" i="20"/>
  <c r="AI95" i="20"/>
  <c r="N96" i="20"/>
  <c r="P96" i="20"/>
  <c r="Y96" i="20"/>
  <c r="Z96" i="20"/>
  <c r="AA96" i="20"/>
  <c r="AB96" i="20"/>
  <c r="AF96" i="20"/>
  <c r="AI96" i="20"/>
  <c r="N97" i="20"/>
  <c r="P97" i="20"/>
  <c r="Y97" i="20"/>
  <c r="Z97" i="20"/>
  <c r="AA97" i="20"/>
  <c r="AB97" i="20"/>
  <c r="AF97" i="20"/>
  <c r="AI97" i="20"/>
  <c r="N98" i="20"/>
  <c r="P98" i="20"/>
  <c r="Y98" i="20"/>
  <c r="Z98" i="20"/>
  <c r="AA98" i="20"/>
  <c r="AB98" i="20"/>
  <c r="AF98" i="20"/>
  <c r="AI98" i="20"/>
  <c r="N99" i="20"/>
  <c r="P99" i="20"/>
  <c r="Y99" i="20"/>
  <c r="Z99" i="20"/>
  <c r="AA99" i="20"/>
  <c r="AB99" i="20"/>
  <c r="AF99" i="20"/>
  <c r="AI99" i="20"/>
  <c r="N100" i="20"/>
  <c r="P100" i="20"/>
  <c r="Y100" i="20"/>
  <c r="Z100" i="20"/>
  <c r="AA100" i="20"/>
  <c r="AB100" i="20"/>
  <c r="AF100" i="20"/>
  <c r="AI100" i="20"/>
  <c r="N101" i="20"/>
  <c r="P101" i="20"/>
  <c r="Y101" i="20"/>
  <c r="Z101" i="20"/>
  <c r="AA101" i="20"/>
  <c r="AB101" i="20"/>
  <c r="AF101" i="20"/>
  <c r="AI101" i="20"/>
  <c r="N102" i="20"/>
  <c r="P102" i="20"/>
  <c r="Y102" i="20"/>
  <c r="Z102" i="20"/>
  <c r="AA102" i="20"/>
  <c r="AB102" i="20"/>
  <c r="AF102" i="20"/>
  <c r="AI102" i="20"/>
  <c r="N103" i="20"/>
  <c r="P103" i="20"/>
  <c r="Y103" i="20"/>
  <c r="Z103" i="20"/>
  <c r="AA103" i="20"/>
  <c r="AB103" i="20"/>
  <c r="AF103" i="20"/>
  <c r="AI103" i="20"/>
  <c r="N104" i="20"/>
  <c r="P104" i="20"/>
  <c r="Y104" i="20"/>
  <c r="Z104" i="20"/>
  <c r="AA104" i="20"/>
  <c r="AB104" i="20"/>
  <c r="AF104" i="20"/>
  <c r="AI104" i="20"/>
  <c r="N105" i="20"/>
  <c r="P105" i="20"/>
  <c r="Y105" i="20"/>
  <c r="Z105" i="20"/>
  <c r="AA105" i="20"/>
  <c r="AB105" i="20"/>
  <c r="AF105" i="20"/>
  <c r="AI105" i="20"/>
  <c r="N106" i="20"/>
  <c r="P106" i="20"/>
  <c r="Y106" i="20"/>
  <c r="Z106" i="20"/>
  <c r="AA106" i="20"/>
  <c r="AB106" i="20"/>
  <c r="AF106" i="20"/>
  <c r="AI106" i="20"/>
  <c r="N107" i="20"/>
  <c r="P107" i="20"/>
  <c r="Y107" i="20"/>
  <c r="Z107" i="20"/>
  <c r="AA107" i="20"/>
  <c r="AB107" i="20"/>
  <c r="AF107" i="20"/>
  <c r="AI107" i="20"/>
  <c r="N108" i="20"/>
  <c r="P108" i="20"/>
  <c r="Y108" i="20"/>
  <c r="Z108" i="20"/>
  <c r="AA108" i="20"/>
  <c r="AB108" i="20"/>
  <c r="AF108" i="20"/>
  <c r="AI108" i="20"/>
  <c r="N109" i="20"/>
  <c r="P109" i="20"/>
  <c r="Y109" i="20"/>
  <c r="Z109" i="20"/>
  <c r="AA109" i="20"/>
  <c r="AB109" i="20"/>
  <c r="AF109" i="20"/>
  <c r="AI109" i="20"/>
  <c r="N110" i="20"/>
  <c r="P110" i="20"/>
  <c r="Y110" i="20"/>
  <c r="Z110" i="20"/>
  <c r="AA110" i="20"/>
  <c r="AB110" i="20"/>
  <c r="AF110" i="20"/>
  <c r="AI110" i="20"/>
  <c r="N111" i="20"/>
  <c r="P111" i="20"/>
  <c r="Y111" i="20"/>
  <c r="Z111" i="20"/>
  <c r="AA111" i="20"/>
  <c r="AB111" i="20"/>
  <c r="AF111" i="20"/>
  <c r="AI111" i="20"/>
  <c r="N112" i="20"/>
  <c r="P112" i="20"/>
  <c r="Y112" i="20"/>
  <c r="Z112" i="20"/>
  <c r="AA112" i="20"/>
  <c r="AB112" i="20"/>
  <c r="AF112" i="20"/>
  <c r="AI112" i="20"/>
  <c r="N113" i="20"/>
  <c r="P113" i="20"/>
  <c r="Y113" i="20"/>
  <c r="Z113" i="20"/>
  <c r="AA113" i="20"/>
  <c r="AB113" i="20"/>
  <c r="AF113" i="20"/>
  <c r="AI113" i="20"/>
  <c r="N114" i="20"/>
  <c r="P114" i="20"/>
  <c r="Y114" i="20"/>
  <c r="Z114" i="20"/>
  <c r="AA114" i="20"/>
  <c r="AB114" i="20"/>
  <c r="AF114" i="20"/>
  <c r="AI114" i="20"/>
  <c r="N115" i="20"/>
  <c r="P115" i="20"/>
  <c r="Y115" i="20"/>
  <c r="Z115" i="20"/>
  <c r="AA115" i="20"/>
  <c r="AB115" i="20"/>
  <c r="AF115" i="20"/>
  <c r="AI115" i="20"/>
  <c r="N116" i="20"/>
  <c r="P116" i="20"/>
  <c r="Y116" i="20"/>
  <c r="Z116" i="20"/>
  <c r="AA116" i="20"/>
  <c r="AB116" i="20"/>
  <c r="AF116" i="20"/>
  <c r="AI116" i="20"/>
  <c r="N117" i="20"/>
  <c r="P117" i="20"/>
  <c r="Y117" i="20"/>
  <c r="Z117" i="20"/>
  <c r="AA117" i="20"/>
  <c r="AB117" i="20"/>
  <c r="AF117" i="20"/>
  <c r="AI117" i="20"/>
  <c r="N118" i="20"/>
  <c r="P118" i="20"/>
  <c r="Y118" i="20"/>
  <c r="Z118" i="20"/>
  <c r="AA118" i="20"/>
  <c r="AB118" i="20"/>
  <c r="AF118" i="20"/>
  <c r="AI118" i="20"/>
  <c r="N119" i="20"/>
  <c r="P119" i="20"/>
  <c r="Y119" i="20"/>
  <c r="Z119" i="20"/>
  <c r="AA119" i="20"/>
  <c r="AB119" i="20"/>
  <c r="AF119" i="20"/>
  <c r="AI119" i="20"/>
  <c r="N120" i="20"/>
  <c r="P120" i="20"/>
  <c r="Y120" i="20"/>
  <c r="Z120" i="20"/>
  <c r="AA120" i="20"/>
  <c r="AB120" i="20"/>
  <c r="AF120" i="20"/>
  <c r="AI120" i="20"/>
  <c r="N121" i="20"/>
  <c r="P121" i="20"/>
  <c r="Y121" i="20"/>
  <c r="Z121" i="20"/>
  <c r="AA121" i="20"/>
  <c r="AB121" i="20"/>
  <c r="AF121" i="20"/>
  <c r="AI121" i="20"/>
  <c r="N122" i="20"/>
  <c r="P122" i="20"/>
  <c r="Y122" i="20"/>
  <c r="Z122" i="20"/>
  <c r="AA122" i="20"/>
  <c r="AB122" i="20"/>
  <c r="AF122" i="20"/>
  <c r="AI122" i="20"/>
  <c r="N123" i="20"/>
  <c r="P123" i="20"/>
  <c r="Y123" i="20"/>
  <c r="Z123" i="20"/>
  <c r="AA123" i="20"/>
  <c r="AB123" i="20"/>
  <c r="AF123" i="20"/>
  <c r="AI123" i="20"/>
  <c r="N124" i="20"/>
  <c r="P124" i="20"/>
  <c r="Y124" i="20"/>
  <c r="Z124" i="20"/>
  <c r="AA124" i="20"/>
  <c r="AB124" i="20"/>
  <c r="AF124" i="20"/>
  <c r="AI124" i="20"/>
  <c r="N125" i="20"/>
  <c r="P125" i="20"/>
  <c r="Y125" i="20"/>
  <c r="Z125" i="20"/>
  <c r="AA125" i="20"/>
  <c r="AB125" i="20"/>
  <c r="AF125" i="20"/>
  <c r="AI125" i="20"/>
  <c r="N126" i="20"/>
  <c r="P126" i="20"/>
  <c r="Y126" i="20"/>
  <c r="Z126" i="20"/>
  <c r="AA126" i="20"/>
  <c r="AB126" i="20"/>
  <c r="AF126" i="20"/>
  <c r="AI126" i="20"/>
  <c r="N127" i="20"/>
  <c r="P127" i="20"/>
  <c r="Y127" i="20"/>
  <c r="Z127" i="20"/>
  <c r="AA127" i="20"/>
  <c r="AB127" i="20"/>
  <c r="AF127" i="20"/>
  <c r="AI127" i="20"/>
  <c r="N128" i="20"/>
  <c r="P128" i="20"/>
  <c r="Y128" i="20"/>
  <c r="Z128" i="20"/>
  <c r="AA128" i="20"/>
  <c r="AB128" i="20"/>
  <c r="AF128" i="20"/>
  <c r="AI128" i="20"/>
  <c r="N129" i="20"/>
  <c r="P129" i="20"/>
  <c r="Y129" i="20"/>
  <c r="Z129" i="20"/>
  <c r="AA129" i="20"/>
  <c r="AB129" i="20"/>
  <c r="AF129" i="20"/>
  <c r="AI129" i="20"/>
  <c r="N130" i="20"/>
  <c r="P130" i="20"/>
  <c r="Y130" i="20"/>
  <c r="Z130" i="20"/>
  <c r="AA130" i="20"/>
  <c r="AB130" i="20"/>
  <c r="AF130" i="20"/>
  <c r="AI130" i="20"/>
  <c r="N131" i="20"/>
  <c r="P131" i="20"/>
  <c r="Y131" i="20"/>
  <c r="Z131" i="20"/>
  <c r="AA131" i="20"/>
  <c r="AB131" i="20"/>
  <c r="AF131" i="20"/>
  <c r="AI131" i="20"/>
  <c r="N132" i="20"/>
  <c r="P132" i="20"/>
  <c r="Y132" i="20"/>
  <c r="Z132" i="20"/>
  <c r="AA132" i="20"/>
  <c r="AB132" i="20"/>
  <c r="AF132" i="20"/>
  <c r="AI132" i="20"/>
  <c r="N133" i="20"/>
  <c r="P133" i="20"/>
  <c r="Y133" i="20"/>
  <c r="Z133" i="20"/>
  <c r="AA133" i="20"/>
  <c r="AB133" i="20"/>
  <c r="AF133" i="20"/>
  <c r="AI133" i="20"/>
  <c r="N134" i="20"/>
  <c r="P134" i="20"/>
  <c r="Y134" i="20"/>
  <c r="Z134" i="20"/>
  <c r="AA134" i="20"/>
  <c r="AB134" i="20"/>
  <c r="AF134" i="20"/>
  <c r="AI134" i="20"/>
  <c r="N135" i="20"/>
  <c r="P135" i="20"/>
  <c r="Y135" i="20"/>
  <c r="Z135" i="20"/>
  <c r="AA135" i="20"/>
  <c r="AB135" i="20"/>
  <c r="AF135" i="20"/>
  <c r="AI135" i="20"/>
  <c r="N136" i="20"/>
  <c r="P136" i="20"/>
  <c r="Y136" i="20"/>
  <c r="Z136" i="20"/>
  <c r="AA136" i="20"/>
  <c r="AB136" i="20"/>
  <c r="AF136" i="20"/>
  <c r="AI136" i="20"/>
  <c r="N137" i="20"/>
  <c r="P137" i="20"/>
  <c r="Y137" i="20"/>
  <c r="Z137" i="20"/>
  <c r="AA137" i="20"/>
  <c r="AB137" i="20"/>
  <c r="AF137" i="20"/>
  <c r="AI137" i="20"/>
  <c r="N138" i="20"/>
  <c r="P138" i="20"/>
  <c r="Y138" i="20"/>
  <c r="Z138" i="20"/>
  <c r="AA138" i="20"/>
  <c r="AB138" i="20"/>
  <c r="AF138" i="20"/>
  <c r="AI138" i="20"/>
  <c r="N139" i="20"/>
  <c r="P139" i="20"/>
  <c r="Y139" i="20"/>
  <c r="Z139" i="20"/>
  <c r="AA139" i="20"/>
  <c r="AB139" i="20"/>
  <c r="AF139" i="20"/>
  <c r="AI139" i="20"/>
  <c r="N140" i="20"/>
  <c r="P140" i="20"/>
  <c r="Y140" i="20"/>
  <c r="Z140" i="20"/>
  <c r="AA140" i="20"/>
  <c r="AB140" i="20"/>
  <c r="AF140" i="20"/>
  <c r="AI140" i="20"/>
  <c r="N141" i="20"/>
  <c r="P141" i="20"/>
  <c r="Y141" i="20"/>
  <c r="Z141" i="20"/>
  <c r="AA141" i="20"/>
  <c r="AB141" i="20"/>
  <c r="AF141" i="20"/>
  <c r="AI141" i="20"/>
  <c r="N142" i="20"/>
  <c r="P142" i="20"/>
  <c r="Y142" i="20"/>
  <c r="Z142" i="20"/>
  <c r="AA142" i="20"/>
  <c r="AB142" i="20"/>
  <c r="AF142" i="20"/>
  <c r="AI142" i="20"/>
  <c r="N143" i="20"/>
  <c r="P143" i="20"/>
  <c r="Y143" i="20"/>
  <c r="Z143" i="20"/>
  <c r="AA143" i="20"/>
  <c r="AB143" i="20"/>
  <c r="AF143" i="20"/>
  <c r="AI143" i="20"/>
  <c r="N144" i="20"/>
  <c r="P144" i="20"/>
  <c r="Y144" i="20"/>
  <c r="Z144" i="20"/>
  <c r="AA144" i="20"/>
  <c r="AB144" i="20"/>
  <c r="AF144" i="20"/>
  <c r="AI144" i="20"/>
  <c r="N145" i="20"/>
  <c r="P145" i="20"/>
  <c r="Y145" i="20"/>
  <c r="Z145" i="20"/>
  <c r="AA145" i="20"/>
  <c r="AB145" i="20"/>
  <c r="AF145" i="20"/>
  <c r="AI145" i="20"/>
  <c r="N146" i="20"/>
  <c r="P146" i="20"/>
  <c r="Y146" i="20"/>
  <c r="Z146" i="20"/>
  <c r="AA146" i="20"/>
  <c r="AB146" i="20"/>
  <c r="AF146" i="20"/>
  <c r="AI146" i="20"/>
  <c r="N147" i="20"/>
  <c r="P147" i="20"/>
  <c r="Y147" i="20"/>
  <c r="Z147" i="20"/>
  <c r="AA147" i="20"/>
  <c r="AB147" i="20"/>
  <c r="AF147" i="20"/>
  <c r="AI147" i="20"/>
  <c r="N148" i="20"/>
  <c r="P148" i="20"/>
  <c r="Y148" i="20"/>
  <c r="Z148" i="20"/>
  <c r="AA148" i="20"/>
  <c r="AB148" i="20"/>
  <c r="AF148" i="20"/>
  <c r="AI148" i="20"/>
  <c r="N149" i="20"/>
  <c r="P149" i="20"/>
  <c r="Y149" i="20"/>
  <c r="Z149" i="20"/>
  <c r="AA149" i="20"/>
  <c r="AB149" i="20"/>
  <c r="AF149" i="20"/>
  <c r="AI149" i="20"/>
  <c r="N150" i="20"/>
  <c r="P150" i="20"/>
  <c r="Y150" i="20"/>
  <c r="Z150" i="20"/>
  <c r="AA150" i="20"/>
  <c r="AB150" i="20"/>
  <c r="AF150" i="20"/>
  <c r="AI150" i="20"/>
  <c r="N151" i="20"/>
  <c r="P151" i="20"/>
  <c r="Y151" i="20"/>
  <c r="Z151" i="20"/>
  <c r="AA151" i="20"/>
  <c r="AB151" i="20"/>
  <c r="AF151" i="20"/>
  <c r="AI151" i="20"/>
  <c r="N152" i="20"/>
  <c r="P152" i="20"/>
  <c r="Y152" i="20"/>
  <c r="Z152" i="20"/>
  <c r="AA152" i="20"/>
  <c r="AB152" i="20"/>
  <c r="AF152" i="20"/>
  <c r="AI152" i="20"/>
  <c r="N153" i="20"/>
  <c r="P153" i="20"/>
  <c r="Y153" i="20"/>
  <c r="Z153" i="20"/>
  <c r="AA153" i="20"/>
  <c r="AB153" i="20"/>
  <c r="AF153" i="20"/>
  <c r="AI153" i="20"/>
  <c r="N154" i="20"/>
  <c r="P154" i="20"/>
  <c r="Y154" i="20"/>
  <c r="Z154" i="20"/>
  <c r="AA154" i="20"/>
  <c r="AB154" i="20"/>
  <c r="AF154" i="20"/>
  <c r="AI154" i="20"/>
  <c r="N155" i="20"/>
  <c r="P155" i="20"/>
  <c r="Y155" i="20"/>
  <c r="Z155" i="20"/>
  <c r="AA155" i="20"/>
  <c r="AB155" i="20"/>
  <c r="AF155" i="20"/>
  <c r="AI155" i="20"/>
  <c r="N156" i="20"/>
  <c r="P156" i="20"/>
  <c r="Y156" i="20"/>
  <c r="Z156" i="20"/>
  <c r="AA156" i="20"/>
  <c r="AB156" i="20"/>
  <c r="AF156" i="20"/>
  <c r="AI156" i="20"/>
  <c r="N157" i="20"/>
  <c r="P157" i="20"/>
  <c r="Y157" i="20"/>
  <c r="Z157" i="20"/>
  <c r="AA157" i="20"/>
  <c r="AB157" i="20"/>
  <c r="AF157" i="20"/>
  <c r="AI157" i="20"/>
  <c r="N158" i="20"/>
  <c r="P158" i="20"/>
  <c r="Y158" i="20"/>
  <c r="Z158" i="20"/>
  <c r="AA158" i="20"/>
  <c r="AB158" i="20"/>
  <c r="AF158" i="20"/>
  <c r="AI158" i="20"/>
  <c r="N159" i="20"/>
  <c r="P159" i="20"/>
  <c r="Y159" i="20"/>
  <c r="Z159" i="20"/>
  <c r="AA159" i="20"/>
  <c r="AB159" i="20"/>
  <c r="AF159" i="20"/>
  <c r="AI159" i="20"/>
  <c r="N160" i="20"/>
  <c r="P160" i="20"/>
  <c r="Y160" i="20"/>
  <c r="Z160" i="20"/>
  <c r="AA160" i="20"/>
  <c r="AB160" i="20"/>
  <c r="AF160" i="20"/>
  <c r="AI160" i="20"/>
  <c r="N161" i="20"/>
  <c r="P161" i="20"/>
  <c r="Y161" i="20"/>
  <c r="Z161" i="20"/>
  <c r="AA161" i="20"/>
  <c r="AB161" i="20"/>
  <c r="AF161" i="20"/>
  <c r="AI161" i="20"/>
  <c r="N162" i="20"/>
  <c r="P162" i="20"/>
  <c r="Y162" i="20"/>
  <c r="Z162" i="20"/>
  <c r="AA162" i="20"/>
  <c r="AB162" i="20"/>
  <c r="AF162" i="20"/>
  <c r="AI162" i="20"/>
  <c r="N163" i="20"/>
  <c r="P163" i="20"/>
  <c r="Y163" i="20"/>
  <c r="Z163" i="20"/>
  <c r="AA163" i="20"/>
  <c r="AB163" i="20"/>
  <c r="AF163" i="20"/>
  <c r="AI163" i="20"/>
  <c r="N164" i="20"/>
  <c r="P164" i="20"/>
  <c r="Y164" i="20"/>
  <c r="Z164" i="20"/>
  <c r="AA164" i="20"/>
  <c r="AB164" i="20"/>
  <c r="AF164" i="20"/>
  <c r="AI164" i="20"/>
  <c r="N165" i="20"/>
  <c r="P165" i="20"/>
  <c r="Y165" i="20"/>
  <c r="Z165" i="20"/>
  <c r="AA165" i="20"/>
  <c r="AB165" i="20"/>
  <c r="AF165" i="20"/>
  <c r="AI165" i="20"/>
  <c r="N166" i="20"/>
  <c r="P166" i="20"/>
  <c r="Y166" i="20"/>
  <c r="Z166" i="20"/>
  <c r="AA166" i="20"/>
  <c r="AB166" i="20"/>
  <c r="AF166" i="20"/>
  <c r="AI166" i="20"/>
  <c r="N167" i="20"/>
  <c r="P167" i="20"/>
  <c r="Y167" i="20"/>
  <c r="Z167" i="20"/>
  <c r="AA167" i="20"/>
  <c r="AB167" i="20"/>
  <c r="AF167" i="20"/>
  <c r="AI167" i="20"/>
  <c r="N168" i="20"/>
  <c r="P168" i="20"/>
  <c r="Y168" i="20"/>
  <c r="Z168" i="20"/>
  <c r="AA168" i="20"/>
  <c r="AB168" i="20"/>
  <c r="AF168" i="20"/>
  <c r="AI168" i="20"/>
  <c r="N169" i="20"/>
  <c r="P169" i="20"/>
  <c r="Y169" i="20"/>
  <c r="Z169" i="20"/>
  <c r="AA169" i="20"/>
  <c r="AB169" i="20"/>
  <c r="AF169" i="20"/>
  <c r="AI169" i="20"/>
  <c r="N170" i="20"/>
  <c r="P170" i="20"/>
  <c r="Y170" i="20"/>
  <c r="Z170" i="20"/>
  <c r="AA170" i="20"/>
  <c r="AB170" i="20"/>
  <c r="AF170" i="20"/>
  <c r="AI170" i="20"/>
  <c r="N171" i="20"/>
  <c r="P171" i="20"/>
  <c r="Y171" i="20"/>
  <c r="Z171" i="20"/>
  <c r="AA171" i="20"/>
  <c r="AB171" i="20"/>
  <c r="AF171" i="20"/>
  <c r="AI171" i="20"/>
  <c r="N172" i="20"/>
  <c r="P172" i="20"/>
  <c r="Y172" i="20"/>
  <c r="Z172" i="20"/>
  <c r="AA172" i="20"/>
  <c r="AB172" i="20"/>
  <c r="AF172" i="20"/>
  <c r="AI172" i="20"/>
  <c r="N173" i="20"/>
  <c r="P173" i="20"/>
  <c r="Y173" i="20"/>
  <c r="Z173" i="20"/>
  <c r="AA173" i="20"/>
  <c r="AB173" i="20"/>
  <c r="AF173" i="20"/>
  <c r="AI173" i="20"/>
  <c r="N174" i="20"/>
  <c r="P174" i="20"/>
  <c r="Y174" i="20"/>
  <c r="Z174" i="20"/>
  <c r="AA174" i="20"/>
  <c r="AB174" i="20"/>
  <c r="AF174" i="20"/>
  <c r="AI174" i="20"/>
  <c r="N175" i="20"/>
  <c r="P175" i="20"/>
  <c r="Y175" i="20"/>
  <c r="Z175" i="20"/>
  <c r="AA175" i="20"/>
  <c r="AB175" i="20"/>
  <c r="AF175" i="20"/>
  <c r="AI175" i="20"/>
  <c r="N176" i="20"/>
  <c r="P176" i="20"/>
  <c r="Y176" i="20"/>
  <c r="Z176" i="20"/>
  <c r="AA176" i="20"/>
  <c r="AB176" i="20"/>
  <c r="AF176" i="20"/>
  <c r="AI176" i="20"/>
  <c r="N177" i="20"/>
  <c r="P177" i="20"/>
  <c r="Y177" i="20"/>
  <c r="Z177" i="20"/>
  <c r="AA177" i="20"/>
  <c r="AB177" i="20"/>
  <c r="AF177" i="20"/>
  <c r="AI177" i="20"/>
  <c r="N178" i="20"/>
  <c r="P178" i="20"/>
  <c r="Y178" i="20"/>
  <c r="Z178" i="20"/>
  <c r="AA178" i="20"/>
  <c r="AB178" i="20"/>
  <c r="AF178" i="20"/>
  <c r="AI178" i="20"/>
  <c r="N179" i="20"/>
  <c r="P179" i="20"/>
  <c r="Y179" i="20"/>
  <c r="Z179" i="20"/>
  <c r="AA179" i="20"/>
  <c r="AB179" i="20"/>
  <c r="AF179" i="20"/>
  <c r="AI179" i="20"/>
  <c r="N180" i="20"/>
  <c r="P180" i="20"/>
  <c r="Y180" i="20"/>
  <c r="Z180" i="20"/>
  <c r="AA180" i="20"/>
  <c r="AB180" i="20"/>
  <c r="AF180" i="20"/>
  <c r="AI180" i="20"/>
  <c r="N181" i="20"/>
  <c r="P181" i="20"/>
  <c r="Y181" i="20"/>
  <c r="Z181" i="20"/>
  <c r="AA181" i="20"/>
  <c r="AB181" i="20"/>
  <c r="AF181" i="20"/>
  <c r="AI181" i="20"/>
  <c r="N182" i="20"/>
  <c r="P182" i="20"/>
  <c r="Y182" i="20"/>
  <c r="Z182" i="20"/>
  <c r="AA182" i="20"/>
  <c r="AB182" i="20"/>
  <c r="AF182" i="20"/>
  <c r="AI182" i="20"/>
  <c r="N183" i="20"/>
  <c r="P183" i="20"/>
  <c r="Y183" i="20"/>
  <c r="Z183" i="20"/>
  <c r="AA183" i="20"/>
  <c r="AB183" i="20"/>
  <c r="AF183" i="20"/>
  <c r="AI183" i="20"/>
  <c r="N184" i="20"/>
  <c r="P184" i="20"/>
  <c r="Y184" i="20"/>
  <c r="Z184" i="20"/>
  <c r="AA184" i="20"/>
  <c r="AB184" i="20"/>
  <c r="AF184" i="20"/>
  <c r="AI184" i="20"/>
  <c r="N185" i="20"/>
  <c r="P185" i="20"/>
  <c r="Y185" i="20"/>
  <c r="Z185" i="20"/>
  <c r="AA185" i="20"/>
  <c r="AB185" i="20"/>
  <c r="AF185" i="20"/>
  <c r="AI185" i="20"/>
  <c r="N186" i="20"/>
  <c r="P186" i="20"/>
  <c r="Y186" i="20"/>
  <c r="Z186" i="20"/>
  <c r="AA186" i="20"/>
  <c r="AB186" i="20"/>
  <c r="AF186" i="20"/>
  <c r="AI186" i="20"/>
  <c r="N187" i="20"/>
  <c r="P187" i="20"/>
  <c r="Y187" i="20"/>
  <c r="Z187" i="20"/>
  <c r="AA187" i="20"/>
  <c r="AB187" i="20"/>
  <c r="AF187" i="20"/>
  <c r="AI187" i="20"/>
  <c r="N188" i="20"/>
  <c r="P188" i="20"/>
  <c r="Y188" i="20"/>
  <c r="Z188" i="20"/>
  <c r="AA188" i="20"/>
  <c r="AB188" i="20"/>
  <c r="AF188" i="20"/>
  <c r="AI188" i="20"/>
  <c r="N189" i="20"/>
  <c r="P189" i="20"/>
  <c r="Y189" i="20"/>
  <c r="Z189" i="20"/>
  <c r="AA189" i="20"/>
  <c r="AB189" i="20"/>
  <c r="AF189" i="20"/>
  <c r="AI189" i="20"/>
  <c r="N190" i="20"/>
  <c r="P190" i="20"/>
  <c r="Y190" i="20"/>
  <c r="Z190" i="20"/>
  <c r="AA190" i="20"/>
  <c r="AB190" i="20"/>
  <c r="AF190" i="20"/>
  <c r="AI190" i="20"/>
  <c r="N191" i="20"/>
  <c r="P191" i="20"/>
  <c r="Y191" i="20"/>
  <c r="Z191" i="20"/>
  <c r="AA191" i="20"/>
  <c r="AB191" i="20"/>
  <c r="AF191" i="20"/>
  <c r="AI191" i="20"/>
  <c r="N192" i="20"/>
  <c r="P192" i="20"/>
  <c r="Y192" i="20"/>
  <c r="Z192" i="20"/>
  <c r="AA192" i="20"/>
  <c r="AB192" i="20"/>
  <c r="AF192" i="20"/>
  <c r="AI192" i="20"/>
  <c r="N193" i="20"/>
  <c r="P193" i="20"/>
  <c r="Y193" i="20"/>
  <c r="Z193" i="20"/>
  <c r="AA193" i="20"/>
  <c r="AB193" i="20"/>
  <c r="AF193" i="20"/>
  <c r="AI193" i="20"/>
  <c r="N194" i="20"/>
  <c r="P194" i="20"/>
  <c r="Y194" i="20"/>
  <c r="Z194" i="20"/>
  <c r="AA194" i="20"/>
  <c r="AB194" i="20"/>
  <c r="AF194" i="20"/>
  <c r="AI194" i="20"/>
  <c r="N195" i="20"/>
  <c r="P195" i="20"/>
  <c r="Y195" i="20"/>
  <c r="Z195" i="20"/>
  <c r="AA195" i="20"/>
  <c r="AB195" i="20"/>
  <c r="AF195" i="20"/>
  <c r="AI195" i="20"/>
  <c r="N196" i="20"/>
  <c r="P196" i="20"/>
  <c r="Y196" i="20"/>
  <c r="Z196" i="20"/>
  <c r="AA196" i="20"/>
  <c r="AB196" i="20"/>
  <c r="AF196" i="20"/>
  <c r="AI196" i="20"/>
  <c r="N197" i="20"/>
  <c r="P197" i="20"/>
  <c r="Y197" i="20"/>
  <c r="Z197" i="20"/>
  <c r="AA197" i="20"/>
  <c r="AB197" i="20"/>
  <c r="AF197" i="20"/>
  <c r="AI197" i="20"/>
  <c r="N198" i="20"/>
  <c r="P198" i="20"/>
  <c r="Y198" i="20"/>
  <c r="Z198" i="20"/>
  <c r="AA198" i="20"/>
  <c r="AB198" i="20"/>
  <c r="AF198" i="20"/>
  <c r="AI198" i="20"/>
  <c r="N199" i="20"/>
  <c r="P199" i="20"/>
  <c r="Y199" i="20"/>
  <c r="Z199" i="20"/>
  <c r="AA199" i="20"/>
  <c r="AB199" i="20"/>
  <c r="AF199" i="20"/>
  <c r="AI199" i="20"/>
  <c r="N200" i="20"/>
  <c r="P200" i="20"/>
  <c r="Y200" i="20"/>
  <c r="Z200" i="20"/>
  <c r="AA200" i="20"/>
  <c r="AB200" i="20"/>
  <c r="AF200" i="20"/>
  <c r="AI200" i="20"/>
  <c r="N201" i="20"/>
  <c r="P201" i="20"/>
  <c r="Y201" i="20"/>
  <c r="Z201" i="20"/>
  <c r="AA201" i="20"/>
  <c r="AB201" i="20"/>
  <c r="AF201" i="20"/>
  <c r="AI201" i="20"/>
  <c r="A202" i="20"/>
  <c r="J202" i="20"/>
  <c r="N202" i="20"/>
  <c r="P202" i="20"/>
  <c r="Y202" i="20"/>
  <c r="Z202" i="20"/>
  <c r="AA202" i="20"/>
  <c r="AB202" i="20"/>
  <c r="AF202" i="20"/>
  <c r="AI202" i="20"/>
  <c r="A203" i="20"/>
  <c r="J203" i="20"/>
  <c r="N203" i="20"/>
  <c r="P203" i="20"/>
  <c r="Y203" i="20"/>
  <c r="Z203" i="20"/>
  <c r="AA203" i="20"/>
  <c r="AB203" i="20"/>
  <c r="AF203" i="20"/>
  <c r="AI203" i="20"/>
  <c r="A204" i="20"/>
  <c r="J204" i="20"/>
  <c r="N204" i="20"/>
  <c r="P204" i="20"/>
  <c r="Y204" i="20"/>
  <c r="Z204" i="20"/>
  <c r="AA204" i="20"/>
  <c r="AB204" i="20"/>
  <c r="AF204" i="20"/>
  <c r="AI204" i="20"/>
  <c r="A205" i="20"/>
  <c r="J205" i="20"/>
  <c r="N205" i="20"/>
  <c r="P205" i="20"/>
  <c r="Y205" i="20"/>
  <c r="Z205" i="20"/>
  <c r="AA205" i="20"/>
  <c r="AB205" i="20"/>
  <c r="AF205" i="20"/>
  <c r="AI205" i="20"/>
  <c r="A206" i="20"/>
  <c r="J206" i="20"/>
  <c r="N206" i="20"/>
  <c r="P206" i="20"/>
  <c r="Y206" i="20"/>
  <c r="Z206" i="20"/>
  <c r="AA206" i="20"/>
  <c r="AB206" i="20"/>
  <c r="AF206" i="20"/>
  <c r="AI206" i="20"/>
  <c r="A207" i="20"/>
  <c r="J207" i="20"/>
  <c r="N207" i="20"/>
  <c r="P207" i="20"/>
  <c r="Y207" i="20"/>
  <c r="Z207" i="20"/>
  <c r="AA207" i="20"/>
  <c r="AB207" i="20"/>
  <c r="AF207" i="20"/>
  <c r="AI207" i="20"/>
  <c r="A208" i="20"/>
  <c r="J208" i="20"/>
  <c r="N208" i="20"/>
  <c r="P208" i="20"/>
  <c r="Y208" i="20"/>
  <c r="Z208" i="20"/>
  <c r="AA208" i="20"/>
  <c r="AB208" i="20"/>
  <c r="AF208" i="20"/>
  <c r="AI208" i="20"/>
  <c r="A209" i="20"/>
  <c r="J209" i="20"/>
  <c r="L209" i="20"/>
  <c r="P209" i="20"/>
  <c r="AE209" i="20"/>
  <c r="AJ209" i="20"/>
  <c r="AI209" i="20"/>
  <c r="A210" i="20"/>
  <c r="J210" i="20"/>
  <c r="L210" i="20"/>
  <c r="P210" i="20"/>
  <c r="AE210" i="20"/>
  <c r="AI210" i="20"/>
  <c r="AJ210" i="20"/>
  <c r="A211" i="20"/>
  <c r="J211" i="20"/>
  <c r="L211" i="20"/>
  <c r="P211" i="20"/>
  <c r="AE211" i="20"/>
  <c r="AJ211" i="20"/>
  <c r="AI211" i="20"/>
  <c r="A212" i="20"/>
  <c r="J212" i="20"/>
  <c r="L212" i="20"/>
  <c r="P212" i="20"/>
  <c r="AE212" i="20"/>
  <c r="AJ212" i="20"/>
  <c r="AI212" i="20"/>
  <c r="A213" i="20"/>
  <c r="J213" i="20"/>
  <c r="L213" i="20"/>
  <c r="P213" i="20"/>
  <c r="AE213" i="20"/>
  <c r="AJ213" i="20"/>
  <c r="AI213" i="20"/>
  <c r="A214" i="20"/>
  <c r="J214" i="20"/>
  <c r="L214" i="20"/>
  <c r="P214" i="20"/>
  <c r="AE214" i="20"/>
  <c r="AJ214" i="20"/>
  <c r="AI214" i="20"/>
  <c r="A215" i="20"/>
  <c r="J215" i="20"/>
  <c r="L215" i="20"/>
  <c r="P215" i="20"/>
  <c r="AE215" i="20"/>
  <c r="AI215" i="20"/>
  <c r="AJ215" i="20"/>
  <c r="A216" i="20"/>
  <c r="J216" i="20"/>
  <c r="L216" i="20"/>
  <c r="P216" i="20"/>
  <c r="AI216" i="20"/>
  <c r="AJ216" i="20"/>
  <c r="A217" i="20"/>
  <c r="J217" i="20"/>
  <c r="L217" i="20"/>
  <c r="P217" i="20"/>
  <c r="AI217" i="20"/>
  <c r="AJ217" i="20"/>
  <c r="A218" i="20"/>
  <c r="L218" i="20"/>
  <c r="P218" i="20"/>
  <c r="AI218" i="20"/>
  <c r="AJ218" i="20"/>
  <c r="A219" i="20"/>
  <c r="L219" i="20"/>
  <c r="P219" i="20"/>
  <c r="AI219" i="20"/>
  <c r="AJ219" i="20"/>
  <c r="A220" i="20"/>
  <c r="L220" i="20"/>
  <c r="P220" i="20"/>
  <c r="AI220" i="20"/>
  <c r="AJ220" i="20"/>
  <c r="A221" i="20"/>
  <c r="L221" i="20"/>
  <c r="P221" i="20"/>
  <c r="AI221" i="20"/>
  <c r="AJ221" i="20"/>
  <c r="A222" i="20"/>
  <c r="L222" i="20"/>
  <c r="P222" i="20"/>
  <c r="AI222" i="20"/>
  <c r="AJ222" i="20"/>
  <c r="A223" i="20"/>
  <c r="L223" i="20"/>
  <c r="P223" i="20"/>
  <c r="AI223" i="20"/>
  <c r="AJ223" i="20"/>
  <c r="A224" i="20"/>
  <c r="L224" i="20"/>
  <c r="P224" i="20"/>
  <c r="AI224" i="20"/>
  <c r="AJ224" i="20"/>
  <c r="A225" i="20"/>
  <c r="L225" i="20"/>
  <c r="P225" i="20"/>
  <c r="AI225" i="20"/>
  <c r="AJ225" i="20"/>
  <c r="A226" i="20"/>
  <c r="L226" i="20"/>
  <c r="P226" i="20"/>
  <c r="AI226" i="20"/>
  <c r="AJ226" i="20"/>
  <c r="A227" i="20"/>
  <c r="L227" i="20"/>
  <c r="P227" i="20"/>
  <c r="AI227" i="20"/>
  <c r="AJ227" i="20"/>
  <c r="A228" i="20"/>
  <c r="L228" i="20"/>
  <c r="P228" i="20"/>
  <c r="AI228" i="20"/>
  <c r="AJ228" i="20"/>
  <c r="A229" i="20"/>
  <c r="L229" i="20"/>
  <c r="P229" i="20"/>
  <c r="AI229" i="20"/>
  <c r="AJ229" i="20"/>
  <c r="A230" i="20"/>
  <c r="L230" i="20"/>
  <c r="P230" i="20"/>
  <c r="AI230" i="20"/>
  <c r="AJ230" i="20"/>
  <c r="A231" i="20"/>
  <c r="L231" i="20"/>
  <c r="P231" i="20"/>
  <c r="AI231" i="20"/>
  <c r="AJ231" i="20"/>
  <c r="A232" i="20"/>
  <c r="L232" i="20"/>
  <c r="P232" i="20"/>
  <c r="AI232" i="20"/>
  <c r="AJ232" i="20"/>
  <c r="A233" i="20"/>
  <c r="L233" i="20"/>
  <c r="P233" i="20"/>
  <c r="AI233" i="20"/>
  <c r="AJ233" i="20"/>
  <c r="A234" i="20"/>
  <c r="L234" i="20"/>
  <c r="P234" i="20"/>
  <c r="AI234" i="20"/>
  <c r="AJ234" i="20"/>
  <c r="A235" i="20"/>
  <c r="L235" i="20"/>
  <c r="P235" i="20"/>
  <c r="AI235" i="20"/>
  <c r="AJ235" i="20"/>
  <c r="A236" i="20"/>
  <c r="L236" i="20"/>
  <c r="P236" i="20"/>
  <c r="AI236" i="20"/>
  <c r="AJ236" i="20"/>
  <c r="A237" i="20"/>
  <c r="L237" i="20"/>
  <c r="P237" i="20"/>
  <c r="AI237" i="20"/>
  <c r="AJ237" i="20"/>
  <c r="A238" i="20"/>
  <c r="L238" i="20"/>
  <c r="P238" i="20"/>
  <c r="A239" i="20"/>
  <c r="L239" i="20"/>
  <c r="P239" i="20"/>
  <c r="A240" i="20"/>
  <c r="B240" i="20"/>
  <c r="L240" i="20"/>
  <c r="P240" i="20"/>
  <c r="A241" i="20"/>
  <c r="B241" i="20"/>
  <c r="L241" i="20"/>
  <c r="P241" i="20"/>
  <c r="A242" i="20"/>
  <c r="B242" i="20"/>
  <c r="L242" i="20"/>
  <c r="P242" i="20"/>
  <c r="A243" i="20"/>
  <c r="B243" i="20"/>
  <c r="P243" i="20"/>
  <c r="A244" i="20"/>
  <c r="B244" i="20"/>
  <c r="P244" i="20"/>
  <c r="A245" i="20"/>
  <c r="B245" i="20"/>
  <c r="P245" i="20"/>
  <c r="A246" i="20"/>
  <c r="B246" i="20"/>
  <c r="P246" i="20"/>
  <c r="A247" i="20"/>
  <c r="B247" i="20"/>
  <c r="P247" i="20"/>
  <c r="A248" i="20"/>
  <c r="B248" i="20"/>
  <c r="P248" i="20"/>
  <c r="A249" i="20"/>
  <c r="B249" i="20"/>
  <c r="P249" i="20"/>
  <c r="A250" i="20"/>
  <c r="B250" i="20"/>
  <c r="P250" i="20"/>
  <c r="A251" i="20"/>
  <c r="B251" i="20"/>
  <c r="P251" i="20"/>
  <c r="A252" i="20"/>
  <c r="B252" i="20"/>
  <c r="P252" i="20"/>
  <c r="A253" i="20"/>
  <c r="B253" i="20"/>
  <c r="P253" i="20"/>
  <c r="A254" i="20"/>
  <c r="B254" i="20"/>
  <c r="P254" i="20"/>
  <c r="A255" i="20"/>
  <c r="B255" i="20"/>
  <c r="P255" i="20"/>
  <c r="A256" i="20"/>
  <c r="B256" i="20"/>
  <c r="P256" i="20"/>
  <c r="A257" i="20"/>
  <c r="B257" i="20"/>
  <c r="P257" i="20"/>
  <c r="A258" i="20"/>
  <c r="B258" i="20"/>
  <c r="P258" i="20"/>
  <c r="A259" i="20"/>
  <c r="B259" i="20"/>
  <c r="P259" i="20"/>
  <c r="A260" i="20"/>
  <c r="B260" i="20"/>
  <c r="P260" i="20"/>
  <c r="A261" i="20"/>
  <c r="B261" i="20"/>
  <c r="P261" i="20"/>
  <c r="A262" i="20"/>
  <c r="B262" i="20"/>
  <c r="P262" i="20"/>
  <c r="A263" i="20"/>
  <c r="B263" i="20"/>
  <c r="P263" i="20"/>
  <c r="A264" i="20"/>
  <c r="B264" i="20"/>
  <c r="P264" i="20"/>
  <c r="A265" i="20"/>
  <c r="B265" i="20"/>
  <c r="P265" i="20"/>
  <c r="A266" i="20"/>
  <c r="B266" i="20"/>
  <c r="P266" i="20"/>
  <c r="A267" i="20"/>
  <c r="B267" i="20"/>
  <c r="P267" i="20"/>
  <c r="A268" i="20"/>
  <c r="B268" i="20"/>
  <c r="P268" i="20"/>
  <c r="A269" i="20"/>
  <c r="B269" i="20"/>
  <c r="P269" i="20"/>
  <c r="A270" i="20"/>
  <c r="B270" i="20"/>
  <c r="P270" i="20"/>
  <c r="A271" i="20"/>
  <c r="B271" i="20"/>
  <c r="P271" i="20"/>
  <c r="A272" i="20"/>
  <c r="B272" i="20"/>
  <c r="G175" i="20"/>
  <c r="F8" i="23"/>
  <c r="R8" i="23" s="1"/>
  <c r="AE172" i="22"/>
  <c r="AE132" i="22"/>
  <c r="T132" i="22"/>
  <c r="T156" i="24"/>
  <c r="AE156" i="24"/>
  <c r="AE129" i="21"/>
  <c r="AE187" i="22"/>
  <c r="AE181" i="22"/>
  <c r="T137" i="22"/>
  <c r="AE137" i="22"/>
  <c r="K13" i="23"/>
  <c r="AE13" i="23" s="1"/>
  <c r="AJ13" i="23" s="1"/>
  <c r="K58" i="23"/>
  <c r="AE58" i="23" s="1"/>
  <c r="AJ58" i="23" s="1"/>
  <c r="K77" i="23"/>
  <c r="AE77" i="23" s="1"/>
  <c r="K101" i="23"/>
  <c r="AE101" i="23" s="1"/>
  <c r="K120" i="23"/>
  <c r="T120" i="23" s="1"/>
  <c r="K131" i="23"/>
  <c r="T131" i="23" s="1"/>
  <c r="K147" i="23"/>
  <c r="T147" i="23" s="1"/>
  <c r="K165" i="23"/>
  <c r="AE165" i="23" s="1"/>
  <c r="K178" i="23"/>
  <c r="AE178" i="23" s="1"/>
  <c r="K190" i="23"/>
  <c r="AE190" i="23" s="1"/>
  <c r="K53" i="23"/>
  <c r="T53" i="23" s="1"/>
  <c r="AM53" i="23" s="1"/>
  <c r="K81" i="23"/>
  <c r="AE81" i="23" s="1"/>
  <c r="K91" i="23"/>
  <c r="T91" i="23" s="1"/>
  <c r="K113" i="23"/>
  <c r="T113" i="23" s="1"/>
  <c r="K132" i="23"/>
  <c r="T132" i="23" s="1"/>
  <c r="K148" i="23"/>
  <c r="AE148" i="23" s="1"/>
  <c r="K166" i="23"/>
  <c r="T166" i="23" s="1"/>
  <c r="K182" i="23"/>
  <c r="T182" i="23" s="1"/>
  <c r="K62" i="23"/>
  <c r="AE62" i="23" s="1"/>
  <c r="AJ62" i="23" s="1"/>
  <c r="K71" i="23"/>
  <c r="T71" i="23" s="1"/>
  <c r="K93" i="23"/>
  <c r="T93" i="23" s="1"/>
  <c r="K104" i="23"/>
  <c r="AE104" i="23" s="1"/>
  <c r="K116" i="23"/>
  <c r="AE116" i="23" s="1"/>
  <c r="K127" i="23"/>
  <c r="AE127" i="23" s="1"/>
  <c r="K143" i="23"/>
  <c r="T143" i="23" s="1"/>
  <c r="K160" i="23"/>
  <c r="AE160" i="23" s="1"/>
  <c r="K177" i="23"/>
  <c r="AE177" i="23" s="1"/>
  <c r="K192" i="23"/>
  <c r="AE192" i="23" s="1"/>
  <c r="AE138" i="24"/>
  <c r="T102" i="24"/>
  <c r="AE102" i="24"/>
  <c r="AE59" i="24"/>
  <c r="T44" i="24"/>
  <c r="AE44" i="24"/>
  <c r="T208" i="22"/>
  <c r="AE208" i="22"/>
  <c r="AE116" i="22"/>
  <c r="T116" i="22"/>
  <c r="T126" i="24"/>
  <c r="AE126" i="24"/>
  <c r="T200" i="22"/>
  <c r="AE200" i="22"/>
  <c r="T141" i="22"/>
  <c r="AE141" i="22"/>
  <c r="T81" i="22"/>
  <c r="AE81" i="22"/>
  <c r="T199" i="24"/>
  <c r="AE199" i="24"/>
  <c r="T143" i="24"/>
  <c r="AE143" i="24"/>
  <c r="T128" i="24"/>
  <c r="AE128" i="24"/>
  <c r="AE208" i="21"/>
  <c r="AE207" i="21"/>
  <c r="AE206" i="21"/>
  <c r="AE205" i="21"/>
  <c r="AE204" i="21"/>
  <c r="AE203" i="21"/>
  <c r="AE202" i="21"/>
  <c r="AE201" i="21"/>
  <c r="AE136" i="21"/>
  <c r="AE127" i="21"/>
  <c r="AE15" i="21"/>
  <c r="AJ15" i="21"/>
  <c r="AE9" i="21"/>
  <c r="AJ9" i="21"/>
  <c r="T204" i="22"/>
  <c r="AE204" i="22"/>
  <c r="AE145" i="22"/>
  <c r="T129" i="22"/>
  <c r="AE129" i="22"/>
  <c r="K109" i="23"/>
  <c r="T109" i="23" s="1"/>
  <c r="K73" i="23"/>
  <c r="AE73" i="23" s="1"/>
  <c r="T175" i="24"/>
  <c r="AE175" i="24"/>
  <c r="T150" i="24"/>
  <c r="AE150" i="24"/>
  <c r="AE105" i="24"/>
  <c r="T76" i="24"/>
  <c r="AE76" i="24"/>
  <c r="T207" i="24"/>
  <c r="AE187" i="24"/>
  <c r="AE142" i="24"/>
  <c r="AE127" i="24"/>
  <c r="AE101" i="24"/>
  <c r="T95" i="24"/>
  <c r="AE77" i="24"/>
  <c r="AE65" i="24"/>
  <c r="AE47" i="24"/>
  <c r="AE43" i="24"/>
  <c r="AE9" i="24"/>
  <c r="AJ9" i="24"/>
  <c r="K52" i="22"/>
  <c r="AE52" i="22" s="1"/>
  <c r="K46" i="22"/>
  <c r="T46" i="22" s="1"/>
  <c r="K34" i="22"/>
  <c r="AE34" i="22" s="1"/>
  <c r="K26" i="22"/>
  <c r="AE26" i="22"/>
  <c r="K18" i="22"/>
  <c r="T18" i="22" s="1"/>
  <c r="AE191" i="24"/>
  <c r="AE171" i="24"/>
  <c r="AE130" i="24"/>
  <c r="AE122" i="24"/>
  <c r="AE119" i="24"/>
  <c r="AE106" i="24"/>
  <c r="AB57" i="20"/>
  <c r="Y57" i="20"/>
  <c r="Y53" i="20"/>
  <c r="AE178" i="21"/>
  <c r="AE168" i="21"/>
  <c r="AE163" i="21"/>
  <c r="AE132" i="21"/>
  <c r="AE125" i="21"/>
  <c r="AE144" i="21"/>
  <c r="AE139" i="21"/>
  <c r="AE95" i="21"/>
  <c r="AE91" i="21"/>
  <c r="AE10" i="21"/>
  <c r="AJ10" i="21"/>
  <c r="AE176" i="21"/>
  <c r="AE152" i="21"/>
  <c r="AE147" i="21"/>
  <c r="AE123" i="21"/>
  <c r="AE116" i="21"/>
  <c r="AE112" i="21"/>
  <c r="AE197" i="21"/>
  <c r="AE192" i="21"/>
  <c r="AE105" i="21"/>
  <c r="AE200" i="21"/>
  <c r="AE188" i="21"/>
  <c r="AE172" i="21"/>
  <c r="AE160" i="21"/>
  <c r="AE155" i="21"/>
  <c r="AE74" i="21"/>
  <c r="BB18" i="21"/>
  <c r="BB21" i="21"/>
  <c r="AY18" i="21"/>
  <c r="AY26" i="21" s="1"/>
  <c r="AY19" i="23"/>
  <c r="AY27" i="23" s="1"/>
  <c r="BB19" i="23"/>
  <c r="T109" i="24"/>
  <c r="AE99" i="24"/>
  <c r="AE94" i="24"/>
  <c r="T87" i="24"/>
  <c r="T84" i="24"/>
  <c r="T69" i="24"/>
  <c r="T17" i="24"/>
  <c r="AM17" i="24"/>
  <c r="AM16" i="24"/>
  <c r="AE16" i="24"/>
  <c r="AJ16" i="24"/>
  <c r="C9" i="24"/>
  <c r="G9" i="24"/>
  <c r="AY19" i="24"/>
  <c r="AY27" i="24" s="1"/>
  <c r="BB19" i="24"/>
  <c r="F8" i="20"/>
  <c r="R8" i="20" s="1"/>
  <c r="AE196" i="21"/>
  <c r="AE195" i="21"/>
  <c r="AE193" i="21"/>
  <c r="AE181" i="21"/>
  <c r="AE179" i="21"/>
  <c r="AE177" i="21"/>
  <c r="AE166" i="21"/>
  <c r="AE164" i="21"/>
  <c r="AE159" i="21"/>
  <c r="AE158" i="21"/>
  <c r="AE156" i="21"/>
  <c r="AE151" i="21"/>
  <c r="AE150" i="21"/>
  <c r="AE148" i="21"/>
  <c r="AE143" i="21"/>
  <c r="AE142" i="21"/>
  <c r="AE140" i="21"/>
  <c r="AE133" i="21"/>
  <c r="AE131" i="21"/>
  <c r="AE124" i="21"/>
  <c r="AE117" i="21"/>
  <c r="AE115" i="21"/>
  <c r="AE111" i="21"/>
  <c r="AE108" i="21"/>
  <c r="AE101" i="21"/>
  <c r="AE77" i="21"/>
  <c r="AE48" i="21"/>
  <c r="AE46" i="21"/>
  <c r="AE41" i="21"/>
  <c r="AE39" i="21"/>
  <c r="AE19" i="21"/>
  <c r="AJ19" i="21"/>
  <c r="I8" i="21"/>
  <c r="J8" i="21"/>
  <c r="F8" i="21"/>
  <c r="R8" i="21" s="1"/>
  <c r="BB19" i="21"/>
  <c r="BB27" i="21" s="1"/>
  <c r="AY19" i="21"/>
  <c r="AY27" i="21" s="1"/>
  <c r="AE196" i="22"/>
  <c r="AE184" i="22"/>
  <c r="AE168" i="22"/>
  <c r="K165" i="22"/>
  <c r="AE165" i="22" s="1"/>
  <c r="K163" i="22"/>
  <c r="AE163" i="22" s="1"/>
  <c r="K158" i="22"/>
  <c r="T158" i="22" s="1"/>
  <c r="AM158" i="22" s="1"/>
  <c r="K156" i="22"/>
  <c r="T156" i="22" s="1"/>
  <c r="AE156" i="22"/>
  <c r="K154" i="22"/>
  <c r="AE154" i="22" s="1"/>
  <c r="AJ154" i="22" s="1"/>
  <c r="AE150" i="22"/>
  <c r="AJ150" i="22" s="1"/>
  <c r="K147" i="22"/>
  <c r="T147" i="22" s="1"/>
  <c r="K142" i="22"/>
  <c r="T142" i="22" s="1"/>
  <c r="K140" i="22"/>
  <c r="AE140" i="22" s="1"/>
  <c r="K138" i="22"/>
  <c r="AE138" i="22" s="1"/>
  <c r="K136" i="22"/>
  <c r="AE136" i="22" s="1"/>
  <c r="K133" i="22"/>
  <c r="AE133" i="22"/>
  <c r="K131" i="22"/>
  <c r="AE131" i="22" s="1"/>
  <c r="AJ131" i="22" s="1"/>
  <c r="K126" i="22"/>
  <c r="T126" i="22" s="1"/>
  <c r="K124" i="22"/>
  <c r="T124" i="22" s="1"/>
  <c r="K122" i="22"/>
  <c r="AE122" i="22" s="1"/>
  <c r="AJ122" i="22" s="1"/>
  <c r="K120" i="22"/>
  <c r="AE120" i="22" s="1"/>
  <c r="AJ120" i="22" s="1"/>
  <c r="K117" i="22"/>
  <c r="AE117" i="22" s="1"/>
  <c r="AE114" i="22"/>
  <c r="AJ114" i="22" s="1"/>
  <c r="K111" i="22"/>
  <c r="AE109" i="22"/>
  <c r="K108" i="22"/>
  <c r="T108" i="22" s="1"/>
  <c r="AM108" i="22" s="1"/>
  <c r="K92" i="22"/>
  <c r="AE92" i="22" s="1"/>
  <c r="AJ92" i="22" s="1"/>
  <c r="K90" i="22"/>
  <c r="T90" i="22" s="1"/>
  <c r="K85" i="22"/>
  <c r="T85" i="22" s="1"/>
  <c r="AE85" i="22"/>
  <c r="AJ85" i="22" s="1"/>
  <c r="AE83" i="22"/>
  <c r="K82" i="22"/>
  <c r="K80" i="22"/>
  <c r="T80" i="22" s="1"/>
  <c r="AE80" i="22"/>
  <c r="AJ80" i="22" s="1"/>
  <c r="K78" i="22"/>
  <c r="T78" i="22" s="1"/>
  <c r="T77" i="22"/>
  <c r="K76" i="22"/>
  <c r="AE76" i="22"/>
  <c r="AJ76" i="22" s="1"/>
  <c r="K63" i="22"/>
  <c r="T63" i="22" s="1"/>
  <c r="K61" i="22"/>
  <c r="AE61" i="22" s="1"/>
  <c r="AJ61" i="22" s="1"/>
  <c r="K58" i="22"/>
  <c r="AE58" i="22" s="1"/>
  <c r="AJ58" i="22" s="1"/>
  <c r="K56" i="22"/>
  <c r="AE53" i="22"/>
  <c r="AE51" i="22"/>
  <c r="AJ51" i="22" s="1"/>
  <c r="K50" i="22"/>
  <c r="AE50" i="22" s="1"/>
  <c r="T49" i="22"/>
  <c r="K48" i="22"/>
  <c r="T48" i="22" s="1"/>
  <c r="AE48" i="22"/>
  <c r="K41" i="22"/>
  <c r="T41" i="22" s="1"/>
  <c r="K39" i="22"/>
  <c r="T39" i="22" s="1"/>
  <c r="AL39" i="22" s="1"/>
  <c r="K30" i="22"/>
  <c r="AE30" i="22" s="1"/>
  <c r="AJ30" i="22" s="1"/>
  <c r="K28" i="22"/>
  <c r="K25" i="22"/>
  <c r="T25" i="22" s="1"/>
  <c r="K23" i="22"/>
  <c r="AE23" i="22" s="1"/>
  <c r="K20" i="22"/>
  <c r="AE20" i="22" s="1"/>
  <c r="AJ20" i="22" s="1"/>
  <c r="K15" i="22"/>
  <c r="K12" i="22"/>
  <c r="AE12" i="22" s="1"/>
  <c r="AJ12" i="22" s="1"/>
  <c r="BB20" i="22"/>
  <c r="BB28" i="22" s="1"/>
  <c r="AY20" i="22"/>
  <c r="AY28" i="22" s="1"/>
  <c r="AE195" i="24"/>
  <c r="AE186" i="24"/>
  <c r="AE183" i="24"/>
  <c r="AE158" i="24"/>
  <c r="T137" i="24"/>
  <c r="T134" i="24"/>
  <c r="AE131" i="24"/>
  <c r="AE118" i="24"/>
  <c r="AE115" i="24"/>
  <c r="AE107" i="24"/>
  <c r="T92" i="24"/>
  <c r="AE89" i="24"/>
  <c r="T79" i="24"/>
  <c r="AE55" i="24"/>
  <c r="T40" i="24"/>
  <c r="T23" i="24"/>
  <c r="AL16" i="24"/>
  <c r="K17" i="22"/>
  <c r="T17" i="22" s="1"/>
  <c r="BB18" i="22"/>
  <c r="BB26" i="22" s="1"/>
  <c r="BB21" i="22"/>
  <c r="AY18" i="22"/>
  <c r="AY26" i="22" s="1"/>
  <c r="BB20" i="23"/>
  <c r="BB28" i="23" s="1"/>
  <c r="AY20" i="23"/>
  <c r="AY28" i="23" s="1"/>
  <c r="BB20" i="24"/>
  <c r="BB28" i="24" s="1"/>
  <c r="AY20" i="24"/>
  <c r="AY28" i="24" s="1"/>
  <c r="AE104" i="21"/>
  <c r="AE66" i="21"/>
  <c r="AE61" i="21"/>
  <c r="AE43" i="21"/>
  <c r="AE33" i="21"/>
  <c r="AH23" i="21"/>
  <c r="AH24" i="21"/>
  <c r="AH25" i="21"/>
  <c r="AH26" i="21"/>
  <c r="AH27" i="21"/>
  <c r="AH28" i="21"/>
  <c r="AH29" i="21"/>
  <c r="AH30" i="21"/>
  <c r="AH31" i="21"/>
  <c r="AH32" i="21"/>
  <c r="AH33" i="21"/>
  <c r="AJ33" i="21"/>
  <c r="AE21" i="21"/>
  <c r="AJ21" i="21"/>
  <c r="BB20" i="21"/>
  <c r="BB28" i="21" s="1"/>
  <c r="AY20" i="21"/>
  <c r="AY28" i="21" s="1"/>
  <c r="AE189" i="22"/>
  <c r="AE185" i="22"/>
  <c r="T183" i="22"/>
  <c r="AE176" i="22"/>
  <c r="AJ176" i="22" s="1"/>
  <c r="AE169" i="22"/>
  <c r="T167" i="22"/>
  <c r="AE151" i="22"/>
  <c r="AE149" i="22"/>
  <c r="AJ149" i="22" s="1"/>
  <c r="T95" i="22"/>
  <c r="K87" i="22"/>
  <c r="K75" i="22"/>
  <c r="T75" i="22" s="1"/>
  <c r="AK75" i="22" s="1"/>
  <c r="K73" i="22"/>
  <c r="T73" i="22" s="1"/>
  <c r="AK73" i="22" s="1"/>
  <c r="K71" i="22"/>
  <c r="T71" i="22" s="1"/>
  <c r="AK71" i="22" s="1"/>
  <c r="K69" i="22"/>
  <c r="K67" i="22"/>
  <c r="T67" i="22" s="1"/>
  <c r="K65" i="22"/>
  <c r="T65" i="22" s="1"/>
  <c r="AK65" i="22" s="1"/>
  <c r="K57" i="22"/>
  <c r="T57" i="22" s="1"/>
  <c r="T54" i="22"/>
  <c r="K47" i="22"/>
  <c r="T47" i="22" s="1"/>
  <c r="AK47" i="22" s="1"/>
  <c r="K45" i="22"/>
  <c r="AE45" i="22" s="1"/>
  <c r="AJ45" i="22" s="1"/>
  <c r="AE43" i="22"/>
  <c r="K38" i="22"/>
  <c r="K36" i="22"/>
  <c r="T36" i="22" s="1"/>
  <c r="K33" i="22"/>
  <c r="T33" i="22" s="1"/>
  <c r="K31" i="22"/>
  <c r="T31" i="22" s="1"/>
  <c r="K29" i="22"/>
  <c r="T29" i="22" s="1"/>
  <c r="AK29" i="22" s="1"/>
  <c r="T26" i="22"/>
  <c r="AL26" i="22" s="1"/>
  <c r="K19" i="22"/>
  <c r="AE19" i="22" s="1"/>
  <c r="K16" i="22"/>
  <c r="AE16" i="22" s="1"/>
  <c r="S8" i="22"/>
  <c r="AD8" i="22"/>
  <c r="F8" i="22"/>
  <c r="R8" i="22" s="1"/>
  <c r="BB19" i="22"/>
  <c r="AY19" i="22"/>
  <c r="AY27" i="22" s="1"/>
  <c r="BB18" i="23"/>
  <c r="BA18" i="23" s="1"/>
  <c r="BB21" i="23"/>
  <c r="AY18" i="23"/>
  <c r="AY26" i="23" s="1"/>
  <c r="I8" i="24"/>
  <c r="A8" i="24"/>
  <c r="F8" i="24"/>
  <c r="R8" i="24" s="1"/>
  <c r="BB21" i="24"/>
  <c r="BB18" i="24"/>
  <c r="BB26" i="24" s="1"/>
  <c r="AY18" i="24"/>
  <c r="AY26" i="24" s="1"/>
  <c r="T163" i="24"/>
  <c r="T71" i="24"/>
  <c r="AE52" i="24"/>
  <c r="AT30" i="24"/>
  <c r="AZ30" i="24"/>
  <c r="AT22" i="24"/>
  <c r="AT14" i="24"/>
  <c r="AE68" i="22"/>
  <c r="AJ68" i="22" s="1"/>
  <c r="AT30" i="22"/>
  <c r="AZ30" i="22" s="1"/>
  <c r="AT22" i="22"/>
  <c r="AT14" i="22"/>
  <c r="AE63" i="21"/>
  <c r="AE38" i="21"/>
  <c r="AT30" i="21"/>
  <c r="AZ30" i="21"/>
  <c r="AT22" i="21"/>
  <c r="AT14" i="21"/>
  <c r="N26" i="19"/>
  <c r="O27" i="19"/>
  <c r="N28" i="19"/>
  <c r="N21" i="19"/>
  <c r="O22" i="19"/>
  <c r="N18" i="19"/>
  <c r="N17" i="19"/>
  <c r="O18" i="19"/>
  <c r="N16" i="19"/>
  <c r="O17" i="19"/>
  <c r="N13" i="19"/>
  <c r="BB20" i="20"/>
  <c r="BB28" i="20" s="1"/>
  <c r="AY20" i="20"/>
  <c r="AY28" i="20" s="1"/>
  <c r="BB19" i="20"/>
  <c r="BB27" i="20" s="1"/>
  <c r="AY19" i="20"/>
  <c r="AY27" i="20" s="1"/>
  <c r="AY18" i="20"/>
  <c r="AY26" i="20" s="1"/>
  <c r="N8" i="19"/>
  <c r="N6" i="19"/>
  <c r="O7" i="19"/>
  <c r="N7" i="19"/>
  <c r="O8" i="19"/>
  <c r="I8" i="20"/>
  <c r="AE87" i="21"/>
  <c r="AE75" i="21"/>
  <c r="AE49" i="21"/>
  <c r="AE62" i="21"/>
  <c r="AE58" i="21"/>
  <c r="N11" i="19"/>
  <c r="O12" i="19"/>
  <c r="AE180" i="21"/>
  <c r="AE99" i="21"/>
  <c r="AE83" i="21"/>
  <c r="AE79" i="21"/>
  <c r="AE45" i="21"/>
  <c r="AK10" i="21"/>
  <c r="AM10" i="21"/>
  <c r="N12" i="19"/>
  <c r="O13" i="19"/>
  <c r="T159" i="22"/>
  <c r="AM159" i="22" s="1"/>
  <c r="T144" i="22"/>
  <c r="AE143" i="22"/>
  <c r="T128" i="22"/>
  <c r="AE127" i="22"/>
  <c r="AJ127" i="22" s="1"/>
  <c r="T120" i="22"/>
  <c r="AE93" i="22"/>
  <c r="AE63" i="22"/>
  <c r="AM22" i="21"/>
  <c r="T148" i="22"/>
  <c r="AE134" i="22"/>
  <c r="T84" i="22"/>
  <c r="AE84" i="22"/>
  <c r="AJ84" i="22" s="1"/>
  <c r="B8" i="21"/>
  <c r="AE32" i="22"/>
  <c r="AJ32" i="22" s="1"/>
  <c r="N22" i="19"/>
  <c r="O23" i="19"/>
  <c r="I8" i="23"/>
  <c r="J8" i="23" s="1"/>
  <c r="H8" i="23"/>
  <c r="C9" i="23"/>
  <c r="G9" i="23" s="1"/>
  <c r="AE190" i="24"/>
  <c r="AE174" i="24"/>
  <c r="AE157" i="24"/>
  <c r="T157" i="24"/>
  <c r="AE204" i="24"/>
  <c r="T204" i="24"/>
  <c r="AE194" i="24"/>
  <c r="AE178" i="24"/>
  <c r="AE162" i="24"/>
  <c r="T146" i="24"/>
  <c r="T127" i="23"/>
  <c r="AE198" i="24"/>
  <c r="AE182" i="24"/>
  <c r="AE166" i="24"/>
  <c r="T151" i="24"/>
  <c r="AE151" i="24"/>
  <c r="S8" i="23"/>
  <c r="AD8" i="23" s="1"/>
  <c r="AE208" i="24"/>
  <c r="T208" i="24"/>
  <c r="N23" i="19"/>
  <c r="T206" i="24"/>
  <c r="T202" i="24"/>
  <c r="AE159" i="24"/>
  <c r="T153" i="24"/>
  <c r="T152" i="24"/>
  <c r="T136" i="24"/>
  <c r="T133" i="24"/>
  <c r="T125" i="24"/>
  <c r="T121" i="24"/>
  <c r="T72" i="24"/>
  <c r="AE72" i="24"/>
  <c r="AE49" i="24"/>
  <c r="T42" i="24"/>
  <c r="AE42" i="24"/>
  <c r="N27" i="19"/>
  <c r="O28" i="19"/>
  <c r="T141" i="24"/>
  <c r="AE135" i="24"/>
  <c r="AE132" i="24"/>
  <c r="AE123" i="24"/>
  <c r="T34" i="24"/>
  <c r="AE34" i="24"/>
  <c r="AE29" i="24"/>
  <c r="T29" i="24"/>
  <c r="T18" i="24"/>
  <c r="AK14" i="24"/>
  <c r="AL14" i="24"/>
  <c r="AM14" i="24"/>
  <c r="AE8" i="24"/>
  <c r="AJ8" i="24"/>
  <c r="T205" i="24"/>
  <c r="T201" i="24"/>
  <c r="T197" i="24"/>
  <c r="T193" i="24"/>
  <c r="T189" i="24"/>
  <c r="T185" i="24"/>
  <c r="T181" i="24"/>
  <c r="T177" i="24"/>
  <c r="T173" i="24"/>
  <c r="T169" i="24"/>
  <c r="T165" i="24"/>
  <c r="T161" i="24"/>
  <c r="AE155" i="24"/>
  <c r="T149" i="24"/>
  <c r="T145" i="24"/>
  <c r="T144" i="24"/>
  <c r="T129" i="24"/>
  <c r="T117" i="24"/>
  <c r="T113" i="24"/>
  <c r="T100" i="24"/>
  <c r="AE98" i="24"/>
  <c r="T96" i="24"/>
  <c r="T88" i="24"/>
  <c r="T85" i="24"/>
  <c r="T80" i="24"/>
  <c r="AE80" i="24"/>
  <c r="AE63" i="24"/>
  <c r="AE53" i="24"/>
  <c r="T33" i="24"/>
  <c r="AL17" i="24"/>
  <c r="S8" i="24"/>
  <c r="AD8" i="24"/>
  <c r="H8" i="24"/>
  <c r="T31" i="24"/>
  <c r="T27" i="24"/>
  <c r="T120" i="24"/>
  <c r="AE120" i="24"/>
  <c r="T200" i="24"/>
  <c r="T196" i="24"/>
  <c r="T192" i="24"/>
  <c r="T188" i="24"/>
  <c r="T184" i="24"/>
  <c r="T180" i="24"/>
  <c r="T176" i="24"/>
  <c r="T172" i="24"/>
  <c r="T168" i="24"/>
  <c r="T164" i="24"/>
  <c r="T160" i="24"/>
  <c r="T148" i="24"/>
  <c r="T140" i="24"/>
  <c r="AE139" i="24"/>
  <c r="T139" i="24"/>
  <c r="AE103" i="24"/>
  <c r="T103" i="24"/>
  <c r="AE147" i="24"/>
  <c r="T90" i="24"/>
  <c r="AE90" i="24"/>
  <c r="AE124" i="24"/>
  <c r="T116" i="24"/>
  <c r="AE116" i="24"/>
  <c r="T112" i="24"/>
  <c r="AE112" i="24"/>
  <c r="AE104" i="24"/>
  <c r="T104" i="24"/>
  <c r="AE81" i="24"/>
  <c r="T81" i="24"/>
  <c r="AE91" i="24"/>
  <c r="T91" i="24"/>
  <c r="T86" i="24"/>
  <c r="AE86" i="24"/>
  <c r="AE82" i="24"/>
  <c r="T82" i="24"/>
  <c r="AE46" i="24"/>
  <c r="T46" i="24"/>
  <c r="T62" i="24"/>
  <c r="AE62" i="24"/>
  <c r="T35" i="24"/>
  <c r="AE35" i="24"/>
  <c r="T48" i="24"/>
  <c r="AE48" i="24"/>
  <c r="T78" i="24"/>
  <c r="T58" i="24"/>
  <c r="AE58" i="24"/>
  <c r="T74" i="24"/>
  <c r="AE74" i="24"/>
  <c r="T70" i="24"/>
  <c r="AE70" i="24"/>
  <c r="T66" i="24"/>
  <c r="AE66" i="24"/>
  <c r="T54" i="24"/>
  <c r="AE54" i="24"/>
  <c r="AE50" i="24"/>
  <c r="T50" i="24"/>
  <c r="T64" i="24"/>
  <c r="T60" i="24"/>
  <c r="T56" i="24"/>
  <c r="AE51" i="24"/>
  <c r="AE36" i="24"/>
  <c r="T36" i="24"/>
  <c r="T10" i="24"/>
  <c r="AE10" i="24"/>
  <c r="AJ10" i="24"/>
  <c r="T52" i="24"/>
  <c r="U6" i="24"/>
  <c r="AE19" i="24"/>
  <c r="AJ19" i="24"/>
  <c r="T19" i="24"/>
  <c r="T22" i="24"/>
  <c r="AE22" i="24"/>
  <c r="T24" i="24"/>
  <c r="AE24" i="24"/>
  <c r="AE21" i="24"/>
  <c r="AE20" i="24"/>
  <c r="AJ20" i="24"/>
  <c r="T20" i="24"/>
  <c r="T12" i="24"/>
  <c r="AE12" i="24"/>
  <c r="AJ12" i="24"/>
  <c r="X6" i="24"/>
  <c r="X8" i="24"/>
  <c r="T11" i="24"/>
  <c r="AE11" i="24"/>
  <c r="AJ11" i="24"/>
  <c r="V6" i="24"/>
  <c r="V8" i="24"/>
  <c r="T13" i="24"/>
  <c r="AE13" i="24"/>
  <c r="AJ13" i="24"/>
  <c r="AK15" i="24"/>
  <c r="AL15" i="24"/>
  <c r="AK9" i="24"/>
  <c r="AL9" i="24"/>
  <c r="AM9" i="24"/>
  <c r="W6" i="24"/>
  <c r="W8" i="24"/>
  <c r="AK17" i="24"/>
  <c r="AM15" i="24"/>
  <c r="AK8" i="24"/>
  <c r="AL8" i="24"/>
  <c r="AM8" i="24"/>
  <c r="B8" i="24"/>
  <c r="K11" i="23"/>
  <c r="AE11" i="23" s="1"/>
  <c r="AJ11" i="23" s="1"/>
  <c r="K20" i="23"/>
  <c r="AE20" i="23" s="1"/>
  <c r="AJ20" i="23" s="1"/>
  <c r="K12" i="23"/>
  <c r="AE12" i="23" s="1"/>
  <c r="AJ12" i="23" s="1"/>
  <c r="K15" i="23"/>
  <c r="AE15" i="23" s="1"/>
  <c r="AJ15" i="23" s="1"/>
  <c r="K30" i="23"/>
  <c r="T30" i="23" s="1"/>
  <c r="K39" i="23"/>
  <c r="AE39" i="23" s="1"/>
  <c r="AJ39" i="23" s="1"/>
  <c r="K55" i="23"/>
  <c r="T55" i="23" s="1"/>
  <c r="K44" i="23"/>
  <c r="AE44" i="23" s="1"/>
  <c r="AJ44" i="23" s="1"/>
  <c r="K23" i="23"/>
  <c r="T23" i="23" s="1"/>
  <c r="AK23" i="23" s="1"/>
  <c r="B8" i="23"/>
  <c r="I9" i="23"/>
  <c r="A9" i="23" s="1"/>
  <c r="T206" i="22"/>
  <c r="AK206" i="22" s="1"/>
  <c r="AE198" i="22"/>
  <c r="T190" i="22"/>
  <c r="AE190" i="22"/>
  <c r="AJ190" i="22" s="1"/>
  <c r="AE194" i="22"/>
  <c r="T152" i="22"/>
  <c r="AE186" i="22"/>
  <c r="AE182" i="22"/>
  <c r="AJ182" i="22" s="1"/>
  <c r="AE178" i="22"/>
  <c r="AE174" i="22"/>
  <c r="AE170" i="22"/>
  <c r="AE166" i="22"/>
  <c r="AJ166" i="22" s="1"/>
  <c r="T112" i="22"/>
  <c r="AE112" i="22"/>
  <c r="T110" i="22"/>
  <c r="AL110" i="22" s="1"/>
  <c r="T106" i="22"/>
  <c r="AE104" i="22"/>
  <c r="AE100" i="22"/>
  <c r="T98" i="22"/>
  <c r="AK98" i="22" s="1"/>
  <c r="AE96" i="22"/>
  <c r="T86" i="22"/>
  <c r="AM86" i="22" s="1"/>
  <c r="T76" i="22"/>
  <c r="AE74" i="22"/>
  <c r="AJ74" i="22" s="1"/>
  <c r="AE70" i="22"/>
  <c r="T68" i="22"/>
  <c r="T64" i="22"/>
  <c r="AL64" i="22" s="1"/>
  <c r="T44" i="22"/>
  <c r="AL44" i="22" s="1"/>
  <c r="AE18" i="22"/>
  <c r="T12" i="22"/>
  <c r="AL12" i="22" s="1"/>
  <c r="W8" i="22"/>
  <c r="X6" i="22"/>
  <c r="I9" i="22"/>
  <c r="S9" i="22"/>
  <c r="AD9" i="22"/>
  <c r="K9" i="22"/>
  <c r="AE9" i="22" s="1"/>
  <c r="AJ9" i="22" s="1"/>
  <c r="V8" i="22"/>
  <c r="H8" i="22"/>
  <c r="A8" i="22"/>
  <c r="K11" i="22"/>
  <c r="AE11" i="22" s="1"/>
  <c r="AJ11" i="22" s="1"/>
  <c r="X8" i="22"/>
  <c r="J8" i="22"/>
  <c r="K10" i="22"/>
  <c r="V9" i="22"/>
  <c r="V10" i="22"/>
  <c r="B8" i="22"/>
  <c r="AE169" i="21"/>
  <c r="AE198" i="21"/>
  <c r="AE194" i="21"/>
  <c r="AE190" i="21"/>
  <c r="AE186" i="21"/>
  <c r="AE182" i="21"/>
  <c r="AE173" i="21"/>
  <c r="AE165" i="21"/>
  <c r="AE161" i="21"/>
  <c r="AE157" i="21"/>
  <c r="AE153" i="21"/>
  <c r="AE149" i="21"/>
  <c r="AE145" i="21"/>
  <c r="AE141" i="21"/>
  <c r="AE134" i="21"/>
  <c r="AE126" i="21"/>
  <c r="AE122" i="21"/>
  <c r="AE118" i="21"/>
  <c r="AE114" i="21"/>
  <c r="AE110" i="21"/>
  <c r="AE106" i="21"/>
  <c r="AE64" i="21"/>
  <c r="AE60" i="21"/>
  <c r="AE56" i="21"/>
  <c r="AK33" i="21"/>
  <c r="AE34" i="21"/>
  <c r="AK22" i="21"/>
  <c r="AE18" i="21"/>
  <c r="AJ18" i="21"/>
  <c r="V6" i="21"/>
  <c r="V8" i="21"/>
  <c r="AK13" i="21"/>
  <c r="AM13" i="21"/>
  <c r="U6" i="21"/>
  <c r="AK8" i="21"/>
  <c r="AM8" i="21"/>
  <c r="AK19" i="21"/>
  <c r="AK11" i="21"/>
  <c r="AM11" i="21"/>
  <c r="X6" i="21"/>
  <c r="X8" i="21"/>
  <c r="AE13" i="21"/>
  <c r="AJ13" i="21"/>
  <c r="AE11" i="21"/>
  <c r="AJ11" i="21"/>
  <c r="AE8" i="21"/>
  <c r="AJ8" i="21"/>
  <c r="S8" i="21"/>
  <c r="AD8" i="21"/>
  <c r="J8" i="20"/>
  <c r="A8" i="20"/>
  <c r="S8" i="20"/>
  <c r="AD8" i="20"/>
  <c r="S9" i="20"/>
  <c r="AD9" i="20"/>
  <c r="G176" i="20"/>
  <c r="S10" i="20"/>
  <c r="AD10" i="20"/>
  <c r="S9" i="23"/>
  <c r="AD9" i="23" s="1"/>
  <c r="S9" i="21"/>
  <c r="AD9" i="21"/>
  <c r="A8" i="21"/>
  <c r="F9" i="22"/>
  <c r="R9" i="22" s="1"/>
  <c r="AE12" i="21"/>
  <c r="AJ12" i="21"/>
  <c r="T133" i="22"/>
  <c r="F11" i="20"/>
  <c r="R11" i="20" s="1"/>
  <c r="F9" i="20"/>
  <c r="R9" i="20" s="1"/>
  <c r="H9" i="20"/>
  <c r="F10" i="22"/>
  <c r="R10" i="22" s="1"/>
  <c r="F9" i="23"/>
  <c r="R9" i="23" s="1"/>
  <c r="Y63" i="20"/>
  <c r="Z63" i="20"/>
  <c r="AA63" i="20"/>
  <c r="AB63" i="20"/>
  <c r="AA60" i="20"/>
  <c r="AB60" i="20"/>
  <c r="Y60" i="20"/>
  <c r="Z60" i="20"/>
  <c r="Z57" i="20"/>
  <c r="AA57" i="20"/>
  <c r="AB53" i="20"/>
  <c r="AA53" i="20"/>
  <c r="AB59" i="20"/>
  <c r="Y59" i="20"/>
  <c r="Z59" i="20"/>
  <c r="AA59" i="20"/>
  <c r="Z53" i="20"/>
  <c r="AB56" i="20"/>
  <c r="Y56" i="20"/>
  <c r="AA56" i="20"/>
  <c r="Z56" i="20"/>
  <c r="Z55" i="20"/>
  <c r="AA55" i="20"/>
  <c r="AB55" i="20"/>
  <c r="Y55" i="20"/>
  <c r="AA52" i="20"/>
  <c r="AB52" i="20"/>
  <c r="Y52" i="20"/>
  <c r="Z52" i="20"/>
  <c r="AB50" i="20"/>
  <c r="Y50" i="20"/>
  <c r="Z50" i="20"/>
  <c r="AA50" i="20"/>
  <c r="AB48" i="20"/>
  <c r="Y48" i="20"/>
  <c r="Z48" i="20"/>
  <c r="AA48" i="20"/>
  <c r="AB46" i="20"/>
  <c r="Y46" i="20"/>
  <c r="AA46" i="20"/>
  <c r="Z46" i="20"/>
  <c r="T20" i="22"/>
  <c r="T58" i="22"/>
  <c r="AM58" i="22" s="1"/>
  <c r="T136" i="22"/>
  <c r="I9" i="20"/>
  <c r="T38" i="22"/>
  <c r="AE38" i="22"/>
  <c r="AE16" i="21"/>
  <c r="AJ16" i="21"/>
  <c r="AE25" i="21"/>
  <c r="AJ25" i="21"/>
  <c r="AE50" i="21"/>
  <c r="AE72" i="21"/>
  <c r="AE86" i="21"/>
  <c r="AE107" i="21"/>
  <c r="T56" i="22"/>
  <c r="AE56" i="22"/>
  <c r="AE111" i="22"/>
  <c r="T111" i="22"/>
  <c r="T165" i="22"/>
  <c r="AM165" i="22" s="1"/>
  <c r="AE28" i="21"/>
  <c r="AJ28" i="21"/>
  <c r="AE171" i="21"/>
  <c r="I9" i="24"/>
  <c r="F9" i="24"/>
  <c r="R9" i="24" s="1"/>
  <c r="S9" i="24"/>
  <c r="AD9" i="24"/>
  <c r="C10" i="24"/>
  <c r="G10" i="24"/>
  <c r="AE126" i="22"/>
  <c r="AE69" i="22"/>
  <c r="T69" i="22"/>
  <c r="AM69" i="22" s="1"/>
  <c r="AE87" i="22"/>
  <c r="T87" i="22"/>
  <c r="AE17" i="21"/>
  <c r="AJ17" i="21"/>
  <c r="AE27" i="21"/>
  <c r="AJ27" i="21"/>
  <c r="AE55" i="21"/>
  <c r="AE76" i="21"/>
  <c r="AE89" i="21"/>
  <c r="AE109" i="21"/>
  <c r="T15" i="22"/>
  <c r="AM15" i="22" s="1"/>
  <c r="AE15" i="22"/>
  <c r="AJ15" i="22" s="1"/>
  <c r="AE147" i="22"/>
  <c r="AE158" i="22"/>
  <c r="AE20" i="21"/>
  <c r="AJ20" i="21"/>
  <c r="AE30" i="21"/>
  <c r="AJ30" i="21"/>
  <c r="AE65" i="21"/>
  <c r="AE90" i="21"/>
  <c r="AE98" i="21"/>
  <c r="AE128" i="21"/>
  <c r="AE135" i="21"/>
  <c r="AE175" i="21"/>
  <c r="I9" i="21"/>
  <c r="F9" i="21"/>
  <c r="R9" i="21" s="1"/>
  <c r="I10" i="20"/>
  <c r="F10" i="20"/>
  <c r="R10" i="20" s="1"/>
  <c r="AE57" i="22"/>
  <c r="AJ57" i="22" s="1"/>
  <c r="AE71" i="22"/>
  <c r="AE29" i="21"/>
  <c r="AJ29" i="21"/>
  <c r="AE57" i="21"/>
  <c r="AE68" i="21"/>
  <c r="AE81" i="21"/>
  <c r="AE113" i="21"/>
  <c r="T28" i="22"/>
  <c r="AL28" i="22" s="1"/>
  <c r="AE28" i="22"/>
  <c r="AE24" i="21"/>
  <c r="AJ24" i="21"/>
  <c r="AE32" i="21"/>
  <c r="AJ32" i="21"/>
  <c r="AE69" i="21"/>
  <c r="AE82" i="21"/>
  <c r="AE119" i="21"/>
  <c r="BA18" i="21"/>
  <c r="AE130" i="21"/>
  <c r="AE33" i="22"/>
  <c r="AJ33" i="22" s="1"/>
  <c r="J8" i="24"/>
  <c r="AE37" i="21"/>
  <c r="AE51" i="21"/>
  <c r="AE137" i="21"/>
  <c r="AE23" i="21"/>
  <c r="AJ23" i="21"/>
  <c r="AE31" i="21"/>
  <c r="AJ31" i="21"/>
  <c r="AE59" i="21"/>
  <c r="AE70" i="21"/>
  <c r="T30" i="22"/>
  <c r="AL30" i="22" s="1"/>
  <c r="T140" i="22"/>
  <c r="AM140" i="22" s="1"/>
  <c r="T163" i="22"/>
  <c r="AE26" i="21"/>
  <c r="AJ26" i="21"/>
  <c r="AE36" i="21"/>
  <c r="AE54" i="21"/>
  <c r="AE85" i="21"/>
  <c r="AE94" i="21"/>
  <c r="AE103" i="21"/>
  <c r="AE121" i="21"/>
  <c r="Y21" i="20"/>
  <c r="Z21" i="20"/>
  <c r="AA21" i="20"/>
  <c r="AB21" i="20"/>
  <c r="Y30" i="20"/>
  <c r="Z30" i="20"/>
  <c r="AA30" i="20"/>
  <c r="AB30" i="20"/>
  <c r="W9" i="24"/>
  <c r="W10" i="24"/>
  <c r="W11" i="24"/>
  <c r="W12" i="24"/>
  <c r="W13" i="24"/>
  <c r="W14" i="24"/>
  <c r="W15" i="24"/>
  <c r="W16" i="24"/>
  <c r="W17" i="24"/>
  <c r="W18" i="24"/>
  <c r="W19" i="24"/>
  <c r="W20" i="24"/>
  <c r="W21" i="24"/>
  <c r="W22" i="24"/>
  <c r="W23" i="24"/>
  <c r="W24" i="24"/>
  <c r="W25" i="24"/>
  <c r="W26" i="24"/>
  <c r="W27" i="24"/>
  <c r="W28" i="24"/>
  <c r="W29" i="24"/>
  <c r="W30" i="24"/>
  <c r="W31" i="24"/>
  <c r="W32" i="24"/>
  <c r="W33" i="24"/>
  <c r="AL33" i="24"/>
  <c r="W34" i="24"/>
  <c r="W35" i="24"/>
  <c r="W36" i="24"/>
  <c r="W37" i="24"/>
  <c r="W38" i="24"/>
  <c r="W39" i="24"/>
  <c r="W40" i="24"/>
  <c r="W41" i="24"/>
  <c r="W42" i="24"/>
  <c r="AM42" i="24"/>
  <c r="W43" i="24"/>
  <c r="W44"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AM88" i="24"/>
  <c r="W89" i="24"/>
  <c r="W90" i="24"/>
  <c r="W91" i="24"/>
  <c r="W92" i="24"/>
  <c r="W93" i="24"/>
  <c r="W94" i="24"/>
  <c r="W95" i="24"/>
  <c r="W96" i="24"/>
  <c r="W97" i="24"/>
  <c r="W98" i="24"/>
  <c r="W99" i="24"/>
  <c r="W100" i="24"/>
  <c r="W101" i="24"/>
  <c r="W102" i="24"/>
  <c r="W103" i="24"/>
  <c r="W104" i="24"/>
  <c r="W105" i="24"/>
  <c r="W106" i="24"/>
  <c r="W107" i="24"/>
  <c r="W108" i="24"/>
  <c r="W109" i="24"/>
  <c r="W110" i="24"/>
  <c r="W111" i="24"/>
  <c r="W112" i="24"/>
  <c r="W113" i="24"/>
  <c r="W114" i="24"/>
  <c r="W115" i="24"/>
  <c r="W116" i="24"/>
  <c r="W117" i="24"/>
  <c r="AL117" i="24"/>
  <c r="W118" i="24"/>
  <c r="W119" i="24"/>
  <c r="W120" i="24"/>
  <c r="W121" i="24"/>
  <c r="W122" i="24"/>
  <c r="W123" i="24"/>
  <c r="W124" i="24"/>
  <c r="W125" i="24"/>
  <c r="W126" i="24"/>
  <c r="W127" i="24"/>
  <c r="W128" i="24"/>
  <c r="W129" i="24"/>
  <c r="AK129" i="24"/>
  <c r="W130" i="24"/>
  <c r="W131" i="24"/>
  <c r="W132" i="24"/>
  <c r="W133" i="24"/>
  <c r="W134" i="24"/>
  <c r="W135" i="24"/>
  <c r="W136" i="24"/>
  <c r="W137" i="24"/>
  <c r="W138" i="24"/>
  <c r="W139" i="24"/>
  <c r="W140" i="24"/>
  <c r="W141" i="24"/>
  <c r="W142" i="24"/>
  <c r="W143" i="24"/>
  <c r="W144" i="24"/>
  <c r="W145" i="24"/>
  <c r="W146" i="24"/>
  <c r="W147" i="24"/>
  <c r="W148" i="24"/>
  <c r="W149" i="24"/>
  <c r="AK149" i="24"/>
  <c r="W150" i="24"/>
  <c r="W151" i="24"/>
  <c r="W152" i="24"/>
  <c r="W153" i="24"/>
  <c r="W154" i="24"/>
  <c r="W155" i="24"/>
  <c r="W156" i="24"/>
  <c r="W157" i="24"/>
  <c r="AK157" i="24"/>
  <c r="W158" i="24"/>
  <c r="W159" i="24"/>
  <c r="W160" i="24"/>
  <c r="W161" i="24"/>
  <c r="AM161" i="24"/>
  <c r="W162" i="24"/>
  <c r="W163" i="24"/>
  <c r="W164" i="24"/>
  <c r="W165" i="24"/>
  <c r="AM165" i="24"/>
  <c r="W166" i="24"/>
  <c r="W167" i="24"/>
  <c r="W168" i="24"/>
  <c r="W169" i="24"/>
  <c r="AM169" i="24"/>
  <c r="W170" i="24"/>
  <c r="W171" i="24"/>
  <c r="W172" i="24"/>
  <c r="W173" i="24"/>
  <c r="AM173" i="24"/>
  <c r="W174" i="24"/>
  <c r="W175" i="24"/>
  <c r="W176" i="24"/>
  <c r="W177" i="24"/>
  <c r="AM177" i="24"/>
  <c r="W178" i="24"/>
  <c r="W179" i="24"/>
  <c r="W180" i="24"/>
  <c r="W181" i="24"/>
  <c r="AM181" i="24"/>
  <c r="W182" i="24"/>
  <c r="W183" i="24"/>
  <c r="W184" i="24"/>
  <c r="W185" i="24"/>
  <c r="AM185" i="24"/>
  <c r="W186" i="24"/>
  <c r="W187" i="24"/>
  <c r="W188" i="24"/>
  <c r="W189" i="24"/>
  <c r="AM189" i="24"/>
  <c r="W190" i="24"/>
  <c r="W191" i="24"/>
  <c r="W192" i="24"/>
  <c r="W193" i="24"/>
  <c r="AM193" i="24"/>
  <c r="W194" i="24"/>
  <c r="W195" i="24"/>
  <c r="W196" i="24"/>
  <c r="W197" i="24"/>
  <c r="AM197" i="24"/>
  <c r="W198" i="24"/>
  <c r="W199" i="24"/>
  <c r="W200" i="24"/>
  <c r="W201" i="24"/>
  <c r="AM201" i="24"/>
  <c r="W202" i="24"/>
  <c r="AM202" i="24"/>
  <c r="W203" i="24"/>
  <c r="W204" i="24"/>
  <c r="W205" i="24"/>
  <c r="AM205" i="24"/>
  <c r="W206" i="24"/>
  <c r="AM206" i="24"/>
  <c r="W207" i="24"/>
  <c r="W208" i="24"/>
  <c r="AM208" i="24"/>
  <c r="V9" i="24"/>
  <c r="V10" i="24"/>
  <c r="V11" i="24"/>
  <c r="V12" i="24"/>
  <c r="V13" i="24"/>
  <c r="V14" i="24"/>
  <c r="V15" i="24"/>
  <c r="V16" i="24"/>
  <c r="V17" i="24"/>
  <c r="V18" i="24"/>
  <c r="V19" i="24"/>
  <c r="V20" i="24"/>
  <c r="V21" i="24"/>
  <c r="V22" i="24"/>
  <c r="V23" i="24"/>
  <c r="V24" i="24"/>
  <c r="V25" i="24"/>
  <c r="V26" i="24"/>
  <c r="V27" i="24"/>
  <c r="V28" i="24"/>
  <c r="V29" i="24"/>
  <c r="V30" i="24"/>
  <c r="V31" i="24"/>
  <c r="V32" i="24"/>
  <c r="V33" i="24"/>
  <c r="V34" i="24"/>
  <c r="V35" i="24"/>
  <c r="V36" i="24"/>
  <c r="V37" i="24"/>
  <c r="V38" i="24"/>
  <c r="V39" i="24"/>
  <c r="V40" i="24"/>
  <c r="V41" i="24"/>
  <c r="V42" i="24"/>
  <c r="V43" i="24"/>
  <c r="V44" i="24"/>
  <c r="V45" i="24"/>
  <c r="V46" i="24"/>
  <c r="V47" i="24"/>
  <c r="V48" i="24"/>
  <c r="V49" i="24"/>
  <c r="V50" i="24"/>
  <c r="V51" i="24"/>
  <c r="V52" i="24"/>
  <c r="V53" i="24"/>
  <c r="V54" i="24"/>
  <c r="V55" i="24"/>
  <c r="V56" i="24"/>
  <c r="V57" i="24"/>
  <c r="V58" i="24"/>
  <c r="V59" i="24"/>
  <c r="V60" i="24"/>
  <c r="V61" i="24"/>
  <c r="V62" i="24"/>
  <c r="V63" i="24"/>
  <c r="V64" i="24"/>
  <c r="V65" i="24"/>
  <c r="V66" i="24"/>
  <c r="V67" i="24"/>
  <c r="V68" i="24"/>
  <c r="V69" i="24"/>
  <c r="V70" i="24"/>
  <c r="V71" i="24"/>
  <c r="V72" i="24"/>
  <c r="V73" i="24"/>
  <c r="V74" i="24"/>
  <c r="V75" i="24"/>
  <c r="V76" i="24"/>
  <c r="V77" i="24"/>
  <c r="V78" i="24"/>
  <c r="V79" i="24"/>
  <c r="V80" i="24"/>
  <c r="V81" i="24"/>
  <c r="V82" i="24"/>
  <c r="V83" i="24"/>
  <c r="V84" i="24"/>
  <c r="V85" i="24"/>
  <c r="V86" i="24"/>
  <c r="V87" i="24"/>
  <c r="V88" i="24"/>
  <c r="V89" i="24"/>
  <c r="V90" i="24"/>
  <c r="V91" i="24"/>
  <c r="V92" i="24"/>
  <c r="V93" i="24"/>
  <c r="V94" i="24"/>
  <c r="V95" i="24"/>
  <c r="V96" i="24"/>
  <c r="V97" i="24"/>
  <c r="V98" i="24"/>
  <c r="V99" i="24"/>
  <c r="V100" i="24"/>
  <c r="V101" i="24"/>
  <c r="V102" i="24"/>
  <c r="V103" i="24"/>
  <c r="V104" i="24"/>
  <c r="V105" i="24"/>
  <c r="V106" i="24"/>
  <c r="V107" i="24"/>
  <c r="V108" i="24"/>
  <c r="V109" i="24"/>
  <c r="V110" i="24"/>
  <c r="V111" i="24"/>
  <c r="V112" i="24"/>
  <c r="V113" i="24"/>
  <c r="V114" i="24"/>
  <c r="V115" i="24"/>
  <c r="V116" i="24"/>
  <c r="V117" i="24"/>
  <c r="V118" i="24"/>
  <c r="V119" i="24"/>
  <c r="V120" i="24"/>
  <c r="V121" i="24"/>
  <c r="V122" i="24"/>
  <c r="V123" i="24"/>
  <c r="V124" i="24"/>
  <c r="V125" i="24"/>
  <c r="V126" i="24"/>
  <c r="V127" i="24"/>
  <c r="V128" i="24"/>
  <c r="V129" i="24"/>
  <c r="V130" i="24"/>
  <c r="V131" i="24"/>
  <c r="V132" i="24"/>
  <c r="V133" i="24"/>
  <c r="V134" i="24"/>
  <c r="V135" i="24"/>
  <c r="V136" i="24"/>
  <c r="V137" i="24"/>
  <c r="V138" i="24"/>
  <c r="V139" i="24"/>
  <c r="V140" i="24"/>
  <c r="V141" i="24"/>
  <c r="V142" i="24"/>
  <c r="V143" i="24"/>
  <c r="V144" i="24"/>
  <c r="V145" i="24"/>
  <c r="V146" i="24"/>
  <c r="V147" i="24"/>
  <c r="V148" i="24"/>
  <c r="V149" i="24"/>
  <c r="V150" i="24"/>
  <c r="V151" i="24"/>
  <c r="V152" i="24"/>
  <c r="V153" i="24"/>
  <c r="V154" i="24"/>
  <c r="V155" i="24"/>
  <c r="V156" i="24"/>
  <c r="V157" i="24"/>
  <c r="V158" i="24"/>
  <c r="V159" i="24"/>
  <c r="V160" i="24"/>
  <c r="V161" i="24"/>
  <c r="V162" i="24"/>
  <c r="V163" i="24"/>
  <c r="V164" i="24"/>
  <c r="V165" i="24"/>
  <c r="V166" i="24"/>
  <c r="V167" i="24"/>
  <c r="V168" i="24"/>
  <c r="V169" i="24"/>
  <c r="V170" i="24"/>
  <c r="V171" i="24"/>
  <c r="V172" i="24"/>
  <c r="V173" i="24"/>
  <c r="V174" i="24"/>
  <c r="V175" i="24"/>
  <c r="V176" i="24"/>
  <c r="V177" i="24"/>
  <c r="V178" i="24"/>
  <c r="V179" i="24"/>
  <c r="V180" i="24"/>
  <c r="V181" i="24"/>
  <c r="V182" i="24"/>
  <c r="V183" i="24"/>
  <c r="V184" i="24"/>
  <c r="V185" i="24"/>
  <c r="V186" i="24"/>
  <c r="V187" i="24"/>
  <c r="V188" i="24"/>
  <c r="V189" i="24"/>
  <c r="V190" i="24"/>
  <c r="V191" i="24"/>
  <c r="V192" i="24"/>
  <c r="V193" i="24"/>
  <c r="V194" i="24"/>
  <c r="V195" i="24"/>
  <c r="V196" i="24"/>
  <c r="V197" i="24"/>
  <c r="V198" i="24"/>
  <c r="V199" i="24"/>
  <c r="V200" i="24"/>
  <c r="V201" i="24"/>
  <c r="V202" i="24"/>
  <c r="V203" i="24"/>
  <c r="V204" i="24"/>
  <c r="V205" i="24"/>
  <c r="V206" i="24"/>
  <c r="V207" i="24"/>
  <c r="V208" i="24"/>
  <c r="X9" i="24"/>
  <c r="X10" i="24"/>
  <c r="X11" i="24"/>
  <c r="X12" i="24"/>
  <c r="X13" i="24"/>
  <c r="X14" i="24"/>
  <c r="X15" i="24"/>
  <c r="X16" i="24"/>
  <c r="X17" i="24"/>
  <c r="X18" i="24"/>
  <c r="X19" i="24"/>
  <c r="X20" i="24"/>
  <c r="X21" i="24"/>
  <c r="X22" i="24"/>
  <c r="X23" i="24"/>
  <c r="X24" i="24"/>
  <c r="X25" i="24"/>
  <c r="X26" i="24"/>
  <c r="X27" i="24"/>
  <c r="X28" i="24"/>
  <c r="X29" i="24"/>
  <c r="X30" i="24"/>
  <c r="X31" i="24"/>
  <c r="X32" i="24"/>
  <c r="X33" i="24"/>
  <c r="X34" i="24"/>
  <c r="X35" i="24"/>
  <c r="X36" i="24"/>
  <c r="X37" i="24"/>
  <c r="X38" i="24"/>
  <c r="X39" i="24"/>
  <c r="X40" i="24"/>
  <c r="X41" i="24"/>
  <c r="X42" i="24"/>
  <c r="X43" i="24"/>
  <c r="X44" i="24"/>
  <c r="X45" i="24"/>
  <c r="X46" i="24"/>
  <c r="X47" i="24"/>
  <c r="X48" i="24"/>
  <c r="X49" i="24"/>
  <c r="X50" i="24"/>
  <c r="X51" i="24"/>
  <c r="X52" i="24"/>
  <c r="X53" i="24"/>
  <c r="X54" i="24"/>
  <c r="X55" i="24"/>
  <c r="X56" i="24"/>
  <c r="X57" i="24"/>
  <c r="X58" i="24"/>
  <c r="X59" i="24"/>
  <c r="X60" i="24"/>
  <c r="X61" i="24"/>
  <c r="X62" i="24"/>
  <c r="X63" i="24"/>
  <c r="X64" i="24"/>
  <c r="X65" i="24"/>
  <c r="X66" i="24"/>
  <c r="X67" i="24"/>
  <c r="X68" i="24"/>
  <c r="X69" i="24"/>
  <c r="X70" i="24"/>
  <c r="X71" i="24"/>
  <c r="X72" i="24"/>
  <c r="X73" i="24"/>
  <c r="X74" i="24"/>
  <c r="X75" i="24"/>
  <c r="X76" i="24"/>
  <c r="X77" i="24"/>
  <c r="X78" i="24"/>
  <c r="X79" i="24"/>
  <c r="X80" i="24"/>
  <c r="X81" i="24"/>
  <c r="X82" i="24"/>
  <c r="X83" i="24"/>
  <c r="X84" i="24"/>
  <c r="X85" i="24"/>
  <c r="X86" i="24"/>
  <c r="X87" i="24"/>
  <c r="X88" i="24"/>
  <c r="X89" i="24"/>
  <c r="X90" i="24"/>
  <c r="X91" i="24"/>
  <c r="X92" i="24"/>
  <c r="X93" i="24"/>
  <c r="X94" i="24"/>
  <c r="X95" i="24"/>
  <c r="X96" i="24"/>
  <c r="X97" i="24"/>
  <c r="X98" i="24"/>
  <c r="X99" i="24"/>
  <c r="X100" i="24"/>
  <c r="X101" i="24"/>
  <c r="X102" i="24"/>
  <c r="X103" i="24"/>
  <c r="X104" i="24"/>
  <c r="X105" i="24"/>
  <c r="X106" i="24"/>
  <c r="X107" i="24"/>
  <c r="X108" i="24"/>
  <c r="X109" i="24"/>
  <c r="X110" i="24"/>
  <c r="X111" i="24"/>
  <c r="X112" i="24"/>
  <c r="X113" i="24"/>
  <c r="X114" i="24"/>
  <c r="X115" i="24"/>
  <c r="X116" i="24"/>
  <c r="X117" i="24"/>
  <c r="X118" i="24"/>
  <c r="X119" i="24"/>
  <c r="X120" i="24"/>
  <c r="X121" i="24"/>
  <c r="X122" i="24"/>
  <c r="X123" i="24"/>
  <c r="X124" i="24"/>
  <c r="X125" i="24"/>
  <c r="X126" i="24"/>
  <c r="X127" i="24"/>
  <c r="X128" i="24"/>
  <c r="X129" i="24"/>
  <c r="X130" i="24"/>
  <c r="X131" i="24"/>
  <c r="X132" i="24"/>
  <c r="X133" i="24"/>
  <c r="X134" i="24"/>
  <c r="X135" i="24"/>
  <c r="X136" i="24"/>
  <c r="X137" i="24"/>
  <c r="X138" i="24"/>
  <c r="X139" i="24"/>
  <c r="X140" i="24"/>
  <c r="X141" i="24"/>
  <c r="X142" i="24"/>
  <c r="X143" i="24"/>
  <c r="X144" i="24"/>
  <c r="X145" i="24"/>
  <c r="X146" i="24"/>
  <c r="X147" i="24"/>
  <c r="X148" i="24"/>
  <c r="X149" i="24"/>
  <c r="X150" i="24"/>
  <c r="X151" i="24"/>
  <c r="X152" i="24"/>
  <c r="X153" i="24"/>
  <c r="X154" i="24"/>
  <c r="X155" i="24"/>
  <c r="X156" i="24"/>
  <c r="X157" i="24"/>
  <c r="X158" i="24"/>
  <c r="X159" i="24"/>
  <c r="X160" i="24"/>
  <c r="X161" i="24"/>
  <c r="X162" i="24"/>
  <c r="X163" i="24"/>
  <c r="X164" i="24"/>
  <c r="X165" i="24"/>
  <c r="X166" i="24"/>
  <c r="X167" i="24"/>
  <c r="X168" i="24"/>
  <c r="X169" i="24"/>
  <c r="X170" i="24"/>
  <c r="X171" i="24"/>
  <c r="X172" i="24"/>
  <c r="X173" i="24"/>
  <c r="X174" i="24"/>
  <c r="X175" i="24"/>
  <c r="X176" i="24"/>
  <c r="X177" i="24"/>
  <c r="X178" i="24"/>
  <c r="X179" i="24"/>
  <c r="X180" i="24"/>
  <c r="X181" i="24"/>
  <c r="X182" i="24"/>
  <c r="X183" i="24"/>
  <c r="X184" i="24"/>
  <c r="X185" i="24"/>
  <c r="X186" i="24"/>
  <c r="X187" i="24"/>
  <c r="X188" i="24"/>
  <c r="X189" i="24"/>
  <c r="X190" i="24"/>
  <c r="X191" i="24"/>
  <c r="X192" i="24"/>
  <c r="X193" i="24"/>
  <c r="X194" i="24"/>
  <c r="X195" i="24"/>
  <c r="X196" i="24"/>
  <c r="X197" i="24"/>
  <c r="X198" i="24"/>
  <c r="X199" i="24"/>
  <c r="X200" i="24"/>
  <c r="X201" i="24"/>
  <c r="X202" i="24"/>
  <c r="X203" i="24"/>
  <c r="X204" i="24"/>
  <c r="X205" i="24"/>
  <c r="X206" i="24"/>
  <c r="X207" i="24"/>
  <c r="X208" i="24"/>
  <c r="AZ22" i="24"/>
  <c r="AK96" i="24"/>
  <c r="AM144" i="24"/>
  <c r="AK145" i="24"/>
  <c r="AL149" i="24"/>
  <c r="AM34" i="24"/>
  <c r="AK121" i="24"/>
  <c r="AK136" i="24"/>
  <c r="AK153" i="24"/>
  <c r="U8" i="24"/>
  <c r="Y52" i="23"/>
  <c r="Z52" i="23"/>
  <c r="AA52" i="23"/>
  <c r="AB52" i="23"/>
  <c r="Y48" i="23"/>
  <c r="Z48" i="23"/>
  <c r="AA48" i="23"/>
  <c r="AB48" i="23"/>
  <c r="Y38" i="23"/>
  <c r="Z38" i="23"/>
  <c r="AA38" i="23"/>
  <c r="AB38" i="23"/>
  <c r="Y27" i="23"/>
  <c r="Z27" i="23"/>
  <c r="AA27" i="23"/>
  <c r="AB27" i="23"/>
  <c r="Y47" i="23"/>
  <c r="Z47" i="23"/>
  <c r="AA47" i="23"/>
  <c r="AB47" i="23"/>
  <c r="Y37" i="23"/>
  <c r="Z37" i="23"/>
  <c r="AA37" i="23"/>
  <c r="AB37" i="23"/>
  <c r="Y33" i="23"/>
  <c r="Z33" i="23"/>
  <c r="AA33" i="23"/>
  <c r="AB33" i="23"/>
  <c r="Y28" i="23"/>
  <c r="Z28" i="23"/>
  <c r="AA28" i="23"/>
  <c r="AB28" i="23"/>
  <c r="Y26" i="23"/>
  <c r="Z26" i="23"/>
  <c r="AA26" i="23"/>
  <c r="AB26" i="23"/>
  <c r="Y21" i="23"/>
  <c r="Z21" i="23"/>
  <c r="AA21" i="23"/>
  <c r="AB21" i="23"/>
  <c r="Y25" i="23"/>
  <c r="Z25" i="23"/>
  <c r="AA25" i="23"/>
  <c r="AB25" i="23"/>
  <c r="Y19" i="23"/>
  <c r="Z19" i="23"/>
  <c r="AA19" i="23"/>
  <c r="AB19" i="23"/>
  <c r="Y20" i="23"/>
  <c r="Z20" i="23"/>
  <c r="AA20" i="23"/>
  <c r="AB20" i="23"/>
  <c r="Y18" i="23"/>
  <c r="Z18" i="23"/>
  <c r="AA18" i="23"/>
  <c r="AB18" i="23"/>
  <c r="Y17" i="23"/>
  <c r="Z17" i="23"/>
  <c r="AA17" i="23"/>
  <c r="AB17" i="23"/>
  <c r="W9" i="22"/>
  <c r="L9" i="22" s="1"/>
  <c r="W10" i="22"/>
  <c r="X9" i="22"/>
  <c r="V11" i="22"/>
  <c r="V12" i="22"/>
  <c r="V13" i="22"/>
  <c r="V14" i="22"/>
  <c r="V15" i="22"/>
  <c r="V16" i="22"/>
  <c r="V17" i="22"/>
  <c r="V18" i="22"/>
  <c r="V19" i="22"/>
  <c r="V20" i="22"/>
  <c r="V21" i="22"/>
  <c r="V22" i="22"/>
  <c r="V23" i="22"/>
  <c r="V24" i="22"/>
  <c r="V25" i="22"/>
  <c r="V26" i="22"/>
  <c r="V27" i="22"/>
  <c r="V28" i="22"/>
  <c r="V29" i="22"/>
  <c r="V30" i="22"/>
  <c r="V31" i="22"/>
  <c r="V32" i="22"/>
  <c r="V33" i="22"/>
  <c r="V34" i="22"/>
  <c r="V35" i="22"/>
  <c r="V36" i="22"/>
  <c r="V37" i="22"/>
  <c r="V38" i="22"/>
  <c r="V39" i="22"/>
  <c r="V40" i="22"/>
  <c r="V41" i="22"/>
  <c r="V42" i="22"/>
  <c r="V43" i="22"/>
  <c r="V44" i="22"/>
  <c r="V45" i="22"/>
  <c r="V46" i="22"/>
  <c r="V47" i="22"/>
  <c r="V48" i="22"/>
  <c r="V49" i="22"/>
  <c r="V50" i="22"/>
  <c r="V51" i="22"/>
  <c r="V52" i="22"/>
  <c r="V53" i="22"/>
  <c r="V54" i="22"/>
  <c r="V55" i="22"/>
  <c r="V56" i="22"/>
  <c r="V57" i="22"/>
  <c r="V58" i="22"/>
  <c r="V59" i="22"/>
  <c r="V60" i="22"/>
  <c r="V61" i="22"/>
  <c r="V62" i="22"/>
  <c r="V63" i="22"/>
  <c r="V64" i="22"/>
  <c r="V65" i="22"/>
  <c r="V66" i="22"/>
  <c r="V67" i="22"/>
  <c r="V68" i="22"/>
  <c r="V69" i="22"/>
  <c r="V70" i="22"/>
  <c r="V71" i="22"/>
  <c r="V72" i="22"/>
  <c r="V73" i="22"/>
  <c r="V74" i="22"/>
  <c r="V75" i="22"/>
  <c r="V76" i="22"/>
  <c r="V77" i="22"/>
  <c r="V78" i="22"/>
  <c r="V79" i="22"/>
  <c r="V80" i="22"/>
  <c r="V81" i="22"/>
  <c r="V82" i="22"/>
  <c r="V83" i="22"/>
  <c r="V84" i="22"/>
  <c r="V85" i="22"/>
  <c r="V86" i="22"/>
  <c r="V87" i="22"/>
  <c r="V88" i="22"/>
  <c r="V89" i="22"/>
  <c r="V90" i="22"/>
  <c r="V91" i="22"/>
  <c r="V92" i="22"/>
  <c r="V93" i="22"/>
  <c r="V94" i="22"/>
  <c r="V95" i="22"/>
  <c r="V96" i="22"/>
  <c r="V97" i="22"/>
  <c r="V98" i="22"/>
  <c r="V99" i="22"/>
  <c r="V100" i="22"/>
  <c r="V101" i="22"/>
  <c r="V102" i="22"/>
  <c r="V103" i="22"/>
  <c r="V104" i="22"/>
  <c r="V105" i="22"/>
  <c r="V106" i="22"/>
  <c r="V107" i="22"/>
  <c r="V108" i="22"/>
  <c r="V109" i="22"/>
  <c r="V110" i="22"/>
  <c r="V111" i="22"/>
  <c r="V112" i="22"/>
  <c r="V113" i="22"/>
  <c r="V114" i="22"/>
  <c r="V115" i="22"/>
  <c r="V116" i="22"/>
  <c r="V117" i="22"/>
  <c r="V118" i="22"/>
  <c r="V119" i="22"/>
  <c r="V120" i="22"/>
  <c r="V121" i="22"/>
  <c r="V122" i="22"/>
  <c r="V123" i="22"/>
  <c r="V124" i="22"/>
  <c r="V125" i="22"/>
  <c r="V126" i="22"/>
  <c r="V127" i="22"/>
  <c r="V128" i="22"/>
  <c r="V129" i="22"/>
  <c r="V130" i="22"/>
  <c r="V131" i="22"/>
  <c r="V132" i="22"/>
  <c r="V133" i="22"/>
  <c r="V134" i="22"/>
  <c r="V135" i="22"/>
  <c r="V136" i="22"/>
  <c r="V137" i="22"/>
  <c r="V138" i="22"/>
  <c r="V139" i="22"/>
  <c r="V140" i="22"/>
  <c r="V141" i="22"/>
  <c r="V142" i="22"/>
  <c r="V143" i="22"/>
  <c r="V144" i="22"/>
  <c r="V145" i="22"/>
  <c r="V146" i="22"/>
  <c r="V147" i="22"/>
  <c r="V148" i="22"/>
  <c r="V149" i="22"/>
  <c r="V150" i="22"/>
  <c r="V151" i="22"/>
  <c r="V152" i="22"/>
  <c r="V153" i="22"/>
  <c r="V154" i="22"/>
  <c r="V155" i="22"/>
  <c r="V156" i="22"/>
  <c r="V157" i="22"/>
  <c r="V158" i="22"/>
  <c r="V159" i="22"/>
  <c r="V160" i="22"/>
  <c r="V161" i="22"/>
  <c r="V162" i="22"/>
  <c r="V163" i="22"/>
  <c r="V164" i="22"/>
  <c r="V165" i="22"/>
  <c r="V166" i="22"/>
  <c r="V167" i="22"/>
  <c r="V168" i="22"/>
  <c r="V169" i="22"/>
  <c r="V170" i="22"/>
  <c r="V171" i="22"/>
  <c r="V172" i="22"/>
  <c r="V173" i="22"/>
  <c r="V174" i="22"/>
  <c r="V175" i="22"/>
  <c r="V176" i="22"/>
  <c r="V177" i="22"/>
  <c r="V178" i="22"/>
  <c r="V179" i="22"/>
  <c r="V180" i="22"/>
  <c r="V181" i="22"/>
  <c r="V182" i="22"/>
  <c r="V183" i="22"/>
  <c r="V184" i="22"/>
  <c r="V185" i="22"/>
  <c r="V186" i="22"/>
  <c r="V187" i="22"/>
  <c r="V188" i="22"/>
  <c r="V189" i="22"/>
  <c r="V190" i="22"/>
  <c r="V191" i="22"/>
  <c r="V192" i="22"/>
  <c r="V193" i="22"/>
  <c r="V194" i="22"/>
  <c r="V195" i="22"/>
  <c r="V196" i="22"/>
  <c r="V197" i="22"/>
  <c r="V198" i="22"/>
  <c r="V199" i="22"/>
  <c r="V200" i="22"/>
  <c r="V201" i="22"/>
  <c r="V202" i="22"/>
  <c r="V203" i="22"/>
  <c r="V204" i="22"/>
  <c r="V205" i="22"/>
  <c r="V206" i="22"/>
  <c r="V207" i="22"/>
  <c r="V208" i="22"/>
  <c r="AZ22" i="22"/>
  <c r="X10" i="22"/>
  <c r="X11" i="22"/>
  <c r="U8" i="22"/>
  <c r="L8" i="22" s="1"/>
  <c r="Q9" i="22" s="1"/>
  <c r="X9" i="21"/>
  <c r="V9" i="21"/>
  <c r="V10" i="21"/>
  <c r="V11" i="21"/>
  <c r="V12" i="21"/>
  <c r="AZ22" i="21"/>
  <c r="U8" i="21"/>
  <c r="N11" i="20"/>
  <c r="P11" i="20"/>
  <c r="Y20" i="20"/>
  <c r="Z20" i="20"/>
  <c r="AA20" i="20"/>
  <c r="AB20" i="20"/>
  <c r="Y16" i="20"/>
  <c r="Z16" i="20"/>
  <c r="AA16" i="20"/>
  <c r="AB16" i="20"/>
  <c r="Y12" i="20"/>
  <c r="Z12" i="20"/>
  <c r="AA12" i="20"/>
  <c r="AB12" i="20"/>
  <c r="AL85" i="24"/>
  <c r="AM85" i="24"/>
  <c r="AK85" i="24"/>
  <c r="AM100" i="24"/>
  <c r="AL100" i="24"/>
  <c r="AK100" i="24"/>
  <c r="AK117" i="24"/>
  <c r="AM117" i="24"/>
  <c r="AM152" i="24"/>
  <c r="AL152" i="24"/>
  <c r="AK152" i="24"/>
  <c r="AK151" i="24"/>
  <c r="AM151" i="24"/>
  <c r="AL151" i="24"/>
  <c r="AL204" i="24"/>
  <c r="AK204" i="24"/>
  <c r="AM204" i="24"/>
  <c r="B8" i="20"/>
  <c r="H8" i="20"/>
  <c r="AM149" i="24"/>
  <c r="AE14" i="21"/>
  <c r="AJ14" i="21"/>
  <c r="BB18" i="20"/>
  <c r="BA18" i="20" s="1"/>
  <c r="AK80" i="24"/>
  <c r="AL80" i="24"/>
  <c r="AM80" i="24"/>
  <c r="AL161" i="24"/>
  <c r="AK161" i="24"/>
  <c r="AL169" i="24"/>
  <c r="AK169" i="24"/>
  <c r="AL177" i="24"/>
  <c r="AK177" i="24"/>
  <c r="AL185" i="24"/>
  <c r="AK185" i="24"/>
  <c r="AL193" i="24"/>
  <c r="AK193" i="24"/>
  <c r="AL201" i="24"/>
  <c r="AK201" i="24"/>
  <c r="AL18" i="24"/>
  <c r="AK18" i="24"/>
  <c r="AM18" i="24"/>
  <c r="AK42" i="24"/>
  <c r="AL42" i="24"/>
  <c r="AL202" i="24"/>
  <c r="AK202" i="24"/>
  <c r="C10" i="23"/>
  <c r="G10" i="23" s="1"/>
  <c r="AM15" i="21"/>
  <c r="AK15" i="21"/>
  <c r="AM33" i="24"/>
  <c r="AK33" i="24"/>
  <c r="AL88" i="24"/>
  <c r="AK88" i="24"/>
  <c r="AL165" i="24"/>
  <c r="AK165" i="24"/>
  <c r="AL173" i="24"/>
  <c r="AK173" i="24"/>
  <c r="AL181" i="24"/>
  <c r="AK181" i="24"/>
  <c r="AL189" i="24"/>
  <c r="AK189" i="24"/>
  <c r="AL197" i="24"/>
  <c r="AK197" i="24"/>
  <c r="AL205" i="24"/>
  <c r="AK205" i="24"/>
  <c r="AM133" i="24"/>
  <c r="AK133" i="24"/>
  <c r="AL133" i="24"/>
  <c r="AL206" i="24"/>
  <c r="AK206" i="24"/>
  <c r="AL208" i="24"/>
  <c r="AK208" i="24"/>
  <c r="AM157" i="24"/>
  <c r="AL157" i="24"/>
  <c r="AM129" i="24"/>
  <c r="AL129" i="24"/>
  <c r="AL146" i="24"/>
  <c r="AK146" i="24"/>
  <c r="AM146" i="24"/>
  <c r="AM9" i="21"/>
  <c r="AK9" i="21"/>
  <c r="AM20" i="24"/>
  <c r="AL20" i="24"/>
  <c r="AK20" i="24"/>
  <c r="AK24" i="24"/>
  <c r="AM24" i="24"/>
  <c r="AL24" i="24"/>
  <c r="AM36" i="24"/>
  <c r="AK36" i="24"/>
  <c r="AL36" i="24"/>
  <c r="AK35" i="24"/>
  <c r="AL35" i="24"/>
  <c r="AM35" i="24"/>
  <c r="AK112" i="24"/>
  <c r="AM112" i="24"/>
  <c r="AL112" i="24"/>
  <c r="AM176" i="24"/>
  <c r="AK176" i="24"/>
  <c r="AL176" i="24"/>
  <c r="AM192" i="24"/>
  <c r="AK192" i="24"/>
  <c r="AL192" i="24"/>
  <c r="AK22" i="24"/>
  <c r="AM22" i="24"/>
  <c r="AL22" i="24"/>
  <c r="AL56" i="24"/>
  <c r="AM56" i="24"/>
  <c r="AK56" i="24"/>
  <c r="AK70" i="24"/>
  <c r="AM70" i="24"/>
  <c r="AL70" i="24"/>
  <c r="AK58" i="24"/>
  <c r="AM58" i="24"/>
  <c r="AL58" i="24"/>
  <c r="AM78" i="24"/>
  <c r="AK78" i="24"/>
  <c r="AL78" i="24"/>
  <c r="AK86" i="24"/>
  <c r="AM86" i="24"/>
  <c r="AL86" i="24"/>
  <c r="AM81" i="24"/>
  <c r="AL81" i="24"/>
  <c r="AK81" i="24"/>
  <c r="AK116" i="24"/>
  <c r="AM116" i="24"/>
  <c r="AL116" i="24"/>
  <c r="AM172" i="24"/>
  <c r="AK172" i="24"/>
  <c r="AL172" i="24"/>
  <c r="AM188" i="24"/>
  <c r="AK188" i="24"/>
  <c r="AL188" i="24"/>
  <c r="AK120" i="24"/>
  <c r="AM120" i="24"/>
  <c r="AL120" i="24"/>
  <c r="AM52" i="24"/>
  <c r="AK52" i="24"/>
  <c r="AL52" i="24"/>
  <c r="AK50" i="24"/>
  <c r="AL50" i="24"/>
  <c r="AM50" i="24"/>
  <c r="AK66" i="24"/>
  <c r="AM66" i="24"/>
  <c r="AL66" i="24"/>
  <c r="AK13" i="24"/>
  <c r="AL13" i="24"/>
  <c r="AM13" i="24"/>
  <c r="AK11" i="24"/>
  <c r="AL11" i="24"/>
  <c r="AM11" i="24"/>
  <c r="AL60" i="24"/>
  <c r="AM60" i="24"/>
  <c r="AK60" i="24"/>
  <c r="AK74" i="24"/>
  <c r="AM74" i="24"/>
  <c r="AL74" i="24"/>
  <c r="AK62" i="24"/>
  <c r="AM62" i="24"/>
  <c r="AL62" i="24"/>
  <c r="AM82" i="24"/>
  <c r="AL82" i="24"/>
  <c r="AK82" i="24"/>
  <c r="AM91" i="24"/>
  <c r="AK91" i="24"/>
  <c r="AL91" i="24"/>
  <c r="AK90" i="24"/>
  <c r="AL90" i="24"/>
  <c r="AM90" i="24"/>
  <c r="AM140" i="24"/>
  <c r="AL140" i="24"/>
  <c r="AK140" i="24"/>
  <c r="AM168" i="24"/>
  <c r="AK168" i="24"/>
  <c r="AL168" i="24"/>
  <c r="AM184" i="24"/>
  <c r="AK184" i="24"/>
  <c r="AL184" i="24"/>
  <c r="AM200" i="24"/>
  <c r="AK200" i="24"/>
  <c r="AL200" i="24"/>
  <c r="AM19" i="24"/>
  <c r="AL19" i="24"/>
  <c r="AK19" i="24"/>
  <c r="AK10" i="24"/>
  <c r="AL10" i="24"/>
  <c r="AM10" i="24"/>
  <c r="AL103" i="24"/>
  <c r="AM103" i="24"/>
  <c r="AK103" i="24"/>
  <c r="AK139" i="24"/>
  <c r="AL139" i="24"/>
  <c r="AM139" i="24"/>
  <c r="AM160" i="24"/>
  <c r="AK160" i="24"/>
  <c r="AL160" i="24"/>
  <c r="AK12" i="24"/>
  <c r="AL12" i="24"/>
  <c r="AM12" i="24"/>
  <c r="AL64" i="24"/>
  <c r="AM64" i="24"/>
  <c r="AK64" i="24"/>
  <c r="AK54" i="24"/>
  <c r="AM54" i="24"/>
  <c r="AL54" i="24"/>
  <c r="AK48" i="24"/>
  <c r="AM48" i="24"/>
  <c r="AL48" i="24"/>
  <c r="AM46" i="24"/>
  <c r="AK46" i="24"/>
  <c r="AL46" i="24"/>
  <c r="AM104" i="24"/>
  <c r="AL104" i="24"/>
  <c r="AK104" i="24"/>
  <c r="AM148" i="24"/>
  <c r="AL148" i="24"/>
  <c r="AK148" i="24"/>
  <c r="AM164" i="24"/>
  <c r="AK164" i="24"/>
  <c r="AL164" i="24"/>
  <c r="AM180" i="24"/>
  <c r="AK180" i="24"/>
  <c r="AL180" i="24"/>
  <c r="AM196" i="24"/>
  <c r="AK196" i="24"/>
  <c r="AL196" i="24"/>
  <c r="A9" i="22"/>
  <c r="J9" i="22"/>
  <c r="I10" i="22"/>
  <c r="S10" i="22"/>
  <c r="AD10" i="22"/>
  <c r="AE10" i="22"/>
  <c r="AJ10" i="22"/>
  <c r="T10" i="22"/>
  <c r="H9" i="22"/>
  <c r="B9" i="22"/>
  <c r="T11" i="22"/>
  <c r="AL11" i="22" s="1"/>
  <c r="AM12" i="22"/>
  <c r="B9" i="21"/>
  <c r="AK18" i="21"/>
  <c r="AM18" i="21"/>
  <c r="I11" i="20"/>
  <c r="H10" i="20"/>
  <c r="B10" i="20"/>
  <c r="BC13" i="17"/>
  <c r="BC12" i="17"/>
  <c r="BC11" i="17"/>
  <c r="BC10" i="17"/>
  <c r="G177" i="20"/>
  <c r="S11" i="20"/>
  <c r="AD11" i="20"/>
  <c r="AM12" i="21"/>
  <c r="AK12" i="21"/>
  <c r="F12" i="20"/>
  <c r="R12" i="20" s="1"/>
  <c r="F10" i="21"/>
  <c r="R10" i="21" s="1"/>
  <c r="F11" i="22"/>
  <c r="R11" i="22" s="1"/>
  <c r="AM31" i="21"/>
  <c r="AK31" i="21"/>
  <c r="AM25" i="21"/>
  <c r="AK25" i="21"/>
  <c r="J9" i="20"/>
  <c r="A9" i="20"/>
  <c r="AM32" i="21"/>
  <c r="AK32" i="21"/>
  <c r="J10" i="20"/>
  <c r="A10" i="20"/>
  <c r="AK30" i="21"/>
  <c r="AM30" i="21"/>
  <c r="AK15" i="22"/>
  <c r="AM17" i="21"/>
  <c r="AK17" i="21"/>
  <c r="I10" i="24"/>
  <c r="F10" i="24"/>
  <c r="R10" i="24" s="1"/>
  <c r="C11" i="24"/>
  <c r="G11" i="24"/>
  <c r="S10" i="24"/>
  <c r="AD10" i="24"/>
  <c r="J9" i="24"/>
  <c r="A9" i="24"/>
  <c r="AM28" i="21"/>
  <c r="AK28" i="21"/>
  <c r="I10" i="21"/>
  <c r="J10" i="21"/>
  <c r="B9" i="20"/>
  <c r="AK26" i="21"/>
  <c r="AM26" i="21"/>
  <c r="AM29" i="21"/>
  <c r="AK29" i="21"/>
  <c r="AM27" i="21"/>
  <c r="AK27" i="21"/>
  <c r="AM16" i="21"/>
  <c r="AK16" i="21"/>
  <c r="S10" i="21"/>
  <c r="AD10" i="21"/>
  <c r="AM23" i="21"/>
  <c r="AK23" i="21"/>
  <c r="AK24" i="21"/>
  <c r="AM24" i="21"/>
  <c r="A9" i="21"/>
  <c r="J9" i="21"/>
  <c r="AM20" i="21"/>
  <c r="AK20" i="21"/>
  <c r="H9" i="24"/>
  <c r="B9" i="24"/>
  <c r="AK21" i="21"/>
  <c r="AM21" i="21"/>
  <c r="U9" i="24"/>
  <c r="U10" i="24"/>
  <c r="U11" i="24"/>
  <c r="U12" i="24"/>
  <c r="U13" i="24"/>
  <c r="U14" i="24"/>
  <c r="U15" i="24"/>
  <c r="U16" i="24"/>
  <c r="U17" i="24"/>
  <c r="U18" i="24"/>
  <c r="U19" i="24"/>
  <c r="U20" i="24"/>
  <c r="U21" i="24"/>
  <c r="L21" i="24"/>
  <c r="U22" i="24"/>
  <c r="U23" i="24"/>
  <c r="U24" i="24"/>
  <c r="U25" i="24"/>
  <c r="M25" i="24"/>
  <c r="U26" i="24"/>
  <c r="M26" i="24"/>
  <c r="U27" i="24"/>
  <c r="U28" i="24"/>
  <c r="U29" i="24"/>
  <c r="U30" i="24"/>
  <c r="U31" i="24"/>
  <c r="U32" i="24"/>
  <c r="U33" i="24"/>
  <c r="U34" i="24"/>
  <c r="U35" i="24"/>
  <c r="U36" i="24"/>
  <c r="U37" i="24"/>
  <c r="U38" i="24"/>
  <c r="U39" i="24"/>
  <c r="M39" i="24"/>
  <c r="U40" i="24"/>
  <c r="U41" i="24"/>
  <c r="M41" i="24"/>
  <c r="U42" i="24"/>
  <c r="U43" i="24"/>
  <c r="L43" i="24"/>
  <c r="U44" i="24"/>
  <c r="U45" i="24"/>
  <c r="U46" i="24"/>
  <c r="U47" i="24"/>
  <c r="U48" i="24"/>
  <c r="U49" i="24"/>
  <c r="U50" i="24"/>
  <c r="U51" i="24"/>
  <c r="U52" i="24"/>
  <c r="U53" i="24"/>
  <c r="U54" i="24"/>
  <c r="U55" i="24"/>
  <c r="U56" i="24"/>
  <c r="U57" i="24"/>
  <c r="U58" i="24"/>
  <c r="U59" i="24"/>
  <c r="M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L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50" i="24"/>
  <c r="U151" i="24"/>
  <c r="U152" i="24"/>
  <c r="U153" i="24"/>
  <c r="U154" i="24"/>
  <c r="U155" i="24"/>
  <c r="U156" i="24"/>
  <c r="U157" i="24"/>
  <c r="U158" i="24"/>
  <c r="U159" i="24"/>
  <c r="U160" i="24"/>
  <c r="U161" i="24"/>
  <c r="U162" i="24"/>
  <c r="U163" i="24"/>
  <c r="U164" i="24"/>
  <c r="U165" i="24"/>
  <c r="U166" i="24"/>
  <c r="U167" i="24"/>
  <c r="U168" i="24"/>
  <c r="U169" i="24"/>
  <c r="U170" i="24"/>
  <c r="U171" i="24"/>
  <c r="U172" i="24"/>
  <c r="U173" i="24"/>
  <c r="U174" i="24"/>
  <c r="U175" i="24"/>
  <c r="U176" i="24"/>
  <c r="U177" i="24"/>
  <c r="U178" i="24"/>
  <c r="U179" i="24"/>
  <c r="U180" i="24"/>
  <c r="U181" i="24"/>
  <c r="U182" i="24"/>
  <c r="U183" i="24"/>
  <c r="U184" i="24"/>
  <c r="U185" i="24"/>
  <c r="U186" i="24"/>
  <c r="U187" i="24"/>
  <c r="U188" i="24"/>
  <c r="U189" i="24"/>
  <c r="U190" i="24"/>
  <c r="U191" i="24"/>
  <c r="U192" i="24"/>
  <c r="U193" i="24"/>
  <c r="U194" i="24"/>
  <c r="U195" i="24"/>
  <c r="U196" i="24"/>
  <c r="U197" i="24"/>
  <c r="U198" i="24"/>
  <c r="U199" i="24"/>
  <c r="U200" i="24"/>
  <c r="U201" i="24"/>
  <c r="U202" i="24"/>
  <c r="U203" i="24"/>
  <c r="U204" i="24"/>
  <c r="U205" i="24"/>
  <c r="U206" i="24"/>
  <c r="U207" i="24"/>
  <c r="U208" i="24"/>
  <c r="L8" i="24"/>
  <c r="M8" i="24"/>
  <c r="AL207" i="24"/>
  <c r="AK207" i="24"/>
  <c r="AM207" i="24"/>
  <c r="AL203" i="24"/>
  <c r="AK203" i="24"/>
  <c r="AM203" i="24"/>
  <c r="AK199" i="24"/>
  <c r="AL199" i="24"/>
  <c r="AM199" i="24"/>
  <c r="AL198" i="24"/>
  <c r="AK198" i="24"/>
  <c r="AM198" i="24"/>
  <c r="AK195" i="24"/>
  <c r="AL195" i="24"/>
  <c r="AM195" i="24"/>
  <c r="AL194" i="24"/>
  <c r="AK194" i="24"/>
  <c r="AM194" i="24"/>
  <c r="AK191" i="24"/>
  <c r="AL191" i="24"/>
  <c r="AM191" i="24"/>
  <c r="AL190" i="24"/>
  <c r="AK190" i="24"/>
  <c r="AM190" i="24"/>
  <c r="AK187" i="24"/>
  <c r="AL187" i="24"/>
  <c r="AM187" i="24"/>
  <c r="AL186" i="24"/>
  <c r="AK186" i="24"/>
  <c r="AM186" i="24"/>
  <c r="AK183" i="24"/>
  <c r="AL183" i="24"/>
  <c r="AM183" i="24"/>
  <c r="AL182" i="24"/>
  <c r="AK182" i="24"/>
  <c r="AM182" i="24"/>
  <c r="AK179" i="24"/>
  <c r="AL179" i="24"/>
  <c r="AM179" i="24"/>
  <c r="AL178" i="24"/>
  <c r="AK178" i="24"/>
  <c r="AM178" i="24"/>
  <c r="AK175" i="24"/>
  <c r="AL175" i="24"/>
  <c r="AM175" i="24"/>
  <c r="AL174" i="24"/>
  <c r="AK174" i="24"/>
  <c r="AM174" i="24"/>
  <c r="AK171" i="24"/>
  <c r="AL171" i="24"/>
  <c r="AM171" i="24"/>
  <c r="AL170" i="24"/>
  <c r="AK170" i="24"/>
  <c r="AM170" i="24"/>
  <c r="AK167" i="24"/>
  <c r="AL167" i="24"/>
  <c r="AM167" i="24"/>
  <c r="AL166" i="24"/>
  <c r="AK166" i="24"/>
  <c r="AM166" i="24"/>
  <c r="AK163" i="24"/>
  <c r="AL163" i="24"/>
  <c r="AM163" i="24"/>
  <c r="AL162" i="24"/>
  <c r="AK162" i="24"/>
  <c r="AM162" i="24"/>
  <c r="AL159" i="24"/>
  <c r="AK159" i="24"/>
  <c r="AM159" i="24"/>
  <c r="AK158" i="24"/>
  <c r="AL158" i="24"/>
  <c r="AM158" i="24"/>
  <c r="AK156" i="24"/>
  <c r="AL156" i="24"/>
  <c r="AM156" i="24"/>
  <c r="AL155" i="24"/>
  <c r="AM155" i="24"/>
  <c r="AK155" i="24"/>
  <c r="AL154" i="24"/>
  <c r="AK154" i="24"/>
  <c r="AM154" i="24"/>
  <c r="AL153" i="24"/>
  <c r="AM153" i="24"/>
  <c r="AL150" i="24"/>
  <c r="AK150" i="24"/>
  <c r="AM150" i="24"/>
  <c r="AK147" i="24"/>
  <c r="AM147" i="24"/>
  <c r="AL147" i="24"/>
  <c r="AL145" i="24"/>
  <c r="AM145" i="24"/>
  <c r="AL144" i="24"/>
  <c r="AK144" i="24"/>
  <c r="AL143" i="24"/>
  <c r="AM143" i="24"/>
  <c r="AK143" i="24"/>
  <c r="AM142" i="24"/>
  <c r="AL142" i="24"/>
  <c r="AK142" i="24"/>
  <c r="AL141" i="24"/>
  <c r="AM141" i="24"/>
  <c r="AK141" i="24"/>
  <c r="AK138" i="24"/>
  <c r="AL138" i="24"/>
  <c r="AM138" i="24"/>
  <c r="AL137" i="24"/>
  <c r="AK137" i="24"/>
  <c r="AM137" i="24"/>
  <c r="AL136" i="24"/>
  <c r="AM136" i="24"/>
  <c r="AL135" i="24"/>
  <c r="AK135" i="24"/>
  <c r="AM135" i="24"/>
  <c r="AL134" i="24"/>
  <c r="AM134" i="24"/>
  <c r="AK134" i="24"/>
  <c r="AL132" i="24"/>
  <c r="AK132" i="24"/>
  <c r="AM132" i="24"/>
  <c r="AM131" i="24"/>
  <c r="AL131" i="24"/>
  <c r="AK131" i="24"/>
  <c r="AK130" i="24"/>
  <c r="AM130" i="24"/>
  <c r="AL130" i="24"/>
  <c r="AL128" i="24"/>
  <c r="AM128" i="24"/>
  <c r="AK128" i="24"/>
  <c r="AM127" i="24"/>
  <c r="AL127" i="24"/>
  <c r="AK127" i="24"/>
  <c r="AK126" i="24"/>
  <c r="AM126" i="24"/>
  <c r="AL126" i="24"/>
  <c r="AM125" i="24"/>
  <c r="AK125" i="24"/>
  <c r="AL125" i="24"/>
  <c r="AL124" i="24"/>
  <c r="AM124" i="24"/>
  <c r="AK124" i="24"/>
  <c r="AL123" i="24"/>
  <c r="AK123" i="24"/>
  <c r="AM123" i="24"/>
  <c r="AM122" i="24"/>
  <c r="AL122" i="24"/>
  <c r="AK122" i="24"/>
  <c r="AL121" i="24"/>
  <c r="AM121" i="24"/>
  <c r="AL119" i="24"/>
  <c r="AK119" i="24"/>
  <c r="AM119" i="24"/>
  <c r="AM118" i="24"/>
  <c r="AK118" i="24"/>
  <c r="AL118" i="24"/>
  <c r="AM115" i="24"/>
  <c r="AL115" i="24"/>
  <c r="AK115" i="24"/>
  <c r="AM114" i="24"/>
  <c r="AK114" i="24"/>
  <c r="AL114" i="24"/>
  <c r="AL113" i="24"/>
  <c r="AM113" i="24"/>
  <c r="AK113" i="24"/>
  <c r="AM111" i="24"/>
  <c r="AL111" i="24"/>
  <c r="AK111" i="24"/>
  <c r="AM110" i="24"/>
  <c r="AK110" i="24"/>
  <c r="AL110" i="24"/>
  <c r="AK109" i="24"/>
  <c r="AL109" i="24"/>
  <c r="AM109" i="24"/>
  <c r="AM108" i="24"/>
  <c r="AK108" i="24"/>
  <c r="AL108" i="24"/>
  <c r="AK107" i="24"/>
  <c r="AL107" i="24"/>
  <c r="AM107" i="24"/>
  <c r="AM106" i="24"/>
  <c r="AK106" i="24"/>
  <c r="AL106" i="24"/>
  <c r="AM105" i="24"/>
  <c r="AL105" i="24"/>
  <c r="AK105" i="24"/>
  <c r="AL102" i="24"/>
  <c r="AK102" i="24"/>
  <c r="AM102" i="24"/>
  <c r="AM101" i="24"/>
  <c r="AL101" i="24"/>
  <c r="AK101" i="24"/>
  <c r="AK99" i="24"/>
  <c r="AM99" i="24"/>
  <c r="AL99" i="24"/>
  <c r="AM98" i="24"/>
  <c r="AK98" i="24"/>
  <c r="AL98" i="24"/>
  <c r="AL97" i="24"/>
  <c r="AM97" i="24"/>
  <c r="AK97" i="24"/>
  <c r="AL96" i="24"/>
  <c r="AM96" i="24"/>
  <c r="AM95" i="24"/>
  <c r="AL95" i="24"/>
  <c r="AK95" i="24"/>
  <c r="AL94" i="24"/>
  <c r="AM94" i="24"/>
  <c r="AK94" i="24"/>
  <c r="AM93" i="24"/>
  <c r="AL93" i="24"/>
  <c r="AK93" i="24"/>
  <c r="AL92" i="24"/>
  <c r="AM92" i="24"/>
  <c r="AK92" i="24"/>
  <c r="AL89" i="24"/>
  <c r="AK89" i="24"/>
  <c r="AM89" i="24"/>
  <c r="AM87" i="24"/>
  <c r="AL87" i="24"/>
  <c r="AK87" i="24"/>
  <c r="AK84" i="24"/>
  <c r="AL84" i="24"/>
  <c r="AM84" i="24"/>
  <c r="AK83" i="24"/>
  <c r="AM83" i="24"/>
  <c r="AL83" i="24"/>
  <c r="AL79" i="24"/>
  <c r="AK79" i="24"/>
  <c r="AM79" i="24"/>
  <c r="AM77" i="24"/>
  <c r="AK77" i="24"/>
  <c r="AL77" i="24"/>
  <c r="AL76" i="24"/>
  <c r="AM76" i="24"/>
  <c r="AK76" i="24"/>
  <c r="AM75" i="24"/>
  <c r="AL75" i="24"/>
  <c r="AK75" i="24"/>
  <c r="AK73" i="24"/>
  <c r="AL73" i="24"/>
  <c r="AM73" i="24"/>
  <c r="AL72" i="24"/>
  <c r="AM72" i="24"/>
  <c r="AK72" i="24"/>
  <c r="AM71" i="24"/>
  <c r="AL71" i="24"/>
  <c r="AK71" i="24"/>
  <c r="AK69" i="24"/>
  <c r="AM69" i="24"/>
  <c r="AL69" i="24"/>
  <c r="AL68" i="24"/>
  <c r="AM68" i="24"/>
  <c r="AK68" i="24"/>
  <c r="AM67" i="24"/>
  <c r="AL67" i="24"/>
  <c r="AK67" i="24"/>
  <c r="AL65" i="24"/>
  <c r="AM65" i="24"/>
  <c r="AK65" i="24"/>
  <c r="AK63" i="24"/>
  <c r="AM63" i="24"/>
  <c r="AL63" i="24"/>
  <c r="AK61" i="24"/>
  <c r="AM61" i="24"/>
  <c r="AL61" i="24"/>
  <c r="AM59" i="24"/>
  <c r="AL59" i="24"/>
  <c r="AK59" i="24"/>
  <c r="AK57" i="24"/>
  <c r="AL57" i="24"/>
  <c r="AM57" i="24"/>
  <c r="AM55" i="24"/>
  <c r="AL55" i="24"/>
  <c r="AK55" i="24"/>
  <c r="AL53" i="24"/>
  <c r="AK53" i="24"/>
  <c r="AM53" i="24"/>
  <c r="AK51" i="24"/>
  <c r="AL51" i="24"/>
  <c r="AM51" i="24"/>
  <c r="AL49" i="24"/>
  <c r="AK49" i="24"/>
  <c r="AM49" i="24"/>
  <c r="AM47" i="24"/>
  <c r="AL47" i="24"/>
  <c r="AK47" i="24"/>
  <c r="AM45" i="24"/>
  <c r="AL45" i="24"/>
  <c r="AK45" i="24"/>
  <c r="AL44" i="24"/>
  <c r="AM44" i="24"/>
  <c r="AK44" i="24"/>
  <c r="AL43" i="24"/>
  <c r="AK43" i="24"/>
  <c r="AM43" i="24"/>
  <c r="AM41" i="24"/>
  <c r="AL41" i="24"/>
  <c r="AK41" i="24"/>
  <c r="AL40" i="24"/>
  <c r="AM40" i="24"/>
  <c r="AK40" i="24"/>
  <c r="AK39" i="24"/>
  <c r="AL39" i="24"/>
  <c r="AM39" i="24"/>
  <c r="AK38" i="24"/>
  <c r="AL38" i="24"/>
  <c r="AM38" i="24"/>
  <c r="AM37" i="24"/>
  <c r="AL37" i="24"/>
  <c r="AK37" i="24"/>
  <c r="AL34" i="24"/>
  <c r="AK34" i="24"/>
  <c r="AK32" i="24"/>
  <c r="AL32" i="24"/>
  <c r="AM32" i="24"/>
  <c r="AK31" i="24"/>
  <c r="AM31" i="24"/>
  <c r="AL31" i="24"/>
  <c r="AL30" i="24"/>
  <c r="AK30" i="24"/>
  <c r="AM30" i="24"/>
  <c r="AK29" i="24"/>
  <c r="AM29" i="24"/>
  <c r="AL29" i="24"/>
  <c r="AL28" i="24"/>
  <c r="AK28" i="24"/>
  <c r="AM28" i="24"/>
  <c r="AK27" i="24"/>
  <c r="AM27" i="24"/>
  <c r="AL27" i="24"/>
  <c r="AL26" i="24"/>
  <c r="AK26" i="24"/>
  <c r="AM26" i="24"/>
  <c r="AL25" i="24"/>
  <c r="AK25" i="24"/>
  <c r="AM25" i="24"/>
  <c r="AK23" i="24"/>
  <c r="AL23" i="24"/>
  <c r="AM23" i="24"/>
  <c r="AM21" i="24"/>
  <c r="AI6" i="24"/>
  <c r="AK21" i="24"/>
  <c r="AL21" i="24"/>
  <c r="M92" i="24"/>
  <c r="L41" i="24"/>
  <c r="L26" i="24"/>
  <c r="L25" i="24"/>
  <c r="M21" i="24"/>
  <c r="BB29" i="24"/>
  <c r="U9" i="22"/>
  <c r="U10" i="22"/>
  <c r="M10" i="22" s="1"/>
  <c r="X12" i="22"/>
  <c r="X13" i="22"/>
  <c r="W11" i="22"/>
  <c r="W12" i="22"/>
  <c r="L12" i="22" s="1"/>
  <c r="M8" i="21"/>
  <c r="U9" i="21"/>
  <c r="M9" i="21"/>
  <c r="U10" i="21"/>
  <c r="U11" i="21"/>
  <c r="U12" i="21"/>
  <c r="U13" i="21"/>
  <c r="U14" i="21"/>
  <c r="L8" i="21"/>
  <c r="V13" i="21"/>
  <c r="V14" i="21"/>
  <c r="X10" i="21"/>
  <c r="I10" i="23"/>
  <c r="C11" i="23"/>
  <c r="G11" i="23" s="1"/>
  <c r="B11" i="23" s="1"/>
  <c r="B9" i="23"/>
  <c r="H9" i="23"/>
  <c r="AK14" i="21"/>
  <c r="AM14" i="21"/>
  <c r="H10" i="22"/>
  <c r="B10" i="22"/>
  <c r="A10" i="22"/>
  <c r="J10" i="22"/>
  <c r="AL10" i="22"/>
  <c r="AM10" i="22"/>
  <c r="AK10" i="22"/>
  <c r="I11" i="22"/>
  <c r="S11" i="22"/>
  <c r="AD11" i="22"/>
  <c r="A11" i="20"/>
  <c r="J11" i="20"/>
  <c r="I12" i="20"/>
  <c r="S12" i="20"/>
  <c r="AD12" i="20"/>
  <c r="H11" i="20"/>
  <c r="B11" i="20"/>
  <c r="Q8" i="18"/>
  <c r="Q14" i="14"/>
  <c r="Q8" i="15"/>
  <c r="Q8" i="16"/>
  <c r="AJ236" i="18"/>
  <c r="AI236" i="18"/>
  <c r="P236" i="18"/>
  <c r="L236" i="18"/>
  <c r="A236" i="18"/>
  <c r="AJ235" i="18"/>
  <c r="AI235" i="18"/>
  <c r="P235" i="18"/>
  <c r="L235" i="18"/>
  <c r="A235" i="18"/>
  <c r="AJ234" i="18"/>
  <c r="AI234" i="18"/>
  <c r="P234" i="18"/>
  <c r="L234" i="18"/>
  <c r="A234" i="18"/>
  <c r="AJ233" i="18"/>
  <c r="AI233" i="18"/>
  <c r="P233" i="18"/>
  <c r="L233" i="18"/>
  <c r="A233" i="18"/>
  <c r="AJ232" i="18"/>
  <c r="AI232" i="18"/>
  <c r="P232" i="18"/>
  <c r="L232" i="18"/>
  <c r="A232" i="18"/>
  <c r="AJ231" i="18"/>
  <c r="AI231" i="18"/>
  <c r="P231" i="18"/>
  <c r="L231" i="18"/>
  <c r="A231" i="18"/>
  <c r="AJ230" i="18"/>
  <c r="AI230" i="18"/>
  <c r="P230" i="18"/>
  <c r="L230" i="18"/>
  <c r="A230" i="18"/>
  <c r="AJ229" i="18"/>
  <c r="AI229" i="18"/>
  <c r="P229" i="18"/>
  <c r="L229" i="18"/>
  <c r="A229" i="18"/>
  <c r="AJ228" i="18"/>
  <c r="AI228" i="18"/>
  <c r="P228" i="18"/>
  <c r="L228" i="18"/>
  <c r="A228" i="18"/>
  <c r="AJ227" i="18"/>
  <c r="AI227" i="18"/>
  <c r="P227" i="18"/>
  <c r="L227" i="18"/>
  <c r="A227" i="18"/>
  <c r="AJ226" i="18"/>
  <c r="AI226" i="18"/>
  <c r="P226" i="18"/>
  <c r="L226" i="18"/>
  <c r="A226" i="18"/>
  <c r="AJ225" i="18"/>
  <c r="AI225" i="18"/>
  <c r="P225" i="18"/>
  <c r="L225" i="18"/>
  <c r="A225" i="18"/>
  <c r="AJ224" i="18"/>
  <c r="AI224" i="18"/>
  <c r="P224" i="18"/>
  <c r="L224" i="18"/>
  <c r="A224" i="18"/>
  <c r="AJ223" i="18"/>
  <c r="AI223" i="18"/>
  <c r="P223" i="18"/>
  <c r="L223" i="18"/>
  <c r="A223" i="18"/>
  <c r="AJ222" i="18"/>
  <c r="AI222" i="18"/>
  <c r="P222" i="18"/>
  <c r="L222" i="18"/>
  <c r="A222" i="18"/>
  <c r="AJ221" i="18"/>
  <c r="AI221" i="18"/>
  <c r="P221" i="18"/>
  <c r="L221" i="18"/>
  <c r="A221" i="18"/>
  <c r="AJ220" i="18"/>
  <c r="AI220" i="18"/>
  <c r="P220" i="18"/>
  <c r="L220" i="18"/>
  <c r="A220" i="18"/>
  <c r="AJ219" i="18"/>
  <c r="AI219" i="18"/>
  <c r="P219" i="18"/>
  <c r="L219" i="18"/>
  <c r="A219" i="18"/>
  <c r="AJ218" i="18"/>
  <c r="AI218" i="18"/>
  <c r="P218" i="18"/>
  <c r="L218" i="18"/>
  <c r="A218" i="18"/>
  <c r="AJ217" i="18"/>
  <c r="AI217" i="18"/>
  <c r="P217" i="18"/>
  <c r="L217" i="18"/>
  <c r="J217" i="18"/>
  <c r="A217" i="18"/>
  <c r="AJ216" i="18"/>
  <c r="AI216" i="18"/>
  <c r="P216" i="18"/>
  <c r="L216" i="18"/>
  <c r="J216" i="18"/>
  <c r="A216" i="18"/>
  <c r="AI215" i="18"/>
  <c r="AE215" i="18"/>
  <c r="AJ215" i="18"/>
  <c r="P215" i="18"/>
  <c r="L215" i="18"/>
  <c r="J215" i="18"/>
  <c r="A215" i="18"/>
  <c r="AI214" i="18"/>
  <c r="AE214" i="18"/>
  <c r="AJ214" i="18"/>
  <c r="P214" i="18"/>
  <c r="L214" i="18"/>
  <c r="J214" i="18"/>
  <c r="A214" i="18"/>
  <c r="AI213" i="18"/>
  <c r="AE213" i="18"/>
  <c r="AJ213" i="18"/>
  <c r="P213" i="18"/>
  <c r="L213" i="18"/>
  <c r="J213" i="18"/>
  <c r="A213" i="18"/>
  <c r="AI212" i="18"/>
  <c r="AE212" i="18"/>
  <c r="AJ212" i="18"/>
  <c r="P212" i="18"/>
  <c r="L212" i="18"/>
  <c r="J212" i="18"/>
  <c r="A212" i="18"/>
  <c r="AI211" i="18"/>
  <c r="AE211" i="18"/>
  <c r="AJ211" i="18"/>
  <c r="P211" i="18"/>
  <c r="L211" i="18"/>
  <c r="J211" i="18"/>
  <c r="A211" i="18"/>
  <c r="AI210" i="18"/>
  <c r="AE210" i="18"/>
  <c r="AJ210" i="18"/>
  <c r="P210" i="18"/>
  <c r="L210" i="18"/>
  <c r="J210" i="18"/>
  <c r="A210" i="18"/>
  <c r="AI209" i="18"/>
  <c r="AE209" i="18"/>
  <c r="AJ209" i="18"/>
  <c r="P209" i="18"/>
  <c r="L209" i="18"/>
  <c r="J209" i="18"/>
  <c r="A209" i="18"/>
  <c r="AI208" i="18"/>
  <c r="AF208" i="18"/>
  <c r="AB208" i="18"/>
  <c r="AA208" i="18"/>
  <c r="Z208" i="18"/>
  <c r="Y208" i="18"/>
  <c r="P208" i="18"/>
  <c r="N208" i="18"/>
  <c r="J208" i="18"/>
  <c r="A208" i="18"/>
  <c r="AI207" i="18"/>
  <c r="AF207" i="18"/>
  <c r="AB207" i="18"/>
  <c r="AA207" i="18"/>
  <c r="Z207" i="18"/>
  <c r="Y207" i="18"/>
  <c r="P207" i="18"/>
  <c r="N207" i="18"/>
  <c r="J207" i="18"/>
  <c r="A207" i="18"/>
  <c r="AI206" i="18"/>
  <c r="AF206" i="18"/>
  <c r="AB206" i="18"/>
  <c r="AA206" i="18"/>
  <c r="Z206" i="18"/>
  <c r="Y206" i="18"/>
  <c r="P206" i="18"/>
  <c r="N206" i="18"/>
  <c r="J206" i="18"/>
  <c r="A206" i="18"/>
  <c r="AI205" i="18"/>
  <c r="AF205" i="18"/>
  <c r="AB205" i="18"/>
  <c r="AA205" i="18"/>
  <c r="Z205" i="18"/>
  <c r="Y205" i="18"/>
  <c r="P205" i="18"/>
  <c r="N205" i="18"/>
  <c r="J205" i="18"/>
  <c r="A205" i="18"/>
  <c r="AI204" i="18"/>
  <c r="AF204" i="18"/>
  <c r="AB204" i="18"/>
  <c r="AA204" i="18"/>
  <c r="Z204" i="18"/>
  <c r="Y204" i="18"/>
  <c r="P204" i="18"/>
  <c r="N204" i="18"/>
  <c r="J204" i="18"/>
  <c r="A204" i="18"/>
  <c r="AI203" i="18"/>
  <c r="AF203" i="18"/>
  <c r="AB203" i="18"/>
  <c r="AA203" i="18"/>
  <c r="Z203" i="18"/>
  <c r="Y203" i="18"/>
  <c r="P203" i="18"/>
  <c r="N203" i="18"/>
  <c r="J203" i="18"/>
  <c r="A203" i="18"/>
  <c r="AI202" i="18"/>
  <c r="AF202" i="18"/>
  <c r="AB202" i="18"/>
  <c r="AA202" i="18"/>
  <c r="Z202" i="18"/>
  <c r="Y202" i="18"/>
  <c r="P202" i="18"/>
  <c r="N202" i="18"/>
  <c r="J202" i="18"/>
  <c r="A202" i="18"/>
  <c r="AI201" i="18"/>
  <c r="AF201" i="18"/>
  <c r="AB201" i="18"/>
  <c r="AA201" i="18"/>
  <c r="Z201" i="18"/>
  <c r="Y201" i="18"/>
  <c r="P201" i="18"/>
  <c r="N201" i="18"/>
  <c r="J201" i="18"/>
  <c r="A201" i="18"/>
  <c r="AI200" i="18"/>
  <c r="AF200" i="18"/>
  <c r="AB200" i="18"/>
  <c r="AA200" i="18"/>
  <c r="Z200" i="18"/>
  <c r="Y200" i="18"/>
  <c r="P200" i="18"/>
  <c r="N200" i="18"/>
  <c r="AI199" i="18"/>
  <c r="AF199" i="18"/>
  <c r="AB199" i="18"/>
  <c r="AA199" i="18"/>
  <c r="Z199" i="18"/>
  <c r="Y199" i="18"/>
  <c r="P199" i="18"/>
  <c r="N199" i="18"/>
  <c r="AI198" i="18"/>
  <c r="AF198" i="18"/>
  <c r="AB198" i="18"/>
  <c r="AA198" i="18"/>
  <c r="Z198" i="18"/>
  <c r="Y198" i="18"/>
  <c r="P198" i="18"/>
  <c r="N198" i="18"/>
  <c r="AI197" i="18"/>
  <c r="AF197" i="18"/>
  <c r="AB197" i="18"/>
  <c r="AA197" i="18"/>
  <c r="Z197" i="18"/>
  <c r="Y197" i="18"/>
  <c r="P197" i="18"/>
  <c r="N197" i="18"/>
  <c r="AI196" i="18"/>
  <c r="AF196" i="18"/>
  <c r="AB196" i="18"/>
  <c r="AA196" i="18"/>
  <c r="Z196" i="18"/>
  <c r="Y196" i="18"/>
  <c r="P196" i="18"/>
  <c r="N196" i="18"/>
  <c r="AI195" i="18"/>
  <c r="AF195" i="18"/>
  <c r="AB195" i="18"/>
  <c r="AA195" i="18"/>
  <c r="Z195" i="18"/>
  <c r="Y195" i="18"/>
  <c r="P195" i="18"/>
  <c r="N195" i="18"/>
  <c r="AI194" i="18"/>
  <c r="AF194" i="18"/>
  <c r="AB194" i="18"/>
  <c r="AA194" i="18"/>
  <c r="Z194" i="18"/>
  <c r="Y194" i="18"/>
  <c r="P194" i="18"/>
  <c r="N194" i="18"/>
  <c r="AI193" i="18"/>
  <c r="AF193" i="18"/>
  <c r="AB193" i="18"/>
  <c r="AA193" i="18"/>
  <c r="Z193" i="18"/>
  <c r="Y193" i="18"/>
  <c r="P193" i="18"/>
  <c r="N193" i="18"/>
  <c r="AI192" i="18"/>
  <c r="AF192" i="18"/>
  <c r="AB192" i="18"/>
  <c r="AA192" i="18"/>
  <c r="Z192" i="18"/>
  <c r="Y192" i="18"/>
  <c r="P192" i="18"/>
  <c r="N192" i="18"/>
  <c r="AI191" i="18"/>
  <c r="AF191" i="18"/>
  <c r="AB191" i="18"/>
  <c r="AA191" i="18"/>
  <c r="Z191" i="18"/>
  <c r="Y191" i="18"/>
  <c r="P191" i="18"/>
  <c r="N191" i="18"/>
  <c r="AI190" i="18"/>
  <c r="AF190" i="18"/>
  <c r="AB190" i="18"/>
  <c r="AA190" i="18"/>
  <c r="Z190" i="18"/>
  <c r="Y190" i="18"/>
  <c r="P190" i="18"/>
  <c r="N190" i="18"/>
  <c r="AI189" i="18"/>
  <c r="AF189" i="18"/>
  <c r="AB189" i="18"/>
  <c r="AA189" i="18"/>
  <c r="Z189" i="18"/>
  <c r="Y189" i="18"/>
  <c r="P189" i="18"/>
  <c r="N189" i="18"/>
  <c r="AI188" i="18"/>
  <c r="AF188" i="18"/>
  <c r="AB188" i="18"/>
  <c r="AA188" i="18"/>
  <c r="Z188" i="18"/>
  <c r="Y188" i="18"/>
  <c r="P188" i="18"/>
  <c r="N188" i="18"/>
  <c r="AI187" i="18"/>
  <c r="AF187" i="18"/>
  <c r="AB187" i="18"/>
  <c r="AA187" i="18"/>
  <c r="Z187" i="18"/>
  <c r="Y187" i="18"/>
  <c r="P187" i="18"/>
  <c r="N187" i="18"/>
  <c r="AI186" i="18"/>
  <c r="AF186" i="18"/>
  <c r="AB186" i="18"/>
  <c r="AA186" i="18"/>
  <c r="Z186" i="18"/>
  <c r="Y186" i="18"/>
  <c r="P186" i="18"/>
  <c r="N186" i="18"/>
  <c r="AI185" i="18"/>
  <c r="AF185" i="18"/>
  <c r="AB185" i="18"/>
  <c r="AA185" i="18"/>
  <c r="Z185" i="18"/>
  <c r="Y185" i="18"/>
  <c r="P185" i="18"/>
  <c r="N185" i="18"/>
  <c r="AI184" i="18"/>
  <c r="AF184" i="18"/>
  <c r="AB184" i="18"/>
  <c r="AA184" i="18"/>
  <c r="Z184" i="18"/>
  <c r="Y184" i="18"/>
  <c r="P184" i="18"/>
  <c r="N184" i="18"/>
  <c r="AI183" i="18"/>
  <c r="AF183" i="18"/>
  <c r="AB183" i="18"/>
  <c r="AA183" i="18"/>
  <c r="Z183" i="18"/>
  <c r="Y183" i="18"/>
  <c r="P183" i="18"/>
  <c r="N183" i="18"/>
  <c r="AI182" i="18"/>
  <c r="AF182" i="18"/>
  <c r="AB182" i="18"/>
  <c r="AA182" i="18"/>
  <c r="Z182" i="18"/>
  <c r="Y182" i="18"/>
  <c r="P182" i="18"/>
  <c r="N182" i="18"/>
  <c r="AI181" i="18"/>
  <c r="AF181" i="18"/>
  <c r="AB181" i="18"/>
  <c r="AA181" i="18"/>
  <c r="Z181" i="18"/>
  <c r="Y181" i="18"/>
  <c r="P181" i="18"/>
  <c r="N181" i="18"/>
  <c r="AI180" i="18"/>
  <c r="AF180" i="18"/>
  <c r="AB180" i="18"/>
  <c r="AA180" i="18"/>
  <c r="Z180" i="18"/>
  <c r="Y180" i="18"/>
  <c r="P180" i="18"/>
  <c r="N180" i="18"/>
  <c r="AI179" i="18"/>
  <c r="AF179" i="18"/>
  <c r="AB179" i="18"/>
  <c r="AA179" i="18"/>
  <c r="Z179" i="18"/>
  <c r="Y179" i="18"/>
  <c r="P179" i="18"/>
  <c r="N179" i="18"/>
  <c r="AI178" i="18"/>
  <c r="AF178" i="18"/>
  <c r="AB178" i="18"/>
  <c r="AA178" i="18"/>
  <c r="Z178" i="18"/>
  <c r="Y178" i="18"/>
  <c r="P178" i="18"/>
  <c r="N178" i="18"/>
  <c r="AI177" i="18"/>
  <c r="AF177" i="18"/>
  <c r="AB177" i="18"/>
  <c r="AA177" i="18"/>
  <c r="Z177" i="18"/>
  <c r="Y177" i="18"/>
  <c r="P177" i="18"/>
  <c r="N177" i="18"/>
  <c r="AI176" i="18"/>
  <c r="AF176" i="18"/>
  <c r="AB176" i="18"/>
  <c r="AA176" i="18"/>
  <c r="Z176" i="18"/>
  <c r="Y176" i="18"/>
  <c r="P176" i="18"/>
  <c r="N176" i="18"/>
  <c r="AI175" i="18"/>
  <c r="AF175" i="18"/>
  <c r="AB175" i="18"/>
  <c r="AA175" i="18"/>
  <c r="Z175" i="18"/>
  <c r="Y175" i="18"/>
  <c r="P175" i="18"/>
  <c r="N175" i="18"/>
  <c r="AI174" i="18"/>
  <c r="AF174" i="18"/>
  <c r="AB174" i="18"/>
  <c r="AA174" i="18"/>
  <c r="Z174" i="18"/>
  <c r="Y174" i="18"/>
  <c r="P174" i="18"/>
  <c r="N174" i="18"/>
  <c r="AI173" i="18"/>
  <c r="AF173" i="18"/>
  <c r="AB173" i="18"/>
  <c r="AA173" i="18"/>
  <c r="Z173" i="18"/>
  <c r="Y173" i="18"/>
  <c r="P173" i="18"/>
  <c r="N173" i="18"/>
  <c r="AI172" i="18"/>
  <c r="AF172" i="18"/>
  <c r="AB172" i="18"/>
  <c r="AA172" i="18"/>
  <c r="Z172" i="18"/>
  <c r="Y172" i="18"/>
  <c r="P172" i="18"/>
  <c r="N172" i="18"/>
  <c r="AI171" i="18"/>
  <c r="AF171" i="18"/>
  <c r="AB171" i="18"/>
  <c r="AA171" i="18"/>
  <c r="Z171" i="18"/>
  <c r="Y171" i="18"/>
  <c r="P171" i="18"/>
  <c r="N171" i="18"/>
  <c r="AI170" i="18"/>
  <c r="AF170" i="18"/>
  <c r="AB170" i="18"/>
  <c r="AA170" i="18"/>
  <c r="Z170" i="18"/>
  <c r="Y170" i="18"/>
  <c r="P170" i="18"/>
  <c r="N170" i="18"/>
  <c r="AI169" i="18"/>
  <c r="AF169" i="18"/>
  <c r="AB169" i="18"/>
  <c r="AA169" i="18"/>
  <c r="Z169" i="18"/>
  <c r="Y169" i="18"/>
  <c r="P169" i="18"/>
  <c r="N169" i="18"/>
  <c r="AI168" i="18"/>
  <c r="AF168" i="18"/>
  <c r="AB168" i="18"/>
  <c r="AA168" i="18"/>
  <c r="Z168" i="18"/>
  <c r="Y168" i="18"/>
  <c r="P168" i="18"/>
  <c r="N168" i="18"/>
  <c r="AI167" i="18"/>
  <c r="AF167" i="18"/>
  <c r="AB167" i="18"/>
  <c r="AA167" i="18"/>
  <c r="Z167" i="18"/>
  <c r="Y167" i="18"/>
  <c r="P167" i="18"/>
  <c r="N167" i="18"/>
  <c r="AI166" i="18"/>
  <c r="AF166" i="18"/>
  <c r="AB166" i="18"/>
  <c r="AA166" i="18"/>
  <c r="Z166" i="18"/>
  <c r="Y166" i="18"/>
  <c r="P166" i="18"/>
  <c r="N166" i="18"/>
  <c r="AI165" i="18"/>
  <c r="AF165" i="18"/>
  <c r="AB165" i="18"/>
  <c r="AA165" i="18"/>
  <c r="Z165" i="18"/>
  <c r="Y165" i="18"/>
  <c r="P165" i="18"/>
  <c r="N165" i="18"/>
  <c r="AI164" i="18"/>
  <c r="AF164" i="18"/>
  <c r="AB164" i="18"/>
  <c r="AA164" i="18"/>
  <c r="Z164" i="18"/>
  <c r="Y164" i="18"/>
  <c r="P164" i="18"/>
  <c r="N164" i="18"/>
  <c r="AI163" i="18"/>
  <c r="AF163" i="18"/>
  <c r="AB163" i="18"/>
  <c r="AA163" i="18"/>
  <c r="Z163" i="18"/>
  <c r="Y163" i="18"/>
  <c r="P163" i="18"/>
  <c r="N163" i="18"/>
  <c r="AI162" i="18"/>
  <c r="AF162" i="18"/>
  <c r="AB162" i="18"/>
  <c r="AA162" i="18"/>
  <c r="Z162" i="18"/>
  <c r="Y162" i="18"/>
  <c r="P162" i="18"/>
  <c r="N162" i="18"/>
  <c r="AI161" i="18"/>
  <c r="AF161" i="18"/>
  <c r="AB161" i="18"/>
  <c r="AA161" i="18"/>
  <c r="Z161" i="18"/>
  <c r="Y161" i="18"/>
  <c r="P161" i="18"/>
  <c r="N161" i="18"/>
  <c r="AI160" i="18"/>
  <c r="AF160" i="18"/>
  <c r="AB160" i="18"/>
  <c r="AA160" i="18"/>
  <c r="Z160" i="18"/>
  <c r="Y160" i="18"/>
  <c r="P160" i="18"/>
  <c r="N160" i="18"/>
  <c r="AI159" i="18"/>
  <c r="AF159" i="18"/>
  <c r="AB159" i="18"/>
  <c r="AA159" i="18"/>
  <c r="Z159" i="18"/>
  <c r="Y159" i="18"/>
  <c r="P159" i="18"/>
  <c r="N159" i="18"/>
  <c r="AI158" i="18"/>
  <c r="AF158" i="18"/>
  <c r="AB158" i="18"/>
  <c r="AA158" i="18"/>
  <c r="Z158" i="18"/>
  <c r="Y158" i="18"/>
  <c r="P158" i="18"/>
  <c r="N158" i="18"/>
  <c r="AI157" i="18"/>
  <c r="AF157" i="18"/>
  <c r="AB157" i="18"/>
  <c r="AA157" i="18"/>
  <c r="Z157" i="18"/>
  <c r="Y157" i="18"/>
  <c r="P157" i="18"/>
  <c r="N157" i="18"/>
  <c r="AI156" i="18"/>
  <c r="AF156" i="18"/>
  <c r="AB156" i="18"/>
  <c r="AA156" i="18"/>
  <c r="Z156" i="18"/>
  <c r="Y156" i="18"/>
  <c r="P156" i="18"/>
  <c r="N156" i="18"/>
  <c r="AI155" i="18"/>
  <c r="AF155" i="18"/>
  <c r="AB155" i="18"/>
  <c r="AA155" i="18"/>
  <c r="Z155" i="18"/>
  <c r="Y155" i="18"/>
  <c r="P155" i="18"/>
  <c r="N155" i="18"/>
  <c r="AI154" i="18"/>
  <c r="AF154" i="18"/>
  <c r="AB154" i="18"/>
  <c r="AA154" i="18"/>
  <c r="Z154" i="18"/>
  <c r="Y154" i="18"/>
  <c r="P154" i="18"/>
  <c r="N154" i="18"/>
  <c r="AI153" i="18"/>
  <c r="AF153" i="18"/>
  <c r="AB153" i="18"/>
  <c r="AA153" i="18"/>
  <c r="Z153" i="18"/>
  <c r="Y153" i="18"/>
  <c r="P153" i="18"/>
  <c r="N153" i="18"/>
  <c r="AI152" i="18"/>
  <c r="AF152" i="18"/>
  <c r="AB152" i="18"/>
  <c r="AA152" i="18"/>
  <c r="Z152" i="18"/>
  <c r="Y152" i="18"/>
  <c r="P152" i="18"/>
  <c r="N152" i="18"/>
  <c r="AI151" i="18"/>
  <c r="AF151" i="18"/>
  <c r="AB151" i="18"/>
  <c r="AA151" i="18"/>
  <c r="Z151" i="18"/>
  <c r="Y151" i="18"/>
  <c r="P151" i="18"/>
  <c r="N151" i="18"/>
  <c r="AI150" i="18"/>
  <c r="AF150" i="18"/>
  <c r="AB150" i="18"/>
  <c r="AA150" i="18"/>
  <c r="Z150" i="18"/>
  <c r="Y150" i="18"/>
  <c r="P150" i="18"/>
  <c r="N150" i="18"/>
  <c r="AI149" i="18"/>
  <c r="AF149" i="18"/>
  <c r="AB149" i="18"/>
  <c r="AA149" i="18"/>
  <c r="Z149" i="18"/>
  <c r="Y149" i="18"/>
  <c r="P149" i="18"/>
  <c r="N149" i="18"/>
  <c r="AI148" i="18"/>
  <c r="AF148" i="18"/>
  <c r="AB148" i="18"/>
  <c r="AA148" i="18"/>
  <c r="Z148" i="18"/>
  <c r="Y148" i="18"/>
  <c r="P148" i="18"/>
  <c r="N148" i="18"/>
  <c r="AI147" i="18"/>
  <c r="AF147" i="18"/>
  <c r="AB147" i="18"/>
  <c r="AA147" i="18"/>
  <c r="Z147" i="18"/>
  <c r="Y147" i="18"/>
  <c r="P147" i="18"/>
  <c r="N147" i="18"/>
  <c r="AI146" i="18"/>
  <c r="AF146" i="18"/>
  <c r="AB146" i="18"/>
  <c r="AA146" i="18"/>
  <c r="Z146" i="18"/>
  <c r="Y146" i="18"/>
  <c r="P146" i="18"/>
  <c r="N146" i="18"/>
  <c r="AI145" i="18"/>
  <c r="AF145" i="18"/>
  <c r="AB145" i="18"/>
  <c r="AA145" i="18"/>
  <c r="Z145" i="18"/>
  <c r="Y145" i="18"/>
  <c r="P145" i="18"/>
  <c r="N145" i="18"/>
  <c r="AI144" i="18"/>
  <c r="AF144" i="18"/>
  <c r="AB144" i="18"/>
  <c r="AA144" i="18"/>
  <c r="Z144" i="18"/>
  <c r="Y144" i="18"/>
  <c r="P144" i="18"/>
  <c r="N144" i="18"/>
  <c r="AI143" i="18"/>
  <c r="AF143" i="18"/>
  <c r="AB143" i="18"/>
  <c r="AA143" i="18"/>
  <c r="Z143" i="18"/>
  <c r="Y143" i="18"/>
  <c r="P143" i="18"/>
  <c r="N143" i="18"/>
  <c r="AI142" i="18"/>
  <c r="AF142" i="18"/>
  <c r="AB142" i="18"/>
  <c r="AA142" i="18"/>
  <c r="Z142" i="18"/>
  <c r="Y142" i="18"/>
  <c r="P142" i="18"/>
  <c r="N142" i="18"/>
  <c r="AI141" i="18"/>
  <c r="AF141" i="18"/>
  <c r="AB141" i="18"/>
  <c r="AA141" i="18"/>
  <c r="Z141" i="18"/>
  <c r="Y141" i="18"/>
  <c r="P141" i="18"/>
  <c r="N141" i="18"/>
  <c r="AI140" i="18"/>
  <c r="AF140" i="18"/>
  <c r="AB140" i="18"/>
  <c r="AA140" i="18"/>
  <c r="Z140" i="18"/>
  <c r="Y140" i="18"/>
  <c r="P140" i="18"/>
  <c r="N140" i="18"/>
  <c r="AI139" i="18"/>
  <c r="AF139" i="18"/>
  <c r="AB139" i="18"/>
  <c r="AA139" i="18"/>
  <c r="Z139" i="18"/>
  <c r="Y139" i="18"/>
  <c r="P139" i="18"/>
  <c r="N139" i="18"/>
  <c r="AI138" i="18"/>
  <c r="AF138" i="18"/>
  <c r="AB138" i="18"/>
  <c r="AA138" i="18"/>
  <c r="Z138" i="18"/>
  <c r="Y138" i="18"/>
  <c r="P138" i="18"/>
  <c r="N138" i="18"/>
  <c r="AI137" i="18"/>
  <c r="AF137" i="18"/>
  <c r="AB137" i="18"/>
  <c r="AA137" i="18"/>
  <c r="Z137" i="18"/>
  <c r="Y137" i="18"/>
  <c r="P137" i="18"/>
  <c r="N137" i="18"/>
  <c r="AI136" i="18"/>
  <c r="AF136" i="18"/>
  <c r="AB136" i="18"/>
  <c r="AA136" i="18"/>
  <c r="Z136" i="18"/>
  <c r="Y136" i="18"/>
  <c r="P136" i="18"/>
  <c r="N136" i="18"/>
  <c r="AI135" i="18"/>
  <c r="AF135" i="18"/>
  <c r="AB135" i="18"/>
  <c r="AA135" i="18"/>
  <c r="Z135" i="18"/>
  <c r="Y135" i="18"/>
  <c r="P135" i="18"/>
  <c r="N135" i="18"/>
  <c r="AI134" i="18"/>
  <c r="AF134" i="18"/>
  <c r="AB134" i="18"/>
  <c r="AA134" i="18"/>
  <c r="Z134" i="18"/>
  <c r="Y134" i="18"/>
  <c r="P134" i="18"/>
  <c r="N134" i="18"/>
  <c r="AI133" i="18"/>
  <c r="AF133" i="18"/>
  <c r="AB133" i="18"/>
  <c r="AA133" i="18"/>
  <c r="Z133" i="18"/>
  <c r="Y133" i="18"/>
  <c r="P133" i="18"/>
  <c r="N133" i="18"/>
  <c r="AI132" i="18"/>
  <c r="AF132" i="18"/>
  <c r="AB132" i="18"/>
  <c r="AA132" i="18"/>
  <c r="Z132" i="18"/>
  <c r="Y132" i="18"/>
  <c r="P132" i="18"/>
  <c r="N132" i="18"/>
  <c r="AI131" i="18"/>
  <c r="AF131" i="18"/>
  <c r="AB131" i="18"/>
  <c r="AA131" i="18"/>
  <c r="Z131" i="18"/>
  <c r="Y131" i="18"/>
  <c r="P131" i="18"/>
  <c r="N131" i="18"/>
  <c r="AI130" i="18"/>
  <c r="AF130" i="18"/>
  <c r="AB130" i="18"/>
  <c r="AA130" i="18"/>
  <c r="Z130" i="18"/>
  <c r="Y130" i="18"/>
  <c r="P130" i="18"/>
  <c r="N130" i="18"/>
  <c r="AI129" i="18"/>
  <c r="AF129" i="18"/>
  <c r="AB129" i="18"/>
  <c r="AA129" i="18"/>
  <c r="Z129" i="18"/>
  <c r="Y129" i="18"/>
  <c r="P129" i="18"/>
  <c r="N129" i="18"/>
  <c r="AI128" i="18"/>
  <c r="AF128" i="18"/>
  <c r="AB128" i="18"/>
  <c r="AA128" i="18"/>
  <c r="Z128" i="18"/>
  <c r="Y128" i="18"/>
  <c r="P128" i="18"/>
  <c r="N128" i="18"/>
  <c r="AI127" i="18"/>
  <c r="AF127" i="18"/>
  <c r="AB127" i="18"/>
  <c r="AA127" i="18"/>
  <c r="Z127" i="18"/>
  <c r="Y127" i="18"/>
  <c r="P127" i="18"/>
  <c r="N127" i="18"/>
  <c r="AI126" i="18"/>
  <c r="AF126" i="18"/>
  <c r="AB126" i="18"/>
  <c r="AA126" i="18"/>
  <c r="Z126" i="18"/>
  <c r="Y126" i="18"/>
  <c r="P126" i="18"/>
  <c r="N126" i="18"/>
  <c r="AI125" i="18"/>
  <c r="AF125" i="18"/>
  <c r="AB125" i="18"/>
  <c r="AA125" i="18"/>
  <c r="Z125" i="18"/>
  <c r="Y125" i="18"/>
  <c r="P125" i="18"/>
  <c r="N125" i="18"/>
  <c r="AI124" i="18"/>
  <c r="AF124" i="18"/>
  <c r="AB124" i="18"/>
  <c r="AA124" i="18"/>
  <c r="Z124" i="18"/>
  <c r="Y124" i="18"/>
  <c r="P124" i="18"/>
  <c r="N124" i="18"/>
  <c r="AI123" i="18"/>
  <c r="AF123" i="18"/>
  <c r="AB123" i="18"/>
  <c r="AA123" i="18"/>
  <c r="Z123" i="18"/>
  <c r="Y123" i="18"/>
  <c r="P123" i="18"/>
  <c r="N123" i="18"/>
  <c r="AI122" i="18"/>
  <c r="AF122" i="18"/>
  <c r="AB122" i="18"/>
  <c r="AA122" i="18"/>
  <c r="Z122" i="18"/>
  <c r="Y122" i="18"/>
  <c r="P122" i="18"/>
  <c r="N122" i="18"/>
  <c r="AI121" i="18"/>
  <c r="AF121" i="18"/>
  <c r="AB121" i="18"/>
  <c r="AA121" i="18"/>
  <c r="Z121" i="18"/>
  <c r="Y121" i="18"/>
  <c r="P121" i="18"/>
  <c r="N121" i="18"/>
  <c r="AI120" i="18"/>
  <c r="AF120" i="18"/>
  <c r="AB120" i="18"/>
  <c r="AA120" i="18"/>
  <c r="Z120" i="18"/>
  <c r="Y120" i="18"/>
  <c r="P120" i="18"/>
  <c r="N120" i="18"/>
  <c r="AI119" i="18"/>
  <c r="AF119" i="18"/>
  <c r="AB119" i="18"/>
  <c r="AA119" i="18"/>
  <c r="Z119" i="18"/>
  <c r="Y119" i="18"/>
  <c r="P119" i="18"/>
  <c r="N119" i="18"/>
  <c r="AI118" i="18"/>
  <c r="AF118" i="18"/>
  <c r="AB118" i="18"/>
  <c r="AA118" i="18"/>
  <c r="Z118" i="18"/>
  <c r="Y118" i="18"/>
  <c r="P118" i="18"/>
  <c r="N118" i="18"/>
  <c r="AI117" i="18"/>
  <c r="AF117" i="18"/>
  <c r="AB117" i="18"/>
  <c r="AA117" i="18"/>
  <c r="Z117" i="18"/>
  <c r="Y117" i="18"/>
  <c r="P117" i="18"/>
  <c r="N117" i="18"/>
  <c r="AI116" i="18"/>
  <c r="AF116" i="18"/>
  <c r="AB116" i="18"/>
  <c r="AA116" i="18"/>
  <c r="Z116" i="18"/>
  <c r="Y116" i="18"/>
  <c r="P116" i="18"/>
  <c r="N116" i="18"/>
  <c r="AI115" i="18"/>
  <c r="AF115" i="18"/>
  <c r="AB115" i="18"/>
  <c r="AA115" i="18"/>
  <c r="Z115" i="18"/>
  <c r="Y115" i="18"/>
  <c r="P115" i="18"/>
  <c r="N115" i="18"/>
  <c r="AI114" i="18"/>
  <c r="AF114" i="18"/>
  <c r="AB114" i="18"/>
  <c r="AA114" i="18"/>
  <c r="Z114" i="18"/>
  <c r="Y114" i="18"/>
  <c r="P114" i="18"/>
  <c r="N114" i="18"/>
  <c r="AI113" i="18"/>
  <c r="AF113" i="18"/>
  <c r="AB113" i="18"/>
  <c r="AA113" i="18"/>
  <c r="Z113" i="18"/>
  <c r="Y113" i="18"/>
  <c r="P113" i="18"/>
  <c r="N113" i="18"/>
  <c r="AI112" i="18"/>
  <c r="AF112" i="18"/>
  <c r="AB112" i="18"/>
  <c r="AA112" i="18"/>
  <c r="Z112" i="18"/>
  <c r="Y112" i="18"/>
  <c r="P112" i="18"/>
  <c r="N112" i="18"/>
  <c r="AI111" i="18"/>
  <c r="AF111" i="18"/>
  <c r="AB111" i="18"/>
  <c r="AA111" i="18"/>
  <c r="Z111" i="18"/>
  <c r="Y111" i="18"/>
  <c r="P111" i="18"/>
  <c r="N111" i="18"/>
  <c r="AI110" i="18"/>
  <c r="AF110" i="18"/>
  <c r="AB110" i="18"/>
  <c r="AA110" i="18"/>
  <c r="Z110" i="18"/>
  <c r="Y110" i="18"/>
  <c r="P110" i="18"/>
  <c r="N110" i="18"/>
  <c r="AI109" i="18"/>
  <c r="AF109" i="18"/>
  <c r="AB109" i="18"/>
  <c r="AA109" i="18"/>
  <c r="Z109" i="18"/>
  <c r="Y109" i="18"/>
  <c r="P109" i="18"/>
  <c r="N109" i="18"/>
  <c r="AI108" i="18"/>
  <c r="AF108" i="18"/>
  <c r="AB108" i="18"/>
  <c r="AA108" i="18"/>
  <c r="Z108" i="18"/>
  <c r="Y108" i="18"/>
  <c r="P108" i="18"/>
  <c r="N108" i="18"/>
  <c r="AI107" i="18"/>
  <c r="AF107" i="18"/>
  <c r="AB107" i="18"/>
  <c r="AA107" i="18"/>
  <c r="Z107" i="18"/>
  <c r="Y107" i="18"/>
  <c r="P107" i="18"/>
  <c r="N107" i="18"/>
  <c r="AI106" i="18"/>
  <c r="AF106" i="18"/>
  <c r="AB106" i="18"/>
  <c r="AA106" i="18"/>
  <c r="Z106" i="18"/>
  <c r="Y106" i="18"/>
  <c r="P106" i="18"/>
  <c r="N106" i="18"/>
  <c r="AI105" i="18"/>
  <c r="AF105" i="18"/>
  <c r="AB105" i="18"/>
  <c r="AA105" i="18"/>
  <c r="Z105" i="18"/>
  <c r="Y105" i="18"/>
  <c r="P105" i="18"/>
  <c r="N105" i="18"/>
  <c r="AI104" i="18"/>
  <c r="AF104" i="18"/>
  <c r="AB104" i="18"/>
  <c r="AA104" i="18"/>
  <c r="Z104" i="18"/>
  <c r="Y104" i="18"/>
  <c r="P104" i="18"/>
  <c r="N104" i="18"/>
  <c r="AI103" i="18"/>
  <c r="AF103" i="18"/>
  <c r="AB103" i="18"/>
  <c r="AA103" i="18"/>
  <c r="Z103" i="18"/>
  <c r="Y103" i="18"/>
  <c r="P103" i="18"/>
  <c r="N103" i="18"/>
  <c r="AI102" i="18"/>
  <c r="AF102" i="18"/>
  <c r="AB102" i="18"/>
  <c r="AA102" i="18"/>
  <c r="Z102" i="18"/>
  <c r="Y102" i="18"/>
  <c r="P102" i="18"/>
  <c r="N102" i="18"/>
  <c r="AI101" i="18"/>
  <c r="AF101" i="18"/>
  <c r="AB101" i="18"/>
  <c r="AA101" i="18"/>
  <c r="Z101" i="18"/>
  <c r="Y101" i="18"/>
  <c r="P101" i="18"/>
  <c r="N101" i="18"/>
  <c r="AI100" i="18"/>
  <c r="AF100" i="18"/>
  <c r="AB100" i="18"/>
  <c r="AA100" i="18"/>
  <c r="Z100" i="18"/>
  <c r="Y100" i="18"/>
  <c r="P100" i="18"/>
  <c r="N100" i="18"/>
  <c r="AI99" i="18"/>
  <c r="AF99" i="18"/>
  <c r="AB99" i="18"/>
  <c r="AA99" i="18"/>
  <c r="Z99" i="18"/>
  <c r="Y99" i="18"/>
  <c r="P99" i="18"/>
  <c r="N99" i="18"/>
  <c r="AI98" i="18"/>
  <c r="AF98" i="18"/>
  <c r="AB98" i="18"/>
  <c r="AA98" i="18"/>
  <c r="Z98" i="18"/>
  <c r="Y98" i="18"/>
  <c r="P98" i="18"/>
  <c r="N98" i="18"/>
  <c r="AI97" i="18"/>
  <c r="AF97" i="18"/>
  <c r="AB97" i="18"/>
  <c r="AA97" i="18"/>
  <c r="Z97" i="18"/>
  <c r="Y97" i="18"/>
  <c r="P97" i="18"/>
  <c r="N97" i="18"/>
  <c r="AI96" i="18"/>
  <c r="AF96" i="18"/>
  <c r="AB96" i="18"/>
  <c r="AA96" i="18"/>
  <c r="Z96" i="18"/>
  <c r="Y96" i="18"/>
  <c r="P96" i="18"/>
  <c r="N96" i="18"/>
  <c r="AI95" i="18"/>
  <c r="AF95" i="18"/>
  <c r="AB95" i="18"/>
  <c r="AA95" i="18"/>
  <c r="Z95" i="18"/>
  <c r="Y95" i="18"/>
  <c r="P95" i="18"/>
  <c r="N95" i="18"/>
  <c r="AI94" i="18"/>
  <c r="AF94" i="18"/>
  <c r="AB94" i="18"/>
  <c r="AA94" i="18"/>
  <c r="Z94" i="18"/>
  <c r="Y94" i="18"/>
  <c r="P94" i="18"/>
  <c r="N94" i="18"/>
  <c r="AI93" i="18"/>
  <c r="AF93" i="18"/>
  <c r="AB93" i="18"/>
  <c r="AA93" i="18"/>
  <c r="Z93" i="18"/>
  <c r="Y93" i="18"/>
  <c r="P93" i="18"/>
  <c r="N93" i="18"/>
  <c r="AI92" i="18"/>
  <c r="AF92" i="18"/>
  <c r="AB92" i="18"/>
  <c r="AA92" i="18"/>
  <c r="Z92" i="18"/>
  <c r="Y92" i="18"/>
  <c r="P92" i="18"/>
  <c r="N92" i="18"/>
  <c r="AI91" i="18"/>
  <c r="AF91" i="18"/>
  <c r="AB91" i="18"/>
  <c r="AA91" i="18"/>
  <c r="Z91" i="18"/>
  <c r="Y91" i="18"/>
  <c r="P91" i="18"/>
  <c r="N91" i="18"/>
  <c r="AI90" i="18"/>
  <c r="AF90" i="18"/>
  <c r="AB90" i="18"/>
  <c r="AA90" i="18"/>
  <c r="Z90" i="18"/>
  <c r="Y90" i="18"/>
  <c r="P90" i="18"/>
  <c r="N90" i="18"/>
  <c r="AI89" i="18"/>
  <c r="AF89" i="18"/>
  <c r="AB89" i="18"/>
  <c r="AA89" i="18"/>
  <c r="Z89" i="18"/>
  <c r="Y89" i="18"/>
  <c r="P89" i="18"/>
  <c r="N89" i="18"/>
  <c r="AI88" i="18"/>
  <c r="AF88" i="18"/>
  <c r="AB88" i="18"/>
  <c r="AA88" i="18"/>
  <c r="Z88" i="18"/>
  <c r="Y88" i="18"/>
  <c r="P88" i="18"/>
  <c r="N88" i="18"/>
  <c r="AI87" i="18"/>
  <c r="AF87" i="18"/>
  <c r="AB87" i="18"/>
  <c r="AA87" i="18"/>
  <c r="Z87" i="18"/>
  <c r="Y87" i="18"/>
  <c r="P87" i="18"/>
  <c r="N87" i="18"/>
  <c r="AI86" i="18"/>
  <c r="AF86" i="18"/>
  <c r="AB86" i="18"/>
  <c r="AA86" i="18"/>
  <c r="Z86" i="18"/>
  <c r="Y86" i="18"/>
  <c r="P86" i="18"/>
  <c r="N86" i="18"/>
  <c r="AI85" i="18"/>
  <c r="AF85" i="18"/>
  <c r="AB85" i="18"/>
  <c r="AA85" i="18"/>
  <c r="Z85" i="18"/>
  <c r="Y85" i="18"/>
  <c r="P85" i="18"/>
  <c r="N85" i="18"/>
  <c r="AI84" i="18"/>
  <c r="AF84" i="18"/>
  <c r="AB84" i="18"/>
  <c r="AA84" i="18"/>
  <c r="Z84" i="18"/>
  <c r="Y84" i="18"/>
  <c r="P84" i="18"/>
  <c r="N84" i="18"/>
  <c r="AI83" i="18"/>
  <c r="AF83" i="18"/>
  <c r="AB83" i="18"/>
  <c r="AA83" i="18"/>
  <c r="Z83" i="18"/>
  <c r="Y83" i="18"/>
  <c r="P83" i="18"/>
  <c r="N83" i="18"/>
  <c r="AI82" i="18"/>
  <c r="AF82" i="18"/>
  <c r="AB82" i="18"/>
  <c r="AA82" i="18"/>
  <c r="Z82" i="18"/>
  <c r="Y82" i="18"/>
  <c r="P82" i="18"/>
  <c r="N82" i="18"/>
  <c r="AI81" i="18"/>
  <c r="AF81" i="18"/>
  <c r="AB81" i="18"/>
  <c r="AA81" i="18"/>
  <c r="Z81" i="18"/>
  <c r="Y81" i="18"/>
  <c r="P81" i="18"/>
  <c r="N81" i="18"/>
  <c r="AI80" i="18"/>
  <c r="AF80" i="18"/>
  <c r="AB80" i="18"/>
  <c r="AA80" i="18"/>
  <c r="Z80" i="18"/>
  <c r="Y80" i="18"/>
  <c r="P80" i="18"/>
  <c r="N80" i="18"/>
  <c r="AI79" i="18"/>
  <c r="AF79" i="18"/>
  <c r="AB79" i="18"/>
  <c r="AA79" i="18"/>
  <c r="Z79" i="18"/>
  <c r="Y79" i="18"/>
  <c r="P79" i="18"/>
  <c r="N79" i="18"/>
  <c r="AI78" i="18"/>
  <c r="AF78" i="18"/>
  <c r="AB78" i="18"/>
  <c r="AA78" i="18"/>
  <c r="Z78" i="18"/>
  <c r="Y78" i="18"/>
  <c r="P78" i="18"/>
  <c r="N78" i="18"/>
  <c r="AI77" i="18"/>
  <c r="AF77" i="18"/>
  <c r="AB77" i="18"/>
  <c r="AA77" i="18"/>
  <c r="Z77" i="18"/>
  <c r="Y77" i="18"/>
  <c r="P77" i="18"/>
  <c r="N77" i="18"/>
  <c r="AI76" i="18"/>
  <c r="AF76" i="18"/>
  <c r="AB76" i="18"/>
  <c r="AA76" i="18"/>
  <c r="Z76" i="18"/>
  <c r="Y76" i="18"/>
  <c r="P76" i="18"/>
  <c r="N76" i="18"/>
  <c r="AI75" i="18"/>
  <c r="AF75" i="18"/>
  <c r="AB75" i="18"/>
  <c r="AA75" i="18"/>
  <c r="Z75" i="18"/>
  <c r="Y75" i="18"/>
  <c r="P75" i="18"/>
  <c r="N75" i="18"/>
  <c r="AI74" i="18"/>
  <c r="AF74" i="18"/>
  <c r="AB74" i="18"/>
  <c r="AA74" i="18"/>
  <c r="Z74" i="18"/>
  <c r="Y74" i="18"/>
  <c r="P74" i="18"/>
  <c r="N74" i="18"/>
  <c r="AI73" i="18"/>
  <c r="AF73" i="18"/>
  <c r="AB73" i="18"/>
  <c r="AA73" i="18"/>
  <c r="Z73" i="18"/>
  <c r="Y73" i="18"/>
  <c r="P73" i="18"/>
  <c r="N73" i="18"/>
  <c r="AI72" i="18"/>
  <c r="AF72" i="18"/>
  <c r="AB72" i="18"/>
  <c r="AA72" i="18"/>
  <c r="Z72" i="18"/>
  <c r="Y72" i="18"/>
  <c r="P72" i="18"/>
  <c r="N72" i="18"/>
  <c r="AI71" i="18"/>
  <c r="AF71" i="18"/>
  <c r="AB71" i="18"/>
  <c r="AA71" i="18"/>
  <c r="Z71" i="18"/>
  <c r="Y71" i="18"/>
  <c r="P71" i="18"/>
  <c r="N71" i="18"/>
  <c r="AI70" i="18"/>
  <c r="AF70" i="18"/>
  <c r="AB70" i="18"/>
  <c r="AA70" i="18"/>
  <c r="Z70" i="18"/>
  <c r="Y70" i="18"/>
  <c r="P70" i="18"/>
  <c r="N70" i="18"/>
  <c r="AI69" i="18"/>
  <c r="AF69" i="18"/>
  <c r="AB69" i="18"/>
  <c r="AA69" i="18"/>
  <c r="Z69" i="18"/>
  <c r="Y69" i="18"/>
  <c r="P69" i="18"/>
  <c r="N69" i="18"/>
  <c r="AI68" i="18"/>
  <c r="AF68" i="18"/>
  <c r="AB68" i="18"/>
  <c r="AA68" i="18"/>
  <c r="Z68" i="18"/>
  <c r="Y68" i="18"/>
  <c r="P68" i="18"/>
  <c r="N68" i="18"/>
  <c r="AI67" i="18"/>
  <c r="AF67" i="18"/>
  <c r="AB67" i="18"/>
  <c r="AA67" i="18"/>
  <c r="Z67" i="18"/>
  <c r="Y67" i="18"/>
  <c r="P67" i="18"/>
  <c r="N67" i="18"/>
  <c r="AI66" i="18"/>
  <c r="AF66" i="18"/>
  <c r="AB66" i="18"/>
  <c r="AA66" i="18"/>
  <c r="Z66" i="18"/>
  <c r="Y66" i="18"/>
  <c r="P66" i="18"/>
  <c r="N66" i="18"/>
  <c r="AI65" i="18"/>
  <c r="AF65" i="18"/>
  <c r="AB65" i="18"/>
  <c r="AA65" i="18"/>
  <c r="Z65" i="18"/>
  <c r="Y65" i="18"/>
  <c r="P65" i="18"/>
  <c r="N65" i="18"/>
  <c r="AI64" i="18"/>
  <c r="AF64" i="18"/>
  <c r="AB64" i="18"/>
  <c r="AA64" i="18"/>
  <c r="Z64" i="18"/>
  <c r="Y64" i="18"/>
  <c r="P64" i="18"/>
  <c r="N64" i="18"/>
  <c r="AI63" i="18"/>
  <c r="AF63" i="18"/>
  <c r="AB63" i="18"/>
  <c r="AA63" i="18"/>
  <c r="Z63" i="18"/>
  <c r="Y63" i="18"/>
  <c r="P63" i="18"/>
  <c r="N63" i="18"/>
  <c r="AI62" i="18"/>
  <c r="AF62" i="18"/>
  <c r="AB62" i="18"/>
  <c r="AA62" i="18"/>
  <c r="Z62" i="18"/>
  <c r="Y62" i="18"/>
  <c r="P62" i="18"/>
  <c r="N62" i="18"/>
  <c r="AI61" i="18"/>
  <c r="AF61" i="18"/>
  <c r="AB61" i="18"/>
  <c r="AA61" i="18"/>
  <c r="Z61" i="18"/>
  <c r="Y61" i="18"/>
  <c r="P61" i="18"/>
  <c r="N61" i="18"/>
  <c r="AI60" i="18"/>
  <c r="AF60" i="18"/>
  <c r="AB60" i="18"/>
  <c r="AA60" i="18"/>
  <c r="Z60" i="18"/>
  <c r="Y60" i="18"/>
  <c r="P60" i="18"/>
  <c r="N60" i="18"/>
  <c r="AI59" i="18"/>
  <c r="AF59" i="18"/>
  <c r="AB59" i="18"/>
  <c r="AA59" i="18"/>
  <c r="Z59" i="18"/>
  <c r="Y59" i="18"/>
  <c r="P59" i="18"/>
  <c r="N59" i="18"/>
  <c r="AI58" i="18"/>
  <c r="AF58" i="18"/>
  <c r="P58" i="18"/>
  <c r="N58" i="18"/>
  <c r="AI57" i="18"/>
  <c r="AF57" i="18"/>
  <c r="AB57" i="18"/>
  <c r="AA57" i="18"/>
  <c r="Z57" i="18"/>
  <c r="Y57" i="18"/>
  <c r="P57" i="18"/>
  <c r="N57" i="18"/>
  <c r="AI56" i="18"/>
  <c r="AF56" i="18"/>
  <c r="AB56" i="18"/>
  <c r="AA56" i="18"/>
  <c r="Z56" i="18"/>
  <c r="Y56" i="18"/>
  <c r="P56" i="18"/>
  <c r="N56" i="18"/>
  <c r="AI55" i="18"/>
  <c r="AF55" i="18"/>
  <c r="AB55" i="18"/>
  <c r="AA55" i="18"/>
  <c r="Z55" i="18"/>
  <c r="Y55" i="18"/>
  <c r="P55" i="18"/>
  <c r="N55" i="18"/>
  <c r="AI54" i="18"/>
  <c r="AF54" i="18"/>
  <c r="AB54" i="18"/>
  <c r="AA54" i="18"/>
  <c r="Z54" i="18"/>
  <c r="Y54" i="18"/>
  <c r="P54" i="18"/>
  <c r="N54" i="18"/>
  <c r="AI53" i="18"/>
  <c r="AF53" i="18"/>
  <c r="AB53" i="18"/>
  <c r="AA53" i="18"/>
  <c r="Z53" i="18"/>
  <c r="Y53" i="18"/>
  <c r="P53" i="18"/>
  <c r="N53" i="18"/>
  <c r="AI52" i="18"/>
  <c r="AF52" i="18"/>
  <c r="AB52" i="18"/>
  <c r="AA52" i="18"/>
  <c r="Z52" i="18"/>
  <c r="Y52" i="18"/>
  <c r="P52" i="18"/>
  <c r="N52" i="18"/>
  <c r="AI51" i="18"/>
  <c r="AF51" i="18"/>
  <c r="AB51" i="18"/>
  <c r="AA51" i="18"/>
  <c r="Z51" i="18"/>
  <c r="Y51" i="18"/>
  <c r="P51" i="18"/>
  <c r="N51" i="18"/>
  <c r="AI50" i="18"/>
  <c r="AF50" i="18"/>
  <c r="AB50" i="18"/>
  <c r="AA50" i="18"/>
  <c r="Z50" i="18"/>
  <c r="Y50" i="18"/>
  <c r="P50" i="18"/>
  <c r="N50" i="18"/>
  <c r="AI49" i="18"/>
  <c r="AF49" i="18"/>
  <c r="AB49" i="18"/>
  <c r="AA49" i="18"/>
  <c r="Z49" i="18"/>
  <c r="Y49" i="18"/>
  <c r="P49" i="18"/>
  <c r="N49" i="18"/>
  <c r="AI48" i="18"/>
  <c r="AF48" i="18"/>
  <c r="P48" i="18"/>
  <c r="N48" i="18"/>
  <c r="AI47" i="18"/>
  <c r="AF47" i="18"/>
  <c r="AB47" i="18"/>
  <c r="AA47" i="18"/>
  <c r="Z47" i="18"/>
  <c r="Y47" i="18"/>
  <c r="P47" i="18"/>
  <c r="N47" i="18"/>
  <c r="AI46" i="18"/>
  <c r="AF46" i="18"/>
  <c r="AB46" i="18"/>
  <c r="AA46" i="18"/>
  <c r="Z46" i="18"/>
  <c r="Y46" i="18"/>
  <c r="P46" i="18"/>
  <c r="N46" i="18"/>
  <c r="AI45" i="18"/>
  <c r="AF45" i="18"/>
  <c r="AB45" i="18"/>
  <c r="AA45" i="18"/>
  <c r="Z45" i="18"/>
  <c r="Y45" i="18"/>
  <c r="P45" i="18"/>
  <c r="N45" i="18"/>
  <c r="AI44" i="18"/>
  <c r="AF44" i="18"/>
  <c r="AB44" i="18"/>
  <c r="AA44" i="18"/>
  <c r="Z44" i="18"/>
  <c r="Y44" i="18"/>
  <c r="P44" i="18"/>
  <c r="N44" i="18"/>
  <c r="AI43" i="18"/>
  <c r="AF43" i="18"/>
  <c r="AB43" i="18"/>
  <c r="AA43" i="18"/>
  <c r="Z43" i="18"/>
  <c r="Y43" i="18"/>
  <c r="P43" i="18"/>
  <c r="N43" i="18"/>
  <c r="AI42" i="18"/>
  <c r="AF42" i="18"/>
  <c r="AB42" i="18"/>
  <c r="AA42" i="18"/>
  <c r="Z42" i="18"/>
  <c r="Y42" i="18"/>
  <c r="P42" i="18"/>
  <c r="N42" i="18"/>
  <c r="AI41" i="18"/>
  <c r="AF41" i="18"/>
  <c r="AB41" i="18"/>
  <c r="AA41" i="18"/>
  <c r="Z41" i="18"/>
  <c r="Y41" i="18"/>
  <c r="P41" i="18"/>
  <c r="N41" i="18"/>
  <c r="AI40" i="18"/>
  <c r="AF40" i="18"/>
  <c r="AB40" i="18"/>
  <c r="AA40" i="18"/>
  <c r="Z40" i="18"/>
  <c r="Y40" i="18"/>
  <c r="P40" i="18"/>
  <c r="N40" i="18"/>
  <c r="AI39" i="18"/>
  <c r="AF39" i="18"/>
  <c r="AB39" i="18"/>
  <c r="AA39" i="18"/>
  <c r="Z39" i="18"/>
  <c r="Y39" i="18"/>
  <c r="P39" i="18"/>
  <c r="N39" i="18"/>
  <c r="AI38" i="18"/>
  <c r="AF38" i="18"/>
  <c r="P38" i="18"/>
  <c r="N38" i="18"/>
  <c r="AI37" i="18"/>
  <c r="AF37" i="18"/>
  <c r="P37" i="18"/>
  <c r="N37" i="18"/>
  <c r="AI36" i="18"/>
  <c r="AF36" i="18"/>
  <c r="AB36" i="18"/>
  <c r="AA36" i="18"/>
  <c r="Z36" i="18"/>
  <c r="Y36" i="18"/>
  <c r="P36" i="18"/>
  <c r="N36" i="18"/>
  <c r="AI35" i="18"/>
  <c r="AF35" i="18"/>
  <c r="AB35" i="18"/>
  <c r="AA35" i="18"/>
  <c r="Z35" i="18"/>
  <c r="Y35" i="18"/>
  <c r="P35" i="18"/>
  <c r="N35" i="18"/>
  <c r="AI34" i="18"/>
  <c r="AF34" i="18"/>
  <c r="P34" i="18"/>
  <c r="N34" i="18"/>
  <c r="AI33" i="18"/>
  <c r="AF33" i="18"/>
  <c r="AB33" i="18"/>
  <c r="AA33" i="18"/>
  <c r="Z33" i="18"/>
  <c r="Y33" i="18"/>
  <c r="P33" i="18"/>
  <c r="N33" i="18"/>
  <c r="AI32" i="18"/>
  <c r="AF32" i="18"/>
  <c r="AB32" i="18"/>
  <c r="AA32" i="18"/>
  <c r="Z32" i="18"/>
  <c r="Y32" i="18"/>
  <c r="P32" i="18"/>
  <c r="N32" i="18"/>
  <c r="AI31" i="18"/>
  <c r="AF31" i="18"/>
  <c r="P31" i="18"/>
  <c r="N31" i="18"/>
  <c r="AI30" i="18"/>
  <c r="AF30" i="18"/>
  <c r="AB30" i="18"/>
  <c r="AA30" i="18"/>
  <c r="Z30" i="18"/>
  <c r="Y30" i="18"/>
  <c r="P30" i="18"/>
  <c r="N30" i="18"/>
  <c r="AI29" i="18"/>
  <c r="AF29" i="18"/>
  <c r="AB29" i="18"/>
  <c r="AA29" i="18"/>
  <c r="Z29" i="18"/>
  <c r="Y29" i="18"/>
  <c r="P29" i="18"/>
  <c r="N29" i="18"/>
  <c r="AI28" i="18"/>
  <c r="AF28" i="18"/>
  <c r="P28" i="18"/>
  <c r="N28" i="18"/>
  <c r="AI27" i="18"/>
  <c r="AF27" i="18"/>
  <c r="P27" i="18"/>
  <c r="N27" i="18"/>
  <c r="AI26" i="18"/>
  <c r="AF26" i="18"/>
  <c r="AB26" i="18"/>
  <c r="AA26" i="18"/>
  <c r="Z26" i="18"/>
  <c r="Y26" i="18"/>
  <c r="P26" i="18"/>
  <c r="N26" i="18"/>
  <c r="AI25" i="18"/>
  <c r="AF25" i="18"/>
  <c r="P25" i="18"/>
  <c r="N25" i="18"/>
  <c r="AI24" i="18"/>
  <c r="AF24" i="18"/>
  <c r="P24" i="18"/>
  <c r="N24" i="18"/>
  <c r="AI23" i="18"/>
  <c r="AF23" i="18"/>
  <c r="AB23" i="18"/>
  <c r="AA23" i="18"/>
  <c r="Z23" i="18"/>
  <c r="Y23" i="18"/>
  <c r="P23" i="18"/>
  <c r="N23" i="18"/>
  <c r="AI22" i="18"/>
  <c r="AF22" i="18"/>
  <c r="P22" i="18"/>
  <c r="N22" i="18"/>
  <c r="AI21" i="18"/>
  <c r="AF21" i="18"/>
  <c r="AB21" i="18"/>
  <c r="AA21" i="18"/>
  <c r="Z21" i="18"/>
  <c r="Y21" i="18"/>
  <c r="P21" i="18"/>
  <c r="N21" i="18"/>
  <c r="AI20" i="18"/>
  <c r="AF20" i="18"/>
  <c r="P20" i="18"/>
  <c r="N20" i="18"/>
  <c r="AI19" i="18"/>
  <c r="AF19" i="18"/>
  <c r="AB19" i="18"/>
  <c r="AA19" i="18"/>
  <c r="Z19" i="18"/>
  <c r="Y19" i="18"/>
  <c r="P19" i="18"/>
  <c r="N19" i="18"/>
  <c r="AI18" i="18"/>
  <c r="AF18" i="18"/>
  <c r="P18" i="18"/>
  <c r="N18" i="18"/>
  <c r="AI17" i="18"/>
  <c r="AF17" i="18"/>
  <c r="AB17" i="18"/>
  <c r="AA17" i="18"/>
  <c r="Z17" i="18"/>
  <c r="Y17" i="18"/>
  <c r="P17" i="18"/>
  <c r="N17" i="18"/>
  <c r="AI16" i="18"/>
  <c r="AF16" i="18"/>
  <c r="P16" i="18"/>
  <c r="N16" i="18"/>
  <c r="AI15" i="18"/>
  <c r="AF15" i="18"/>
  <c r="P15" i="18"/>
  <c r="N15" i="18"/>
  <c r="AI14" i="18"/>
  <c r="AF14" i="18"/>
  <c r="P14" i="18"/>
  <c r="N14" i="18"/>
  <c r="AI13" i="18"/>
  <c r="AF13" i="18"/>
  <c r="AB13" i="18"/>
  <c r="AA13" i="18"/>
  <c r="Z13" i="18"/>
  <c r="Y13" i="18"/>
  <c r="P13" i="18"/>
  <c r="N13" i="18"/>
  <c r="AI12" i="18"/>
  <c r="AF12" i="18"/>
  <c r="AB12" i="18"/>
  <c r="AA12" i="18"/>
  <c r="Z12" i="18"/>
  <c r="Y12" i="18"/>
  <c r="P12" i="18"/>
  <c r="N12" i="18"/>
  <c r="AI11" i="18"/>
  <c r="AF11" i="18"/>
  <c r="AB11" i="18"/>
  <c r="AA11" i="18"/>
  <c r="Z11" i="18"/>
  <c r="Y11" i="18"/>
  <c r="P11" i="18"/>
  <c r="N11" i="18"/>
  <c r="AI10" i="18"/>
  <c r="AF10" i="18"/>
  <c r="AB10" i="18"/>
  <c r="AA10" i="18"/>
  <c r="Z10" i="18"/>
  <c r="Y10" i="18"/>
  <c r="P10" i="18"/>
  <c r="N10" i="18"/>
  <c r="AI9" i="18"/>
  <c r="AF9" i="18"/>
  <c r="AB9" i="18"/>
  <c r="AA9" i="18"/>
  <c r="Z9" i="18"/>
  <c r="Y9" i="18"/>
  <c r="P9" i="18"/>
  <c r="N9" i="18"/>
  <c r="AI8" i="18"/>
  <c r="AB8" i="18"/>
  <c r="AA8" i="18"/>
  <c r="Z8" i="18"/>
  <c r="Y8" i="18"/>
  <c r="P8" i="18"/>
  <c r="N8" i="18"/>
  <c r="C8" i="18"/>
  <c r="AH5" i="18"/>
  <c r="W5" i="18"/>
  <c r="AH4" i="18"/>
  <c r="W4" i="18"/>
  <c r="C4" i="18"/>
  <c r="AH3" i="18"/>
  <c r="W3" i="18"/>
  <c r="B272" i="17"/>
  <c r="A272" i="17"/>
  <c r="P271" i="17"/>
  <c r="B271" i="17"/>
  <c r="A271" i="17"/>
  <c r="P270" i="17"/>
  <c r="B270" i="17"/>
  <c r="A270" i="17"/>
  <c r="P269" i="17"/>
  <c r="B269" i="17"/>
  <c r="A269" i="17"/>
  <c r="P268" i="17"/>
  <c r="B268" i="17"/>
  <c r="A268" i="17"/>
  <c r="P267" i="17"/>
  <c r="B267" i="17"/>
  <c r="A267" i="17"/>
  <c r="P266" i="17"/>
  <c r="B266" i="17"/>
  <c r="A266" i="17"/>
  <c r="P265" i="17"/>
  <c r="B265" i="17"/>
  <c r="A265" i="17"/>
  <c r="P264" i="17"/>
  <c r="B264" i="17"/>
  <c r="A264" i="17"/>
  <c r="P263" i="17"/>
  <c r="B263" i="17"/>
  <c r="A263" i="17"/>
  <c r="P262" i="17"/>
  <c r="B262" i="17"/>
  <c r="A262" i="17"/>
  <c r="P261" i="17"/>
  <c r="B261" i="17"/>
  <c r="A261" i="17"/>
  <c r="P260" i="17"/>
  <c r="B260" i="17"/>
  <c r="A260" i="17"/>
  <c r="P259" i="17"/>
  <c r="B259" i="17"/>
  <c r="A259" i="17"/>
  <c r="P258" i="17"/>
  <c r="B258" i="17"/>
  <c r="A258" i="17"/>
  <c r="P257" i="17"/>
  <c r="B257" i="17"/>
  <c r="A257" i="17"/>
  <c r="P256" i="17"/>
  <c r="B256" i="17"/>
  <c r="A256" i="17"/>
  <c r="P255" i="17"/>
  <c r="B255" i="17"/>
  <c r="A255" i="17"/>
  <c r="P254" i="17"/>
  <c r="B254" i="17"/>
  <c r="A254" i="17"/>
  <c r="P253" i="17"/>
  <c r="B253" i="17"/>
  <c r="A253" i="17"/>
  <c r="P252" i="17"/>
  <c r="B252" i="17"/>
  <c r="A252" i="17"/>
  <c r="P251" i="17"/>
  <c r="B251" i="17"/>
  <c r="A251" i="17"/>
  <c r="P250" i="17"/>
  <c r="B250" i="17"/>
  <c r="A250" i="17"/>
  <c r="P249" i="17"/>
  <c r="B249" i="17"/>
  <c r="A249" i="17"/>
  <c r="P248" i="17"/>
  <c r="B248" i="17"/>
  <c r="A248" i="17"/>
  <c r="P247" i="17"/>
  <c r="B247" i="17"/>
  <c r="A247" i="17"/>
  <c r="P246" i="17"/>
  <c r="B246" i="17"/>
  <c r="A246" i="17"/>
  <c r="P245" i="17"/>
  <c r="B245" i="17"/>
  <c r="A245" i="17"/>
  <c r="P244" i="17"/>
  <c r="B244" i="17"/>
  <c r="A244" i="17"/>
  <c r="P243" i="17"/>
  <c r="B243" i="17"/>
  <c r="A243" i="17"/>
  <c r="P242" i="17"/>
  <c r="L242" i="17"/>
  <c r="H242" i="17"/>
  <c r="B242" i="17"/>
  <c r="A242" i="17"/>
  <c r="P241" i="17"/>
  <c r="L241" i="17"/>
  <c r="H241" i="17"/>
  <c r="B241" i="17"/>
  <c r="A241" i="17"/>
  <c r="P240" i="17"/>
  <c r="L240" i="17"/>
  <c r="H240" i="17"/>
  <c r="B240" i="17"/>
  <c r="A240" i="17"/>
  <c r="P239" i="17"/>
  <c r="L239" i="17"/>
  <c r="H239" i="17"/>
  <c r="B239" i="17"/>
  <c r="A239" i="17"/>
  <c r="P238" i="17"/>
  <c r="L238" i="17"/>
  <c r="H238" i="17"/>
  <c r="B238" i="17"/>
  <c r="A238" i="17"/>
  <c r="AJ237" i="17"/>
  <c r="AI237" i="17"/>
  <c r="P237" i="17"/>
  <c r="L237" i="17"/>
  <c r="H237" i="17"/>
  <c r="B237" i="17"/>
  <c r="A237" i="17"/>
  <c r="AJ236" i="17"/>
  <c r="AI236" i="17"/>
  <c r="P236" i="17"/>
  <c r="L236" i="17"/>
  <c r="H236" i="17"/>
  <c r="B236" i="17"/>
  <c r="A236" i="17"/>
  <c r="AJ235" i="17"/>
  <c r="AI235" i="17"/>
  <c r="P235" i="17"/>
  <c r="L235" i="17"/>
  <c r="H235" i="17"/>
  <c r="B235" i="17"/>
  <c r="A235" i="17"/>
  <c r="AJ234" i="17"/>
  <c r="AI234" i="17"/>
  <c r="P234" i="17"/>
  <c r="L234" i="17"/>
  <c r="H234" i="17"/>
  <c r="B234" i="17"/>
  <c r="A234" i="17"/>
  <c r="AJ233" i="17"/>
  <c r="AI233" i="17"/>
  <c r="P233" i="17"/>
  <c r="L233" i="17"/>
  <c r="H233" i="17"/>
  <c r="B233" i="17"/>
  <c r="A233" i="17"/>
  <c r="AJ232" i="17"/>
  <c r="AI232" i="17"/>
  <c r="P232" i="17"/>
  <c r="L232" i="17"/>
  <c r="H232" i="17"/>
  <c r="B232" i="17"/>
  <c r="A232" i="17"/>
  <c r="AJ231" i="17"/>
  <c r="AI231" i="17"/>
  <c r="P231" i="17"/>
  <c r="L231" i="17"/>
  <c r="H231" i="17"/>
  <c r="B231" i="17"/>
  <c r="A231" i="17"/>
  <c r="AJ230" i="17"/>
  <c r="AI230" i="17"/>
  <c r="P230" i="17"/>
  <c r="L230" i="17"/>
  <c r="H230" i="17"/>
  <c r="B230" i="17"/>
  <c r="A230" i="17"/>
  <c r="AJ229" i="17"/>
  <c r="AI229" i="17"/>
  <c r="P229" i="17"/>
  <c r="L229" i="17"/>
  <c r="H229" i="17"/>
  <c r="B229" i="17"/>
  <c r="A229" i="17"/>
  <c r="AJ228" i="17"/>
  <c r="AI228" i="17"/>
  <c r="P228" i="17"/>
  <c r="L228" i="17"/>
  <c r="H228" i="17"/>
  <c r="B228" i="17"/>
  <c r="A228" i="17"/>
  <c r="AJ227" i="17"/>
  <c r="AI227" i="17"/>
  <c r="P227" i="17"/>
  <c r="L227" i="17"/>
  <c r="H227" i="17"/>
  <c r="B227" i="17"/>
  <c r="A227" i="17"/>
  <c r="AJ226" i="17"/>
  <c r="AI226" i="17"/>
  <c r="P226" i="17"/>
  <c r="L226" i="17"/>
  <c r="H226" i="17"/>
  <c r="B226" i="17"/>
  <c r="A226" i="17"/>
  <c r="AJ225" i="17"/>
  <c r="AI225" i="17"/>
  <c r="P225" i="17"/>
  <c r="L225" i="17"/>
  <c r="H225" i="17"/>
  <c r="B225" i="17"/>
  <c r="A225" i="17"/>
  <c r="AJ224" i="17"/>
  <c r="AI224" i="17"/>
  <c r="P224" i="17"/>
  <c r="L224" i="17"/>
  <c r="H224" i="17"/>
  <c r="B224" i="17"/>
  <c r="A224" i="17"/>
  <c r="AJ223" i="17"/>
  <c r="AI223" i="17"/>
  <c r="P223" i="17"/>
  <c r="L223" i="17"/>
  <c r="H223" i="17"/>
  <c r="B223" i="17"/>
  <c r="A223" i="17"/>
  <c r="AJ222" i="17"/>
  <c r="AI222" i="17"/>
  <c r="P222" i="17"/>
  <c r="L222" i="17"/>
  <c r="H222" i="17"/>
  <c r="B222" i="17"/>
  <c r="AJ221" i="17"/>
  <c r="AI221" i="17"/>
  <c r="P221" i="17"/>
  <c r="L221" i="17"/>
  <c r="H221" i="17"/>
  <c r="B221" i="17"/>
  <c r="AJ220" i="17"/>
  <c r="AI220" i="17"/>
  <c r="P220" i="17"/>
  <c r="L220" i="17"/>
  <c r="H220" i="17"/>
  <c r="B220" i="17"/>
  <c r="AJ219" i="17"/>
  <c r="AI219" i="17"/>
  <c r="P219" i="17"/>
  <c r="L219" i="17"/>
  <c r="H219" i="17"/>
  <c r="B219" i="17"/>
  <c r="AJ218" i="17"/>
  <c r="AI218" i="17"/>
  <c r="P218" i="17"/>
  <c r="L218" i="17"/>
  <c r="H218" i="17"/>
  <c r="B218" i="17"/>
  <c r="AJ217" i="17"/>
  <c r="AI217" i="17"/>
  <c r="P217" i="17"/>
  <c r="L217" i="17"/>
  <c r="H217" i="17"/>
  <c r="B217" i="17"/>
  <c r="AJ216" i="17"/>
  <c r="AI216" i="17"/>
  <c r="P216" i="17"/>
  <c r="L216" i="17"/>
  <c r="H216" i="17"/>
  <c r="B216" i="17"/>
  <c r="AI215" i="17"/>
  <c r="AE215" i="17"/>
  <c r="AJ215" i="17"/>
  <c r="P215" i="17"/>
  <c r="L215" i="17"/>
  <c r="H215" i="17"/>
  <c r="B215" i="17"/>
  <c r="AI214" i="17"/>
  <c r="AE214" i="17"/>
  <c r="AJ214" i="17"/>
  <c r="P214" i="17"/>
  <c r="L214" i="17"/>
  <c r="H214" i="17"/>
  <c r="B214" i="17"/>
  <c r="AI213" i="17"/>
  <c r="AE213" i="17"/>
  <c r="AJ213" i="17"/>
  <c r="P213" i="17"/>
  <c r="L213" i="17"/>
  <c r="H213" i="17"/>
  <c r="B213" i="17"/>
  <c r="AI212" i="17"/>
  <c r="AE212" i="17"/>
  <c r="AJ212" i="17"/>
  <c r="P212" i="17"/>
  <c r="L212" i="17"/>
  <c r="H212" i="17"/>
  <c r="B212" i="17"/>
  <c r="AI211" i="17"/>
  <c r="AE211" i="17"/>
  <c r="AJ211" i="17"/>
  <c r="P211" i="17"/>
  <c r="L211" i="17"/>
  <c r="H211" i="17"/>
  <c r="B211" i="17"/>
  <c r="AI210" i="17"/>
  <c r="AE210" i="17"/>
  <c r="AJ210" i="17"/>
  <c r="P210" i="17"/>
  <c r="L210" i="17"/>
  <c r="H210" i="17"/>
  <c r="B210" i="17"/>
  <c r="AI209" i="17"/>
  <c r="AE209" i="17"/>
  <c r="AJ209" i="17"/>
  <c r="P209" i="17"/>
  <c r="L209" i="17"/>
  <c r="H209" i="17"/>
  <c r="B209" i="17"/>
  <c r="AI208" i="17"/>
  <c r="AF208" i="17"/>
  <c r="AB208" i="17"/>
  <c r="AA208" i="17"/>
  <c r="Z208" i="17"/>
  <c r="Y208" i="17"/>
  <c r="P208" i="17"/>
  <c r="N208"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C4" i="17"/>
  <c r="K72" i="17"/>
  <c r="H72" i="17"/>
  <c r="H73" i="17"/>
  <c r="H74" i="17"/>
  <c r="H75" i="17"/>
  <c r="H76" i="17"/>
  <c r="H77" i="17"/>
  <c r="H78" i="17"/>
  <c r="H79" i="17"/>
  <c r="H80" i="17"/>
  <c r="H81" i="17"/>
  <c r="H82" i="17"/>
  <c r="H83" i="17"/>
  <c r="H84" i="17"/>
  <c r="H85" i="17"/>
  <c r="H86" i="17"/>
  <c r="H87" i="17"/>
  <c r="K88" i="17"/>
  <c r="H88" i="17"/>
  <c r="H89" i="17"/>
  <c r="H90" i="17"/>
  <c r="H91" i="17"/>
  <c r="H92" i="17"/>
  <c r="H93" i="17"/>
  <c r="H94" i="17"/>
  <c r="H95" i="17"/>
  <c r="H96" i="17"/>
  <c r="H97" i="17"/>
  <c r="H98" i="17"/>
  <c r="H99" i="17"/>
  <c r="H100" i="17"/>
  <c r="H101" i="17"/>
  <c r="H102" i="17"/>
  <c r="K103" i="17"/>
  <c r="H103" i="17"/>
  <c r="H104" i="17"/>
  <c r="H105" i="17"/>
  <c r="H106" i="17"/>
  <c r="H107" i="17"/>
  <c r="H108" i="17"/>
  <c r="H109" i="17"/>
  <c r="H110" i="17"/>
  <c r="H111" i="17"/>
  <c r="H112" i="17"/>
  <c r="H113" i="17"/>
  <c r="H114" i="17"/>
  <c r="H115" i="17"/>
  <c r="H116" i="17"/>
  <c r="H117" i="17"/>
  <c r="H118" i="17"/>
  <c r="H119" i="17"/>
  <c r="K120"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B208" i="17"/>
  <c r="AI207" i="17"/>
  <c r="AF207" i="17"/>
  <c r="AB207" i="17"/>
  <c r="AA207" i="17"/>
  <c r="Z207" i="17"/>
  <c r="Y207" i="17"/>
  <c r="P207" i="17"/>
  <c r="N207" i="17"/>
  <c r="B207" i="17"/>
  <c r="AI206" i="17"/>
  <c r="AF206" i="17"/>
  <c r="AB206" i="17"/>
  <c r="AA206" i="17"/>
  <c r="Z206" i="17"/>
  <c r="Y206" i="17"/>
  <c r="P206" i="17"/>
  <c r="N206" i="17"/>
  <c r="B206" i="17"/>
  <c r="AI205" i="17"/>
  <c r="AF205" i="17"/>
  <c r="AB205" i="17"/>
  <c r="AA205" i="17"/>
  <c r="Z205" i="17"/>
  <c r="Y205" i="17"/>
  <c r="P205" i="17"/>
  <c r="N205" i="17"/>
  <c r="B205" i="17"/>
  <c r="AI204" i="17"/>
  <c r="AF204" i="17"/>
  <c r="AB204" i="17"/>
  <c r="AA204" i="17"/>
  <c r="Z204" i="17"/>
  <c r="Y204" i="17"/>
  <c r="P204" i="17"/>
  <c r="N204" i="17"/>
  <c r="B204" i="17"/>
  <c r="AI203" i="17"/>
  <c r="AF203" i="17"/>
  <c r="AB203" i="17"/>
  <c r="AA203" i="17"/>
  <c r="Z203" i="17"/>
  <c r="Y203" i="17"/>
  <c r="P203" i="17"/>
  <c r="N203" i="17"/>
  <c r="B203" i="17"/>
  <c r="AI202" i="17"/>
  <c r="AF202" i="17"/>
  <c r="AB202" i="17"/>
  <c r="AA202" i="17"/>
  <c r="Z202" i="17"/>
  <c r="Y202" i="17"/>
  <c r="P202" i="17"/>
  <c r="N202" i="17"/>
  <c r="B202" i="17"/>
  <c r="AI201" i="17"/>
  <c r="AF201" i="17"/>
  <c r="AB201" i="17"/>
  <c r="AA201" i="17"/>
  <c r="Z201" i="17"/>
  <c r="Y201" i="17"/>
  <c r="P201" i="17"/>
  <c r="N201" i="17"/>
  <c r="B201" i="17"/>
  <c r="AI200" i="17"/>
  <c r="AF200" i="17"/>
  <c r="AB200" i="17"/>
  <c r="AA200" i="17"/>
  <c r="Z200" i="17"/>
  <c r="Y200" i="17"/>
  <c r="P200" i="17"/>
  <c r="N200" i="17"/>
  <c r="AI199" i="17"/>
  <c r="AF199" i="17"/>
  <c r="AB199" i="17"/>
  <c r="AA199" i="17"/>
  <c r="Z199" i="17"/>
  <c r="Y199" i="17"/>
  <c r="P199" i="17"/>
  <c r="N199" i="17"/>
  <c r="AI198" i="17"/>
  <c r="AF198" i="17"/>
  <c r="AB198" i="17"/>
  <c r="AA198" i="17"/>
  <c r="Z198" i="17"/>
  <c r="Y198" i="17"/>
  <c r="P198" i="17"/>
  <c r="N198" i="17"/>
  <c r="AI197" i="17"/>
  <c r="AF197" i="17"/>
  <c r="AB197" i="17"/>
  <c r="AA197" i="17"/>
  <c r="Z197" i="17"/>
  <c r="Y197" i="17"/>
  <c r="P197" i="17"/>
  <c r="N197" i="17"/>
  <c r="AI196" i="17"/>
  <c r="AF196" i="17"/>
  <c r="AB196" i="17"/>
  <c r="AA196" i="17"/>
  <c r="Z196" i="17"/>
  <c r="Y196" i="17"/>
  <c r="P196" i="17"/>
  <c r="N196" i="17"/>
  <c r="AI195" i="17"/>
  <c r="AF195" i="17"/>
  <c r="AB195" i="17"/>
  <c r="AA195" i="17"/>
  <c r="Z195" i="17"/>
  <c r="Y195" i="17"/>
  <c r="P195" i="17"/>
  <c r="N195" i="17"/>
  <c r="AI194" i="17"/>
  <c r="AF194" i="17"/>
  <c r="AB194" i="17"/>
  <c r="AA194" i="17"/>
  <c r="Z194" i="17"/>
  <c r="Y194" i="17"/>
  <c r="P194" i="17"/>
  <c r="N194" i="17"/>
  <c r="AI193" i="17"/>
  <c r="AF193" i="17"/>
  <c r="AB193" i="17"/>
  <c r="AA193" i="17"/>
  <c r="Z193" i="17"/>
  <c r="Y193" i="17"/>
  <c r="P193" i="17"/>
  <c r="N193" i="17"/>
  <c r="AI192" i="17"/>
  <c r="AF192" i="17"/>
  <c r="AB192" i="17"/>
  <c r="AA192" i="17"/>
  <c r="Z192" i="17"/>
  <c r="Y192" i="17"/>
  <c r="P192" i="17"/>
  <c r="N192" i="17"/>
  <c r="AI191" i="17"/>
  <c r="AF191" i="17"/>
  <c r="AB191" i="17"/>
  <c r="AA191" i="17"/>
  <c r="Z191" i="17"/>
  <c r="Y191" i="17"/>
  <c r="P191" i="17"/>
  <c r="N191" i="17"/>
  <c r="AI190" i="17"/>
  <c r="AF190" i="17"/>
  <c r="AB190" i="17"/>
  <c r="AA190" i="17"/>
  <c r="Z190" i="17"/>
  <c r="Y190" i="17"/>
  <c r="P190" i="17"/>
  <c r="N190" i="17"/>
  <c r="AI189" i="17"/>
  <c r="AF189" i="17"/>
  <c r="AB189" i="17"/>
  <c r="AA189" i="17"/>
  <c r="Z189" i="17"/>
  <c r="Y189" i="17"/>
  <c r="P189" i="17"/>
  <c r="N189" i="17"/>
  <c r="AI188" i="17"/>
  <c r="AF188" i="17"/>
  <c r="AB188" i="17"/>
  <c r="AA188" i="17"/>
  <c r="Z188" i="17"/>
  <c r="Y188" i="17"/>
  <c r="P188" i="17"/>
  <c r="N188" i="17"/>
  <c r="AI187" i="17"/>
  <c r="AF187" i="17"/>
  <c r="AB187" i="17"/>
  <c r="AA187" i="17"/>
  <c r="Z187" i="17"/>
  <c r="Y187" i="17"/>
  <c r="P187" i="17"/>
  <c r="N187" i="17"/>
  <c r="AI186" i="17"/>
  <c r="AF186" i="17"/>
  <c r="AB186" i="17"/>
  <c r="AA186" i="17"/>
  <c r="Z186" i="17"/>
  <c r="Y186" i="17"/>
  <c r="P186" i="17"/>
  <c r="N186" i="17"/>
  <c r="AI185" i="17"/>
  <c r="AF185" i="17"/>
  <c r="AB185" i="17"/>
  <c r="AA185" i="17"/>
  <c r="Z185" i="17"/>
  <c r="Y185" i="17"/>
  <c r="P185" i="17"/>
  <c r="N185" i="17"/>
  <c r="AI184" i="17"/>
  <c r="AF184" i="17"/>
  <c r="AB184" i="17"/>
  <c r="AA184" i="17"/>
  <c r="Z184" i="17"/>
  <c r="Y184" i="17"/>
  <c r="P184" i="17"/>
  <c r="N184" i="17"/>
  <c r="AI183" i="17"/>
  <c r="AF183" i="17"/>
  <c r="AB183" i="17"/>
  <c r="AA183" i="17"/>
  <c r="Z183" i="17"/>
  <c r="Y183" i="17"/>
  <c r="P183" i="17"/>
  <c r="N183" i="17"/>
  <c r="AI182" i="17"/>
  <c r="AF182" i="17"/>
  <c r="AB182" i="17"/>
  <c r="AA182" i="17"/>
  <c r="Z182" i="17"/>
  <c r="Y182" i="17"/>
  <c r="P182" i="17"/>
  <c r="N182" i="17"/>
  <c r="AI181" i="17"/>
  <c r="AF181" i="17"/>
  <c r="AB181" i="17"/>
  <c r="AA181" i="17"/>
  <c r="Z181" i="17"/>
  <c r="Y181" i="17"/>
  <c r="P181" i="17"/>
  <c r="N181" i="17"/>
  <c r="AI180" i="17"/>
  <c r="AF180" i="17"/>
  <c r="AB180" i="17"/>
  <c r="AA180" i="17"/>
  <c r="Z180" i="17"/>
  <c r="Y180" i="17"/>
  <c r="P180" i="17"/>
  <c r="N180" i="17"/>
  <c r="AI179" i="17"/>
  <c r="AF179" i="17"/>
  <c r="AB179" i="17"/>
  <c r="AA179" i="17"/>
  <c r="Z179" i="17"/>
  <c r="Y179" i="17"/>
  <c r="P179" i="17"/>
  <c r="N179" i="17"/>
  <c r="AI178" i="17"/>
  <c r="AF178" i="17"/>
  <c r="AB178" i="17"/>
  <c r="AA178" i="17"/>
  <c r="Z178" i="17"/>
  <c r="Y178" i="17"/>
  <c r="P178" i="17"/>
  <c r="N178" i="17"/>
  <c r="AI177" i="17"/>
  <c r="AF177" i="17"/>
  <c r="AB177" i="17"/>
  <c r="AA177" i="17"/>
  <c r="Z177" i="17"/>
  <c r="Y177" i="17"/>
  <c r="P177" i="17"/>
  <c r="N177" i="17"/>
  <c r="AI176" i="17"/>
  <c r="AF176" i="17"/>
  <c r="AB176" i="17"/>
  <c r="AA176" i="17"/>
  <c r="Z176" i="17"/>
  <c r="Y176" i="17"/>
  <c r="P176" i="17"/>
  <c r="N176" i="17"/>
  <c r="AI175" i="17"/>
  <c r="AF175" i="17"/>
  <c r="AB175" i="17"/>
  <c r="AA175" i="17"/>
  <c r="Z175" i="17"/>
  <c r="Y175" i="17"/>
  <c r="P175" i="17"/>
  <c r="N175" i="17"/>
  <c r="AI174" i="17"/>
  <c r="AF174" i="17"/>
  <c r="AB174" i="17"/>
  <c r="AA174" i="17"/>
  <c r="Z174" i="17"/>
  <c r="Y174" i="17"/>
  <c r="P174" i="17"/>
  <c r="N174" i="17"/>
  <c r="AI173" i="17"/>
  <c r="AF173" i="17"/>
  <c r="AB173" i="17"/>
  <c r="AA173" i="17"/>
  <c r="Z173" i="17"/>
  <c r="Y173" i="17"/>
  <c r="P173" i="17"/>
  <c r="N173" i="17"/>
  <c r="AI172" i="17"/>
  <c r="AF172" i="17"/>
  <c r="AB172" i="17"/>
  <c r="AA172" i="17"/>
  <c r="Z172" i="17"/>
  <c r="Y172" i="17"/>
  <c r="P172" i="17"/>
  <c r="N172" i="17"/>
  <c r="AI171" i="17"/>
  <c r="AF171" i="17"/>
  <c r="AB171" i="17"/>
  <c r="AA171" i="17"/>
  <c r="Z171" i="17"/>
  <c r="Y171" i="17"/>
  <c r="P171" i="17"/>
  <c r="N171" i="17"/>
  <c r="AI170" i="17"/>
  <c r="AF170" i="17"/>
  <c r="AB170" i="17"/>
  <c r="AA170" i="17"/>
  <c r="Z170" i="17"/>
  <c r="Y170" i="17"/>
  <c r="P170" i="17"/>
  <c r="N170" i="17"/>
  <c r="AI169" i="17"/>
  <c r="AF169" i="17"/>
  <c r="AB169" i="17"/>
  <c r="AA169" i="17"/>
  <c r="Z169" i="17"/>
  <c r="Y169" i="17"/>
  <c r="P169" i="17"/>
  <c r="N169" i="17"/>
  <c r="AI168" i="17"/>
  <c r="AF168" i="17"/>
  <c r="AB168" i="17"/>
  <c r="AA168" i="17"/>
  <c r="Z168" i="17"/>
  <c r="Y168" i="17"/>
  <c r="P168" i="17"/>
  <c r="N168" i="17"/>
  <c r="AI167" i="17"/>
  <c r="AF167" i="17"/>
  <c r="AB167" i="17"/>
  <c r="AA167" i="17"/>
  <c r="Z167" i="17"/>
  <c r="Y167" i="17"/>
  <c r="P167" i="17"/>
  <c r="N167" i="17"/>
  <c r="AI166" i="17"/>
  <c r="AF166" i="17"/>
  <c r="AB166" i="17"/>
  <c r="AA166" i="17"/>
  <c r="Z166" i="17"/>
  <c r="Y166" i="17"/>
  <c r="P166" i="17"/>
  <c r="N166" i="17"/>
  <c r="AI165" i="17"/>
  <c r="AF165" i="17"/>
  <c r="AB165" i="17"/>
  <c r="AA165" i="17"/>
  <c r="Z165" i="17"/>
  <c r="Y165" i="17"/>
  <c r="P165" i="17"/>
  <c r="N165" i="17"/>
  <c r="AI164" i="17"/>
  <c r="AF164" i="17"/>
  <c r="AB164" i="17"/>
  <c r="AA164" i="17"/>
  <c r="Z164" i="17"/>
  <c r="Y164" i="17"/>
  <c r="P164" i="17"/>
  <c r="N164" i="17"/>
  <c r="AI163" i="17"/>
  <c r="AF163" i="17"/>
  <c r="AB163" i="17"/>
  <c r="AA163" i="17"/>
  <c r="Z163" i="17"/>
  <c r="Y163" i="17"/>
  <c r="P163" i="17"/>
  <c r="N163" i="17"/>
  <c r="AI162" i="17"/>
  <c r="AF162" i="17"/>
  <c r="AB162" i="17"/>
  <c r="AA162" i="17"/>
  <c r="Z162" i="17"/>
  <c r="Y162" i="17"/>
  <c r="P162" i="17"/>
  <c r="N162" i="17"/>
  <c r="AI161" i="17"/>
  <c r="AF161" i="17"/>
  <c r="AB161" i="17"/>
  <c r="AA161" i="17"/>
  <c r="Z161" i="17"/>
  <c r="Y161" i="17"/>
  <c r="P161" i="17"/>
  <c r="N161" i="17"/>
  <c r="AI160" i="17"/>
  <c r="AF160" i="17"/>
  <c r="AB160" i="17"/>
  <c r="AA160" i="17"/>
  <c r="Z160" i="17"/>
  <c r="Y160" i="17"/>
  <c r="P160" i="17"/>
  <c r="N160" i="17"/>
  <c r="AI159" i="17"/>
  <c r="AF159" i="17"/>
  <c r="AB159" i="17"/>
  <c r="AA159" i="17"/>
  <c r="Z159" i="17"/>
  <c r="Y159" i="17"/>
  <c r="P159" i="17"/>
  <c r="N159" i="17"/>
  <c r="AI158" i="17"/>
  <c r="AF158" i="17"/>
  <c r="AB158" i="17"/>
  <c r="AA158" i="17"/>
  <c r="Z158" i="17"/>
  <c r="Y158" i="17"/>
  <c r="P158" i="17"/>
  <c r="N158" i="17"/>
  <c r="AI157" i="17"/>
  <c r="AF157" i="17"/>
  <c r="AB157" i="17"/>
  <c r="AA157" i="17"/>
  <c r="Z157" i="17"/>
  <c r="Y157" i="17"/>
  <c r="P157" i="17"/>
  <c r="N157" i="17"/>
  <c r="AI156" i="17"/>
  <c r="AF156" i="17"/>
  <c r="AB156" i="17"/>
  <c r="AA156" i="17"/>
  <c r="Z156" i="17"/>
  <c r="Y156" i="17"/>
  <c r="P156" i="17"/>
  <c r="N156" i="17"/>
  <c r="AI155" i="17"/>
  <c r="AF155" i="17"/>
  <c r="AB155" i="17"/>
  <c r="AA155" i="17"/>
  <c r="Z155" i="17"/>
  <c r="Y155" i="17"/>
  <c r="P155" i="17"/>
  <c r="N155" i="17"/>
  <c r="AI154" i="17"/>
  <c r="AF154" i="17"/>
  <c r="AB154" i="17"/>
  <c r="AA154" i="17"/>
  <c r="Z154" i="17"/>
  <c r="Y154" i="17"/>
  <c r="P154" i="17"/>
  <c r="N154" i="17"/>
  <c r="AI153" i="17"/>
  <c r="AF153" i="17"/>
  <c r="AB153" i="17"/>
  <c r="AA153" i="17"/>
  <c r="Z153" i="17"/>
  <c r="Y153" i="17"/>
  <c r="P153" i="17"/>
  <c r="N153" i="17"/>
  <c r="AI152" i="17"/>
  <c r="AF152" i="17"/>
  <c r="AB152" i="17"/>
  <c r="AA152" i="17"/>
  <c r="Z152" i="17"/>
  <c r="Y152" i="17"/>
  <c r="P152" i="17"/>
  <c r="N152" i="17"/>
  <c r="AI151" i="17"/>
  <c r="AF151" i="17"/>
  <c r="AB151" i="17"/>
  <c r="AA151" i="17"/>
  <c r="Z151" i="17"/>
  <c r="Y151" i="17"/>
  <c r="P151" i="17"/>
  <c r="N151" i="17"/>
  <c r="AI150" i="17"/>
  <c r="AF150" i="17"/>
  <c r="AB150" i="17"/>
  <c r="AA150" i="17"/>
  <c r="Z150" i="17"/>
  <c r="Y150" i="17"/>
  <c r="P150" i="17"/>
  <c r="N150" i="17"/>
  <c r="AI149" i="17"/>
  <c r="AF149" i="17"/>
  <c r="AB149" i="17"/>
  <c r="AA149" i="17"/>
  <c r="Z149" i="17"/>
  <c r="Y149" i="17"/>
  <c r="P149" i="17"/>
  <c r="N149" i="17"/>
  <c r="AI148" i="17"/>
  <c r="AF148" i="17"/>
  <c r="AB148" i="17"/>
  <c r="AA148" i="17"/>
  <c r="Z148" i="17"/>
  <c r="Y148" i="17"/>
  <c r="P148" i="17"/>
  <c r="N148" i="17"/>
  <c r="AI147" i="17"/>
  <c r="AF147" i="17"/>
  <c r="AB147" i="17"/>
  <c r="AA147" i="17"/>
  <c r="Z147" i="17"/>
  <c r="Y147" i="17"/>
  <c r="P147" i="17"/>
  <c r="N147" i="17"/>
  <c r="AI146" i="17"/>
  <c r="AF146" i="17"/>
  <c r="AB146" i="17"/>
  <c r="AA146" i="17"/>
  <c r="Z146" i="17"/>
  <c r="Y146" i="17"/>
  <c r="P146" i="17"/>
  <c r="N146" i="17"/>
  <c r="AI145" i="17"/>
  <c r="AF145" i="17"/>
  <c r="AB145" i="17"/>
  <c r="AA145" i="17"/>
  <c r="Z145" i="17"/>
  <c r="Y145" i="17"/>
  <c r="P145" i="17"/>
  <c r="N145" i="17"/>
  <c r="AI144" i="17"/>
  <c r="AF144" i="17"/>
  <c r="AB144" i="17"/>
  <c r="AA144" i="17"/>
  <c r="Z144" i="17"/>
  <c r="Y144" i="17"/>
  <c r="P144" i="17"/>
  <c r="N144" i="17"/>
  <c r="AI143" i="17"/>
  <c r="AF143" i="17"/>
  <c r="AB143" i="17"/>
  <c r="AA143" i="17"/>
  <c r="Z143" i="17"/>
  <c r="Y143" i="17"/>
  <c r="P143" i="17"/>
  <c r="N143" i="17"/>
  <c r="AI142" i="17"/>
  <c r="AF142" i="17"/>
  <c r="AB142" i="17"/>
  <c r="AA142" i="17"/>
  <c r="Z142" i="17"/>
  <c r="Y142" i="17"/>
  <c r="P142" i="17"/>
  <c r="N142" i="17"/>
  <c r="AI141" i="17"/>
  <c r="AF141" i="17"/>
  <c r="AB141" i="17"/>
  <c r="AA141" i="17"/>
  <c r="Z141" i="17"/>
  <c r="Y141" i="17"/>
  <c r="P141" i="17"/>
  <c r="N141" i="17"/>
  <c r="AI140" i="17"/>
  <c r="AF140" i="17"/>
  <c r="AB140" i="17"/>
  <c r="AA140" i="17"/>
  <c r="Z140" i="17"/>
  <c r="Y140" i="17"/>
  <c r="P140" i="17"/>
  <c r="N140" i="17"/>
  <c r="AI139" i="17"/>
  <c r="AF139" i="17"/>
  <c r="AB139" i="17"/>
  <c r="AA139" i="17"/>
  <c r="Z139" i="17"/>
  <c r="Y139" i="17"/>
  <c r="P139" i="17"/>
  <c r="N139" i="17"/>
  <c r="AI138" i="17"/>
  <c r="AF138" i="17"/>
  <c r="AB138" i="17"/>
  <c r="AA138" i="17"/>
  <c r="Z138" i="17"/>
  <c r="Y138" i="17"/>
  <c r="P138" i="17"/>
  <c r="N138" i="17"/>
  <c r="AI137" i="17"/>
  <c r="AF137" i="17"/>
  <c r="AB137" i="17"/>
  <c r="AA137" i="17"/>
  <c r="Z137" i="17"/>
  <c r="Y137" i="17"/>
  <c r="P137" i="17"/>
  <c r="N137" i="17"/>
  <c r="AI136" i="17"/>
  <c r="AF136" i="17"/>
  <c r="AB136" i="17"/>
  <c r="AA136" i="17"/>
  <c r="Z136" i="17"/>
  <c r="Y136" i="17"/>
  <c r="P136" i="17"/>
  <c r="N136" i="17"/>
  <c r="AI135" i="17"/>
  <c r="AF135" i="17"/>
  <c r="AB135" i="17"/>
  <c r="AA135" i="17"/>
  <c r="Z135" i="17"/>
  <c r="Y135" i="17"/>
  <c r="P135" i="17"/>
  <c r="N135" i="17"/>
  <c r="AI134" i="17"/>
  <c r="AF134" i="17"/>
  <c r="AB134" i="17"/>
  <c r="AA134" i="17"/>
  <c r="Z134" i="17"/>
  <c r="Y134" i="17"/>
  <c r="P134" i="17"/>
  <c r="N134" i="17"/>
  <c r="AI133" i="17"/>
  <c r="AF133" i="17"/>
  <c r="AB133" i="17"/>
  <c r="AA133" i="17"/>
  <c r="Z133" i="17"/>
  <c r="Y133" i="17"/>
  <c r="P133" i="17"/>
  <c r="N133" i="17"/>
  <c r="AI132" i="17"/>
  <c r="AF132" i="17"/>
  <c r="AB132" i="17"/>
  <c r="AA132" i="17"/>
  <c r="Z132" i="17"/>
  <c r="Y132" i="17"/>
  <c r="P132" i="17"/>
  <c r="N132" i="17"/>
  <c r="AI131" i="17"/>
  <c r="AF131" i="17"/>
  <c r="AB131" i="17"/>
  <c r="AA131" i="17"/>
  <c r="Z131" i="17"/>
  <c r="Y131" i="17"/>
  <c r="P131" i="17"/>
  <c r="N131" i="17"/>
  <c r="AI130" i="17"/>
  <c r="AF130" i="17"/>
  <c r="AB130" i="17"/>
  <c r="AA130" i="17"/>
  <c r="Z130" i="17"/>
  <c r="Y130" i="17"/>
  <c r="P130" i="17"/>
  <c r="N130" i="17"/>
  <c r="AI129" i="17"/>
  <c r="AF129" i="17"/>
  <c r="AB129" i="17"/>
  <c r="AA129" i="17"/>
  <c r="Z129" i="17"/>
  <c r="Y129" i="17"/>
  <c r="P129" i="17"/>
  <c r="N129" i="17"/>
  <c r="AI128" i="17"/>
  <c r="AF128" i="17"/>
  <c r="AB128" i="17"/>
  <c r="AA128" i="17"/>
  <c r="Z128" i="17"/>
  <c r="Y128" i="17"/>
  <c r="P128" i="17"/>
  <c r="N128" i="17"/>
  <c r="AI127" i="17"/>
  <c r="AF127" i="17"/>
  <c r="AB127" i="17"/>
  <c r="AA127" i="17"/>
  <c r="Z127" i="17"/>
  <c r="Y127" i="17"/>
  <c r="P127" i="17"/>
  <c r="N127" i="17"/>
  <c r="AI126" i="17"/>
  <c r="AF126" i="17"/>
  <c r="AB126" i="17"/>
  <c r="AA126" i="17"/>
  <c r="Z126" i="17"/>
  <c r="Y126" i="17"/>
  <c r="P126" i="17"/>
  <c r="N126" i="17"/>
  <c r="AI125" i="17"/>
  <c r="AF125" i="17"/>
  <c r="AB125" i="17"/>
  <c r="AA125" i="17"/>
  <c r="Z125" i="17"/>
  <c r="Y125" i="17"/>
  <c r="P125" i="17"/>
  <c r="N125" i="17"/>
  <c r="AI124" i="17"/>
  <c r="AF124" i="17"/>
  <c r="AB124" i="17"/>
  <c r="AA124" i="17"/>
  <c r="Z124" i="17"/>
  <c r="Y124" i="17"/>
  <c r="P124" i="17"/>
  <c r="N124" i="17"/>
  <c r="AI123" i="17"/>
  <c r="AF123" i="17"/>
  <c r="AB123" i="17"/>
  <c r="AA123" i="17"/>
  <c r="Z123" i="17"/>
  <c r="Y123" i="17"/>
  <c r="P123" i="17"/>
  <c r="N123" i="17"/>
  <c r="AI122" i="17"/>
  <c r="AF122" i="17"/>
  <c r="AB122" i="17"/>
  <c r="AA122" i="17"/>
  <c r="Z122" i="17"/>
  <c r="Y122" i="17"/>
  <c r="P122" i="17"/>
  <c r="N122" i="17"/>
  <c r="AI121" i="17"/>
  <c r="AF121" i="17"/>
  <c r="AB121" i="17"/>
  <c r="AA121" i="17"/>
  <c r="Z121" i="17"/>
  <c r="Y121" i="17"/>
  <c r="P121" i="17"/>
  <c r="N121" i="17"/>
  <c r="AI120" i="17"/>
  <c r="AF120" i="17"/>
  <c r="AB120" i="17"/>
  <c r="AA120" i="17"/>
  <c r="Z120" i="17"/>
  <c r="Y120" i="17"/>
  <c r="P120" i="17"/>
  <c r="N120" i="17"/>
  <c r="AI119" i="17"/>
  <c r="AF119" i="17"/>
  <c r="AB119" i="17"/>
  <c r="AA119" i="17"/>
  <c r="Z119" i="17"/>
  <c r="Y119" i="17"/>
  <c r="P119" i="17"/>
  <c r="N119" i="17"/>
  <c r="AI118" i="17"/>
  <c r="AF118" i="17"/>
  <c r="AB118" i="17"/>
  <c r="AA118" i="17"/>
  <c r="Z118" i="17"/>
  <c r="Y118" i="17"/>
  <c r="P118" i="17"/>
  <c r="N118" i="17"/>
  <c r="AI117" i="17"/>
  <c r="AF117" i="17"/>
  <c r="AB117" i="17"/>
  <c r="AA117" i="17"/>
  <c r="Z117" i="17"/>
  <c r="Y117" i="17"/>
  <c r="P117" i="17"/>
  <c r="N117" i="17"/>
  <c r="AI116" i="17"/>
  <c r="AF116" i="17"/>
  <c r="AB116" i="17"/>
  <c r="AA116" i="17"/>
  <c r="Z116" i="17"/>
  <c r="Y116" i="17"/>
  <c r="P116" i="17"/>
  <c r="N116" i="17"/>
  <c r="AI115" i="17"/>
  <c r="AF115" i="17"/>
  <c r="AB115" i="17"/>
  <c r="AA115" i="17"/>
  <c r="Z115" i="17"/>
  <c r="Y115" i="17"/>
  <c r="P115" i="17"/>
  <c r="N115" i="17"/>
  <c r="AI114" i="17"/>
  <c r="AF114" i="17"/>
  <c r="AB114" i="17"/>
  <c r="AA114" i="17"/>
  <c r="Z114" i="17"/>
  <c r="Y114" i="17"/>
  <c r="P114" i="17"/>
  <c r="N114" i="17"/>
  <c r="AI113" i="17"/>
  <c r="AF113" i="17"/>
  <c r="AB113" i="17"/>
  <c r="AA113" i="17"/>
  <c r="Z113" i="17"/>
  <c r="Y113" i="17"/>
  <c r="P113" i="17"/>
  <c r="N113" i="17"/>
  <c r="AI112" i="17"/>
  <c r="AF112" i="17"/>
  <c r="AB112" i="17"/>
  <c r="AA112" i="17"/>
  <c r="Z112" i="17"/>
  <c r="Y112" i="17"/>
  <c r="P112" i="17"/>
  <c r="N112" i="17"/>
  <c r="AI111" i="17"/>
  <c r="AF111" i="17"/>
  <c r="AB111" i="17"/>
  <c r="AA111" i="17"/>
  <c r="Z111" i="17"/>
  <c r="Y111" i="17"/>
  <c r="P111" i="17"/>
  <c r="N111" i="17"/>
  <c r="AI110" i="17"/>
  <c r="AF110" i="17"/>
  <c r="AB110" i="17"/>
  <c r="AA110" i="17"/>
  <c r="Z110" i="17"/>
  <c r="Y110" i="17"/>
  <c r="P110" i="17"/>
  <c r="N110" i="17"/>
  <c r="AI109" i="17"/>
  <c r="AF109" i="17"/>
  <c r="AB109" i="17"/>
  <c r="AA109" i="17"/>
  <c r="Z109" i="17"/>
  <c r="Y109" i="17"/>
  <c r="P109" i="17"/>
  <c r="N109" i="17"/>
  <c r="AI108" i="17"/>
  <c r="AF108" i="17"/>
  <c r="AB108" i="17"/>
  <c r="AA108" i="17"/>
  <c r="Z108" i="17"/>
  <c r="Y108" i="17"/>
  <c r="P108" i="17"/>
  <c r="N108" i="17"/>
  <c r="AI107" i="17"/>
  <c r="AF107" i="17"/>
  <c r="AB107" i="17"/>
  <c r="AA107" i="17"/>
  <c r="Z107" i="17"/>
  <c r="Y107" i="17"/>
  <c r="P107" i="17"/>
  <c r="N107" i="17"/>
  <c r="AI106" i="17"/>
  <c r="AF106" i="17"/>
  <c r="AB106" i="17"/>
  <c r="AA106" i="17"/>
  <c r="Z106" i="17"/>
  <c r="Y106" i="17"/>
  <c r="P106" i="17"/>
  <c r="N106" i="17"/>
  <c r="AI105" i="17"/>
  <c r="AF105" i="17"/>
  <c r="AB105" i="17"/>
  <c r="AA105" i="17"/>
  <c r="Z105" i="17"/>
  <c r="Y105" i="17"/>
  <c r="P105" i="17"/>
  <c r="N105" i="17"/>
  <c r="AI104" i="17"/>
  <c r="AF104" i="17"/>
  <c r="AB104" i="17"/>
  <c r="AA104" i="17"/>
  <c r="Z104" i="17"/>
  <c r="Y104" i="17"/>
  <c r="P104" i="17"/>
  <c r="N104" i="17"/>
  <c r="AI103" i="17"/>
  <c r="AF103" i="17"/>
  <c r="AB103" i="17"/>
  <c r="AA103" i="17"/>
  <c r="Z103" i="17"/>
  <c r="Y103" i="17"/>
  <c r="P103" i="17"/>
  <c r="N103" i="17"/>
  <c r="AI102" i="17"/>
  <c r="AF102" i="17"/>
  <c r="AB102" i="17"/>
  <c r="AA102" i="17"/>
  <c r="Z102" i="17"/>
  <c r="Y102" i="17"/>
  <c r="P102" i="17"/>
  <c r="N102" i="17"/>
  <c r="AI101" i="17"/>
  <c r="AF101" i="17"/>
  <c r="AB101" i="17"/>
  <c r="AA101" i="17"/>
  <c r="Z101" i="17"/>
  <c r="Y101" i="17"/>
  <c r="P101" i="17"/>
  <c r="N101" i="17"/>
  <c r="AI100" i="17"/>
  <c r="AF100" i="17"/>
  <c r="AB100" i="17"/>
  <c r="AA100" i="17"/>
  <c r="Z100" i="17"/>
  <c r="Y100" i="17"/>
  <c r="P100" i="17"/>
  <c r="N100" i="17"/>
  <c r="AI99" i="17"/>
  <c r="AF99" i="17"/>
  <c r="AB99" i="17"/>
  <c r="AA99" i="17"/>
  <c r="Z99" i="17"/>
  <c r="Y99" i="17"/>
  <c r="P99" i="17"/>
  <c r="N99" i="17"/>
  <c r="AI98" i="17"/>
  <c r="AF98" i="17"/>
  <c r="AB98" i="17"/>
  <c r="AA98" i="17"/>
  <c r="Z98" i="17"/>
  <c r="Y98" i="17"/>
  <c r="P98" i="17"/>
  <c r="N98" i="17"/>
  <c r="AI97" i="17"/>
  <c r="AF97" i="17"/>
  <c r="AB97" i="17"/>
  <c r="AA97" i="17"/>
  <c r="Z97" i="17"/>
  <c r="Y97" i="17"/>
  <c r="P97" i="17"/>
  <c r="N97" i="17"/>
  <c r="AI96" i="17"/>
  <c r="AF96" i="17"/>
  <c r="AB96" i="17"/>
  <c r="AA96" i="17"/>
  <c r="Z96" i="17"/>
  <c r="Y96" i="17"/>
  <c r="P96" i="17"/>
  <c r="N96" i="17"/>
  <c r="AI95" i="17"/>
  <c r="AF95" i="17"/>
  <c r="AB95" i="17"/>
  <c r="AA95" i="17"/>
  <c r="Z95" i="17"/>
  <c r="Y95" i="17"/>
  <c r="P95" i="17"/>
  <c r="N95" i="17"/>
  <c r="AI94" i="17"/>
  <c r="AF94" i="17"/>
  <c r="AB94" i="17"/>
  <c r="AA94" i="17"/>
  <c r="Z94" i="17"/>
  <c r="Y94" i="17"/>
  <c r="P94" i="17"/>
  <c r="N94" i="17"/>
  <c r="AI93" i="17"/>
  <c r="AF93" i="17"/>
  <c r="AB93" i="17"/>
  <c r="AA93" i="17"/>
  <c r="Z93" i="17"/>
  <c r="Y93" i="17"/>
  <c r="P93" i="17"/>
  <c r="N93" i="17"/>
  <c r="AI92" i="17"/>
  <c r="AF92" i="17"/>
  <c r="AB92" i="17"/>
  <c r="AA92" i="17"/>
  <c r="Z92" i="17"/>
  <c r="Y92" i="17"/>
  <c r="P92" i="17"/>
  <c r="N92" i="17"/>
  <c r="AI91" i="17"/>
  <c r="AF91" i="17"/>
  <c r="AB91" i="17"/>
  <c r="AA91" i="17"/>
  <c r="Z91" i="17"/>
  <c r="Y91" i="17"/>
  <c r="P91" i="17"/>
  <c r="N91" i="17"/>
  <c r="AI90" i="17"/>
  <c r="AF90" i="17"/>
  <c r="AB90" i="17"/>
  <c r="AA90" i="17"/>
  <c r="Z90" i="17"/>
  <c r="Y90" i="17"/>
  <c r="P90" i="17"/>
  <c r="N90" i="17"/>
  <c r="AI89" i="17"/>
  <c r="AF89" i="17"/>
  <c r="AB89" i="17"/>
  <c r="AA89" i="17"/>
  <c r="Z89" i="17"/>
  <c r="Y89" i="17"/>
  <c r="P89" i="17"/>
  <c r="N89" i="17"/>
  <c r="AI88" i="17"/>
  <c r="AF88" i="17"/>
  <c r="AB88" i="17"/>
  <c r="AA88" i="17"/>
  <c r="Z88" i="17"/>
  <c r="Y88" i="17"/>
  <c r="P88" i="17"/>
  <c r="N88" i="17"/>
  <c r="AI87" i="17"/>
  <c r="AF87" i="17"/>
  <c r="AB87" i="17"/>
  <c r="AA87" i="17"/>
  <c r="Z87" i="17"/>
  <c r="Y87" i="17"/>
  <c r="P87" i="17"/>
  <c r="N87" i="17"/>
  <c r="AI86" i="17"/>
  <c r="AF86" i="17"/>
  <c r="AB86" i="17"/>
  <c r="AA86" i="17"/>
  <c r="Z86" i="17"/>
  <c r="Y86" i="17"/>
  <c r="P86" i="17"/>
  <c r="N86" i="17"/>
  <c r="AI85" i="17"/>
  <c r="AF85" i="17"/>
  <c r="AB85" i="17"/>
  <c r="AA85" i="17"/>
  <c r="Z85" i="17"/>
  <c r="Y85" i="17"/>
  <c r="P85" i="17"/>
  <c r="N85" i="17"/>
  <c r="AI84" i="17"/>
  <c r="AF84" i="17"/>
  <c r="AB84" i="17"/>
  <c r="AA84" i="17"/>
  <c r="Z84" i="17"/>
  <c r="Y84" i="17"/>
  <c r="P84" i="17"/>
  <c r="N84" i="17"/>
  <c r="AI83" i="17"/>
  <c r="AF83" i="17"/>
  <c r="AB83" i="17"/>
  <c r="AA83" i="17"/>
  <c r="Z83" i="17"/>
  <c r="Y83" i="17"/>
  <c r="P83" i="17"/>
  <c r="N83" i="17"/>
  <c r="AI82" i="17"/>
  <c r="AF82" i="17"/>
  <c r="AB82" i="17"/>
  <c r="AA82" i="17"/>
  <c r="Z82" i="17"/>
  <c r="Y82" i="17"/>
  <c r="P82" i="17"/>
  <c r="N82" i="17"/>
  <c r="AI81" i="17"/>
  <c r="AF81" i="17"/>
  <c r="AB81" i="17"/>
  <c r="AA81" i="17"/>
  <c r="Z81" i="17"/>
  <c r="Y81" i="17"/>
  <c r="P81" i="17"/>
  <c r="N81" i="17"/>
  <c r="AI80" i="17"/>
  <c r="AF80" i="17"/>
  <c r="AB80" i="17"/>
  <c r="AA80" i="17"/>
  <c r="Z80" i="17"/>
  <c r="Y80" i="17"/>
  <c r="P80" i="17"/>
  <c r="N80" i="17"/>
  <c r="AI79" i="17"/>
  <c r="AF79" i="17"/>
  <c r="AB79" i="17"/>
  <c r="AA79" i="17"/>
  <c r="Z79" i="17"/>
  <c r="Y79" i="17"/>
  <c r="P79" i="17"/>
  <c r="N79" i="17"/>
  <c r="AI78" i="17"/>
  <c r="AF78" i="17"/>
  <c r="AB78" i="17"/>
  <c r="AA78" i="17"/>
  <c r="Z78" i="17"/>
  <c r="Y78" i="17"/>
  <c r="P78" i="17"/>
  <c r="N78" i="17"/>
  <c r="AI77" i="17"/>
  <c r="AF77" i="17"/>
  <c r="AB77" i="17"/>
  <c r="AA77" i="17"/>
  <c r="Z77" i="17"/>
  <c r="Y77" i="17"/>
  <c r="P77" i="17"/>
  <c r="N77" i="17"/>
  <c r="AI76" i="17"/>
  <c r="AF76" i="17"/>
  <c r="AB76" i="17"/>
  <c r="AA76" i="17"/>
  <c r="Z76" i="17"/>
  <c r="Y76" i="17"/>
  <c r="P76" i="17"/>
  <c r="N76" i="17"/>
  <c r="AI75" i="17"/>
  <c r="AF75" i="17"/>
  <c r="AB75" i="17"/>
  <c r="AA75" i="17"/>
  <c r="Z75" i="17"/>
  <c r="Y75" i="17"/>
  <c r="P75" i="17"/>
  <c r="N75" i="17"/>
  <c r="AI74" i="17"/>
  <c r="AF74" i="17"/>
  <c r="AB74" i="17"/>
  <c r="AA74" i="17"/>
  <c r="Z74" i="17"/>
  <c r="Y74" i="17"/>
  <c r="P74" i="17"/>
  <c r="N74" i="17"/>
  <c r="AI73" i="17"/>
  <c r="AF73" i="17"/>
  <c r="AB73" i="17"/>
  <c r="AA73" i="17"/>
  <c r="Z73" i="17"/>
  <c r="Y73" i="17"/>
  <c r="P73" i="17"/>
  <c r="N73" i="17"/>
  <c r="AI72" i="17"/>
  <c r="AF72" i="17"/>
  <c r="AB72" i="17"/>
  <c r="AA72" i="17"/>
  <c r="Z72" i="17"/>
  <c r="Y72" i="17"/>
  <c r="P72" i="17"/>
  <c r="N72" i="17"/>
  <c r="AI71" i="17"/>
  <c r="AF71" i="17"/>
  <c r="AB71" i="17"/>
  <c r="AA71" i="17"/>
  <c r="Z71" i="17"/>
  <c r="Y71" i="17"/>
  <c r="P71" i="17"/>
  <c r="N71" i="17"/>
  <c r="AI70" i="17"/>
  <c r="AF70" i="17"/>
  <c r="AB70" i="17"/>
  <c r="AA70" i="17"/>
  <c r="Z70" i="17"/>
  <c r="Y70" i="17"/>
  <c r="P70" i="17"/>
  <c r="N70" i="17"/>
  <c r="AI69" i="17"/>
  <c r="AF69" i="17"/>
  <c r="AB69" i="17"/>
  <c r="AA69" i="17"/>
  <c r="Z69" i="17"/>
  <c r="Y69" i="17"/>
  <c r="P69" i="17"/>
  <c r="N69" i="17"/>
  <c r="AI68" i="17"/>
  <c r="AF68" i="17"/>
  <c r="AB68" i="17"/>
  <c r="AA68" i="17"/>
  <c r="Z68" i="17"/>
  <c r="Y68" i="17"/>
  <c r="P68" i="17"/>
  <c r="N68" i="17"/>
  <c r="AI67" i="17"/>
  <c r="AF67" i="17"/>
  <c r="AB67" i="17"/>
  <c r="AA67" i="17"/>
  <c r="Z67" i="17"/>
  <c r="Y67" i="17"/>
  <c r="P67" i="17"/>
  <c r="N67" i="17"/>
  <c r="AI66" i="17"/>
  <c r="AF66" i="17"/>
  <c r="AB66" i="17"/>
  <c r="AA66" i="17"/>
  <c r="Z66" i="17"/>
  <c r="Y66" i="17"/>
  <c r="P66" i="17"/>
  <c r="N66" i="17"/>
  <c r="AI65" i="17"/>
  <c r="AF65" i="17"/>
  <c r="AB65" i="17"/>
  <c r="AA65" i="17"/>
  <c r="Z65" i="17"/>
  <c r="Y65" i="17"/>
  <c r="P65" i="17"/>
  <c r="N65" i="17"/>
  <c r="AI64" i="17"/>
  <c r="AF64" i="17"/>
  <c r="AB64" i="17"/>
  <c r="AA64" i="17"/>
  <c r="Z64" i="17"/>
  <c r="Y64" i="17"/>
  <c r="P64" i="17"/>
  <c r="N64" i="17"/>
  <c r="AI63" i="17"/>
  <c r="AF63" i="17"/>
  <c r="AB63" i="17"/>
  <c r="AA63" i="17"/>
  <c r="Z63" i="17"/>
  <c r="Y63" i="17"/>
  <c r="P63" i="17"/>
  <c r="N63" i="17"/>
  <c r="AI62" i="17"/>
  <c r="AF62" i="17"/>
  <c r="AB62" i="17"/>
  <c r="AA62" i="17"/>
  <c r="Z62" i="17"/>
  <c r="Y62" i="17"/>
  <c r="P62" i="17"/>
  <c r="N62" i="17"/>
  <c r="AI61" i="17"/>
  <c r="AF61" i="17"/>
  <c r="AB61" i="17"/>
  <c r="AA61" i="17"/>
  <c r="Z61" i="17"/>
  <c r="Y61" i="17"/>
  <c r="P61" i="17"/>
  <c r="N61" i="17"/>
  <c r="AI60" i="17"/>
  <c r="AF60" i="17"/>
  <c r="AB60" i="17"/>
  <c r="AA60" i="17"/>
  <c r="Z60" i="17"/>
  <c r="Y60" i="17"/>
  <c r="P60" i="17"/>
  <c r="N60" i="17"/>
  <c r="AI59" i="17"/>
  <c r="AF59" i="17"/>
  <c r="P59" i="17"/>
  <c r="N59" i="17"/>
  <c r="AI58" i="17"/>
  <c r="AF58" i="17"/>
  <c r="AB58" i="17"/>
  <c r="AA58" i="17"/>
  <c r="Z58" i="17"/>
  <c r="Y58" i="17"/>
  <c r="P58" i="17"/>
  <c r="N58" i="17"/>
  <c r="AI57" i="17"/>
  <c r="AF57" i="17"/>
  <c r="P57" i="17"/>
  <c r="N57" i="17"/>
  <c r="AI56" i="17"/>
  <c r="AF56" i="17"/>
  <c r="P56" i="17"/>
  <c r="N56" i="17"/>
  <c r="AI55" i="17"/>
  <c r="AF55" i="17"/>
  <c r="AB55" i="17"/>
  <c r="AA55" i="17"/>
  <c r="Z55" i="17"/>
  <c r="Y55" i="17"/>
  <c r="P55" i="17"/>
  <c r="N55" i="17"/>
  <c r="AI54" i="17"/>
  <c r="AF54" i="17"/>
  <c r="P54" i="17"/>
  <c r="N54" i="17"/>
  <c r="AI53" i="17"/>
  <c r="AF53" i="17"/>
  <c r="P53" i="17"/>
  <c r="N53" i="17"/>
  <c r="AI52" i="17"/>
  <c r="AF52" i="17"/>
  <c r="P52" i="17"/>
  <c r="N52" i="17"/>
  <c r="AI51" i="17"/>
  <c r="AF51" i="17"/>
  <c r="AB51" i="17"/>
  <c r="AA51" i="17"/>
  <c r="Z51" i="17"/>
  <c r="Y51" i="17"/>
  <c r="P51" i="17"/>
  <c r="N51" i="17"/>
  <c r="AI50" i="17"/>
  <c r="AF50" i="17"/>
  <c r="P50" i="17"/>
  <c r="N50" i="17"/>
  <c r="AI49" i="17"/>
  <c r="AF49" i="17"/>
  <c r="P49" i="17"/>
  <c r="N49" i="17"/>
  <c r="AI48" i="17"/>
  <c r="AF48" i="17"/>
  <c r="AB48" i="17"/>
  <c r="AA48" i="17"/>
  <c r="Z48" i="17"/>
  <c r="Y48" i="17"/>
  <c r="P48" i="17"/>
  <c r="N48" i="17"/>
  <c r="AI47" i="17"/>
  <c r="AF47" i="17"/>
  <c r="P47" i="17"/>
  <c r="N47" i="17"/>
  <c r="AI46" i="17"/>
  <c r="AF46" i="17"/>
  <c r="P46" i="17"/>
  <c r="N46" i="17"/>
  <c r="AI45" i="17"/>
  <c r="AF45" i="17"/>
  <c r="P45" i="17"/>
  <c r="N45" i="17"/>
  <c r="AI44" i="17"/>
  <c r="AF44" i="17"/>
  <c r="P44" i="17"/>
  <c r="N44" i="17"/>
  <c r="AI43" i="17"/>
  <c r="AF43" i="17"/>
  <c r="P43" i="17"/>
  <c r="N43" i="17"/>
  <c r="AI42" i="17"/>
  <c r="AF42" i="17"/>
  <c r="P42" i="17"/>
  <c r="N42" i="17"/>
  <c r="AI41" i="17"/>
  <c r="AF41" i="17"/>
  <c r="P41" i="17"/>
  <c r="N41" i="17"/>
  <c r="AI40" i="17"/>
  <c r="AF40" i="17"/>
  <c r="P40" i="17"/>
  <c r="N40" i="17"/>
  <c r="AI39" i="17"/>
  <c r="AF39" i="17"/>
  <c r="P39" i="17"/>
  <c r="N39" i="17"/>
  <c r="AI38" i="17"/>
  <c r="AF38" i="17"/>
  <c r="AB38" i="17"/>
  <c r="AA38" i="17"/>
  <c r="Z38" i="17"/>
  <c r="Y38" i="17"/>
  <c r="P38" i="17"/>
  <c r="N38" i="17"/>
  <c r="AI37" i="17"/>
  <c r="AF37" i="17"/>
  <c r="P37" i="17"/>
  <c r="N37" i="17"/>
  <c r="AI36" i="17"/>
  <c r="AF36" i="17"/>
  <c r="AB36" i="17"/>
  <c r="AA36" i="17"/>
  <c r="Z36" i="17"/>
  <c r="Y36" i="17"/>
  <c r="P36" i="17"/>
  <c r="N36" i="17"/>
  <c r="AI35" i="17"/>
  <c r="AF35" i="17"/>
  <c r="P35" i="17"/>
  <c r="N35" i="17"/>
  <c r="AI34" i="17"/>
  <c r="AF34" i="17"/>
  <c r="P34" i="17"/>
  <c r="N34" i="17"/>
  <c r="AI33" i="17"/>
  <c r="AF33" i="17"/>
  <c r="P33" i="17"/>
  <c r="N33" i="17"/>
  <c r="AI32" i="17"/>
  <c r="AF32" i="17"/>
  <c r="P32" i="17"/>
  <c r="N32" i="17"/>
  <c r="AI31" i="17"/>
  <c r="AF31" i="17"/>
  <c r="P31" i="17"/>
  <c r="N31" i="17"/>
  <c r="AI30" i="17"/>
  <c r="AF30" i="17"/>
  <c r="P30" i="17"/>
  <c r="N30" i="17"/>
  <c r="AI29" i="17"/>
  <c r="AF29" i="17"/>
  <c r="AB29" i="17"/>
  <c r="AA29" i="17"/>
  <c r="Z29" i="17"/>
  <c r="Y29" i="17"/>
  <c r="P29" i="17"/>
  <c r="N29" i="17"/>
  <c r="AI28" i="17"/>
  <c r="AF28" i="17"/>
  <c r="P28" i="17"/>
  <c r="N28" i="17"/>
  <c r="AI27" i="17"/>
  <c r="AF27" i="17"/>
  <c r="P27" i="17"/>
  <c r="N27" i="17"/>
  <c r="AI26" i="17"/>
  <c r="AF26" i="17"/>
  <c r="AB26" i="17"/>
  <c r="AA26" i="17"/>
  <c r="Z26" i="17"/>
  <c r="Y26" i="17"/>
  <c r="P26" i="17"/>
  <c r="N26" i="17"/>
  <c r="AI25" i="17"/>
  <c r="AF25" i="17"/>
  <c r="P25" i="17"/>
  <c r="N25" i="17"/>
  <c r="AI24" i="17"/>
  <c r="AF24" i="17"/>
  <c r="P24" i="17"/>
  <c r="N24" i="17"/>
  <c r="AI23" i="17"/>
  <c r="AF23" i="17"/>
  <c r="P23" i="17"/>
  <c r="N23" i="17"/>
  <c r="AI22" i="17"/>
  <c r="AF22" i="17"/>
  <c r="P22" i="17"/>
  <c r="N22" i="17"/>
  <c r="AI21" i="17"/>
  <c r="AF21" i="17"/>
  <c r="AB21" i="17"/>
  <c r="AA21" i="17"/>
  <c r="Z21" i="17"/>
  <c r="Y21" i="17"/>
  <c r="P21" i="17"/>
  <c r="N21" i="17"/>
  <c r="AI20" i="17"/>
  <c r="AF20" i="17"/>
  <c r="P20" i="17"/>
  <c r="N20" i="17"/>
  <c r="AI19" i="17"/>
  <c r="AF19" i="17"/>
  <c r="P19" i="17"/>
  <c r="N19" i="17"/>
  <c r="AI18" i="17"/>
  <c r="AF18" i="17"/>
  <c r="P18" i="17"/>
  <c r="N18" i="17"/>
  <c r="AI17" i="17"/>
  <c r="AF17" i="17"/>
  <c r="P17" i="17"/>
  <c r="N17" i="17"/>
  <c r="AI16" i="17"/>
  <c r="AF16" i="17"/>
  <c r="P16" i="17"/>
  <c r="N16" i="17"/>
  <c r="AI15" i="17"/>
  <c r="AF15" i="17"/>
  <c r="P15" i="17"/>
  <c r="N15" i="17"/>
  <c r="AI14" i="17"/>
  <c r="AF14" i="17"/>
  <c r="P14" i="17"/>
  <c r="N14" i="17"/>
  <c r="AI13" i="17"/>
  <c r="AF13" i="17"/>
  <c r="AB13" i="17"/>
  <c r="AA13" i="17"/>
  <c r="Z13" i="17"/>
  <c r="Y13" i="17"/>
  <c r="P13" i="17"/>
  <c r="N13" i="17"/>
  <c r="AI12" i="17"/>
  <c r="AF12" i="17"/>
  <c r="AB12" i="17"/>
  <c r="AA12" i="17"/>
  <c r="Z12" i="17"/>
  <c r="Y12" i="17"/>
  <c r="P12" i="17"/>
  <c r="N12" i="17"/>
  <c r="AI11" i="17"/>
  <c r="AF11" i="17"/>
  <c r="AB11" i="17"/>
  <c r="AA11" i="17"/>
  <c r="Z11" i="17"/>
  <c r="Y11" i="17"/>
  <c r="P11" i="17"/>
  <c r="N11" i="17"/>
  <c r="AI10" i="17"/>
  <c r="AF10" i="17"/>
  <c r="P10" i="17"/>
  <c r="N10" i="17"/>
  <c r="AI9" i="17"/>
  <c r="AF9" i="17"/>
  <c r="P9" i="17"/>
  <c r="N9" i="17"/>
  <c r="AI8" i="17"/>
  <c r="K8" i="17"/>
  <c r="AB8" i="17"/>
  <c r="AA8" i="17"/>
  <c r="Z8" i="17"/>
  <c r="Y8" i="17"/>
  <c r="P8" i="17"/>
  <c r="N8" i="17"/>
  <c r="AH5" i="17"/>
  <c r="W5" i="17"/>
  <c r="AH4" i="17"/>
  <c r="W4" i="17"/>
  <c r="AH3" i="17"/>
  <c r="W3" i="17"/>
  <c r="B272" i="16"/>
  <c r="A272" i="16"/>
  <c r="P271" i="16"/>
  <c r="B271" i="16"/>
  <c r="A271" i="16"/>
  <c r="P270" i="16"/>
  <c r="B270" i="16"/>
  <c r="A270" i="16"/>
  <c r="P269" i="16"/>
  <c r="B269" i="16"/>
  <c r="A269" i="16"/>
  <c r="P268" i="16"/>
  <c r="B268" i="16"/>
  <c r="A268" i="16"/>
  <c r="P267" i="16"/>
  <c r="B267" i="16"/>
  <c r="A267" i="16"/>
  <c r="P266" i="16"/>
  <c r="B266" i="16"/>
  <c r="A266" i="16"/>
  <c r="P265" i="16"/>
  <c r="B265" i="16"/>
  <c r="A265" i="16"/>
  <c r="P264" i="16"/>
  <c r="B264" i="16"/>
  <c r="A264" i="16"/>
  <c r="P263" i="16"/>
  <c r="B263" i="16"/>
  <c r="A263" i="16"/>
  <c r="P262" i="16"/>
  <c r="B262" i="16"/>
  <c r="A262" i="16"/>
  <c r="P261" i="16"/>
  <c r="B261" i="16"/>
  <c r="A261" i="16"/>
  <c r="P260" i="16"/>
  <c r="B260" i="16"/>
  <c r="A260" i="16"/>
  <c r="P259" i="16"/>
  <c r="B259" i="16"/>
  <c r="A259" i="16"/>
  <c r="P258" i="16"/>
  <c r="B258" i="16"/>
  <c r="A258" i="16"/>
  <c r="P257" i="16"/>
  <c r="B257" i="16"/>
  <c r="A257" i="16"/>
  <c r="P256" i="16"/>
  <c r="B256" i="16"/>
  <c r="A256" i="16"/>
  <c r="P255" i="16"/>
  <c r="B255" i="16"/>
  <c r="A255" i="16"/>
  <c r="P254" i="16"/>
  <c r="B254" i="16"/>
  <c r="A254" i="16"/>
  <c r="P253" i="16"/>
  <c r="B253" i="16"/>
  <c r="A253" i="16"/>
  <c r="P252" i="16"/>
  <c r="B252" i="16"/>
  <c r="A252" i="16"/>
  <c r="P251" i="16"/>
  <c r="B251" i="16"/>
  <c r="A251" i="16"/>
  <c r="P250" i="16"/>
  <c r="B250" i="16"/>
  <c r="A250" i="16"/>
  <c r="P249" i="16"/>
  <c r="B249" i="16"/>
  <c r="A249" i="16"/>
  <c r="P248" i="16"/>
  <c r="B248" i="16"/>
  <c r="A248" i="16"/>
  <c r="P247" i="16"/>
  <c r="B247" i="16"/>
  <c r="A247" i="16"/>
  <c r="P246" i="16"/>
  <c r="B246" i="16"/>
  <c r="A246" i="16"/>
  <c r="P245" i="16"/>
  <c r="B245" i="16"/>
  <c r="A245" i="16"/>
  <c r="P244" i="16"/>
  <c r="B244" i="16"/>
  <c r="A244" i="16"/>
  <c r="P243" i="16"/>
  <c r="B243" i="16"/>
  <c r="A243" i="16"/>
  <c r="P242"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5" i="16"/>
  <c r="H36" i="16"/>
  <c r="H37" i="16"/>
  <c r="H38" i="16"/>
  <c r="H39" i="16"/>
  <c r="H40" i="16"/>
  <c r="H41" i="16"/>
  <c r="H42" i="16"/>
  <c r="H44" i="16"/>
  <c r="H45" i="16"/>
  <c r="H46" i="16"/>
  <c r="H47" i="16"/>
  <c r="H49" i="16"/>
  <c r="H50" i="16"/>
  <c r="H51" i="16"/>
  <c r="H52" i="16"/>
  <c r="H53" i="16"/>
  <c r="H54" i="16"/>
  <c r="H55" i="16"/>
  <c r="H56" i="16"/>
  <c r="H57" i="16"/>
  <c r="H58" i="16"/>
  <c r="H59" i="16"/>
  <c r="H60" i="16"/>
  <c r="H61" i="16"/>
  <c r="H63" i="16"/>
  <c r="H64" i="16"/>
  <c r="H65" i="16"/>
  <c r="H66" i="16"/>
  <c r="H67" i="16"/>
  <c r="H68" i="16"/>
  <c r="H69" i="16"/>
  <c r="H70" i="16"/>
  <c r="H71" i="16"/>
  <c r="H72" i="16"/>
  <c r="H73" i="16"/>
  <c r="H74" i="16"/>
  <c r="H75" i="16"/>
  <c r="H76"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2" i="16"/>
  <c r="H193" i="16"/>
  <c r="H194" i="16"/>
  <c r="H195" i="16"/>
  <c r="H196" i="16"/>
  <c r="H197" i="16"/>
  <c r="H198" i="16"/>
  <c r="H199" i="16"/>
  <c r="H200" i="16"/>
  <c r="H201" i="16"/>
  <c r="H202" i="16"/>
  <c r="H203" i="16"/>
  <c r="H204" i="16"/>
  <c r="H205" i="16"/>
  <c r="H206" i="16"/>
  <c r="H207" i="16"/>
  <c r="H208" i="16"/>
  <c r="H238" i="16"/>
  <c r="H239" i="16"/>
  <c r="H240" i="16"/>
  <c r="H241" i="16"/>
  <c r="H242" i="16"/>
  <c r="B242" i="16"/>
  <c r="A242" i="16"/>
  <c r="P241" i="16"/>
  <c r="B241" i="16"/>
  <c r="A241" i="16"/>
  <c r="P240" i="16"/>
  <c r="B240" i="16"/>
  <c r="A240" i="16"/>
  <c r="P239" i="16"/>
  <c r="B239" i="16"/>
  <c r="A239" i="16"/>
  <c r="P238" i="16"/>
  <c r="B238" i="16"/>
  <c r="A238" i="16"/>
  <c r="P237" i="16"/>
  <c r="A237" i="16"/>
  <c r="P236" i="16"/>
  <c r="A236" i="16"/>
  <c r="P235" i="16"/>
  <c r="A235" i="16"/>
  <c r="P234" i="16"/>
  <c r="A234" i="16"/>
  <c r="P233" i="16"/>
  <c r="A233" i="16"/>
  <c r="P232" i="16"/>
  <c r="A232" i="16"/>
  <c r="P231" i="16"/>
  <c r="A231" i="16"/>
  <c r="P230" i="16"/>
  <c r="A230" i="16"/>
  <c r="P229" i="16"/>
  <c r="A229" i="16"/>
  <c r="P228" i="16"/>
  <c r="A228" i="16"/>
  <c r="P227" i="16"/>
  <c r="A227" i="16"/>
  <c r="P226" i="16"/>
  <c r="A226" i="16"/>
  <c r="P225" i="16"/>
  <c r="A225" i="16"/>
  <c r="P224" i="16"/>
  <c r="A224" i="16"/>
  <c r="P223" i="16"/>
  <c r="A223" i="16"/>
  <c r="P222" i="16"/>
  <c r="A222" i="16"/>
  <c r="P221" i="16"/>
  <c r="A221" i="16"/>
  <c r="P220" i="16"/>
  <c r="A220" i="16"/>
  <c r="P219" i="16"/>
  <c r="A219" i="16"/>
  <c r="P218" i="16"/>
  <c r="A218" i="16"/>
  <c r="P217" i="16"/>
  <c r="J217" i="16"/>
  <c r="A217" i="16"/>
  <c r="P216" i="16"/>
  <c r="P215" i="16"/>
  <c r="P214" i="16"/>
  <c r="P213" i="16"/>
  <c r="P212" i="16"/>
  <c r="P211" i="16"/>
  <c r="P210" i="16"/>
  <c r="P209" i="16"/>
  <c r="AI208" i="16"/>
  <c r="AF208" i="16"/>
  <c r="AB208" i="16"/>
  <c r="AA208" i="16"/>
  <c r="Z208" i="16"/>
  <c r="Y208" i="16"/>
  <c r="P208" i="16"/>
  <c r="B208" i="16"/>
  <c r="AI207" i="16"/>
  <c r="AF207" i="16"/>
  <c r="AB207" i="16"/>
  <c r="AA207" i="16"/>
  <c r="Z207" i="16"/>
  <c r="Y207" i="16"/>
  <c r="P207" i="16"/>
  <c r="N207" i="16"/>
  <c r="B207" i="16"/>
  <c r="AI206" i="16"/>
  <c r="AF206" i="16"/>
  <c r="AB206" i="16"/>
  <c r="AA206" i="16"/>
  <c r="Z206" i="16"/>
  <c r="Y206" i="16"/>
  <c r="P206" i="16"/>
  <c r="N206" i="16"/>
  <c r="B206" i="16"/>
  <c r="AI205" i="16"/>
  <c r="AF205" i="16"/>
  <c r="AB205" i="16"/>
  <c r="AA205" i="16"/>
  <c r="Z205" i="16"/>
  <c r="Y205" i="16"/>
  <c r="P205" i="16"/>
  <c r="N205" i="16"/>
  <c r="B205" i="16"/>
  <c r="AI204" i="16"/>
  <c r="AF204" i="16"/>
  <c r="AB204" i="16"/>
  <c r="AA204" i="16"/>
  <c r="Z204" i="16"/>
  <c r="Y204" i="16"/>
  <c r="P204" i="16"/>
  <c r="N204" i="16"/>
  <c r="B204" i="16"/>
  <c r="AI203" i="16"/>
  <c r="AF203" i="16"/>
  <c r="AB203" i="16"/>
  <c r="AA203" i="16"/>
  <c r="Z203" i="16"/>
  <c r="Y203" i="16"/>
  <c r="P203" i="16"/>
  <c r="N203" i="16"/>
  <c r="B203" i="16"/>
  <c r="AI202" i="16"/>
  <c r="AF202" i="16"/>
  <c r="AB202" i="16"/>
  <c r="AA202" i="16"/>
  <c r="Z202" i="16"/>
  <c r="Y202" i="16"/>
  <c r="P202" i="16"/>
  <c r="N202" i="16"/>
  <c r="B202" i="16"/>
  <c r="AI201" i="16"/>
  <c r="AF201" i="16"/>
  <c r="AB201" i="16"/>
  <c r="AA201" i="16"/>
  <c r="Z201" i="16"/>
  <c r="Y201" i="16"/>
  <c r="P201" i="16"/>
  <c r="N201" i="16"/>
  <c r="B201" i="16"/>
  <c r="AI200" i="16"/>
  <c r="AF200" i="16"/>
  <c r="AB200" i="16"/>
  <c r="AA200" i="16"/>
  <c r="Z200" i="16"/>
  <c r="Y200" i="16"/>
  <c r="P200" i="16"/>
  <c r="N200" i="16"/>
  <c r="AI199" i="16"/>
  <c r="AF199" i="16"/>
  <c r="AB199" i="16"/>
  <c r="AA199" i="16"/>
  <c r="Z199" i="16"/>
  <c r="Y199" i="16"/>
  <c r="P199" i="16"/>
  <c r="N199" i="16"/>
  <c r="AI198" i="16"/>
  <c r="AF198" i="16"/>
  <c r="AB198" i="16"/>
  <c r="AA198" i="16"/>
  <c r="Z198" i="16"/>
  <c r="Y198" i="16"/>
  <c r="P198" i="16"/>
  <c r="N198" i="16"/>
  <c r="AI197" i="16"/>
  <c r="AF197" i="16"/>
  <c r="AB197" i="16"/>
  <c r="AA197" i="16"/>
  <c r="Z197" i="16"/>
  <c r="Y197" i="16"/>
  <c r="P197" i="16"/>
  <c r="N197" i="16"/>
  <c r="AI196" i="16"/>
  <c r="AF196" i="16"/>
  <c r="AB196" i="16"/>
  <c r="AA196" i="16"/>
  <c r="Z196" i="16"/>
  <c r="Y196" i="16"/>
  <c r="P196" i="16"/>
  <c r="N196" i="16"/>
  <c r="AI195" i="16"/>
  <c r="AF195" i="16"/>
  <c r="AB195" i="16"/>
  <c r="AA195" i="16"/>
  <c r="Z195" i="16"/>
  <c r="Y195" i="16"/>
  <c r="P195" i="16"/>
  <c r="N195" i="16"/>
  <c r="AI194" i="16"/>
  <c r="AF194" i="16"/>
  <c r="AB194" i="16"/>
  <c r="AA194" i="16"/>
  <c r="Z194" i="16"/>
  <c r="Y194" i="16"/>
  <c r="P194" i="16"/>
  <c r="N194" i="16"/>
  <c r="AI193" i="16"/>
  <c r="AF193" i="16"/>
  <c r="AB193" i="16"/>
  <c r="AA193" i="16"/>
  <c r="Z193" i="16"/>
  <c r="Y193" i="16"/>
  <c r="P193" i="16"/>
  <c r="N193" i="16"/>
  <c r="AI192" i="16"/>
  <c r="AF192" i="16"/>
  <c r="AB192" i="16"/>
  <c r="AA192" i="16"/>
  <c r="Z192" i="16"/>
  <c r="Y192" i="16"/>
  <c r="P192" i="16"/>
  <c r="N192" i="16"/>
  <c r="AI191" i="16"/>
  <c r="AF191" i="16"/>
  <c r="AB191" i="16"/>
  <c r="AA191" i="16"/>
  <c r="Z191" i="16"/>
  <c r="Y191" i="16"/>
  <c r="P191" i="16"/>
  <c r="N191" i="16"/>
  <c r="AI190" i="16"/>
  <c r="AF190" i="16"/>
  <c r="AB190" i="16"/>
  <c r="AA190" i="16"/>
  <c r="Z190" i="16"/>
  <c r="Y190" i="16"/>
  <c r="P190" i="16"/>
  <c r="N190" i="16"/>
  <c r="AI189" i="16"/>
  <c r="AF189" i="16"/>
  <c r="AB189" i="16"/>
  <c r="AA189" i="16"/>
  <c r="Z189" i="16"/>
  <c r="Y189" i="16"/>
  <c r="P189" i="16"/>
  <c r="N189" i="16"/>
  <c r="AI188" i="16"/>
  <c r="AF188" i="16"/>
  <c r="AB188" i="16"/>
  <c r="AA188" i="16"/>
  <c r="Z188" i="16"/>
  <c r="Y188" i="16"/>
  <c r="P188" i="16"/>
  <c r="N188" i="16"/>
  <c r="AI187" i="16"/>
  <c r="AF187" i="16"/>
  <c r="AB187" i="16"/>
  <c r="AA187" i="16"/>
  <c r="Z187" i="16"/>
  <c r="Y187" i="16"/>
  <c r="P187" i="16"/>
  <c r="N187" i="16"/>
  <c r="AI186" i="16"/>
  <c r="AF186" i="16"/>
  <c r="AB186" i="16"/>
  <c r="AA186" i="16"/>
  <c r="Z186" i="16"/>
  <c r="Y186" i="16"/>
  <c r="P186" i="16"/>
  <c r="N186" i="16"/>
  <c r="AI185" i="16"/>
  <c r="AF185" i="16"/>
  <c r="AB185" i="16"/>
  <c r="AA185" i="16"/>
  <c r="Z185" i="16"/>
  <c r="Y185" i="16"/>
  <c r="P185" i="16"/>
  <c r="N185" i="16"/>
  <c r="AI184" i="16"/>
  <c r="AF184" i="16"/>
  <c r="AB184" i="16"/>
  <c r="AA184" i="16"/>
  <c r="Z184" i="16"/>
  <c r="Y184" i="16"/>
  <c r="P184" i="16"/>
  <c r="N184" i="16"/>
  <c r="AI183" i="16"/>
  <c r="AF183" i="16"/>
  <c r="AB183" i="16"/>
  <c r="AA183" i="16"/>
  <c r="Z183" i="16"/>
  <c r="Y183" i="16"/>
  <c r="P183" i="16"/>
  <c r="N183" i="16"/>
  <c r="AI182" i="16"/>
  <c r="AF182" i="16"/>
  <c r="AB182" i="16"/>
  <c r="AA182" i="16"/>
  <c r="Z182" i="16"/>
  <c r="Y182" i="16"/>
  <c r="P182" i="16"/>
  <c r="N182" i="16"/>
  <c r="AI181" i="16"/>
  <c r="AF181" i="16"/>
  <c r="AB181" i="16"/>
  <c r="AA181" i="16"/>
  <c r="Z181" i="16"/>
  <c r="Y181" i="16"/>
  <c r="P181" i="16"/>
  <c r="N181" i="16"/>
  <c r="AI180" i="16"/>
  <c r="AF180" i="16"/>
  <c r="AB180" i="16"/>
  <c r="AA180" i="16"/>
  <c r="Z180" i="16"/>
  <c r="Y180" i="16"/>
  <c r="P180" i="16"/>
  <c r="N180" i="16"/>
  <c r="AI179" i="16"/>
  <c r="AF179" i="16"/>
  <c r="AB179" i="16"/>
  <c r="AA179" i="16"/>
  <c r="Z179" i="16"/>
  <c r="Y179" i="16"/>
  <c r="P179" i="16"/>
  <c r="N179" i="16"/>
  <c r="AI178" i="16"/>
  <c r="AF178" i="16"/>
  <c r="AB178" i="16"/>
  <c r="AA178" i="16"/>
  <c r="Z178" i="16"/>
  <c r="Y178" i="16"/>
  <c r="P178" i="16"/>
  <c r="N178" i="16"/>
  <c r="AI177" i="16"/>
  <c r="AF177" i="16"/>
  <c r="AB177" i="16"/>
  <c r="AA177" i="16"/>
  <c r="Z177" i="16"/>
  <c r="Y177" i="16"/>
  <c r="P177" i="16"/>
  <c r="N177" i="16"/>
  <c r="AI176" i="16"/>
  <c r="AF176" i="16"/>
  <c r="AB176" i="16"/>
  <c r="AA176" i="16"/>
  <c r="Z176" i="16"/>
  <c r="Y176" i="16"/>
  <c r="P176" i="16"/>
  <c r="N176" i="16"/>
  <c r="AI175" i="16"/>
  <c r="AF175" i="16"/>
  <c r="AB175" i="16"/>
  <c r="AA175" i="16"/>
  <c r="Z175" i="16"/>
  <c r="Y175" i="16"/>
  <c r="P175" i="16"/>
  <c r="N175" i="16"/>
  <c r="AI174" i="16"/>
  <c r="AF174" i="16"/>
  <c r="AB174" i="16"/>
  <c r="AA174" i="16"/>
  <c r="Z174" i="16"/>
  <c r="Y174" i="16"/>
  <c r="P174" i="16"/>
  <c r="N174" i="16"/>
  <c r="AI173" i="16"/>
  <c r="AF173" i="16"/>
  <c r="AB173" i="16"/>
  <c r="AA173" i="16"/>
  <c r="Z173" i="16"/>
  <c r="Y173" i="16"/>
  <c r="P173" i="16"/>
  <c r="N173" i="16"/>
  <c r="AI172" i="16"/>
  <c r="AF172" i="16"/>
  <c r="AB172" i="16"/>
  <c r="AA172" i="16"/>
  <c r="Z172" i="16"/>
  <c r="Y172" i="16"/>
  <c r="P172" i="16"/>
  <c r="N172" i="16"/>
  <c r="AI171" i="16"/>
  <c r="AF171" i="16"/>
  <c r="AB171" i="16"/>
  <c r="AA171" i="16"/>
  <c r="Z171" i="16"/>
  <c r="Y171" i="16"/>
  <c r="P171" i="16"/>
  <c r="N171" i="16"/>
  <c r="AI170" i="16"/>
  <c r="AF170" i="16"/>
  <c r="AB170" i="16"/>
  <c r="AA170" i="16"/>
  <c r="Z170" i="16"/>
  <c r="Y170" i="16"/>
  <c r="P170" i="16"/>
  <c r="N170" i="16"/>
  <c r="AI169" i="16"/>
  <c r="AF169" i="16"/>
  <c r="AB169" i="16"/>
  <c r="AA169" i="16"/>
  <c r="Z169" i="16"/>
  <c r="Y169" i="16"/>
  <c r="P169" i="16"/>
  <c r="N169" i="16"/>
  <c r="AI168" i="16"/>
  <c r="AF168" i="16"/>
  <c r="AB168" i="16"/>
  <c r="AA168" i="16"/>
  <c r="Z168" i="16"/>
  <c r="Y168" i="16"/>
  <c r="P168" i="16"/>
  <c r="N168" i="16"/>
  <c r="AI167" i="16"/>
  <c r="AF167" i="16"/>
  <c r="AB167" i="16"/>
  <c r="AA167" i="16"/>
  <c r="Z167" i="16"/>
  <c r="Y167" i="16"/>
  <c r="P167" i="16"/>
  <c r="N167" i="16"/>
  <c r="AI166" i="16"/>
  <c r="AF166" i="16"/>
  <c r="AB166" i="16"/>
  <c r="AA166" i="16"/>
  <c r="Z166" i="16"/>
  <c r="Y166" i="16"/>
  <c r="P166" i="16"/>
  <c r="N166" i="16"/>
  <c r="AI165" i="16"/>
  <c r="AF165" i="16"/>
  <c r="AB165" i="16"/>
  <c r="AA165" i="16"/>
  <c r="Z165" i="16"/>
  <c r="Y165" i="16"/>
  <c r="P165" i="16"/>
  <c r="N165" i="16"/>
  <c r="AI164" i="16"/>
  <c r="AF164" i="16"/>
  <c r="AB164" i="16"/>
  <c r="AA164" i="16"/>
  <c r="Z164" i="16"/>
  <c r="Y164" i="16"/>
  <c r="P164" i="16"/>
  <c r="N164" i="16"/>
  <c r="AI163" i="16"/>
  <c r="AF163" i="16"/>
  <c r="AB163" i="16"/>
  <c r="AA163" i="16"/>
  <c r="Z163" i="16"/>
  <c r="Y163" i="16"/>
  <c r="P163" i="16"/>
  <c r="N163" i="16"/>
  <c r="AI162" i="16"/>
  <c r="AF162" i="16"/>
  <c r="AB162" i="16"/>
  <c r="AA162" i="16"/>
  <c r="Z162" i="16"/>
  <c r="Y162" i="16"/>
  <c r="P162" i="16"/>
  <c r="N162" i="16"/>
  <c r="AI161" i="16"/>
  <c r="AF161" i="16"/>
  <c r="AB161" i="16"/>
  <c r="AA161" i="16"/>
  <c r="Z161" i="16"/>
  <c r="Y161" i="16"/>
  <c r="P161" i="16"/>
  <c r="N161" i="16"/>
  <c r="AI160" i="16"/>
  <c r="AF160" i="16"/>
  <c r="AB160" i="16"/>
  <c r="AA160" i="16"/>
  <c r="Z160" i="16"/>
  <c r="Y160" i="16"/>
  <c r="P160" i="16"/>
  <c r="N160" i="16"/>
  <c r="AI159" i="16"/>
  <c r="AF159" i="16"/>
  <c r="AB159" i="16"/>
  <c r="AA159" i="16"/>
  <c r="Z159" i="16"/>
  <c r="Y159" i="16"/>
  <c r="P159" i="16"/>
  <c r="N159" i="16"/>
  <c r="AI158" i="16"/>
  <c r="AF158" i="16"/>
  <c r="AB158" i="16"/>
  <c r="AA158" i="16"/>
  <c r="Z158" i="16"/>
  <c r="Y158" i="16"/>
  <c r="P158" i="16"/>
  <c r="N158" i="16"/>
  <c r="AI157" i="16"/>
  <c r="AF157" i="16"/>
  <c r="AB157" i="16"/>
  <c r="AA157" i="16"/>
  <c r="Z157" i="16"/>
  <c r="Y157" i="16"/>
  <c r="P157" i="16"/>
  <c r="N157" i="16"/>
  <c r="AI156" i="16"/>
  <c r="AF156" i="16"/>
  <c r="AB156" i="16"/>
  <c r="AA156" i="16"/>
  <c r="Z156" i="16"/>
  <c r="Y156" i="16"/>
  <c r="P156" i="16"/>
  <c r="N156" i="16"/>
  <c r="AI155" i="16"/>
  <c r="AF155" i="16"/>
  <c r="AB155" i="16"/>
  <c r="AA155" i="16"/>
  <c r="Z155" i="16"/>
  <c r="Y155" i="16"/>
  <c r="P155" i="16"/>
  <c r="N155" i="16"/>
  <c r="AI154" i="16"/>
  <c r="AF154" i="16"/>
  <c r="AB154" i="16"/>
  <c r="AA154" i="16"/>
  <c r="Z154" i="16"/>
  <c r="Y154" i="16"/>
  <c r="P154" i="16"/>
  <c r="N154" i="16"/>
  <c r="AI153" i="16"/>
  <c r="AF153" i="16"/>
  <c r="AB153" i="16"/>
  <c r="AA153" i="16"/>
  <c r="Z153" i="16"/>
  <c r="Y153" i="16"/>
  <c r="P153" i="16"/>
  <c r="N153" i="16"/>
  <c r="AI152" i="16"/>
  <c r="AF152" i="16"/>
  <c r="AB152" i="16"/>
  <c r="AA152" i="16"/>
  <c r="Z152" i="16"/>
  <c r="Y152" i="16"/>
  <c r="P152" i="16"/>
  <c r="N152" i="16"/>
  <c r="AI151" i="16"/>
  <c r="AF151" i="16"/>
  <c r="AB151" i="16"/>
  <c r="AA151" i="16"/>
  <c r="Z151" i="16"/>
  <c r="Y151" i="16"/>
  <c r="P151" i="16"/>
  <c r="N151" i="16"/>
  <c r="AI150" i="16"/>
  <c r="AF150" i="16"/>
  <c r="AB150" i="16"/>
  <c r="AA150" i="16"/>
  <c r="Z150" i="16"/>
  <c r="Y150" i="16"/>
  <c r="P150" i="16"/>
  <c r="N150" i="16"/>
  <c r="AI149" i="16"/>
  <c r="AF149" i="16"/>
  <c r="AB149" i="16"/>
  <c r="AA149" i="16"/>
  <c r="Z149" i="16"/>
  <c r="Y149" i="16"/>
  <c r="P149" i="16"/>
  <c r="N149" i="16"/>
  <c r="AI148" i="16"/>
  <c r="AF148" i="16"/>
  <c r="AB148" i="16"/>
  <c r="AA148" i="16"/>
  <c r="Z148" i="16"/>
  <c r="Y148" i="16"/>
  <c r="P148" i="16"/>
  <c r="N148" i="16"/>
  <c r="AI147" i="16"/>
  <c r="AF147" i="16"/>
  <c r="AB147" i="16"/>
  <c r="AA147" i="16"/>
  <c r="Z147" i="16"/>
  <c r="Y147" i="16"/>
  <c r="P147" i="16"/>
  <c r="N147" i="16"/>
  <c r="AI146" i="16"/>
  <c r="AF146" i="16"/>
  <c r="AB146" i="16"/>
  <c r="AA146" i="16"/>
  <c r="Z146" i="16"/>
  <c r="Y146" i="16"/>
  <c r="P146" i="16"/>
  <c r="N146" i="16"/>
  <c r="AI145" i="16"/>
  <c r="AF145" i="16"/>
  <c r="AB145" i="16"/>
  <c r="AA145" i="16"/>
  <c r="Z145" i="16"/>
  <c r="Y145" i="16"/>
  <c r="P145" i="16"/>
  <c r="N145" i="16"/>
  <c r="AI144" i="16"/>
  <c r="AF144" i="16"/>
  <c r="AB144" i="16"/>
  <c r="AA144" i="16"/>
  <c r="Z144" i="16"/>
  <c r="Y144" i="16"/>
  <c r="P144" i="16"/>
  <c r="N144" i="16"/>
  <c r="AI143" i="16"/>
  <c r="AF143" i="16"/>
  <c r="AB143" i="16"/>
  <c r="AA143" i="16"/>
  <c r="Z143" i="16"/>
  <c r="Y143" i="16"/>
  <c r="P143" i="16"/>
  <c r="N143" i="16"/>
  <c r="AI142" i="16"/>
  <c r="AF142" i="16"/>
  <c r="AB142" i="16"/>
  <c r="AA142" i="16"/>
  <c r="Z142" i="16"/>
  <c r="Y142" i="16"/>
  <c r="P142" i="16"/>
  <c r="N142" i="16"/>
  <c r="AI141" i="16"/>
  <c r="AF141" i="16"/>
  <c r="AB141" i="16"/>
  <c r="AA141" i="16"/>
  <c r="Z141" i="16"/>
  <c r="Y141" i="16"/>
  <c r="P141" i="16"/>
  <c r="N141" i="16"/>
  <c r="AI140" i="16"/>
  <c r="AF140" i="16"/>
  <c r="AB140" i="16"/>
  <c r="AA140" i="16"/>
  <c r="Z140" i="16"/>
  <c r="Y140" i="16"/>
  <c r="P140" i="16"/>
  <c r="N140" i="16"/>
  <c r="AI139" i="16"/>
  <c r="AF139" i="16"/>
  <c r="AB139" i="16"/>
  <c r="AA139" i="16"/>
  <c r="Z139" i="16"/>
  <c r="Y139" i="16"/>
  <c r="P139" i="16"/>
  <c r="N139" i="16"/>
  <c r="AI138" i="16"/>
  <c r="AF138" i="16"/>
  <c r="AB138" i="16"/>
  <c r="AA138" i="16"/>
  <c r="Z138" i="16"/>
  <c r="Y138" i="16"/>
  <c r="P138" i="16"/>
  <c r="N138" i="16"/>
  <c r="AI137" i="16"/>
  <c r="AF137" i="16"/>
  <c r="AB137" i="16"/>
  <c r="AA137" i="16"/>
  <c r="Z137" i="16"/>
  <c r="Y137" i="16"/>
  <c r="P137" i="16"/>
  <c r="N137" i="16"/>
  <c r="AI136" i="16"/>
  <c r="AF136" i="16"/>
  <c r="AB136" i="16"/>
  <c r="AA136" i="16"/>
  <c r="Z136" i="16"/>
  <c r="Y136" i="16"/>
  <c r="P136" i="16"/>
  <c r="N136" i="16"/>
  <c r="AI135" i="16"/>
  <c r="AF135" i="16"/>
  <c r="AB135" i="16"/>
  <c r="AA135" i="16"/>
  <c r="Z135" i="16"/>
  <c r="Y135" i="16"/>
  <c r="P135" i="16"/>
  <c r="N135" i="16"/>
  <c r="AI134" i="16"/>
  <c r="AF134" i="16"/>
  <c r="AB134" i="16"/>
  <c r="AA134" i="16"/>
  <c r="Z134" i="16"/>
  <c r="Y134" i="16"/>
  <c r="P134" i="16"/>
  <c r="N134" i="16"/>
  <c r="AI133" i="16"/>
  <c r="AF133" i="16"/>
  <c r="AB133" i="16"/>
  <c r="AA133" i="16"/>
  <c r="Z133" i="16"/>
  <c r="Y133" i="16"/>
  <c r="P133" i="16"/>
  <c r="N133" i="16"/>
  <c r="AI132" i="16"/>
  <c r="AF132" i="16"/>
  <c r="AB132" i="16"/>
  <c r="AA132" i="16"/>
  <c r="Z132" i="16"/>
  <c r="Y132" i="16"/>
  <c r="P132" i="16"/>
  <c r="N132" i="16"/>
  <c r="AI131" i="16"/>
  <c r="AF131" i="16"/>
  <c r="AB131" i="16"/>
  <c r="AA131" i="16"/>
  <c r="Z131" i="16"/>
  <c r="Y131" i="16"/>
  <c r="P131" i="16"/>
  <c r="N131" i="16"/>
  <c r="AI130" i="16"/>
  <c r="AF130" i="16"/>
  <c r="AB130" i="16"/>
  <c r="AA130" i="16"/>
  <c r="Z130" i="16"/>
  <c r="Y130" i="16"/>
  <c r="P130" i="16"/>
  <c r="N130" i="16"/>
  <c r="AI129" i="16"/>
  <c r="AF129" i="16"/>
  <c r="AB129" i="16"/>
  <c r="AA129" i="16"/>
  <c r="Z129" i="16"/>
  <c r="Y129" i="16"/>
  <c r="P129" i="16"/>
  <c r="N129" i="16"/>
  <c r="AI128" i="16"/>
  <c r="AF128" i="16"/>
  <c r="AB128" i="16"/>
  <c r="AA128" i="16"/>
  <c r="Z128" i="16"/>
  <c r="Y128" i="16"/>
  <c r="P128" i="16"/>
  <c r="N128" i="16"/>
  <c r="AI127" i="16"/>
  <c r="AF127" i="16"/>
  <c r="AB127" i="16"/>
  <c r="AA127" i="16"/>
  <c r="Z127" i="16"/>
  <c r="Y127" i="16"/>
  <c r="P127" i="16"/>
  <c r="N127" i="16"/>
  <c r="AI126" i="16"/>
  <c r="AF126" i="16"/>
  <c r="AB126" i="16"/>
  <c r="AA126" i="16"/>
  <c r="Z126" i="16"/>
  <c r="Y126" i="16"/>
  <c r="P126" i="16"/>
  <c r="N126" i="16"/>
  <c r="AI125" i="16"/>
  <c r="AF125" i="16"/>
  <c r="AB125" i="16"/>
  <c r="AA125" i="16"/>
  <c r="Z125" i="16"/>
  <c r="Y125" i="16"/>
  <c r="P125" i="16"/>
  <c r="N125" i="16"/>
  <c r="AI124" i="16"/>
  <c r="AF124" i="16"/>
  <c r="AB124" i="16"/>
  <c r="AA124" i="16"/>
  <c r="Z124" i="16"/>
  <c r="Y124" i="16"/>
  <c r="P124" i="16"/>
  <c r="N124" i="16"/>
  <c r="AI123" i="16"/>
  <c r="AF123" i="16"/>
  <c r="AB123" i="16"/>
  <c r="AA123" i="16"/>
  <c r="Z123" i="16"/>
  <c r="Y123" i="16"/>
  <c r="P123" i="16"/>
  <c r="N123" i="16"/>
  <c r="AI122" i="16"/>
  <c r="AF122" i="16"/>
  <c r="AB122" i="16"/>
  <c r="AA122" i="16"/>
  <c r="Z122" i="16"/>
  <c r="Y122" i="16"/>
  <c r="P122" i="16"/>
  <c r="N122" i="16"/>
  <c r="AI121" i="16"/>
  <c r="AF121" i="16"/>
  <c r="AB121" i="16"/>
  <c r="AA121" i="16"/>
  <c r="Z121" i="16"/>
  <c r="Y121" i="16"/>
  <c r="P121" i="16"/>
  <c r="N121" i="16"/>
  <c r="AI120" i="16"/>
  <c r="AF120" i="16"/>
  <c r="AB120" i="16"/>
  <c r="AA120" i="16"/>
  <c r="Z120" i="16"/>
  <c r="Y120" i="16"/>
  <c r="P120" i="16"/>
  <c r="N120" i="16"/>
  <c r="AI119" i="16"/>
  <c r="AF119" i="16"/>
  <c r="AB119" i="16"/>
  <c r="AA119" i="16"/>
  <c r="Z119" i="16"/>
  <c r="Y119" i="16"/>
  <c r="P119" i="16"/>
  <c r="N119" i="16"/>
  <c r="AI118" i="16"/>
  <c r="AF118" i="16"/>
  <c r="AB118" i="16"/>
  <c r="AA118" i="16"/>
  <c r="Z118" i="16"/>
  <c r="Y118" i="16"/>
  <c r="P118" i="16"/>
  <c r="N118" i="16"/>
  <c r="AI117" i="16"/>
  <c r="AF117" i="16"/>
  <c r="AB117" i="16"/>
  <c r="AA117" i="16"/>
  <c r="Z117" i="16"/>
  <c r="Y117" i="16"/>
  <c r="P117" i="16"/>
  <c r="N117" i="16"/>
  <c r="AI116" i="16"/>
  <c r="AF116" i="16"/>
  <c r="AB116" i="16"/>
  <c r="AA116" i="16"/>
  <c r="Z116" i="16"/>
  <c r="Y116" i="16"/>
  <c r="P116" i="16"/>
  <c r="N116" i="16"/>
  <c r="AI115" i="16"/>
  <c r="AF115" i="16"/>
  <c r="AB115" i="16"/>
  <c r="AA115" i="16"/>
  <c r="Z115" i="16"/>
  <c r="Y115" i="16"/>
  <c r="P115" i="16"/>
  <c r="N115" i="16"/>
  <c r="AI114" i="16"/>
  <c r="AF114" i="16"/>
  <c r="AB114" i="16"/>
  <c r="AA114" i="16"/>
  <c r="Z114" i="16"/>
  <c r="Y114" i="16"/>
  <c r="P114" i="16"/>
  <c r="N114" i="16"/>
  <c r="AI113" i="16"/>
  <c r="AF113" i="16"/>
  <c r="AB113" i="16"/>
  <c r="AA113" i="16"/>
  <c r="Z113" i="16"/>
  <c r="Y113" i="16"/>
  <c r="P113" i="16"/>
  <c r="N113" i="16"/>
  <c r="AI112" i="16"/>
  <c r="AF112" i="16"/>
  <c r="AB112" i="16"/>
  <c r="AA112" i="16"/>
  <c r="Z112" i="16"/>
  <c r="Y112" i="16"/>
  <c r="P112" i="16"/>
  <c r="N112" i="16"/>
  <c r="AI111" i="16"/>
  <c r="AF111" i="16"/>
  <c r="AB111" i="16"/>
  <c r="AA111" i="16"/>
  <c r="Z111" i="16"/>
  <c r="Y111" i="16"/>
  <c r="P111" i="16"/>
  <c r="N111" i="16"/>
  <c r="AI110" i="16"/>
  <c r="AF110" i="16"/>
  <c r="AB110" i="16"/>
  <c r="AA110" i="16"/>
  <c r="Z110" i="16"/>
  <c r="Y110" i="16"/>
  <c r="P110" i="16"/>
  <c r="N110" i="16"/>
  <c r="AI109" i="16"/>
  <c r="AF109" i="16"/>
  <c r="AB109" i="16"/>
  <c r="AA109" i="16"/>
  <c r="Z109" i="16"/>
  <c r="Y109" i="16"/>
  <c r="P109" i="16"/>
  <c r="N109" i="16"/>
  <c r="AI108" i="16"/>
  <c r="AF108" i="16"/>
  <c r="AB108" i="16"/>
  <c r="AA108" i="16"/>
  <c r="Z108" i="16"/>
  <c r="Y108" i="16"/>
  <c r="P108" i="16"/>
  <c r="N108" i="16"/>
  <c r="AI107" i="16"/>
  <c r="AF107" i="16"/>
  <c r="AB107" i="16"/>
  <c r="AA107" i="16"/>
  <c r="Z107" i="16"/>
  <c r="Y107" i="16"/>
  <c r="P107" i="16"/>
  <c r="N107" i="16"/>
  <c r="AI106" i="16"/>
  <c r="AF106" i="16"/>
  <c r="AB106" i="16"/>
  <c r="AA106" i="16"/>
  <c r="Z106" i="16"/>
  <c r="Y106" i="16"/>
  <c r="P106" i="16"/>
  <c r="N106" i="16"/>
  <c r="AI105" i="16"/>
  <c r="AF105" i="16"/>
  <c r="AB105" i="16"/>
  <c r="AA105" i="16"/>
  <c r="Z105" i="16"/>
  <c r="Y105" i="16"/>
  <c r="P105" i="16"/>
  <c r="N105" i="16"/>
  <c r="AI104" i="16"/>
  <c r="AF104" i="16"/>
  <c r="AB104" i="16"/>
  <c r="AA104" i="16"/>
  <c r="Z104" i="16"/>
  <c r="Y104" i="16"/>
  <c r="P104" i="16"/>
  <c r="N104" i="16"/>
  <c r="AI103" i="16"/>
  <c r="AF103" i="16"/>
  <c r="AB103" i="16"/>
  <c r="AA103" i="16"/>
  <c r="Z103" i="16"/>
  <c r="Y103" i="16"/>
  <c r="P103" i="16"/>
  <c r="N103" i="16"/>
  <c r="AI102" i="16"/>
  <c r="AF102" i="16"/>
  <c r="AB102" i="16"/>
  <c r="AA102" i="16"/>
  <c r="Z102" i="16"/>
  <c r="Y102" i="16"/>
  <c r="P102" i="16"/>
  <c r="N102" i="16"/>
  <c r="AI101" i="16"/>
  <c r="AF101" i="16"/>
  <c r="AB101" i="16"/>
  <c r="AA101" i="16"/>
  <c r="Z101" i="16"/>
  <c r="Y101" i="16"/>
  <c r="P101" i="16"/>
  <c r="N101" i="16"/>
  <c r="AI100" i="16"/>
  <c r="AF100" i="16"/>
  <c r="AB100" i="16"/>
  <c r="AA100" i="16"/>
  <c r="Z100" i="16"/>
  <c r="Y100" i="16"/>
  <c r="P100" i="16"/>
  <c r="N100" i="16"/>
  <c r="AI99" i="16"/>
  <c r="AF99" i="16"/>
  <c r="AB99" i="16"/>
  <c r="AA99" i="16"/>
  <c r="Z99" i="16"/>
  <c r="Y99" i="16"/>
  <c r="P99" i="16"/>
  <c r="N99" i="16"/>
  <c r="AI98" i="16"/>
  <c r="AF98" i="16"/>
  <c r="AB98" i="16"/>
  <c r="AA98" i="16"/>
  <c r="Z98" i="16"/>
  <c r="Y98" i="16"/>
  <c r="P98" i="16"/>
  <c r="N98" i="16"/>
  <c r="AI97" i="16"/>
  <c r="AF97" i="16"/>
  <c r="AB97" i="16"/>
  <c r="AA97" i="16"/>
  <c r="Z97" i="16"/>
  <c r="Y97" i="16"/>
  <c r="P97" i="16"/>
  <c r="N97" i="16"/>
  <c r="AI96" i="16"/>
  <c r="AF96" i="16"/>
  <c r="AB96" i="16"/>
  <c r="AA96" i="16"/>
  <c r="Z96" i="16"/>
  <c r="Y96" i="16"/>
  <c r="P96" i="16"/>
  <c r="N96" i="16"/>
  <c r="AI95" i="16"/>
  <c r="AF95" i="16"/>
  <c r="AB95" i="16"/>
  <c r="AA95" i="16"/>
  <c r="Z95" i="16"/>
  <c r="Y95" i="16"/>
  <c r="P95" i="16"/>
  <c r="N95" i="16"/>
  <c r="AI94" i="16"/>
  <c r="AF94" i="16"/>
  <c r="AB94" i="16"/>
  <c r="AA94" i="16"/>
  <c r="Z94" i="16"/>
  <c r="Y94" i="16"/>
  <c r="P94" i="16"/>
  <c r="N94" i="16"/>
  <c r="AI93" i="16"/>
  <c r="AF93" i="16"/>
  <c r="AB93" i="16"/>
  <c r="AA93" i="16"/>
  <c r="Z93" i="16"/>
  <c r="Y93" i="16"/>
  <c r="P93" i="16"/>
  <c r="N93" i="16"/>
  <c r="AI92" i="16"/>
  <c r="AF92" i="16"/>
  <c r="AB92" i="16"/>
  <c r="AA92" i="16"/>
  <c r="Z92" i="16"/>
  <c r="Y92" i="16"/>
  <c r="P92" i="16"/>
  <c r="N92" i="16"/>
  <c r="AI91" i="16"/>
  <c r="AF91" i="16"/>
  <c r="AB91" i="16"/>
  <c r="AA91" i="16"/>
  <c r="Z91" i="16"/>
  <c r="Y91" i="16"/>
  <c r="P91" i="16"/>
  <c r="N91" i="16"/>
  <c r="AI90" i="16"/>
  <c r="AF90" i="16"/>
  <c r="AB90" i="16"/>
  <c r="AA90" i="16"/>
  <c r="Z90" i="16"/>
  <c r="Y90" i="16"/>
  <c r="P90" i="16"/>
  <c r="N90" i="16"/>
  <c r="AI89" i="16"/>
  <c r="AF89" i="16"/>
  <c r="AB89" i="16"/>
  <c r="AA89" i="16"/>
  <c r="Z89" i="16"/>
  <c r="Y89" i="16"/>
  <c r="P89" i="16"/>
  <c r="N89" i="16"/>
  <c r="AI88" i="16"/>
  <c r="AF88" i="16"/>
  <c r="AB88" i="16"/>
  <c r="AA88" i="16"/>
  <c r="Z88" i="16"/>
  <c r="Y88" i="16"/>
  <c r="P88" i="16"/>
  <c r="N88" i="16"/>
  <c r="AI87" i="16"/>
  <c r="AF87" i="16"/>
  <c r="AB87" i="16"/>
  <c r="AA87" i="16"/>
  <c r="Z87" i="16"/>
  <c r="Y87" i="16"/>
  <c r="P87" i="16"/>
  <c r="N87" i="16"/>
  <c r="AI86" i="16"/>
  <c r="AF86" i="16"/>
  <c r="AB86" i="16"/>
  <c r="AA86" i="16"/>
  <c r="Z86" i="16"/>
  <c r="Y86" i="16"/>
  <c r="P86" i="16"/>
  <c r="N86" i="16"/>
  <c r="AI85" i="16"/>
  <c r="AF85" i="16"/>
  <c r="AB85" i="16"/>
  <c r="AA85" i="16"/>
  <c r="Z85" i="16"/>
  <c r="Y85" i="16"/>
  <c r="P85" i="16"/>
  <c r="N85" i="16"/>
  <c r="AI84" i="16"/>
  <c r="AF84" i="16"/>
  <c r="AB84" i="16"/>
  <c r="AA84" i="16"/>
  <c r="Z84" i="16"/>
  <c r="Y84" i="16"/>
  <c r="P84" i="16"/>
  <c r="N84" i="16"/>
  <c r="AI83" i="16"/>
  <c r="AF83" i="16"/>
  <c r="AB83" i="16"/>
  <c r="AA83" i="16"/>
  <c r="Z83" i="16"/>
  <c r="Y83" i="16"/>
  <c r="P83" i="16"/>
  <c r="N83" i="16"/>
  <c r="AI82" i="16"/>
  <c r="AF82" i="16"/>
  <c r="AB82" i="16"/>
  <c r="AA82" i="16"/>
  <c r="Z82" i="16"/>
  <c r="Y82" i="16"/>
  <c r="P82" i="16"/>
  <c r="N82" i="16"/>
  <c r="AI81" i="16"/>
  <c r="AF81" i="16"/>
  <c r="AB81" i="16"/>
  <c r="AA81" i="16"/>
  <c r="Z81" i="16"/>
  <c r="Y81" i="16"/>
  <c r="P81" i="16"/>
  <c r="N81" i="16"/>
  <c r="AI80" i="16"/>
  <c r="AF80" i="16"/>
  <c r="AB80" i="16"/>
  <c r="AA80" i="16"/>
  <c r="Z80" i="16"/>
  <c r="Y80" i="16"/>
  <c r="P80" i="16"/>
  <c r="N80" i="16"/>
  <c r="AI79" i="16"/>
  <c r="AF79" i="16"/>
  <c r="AB79" i="16"/>
  <c r="AA79" i="16"/>
  <c r="Z79" i="16"/>
  <c r="Y79" i="16"/>
  <c r="P79" i="16"/>
  <c r="N79" i="16"/>
  <c r="AI78" i="16"/>
  <c r="AF78" i="16"/>
  <c r="AB78" i="16"/>
  <c r="AA78" i="16"/>
  <c r="Z78" i="16"/>
  <c r="Y78" i="16"/>
  <c r="P78" i="16"/>
  <c r="N78" i="16"/>
  <c r="AI77" i="16"/>
  <c r="AF77" i="16"/>
  <c r="AB77" i="16"/>
  <c r="AA77" i="16"/>
  <c r="Z77" i="16"/>
  <c r="Y77" i="16"/>
  <c r="P77" i="16"/>
  <c r="N77" i="16"/>
  <c r="AI76" i="16"/>
  <c r="AF76" i="16"/>
  <c r="AB76" i="16"/>
  <c r="AA76" i="16"/>
  <c r="Z76" i="16"/>
  <c r="Y76" i="16"/>
  <c r="P76" i="16"/>
  <c r="N76" i="16"/>
  <c r="AI75" i="16"/>
  <c r="AF75" i="16"/>
  <c r="AB75" i="16"/>
  <c r="AA75" i="16"/>
  <c r="Z75" i="16"/>
  <c r="Y75" i="16"/>
  <c r="P75" i="16"/>
  <c r="N75" i="16"/>
  <c r="AI74" i="16"/>
  <c r="AF74" i="16"/>
  <c r="AB74" i="16"/>
  <c r="AA74" i="16"/>
  <c r="Z74" i="16"/>
  <c r="Y74" i="16"/>
  <c r="P74" i="16"/>
  <c r="N74" i="16"/>
  <c r="AI73" i="16"/>
  <c r="AF73" i="16"/>
  <c r="AB73" i="16"/>
  <c r="AA73" i="16"/>
  <c r="Z73" i="16"/>
  <c r="Y73" i="16"/>
  <c r="P73" i="16"/>
  <c r="N73" i="16"/>
  <c r="AI72" i="16"/>
  <c r="AF72" i="16"/>
  <c r="AB72" i="16"/>
  <c r="AA72" i="16"/>
  <c r="Z72" i="16"/>
  <c r="Y72" i="16"/>
  <c r="P72" i="16"/>
  <c r="N72" i="16"/>
  <c r="AI71" i="16"/>
  <c r="AF71" i="16"/>
  <c r="AB71" i="16"/>
  <c r="AA71" i="16"/>
  <c r="Z71" i="16"/>
  <c r="Y71" i="16"/>
  <c r="P71" i="16"/>
  <c r="N71" i="16"/>
  <c r="AI70" i="16"/>
  <c r="AF70" i="16"/>
  <c r="AB70" i="16"/>
  <c r="AA70" i="16"/>
  <c r="Z70" i="16"/>
  <c r="Y70" i="16"/>
  <c r="P70" i="16"/>
  <c r="N70" i="16"/>
  <c r="AI69" i="16"/>
  <c r="AF69" i="16"/>
  <c r="AB69" i="16"/>
  <c r="AA69" i="16"/>
  <c r="Z69" i="16"/>
  <c r="Y69" i="16"/>
  <c r="P69" i="16"/>
  <c r="N69" i="16"/>
  <c r="AI68" i="16"/>
  <c r="AF68" i="16"/>
  <c r="AB68" i="16"/>
  <c r="AA68" i="16"/>
  <c r="Z68" i="16"/>
  <c r="Y68" i="16"/>
  <c r="P68" i="16"/>
  <c r="N68" i="16"/>
  <c r="AI67" i="16"/>
  <c r="AF67" i="16"/>
  <c r="AB67" i="16"/>
  <c r="AA67" i="16"/>
  <c r="Z67" i="16"/>
  <c r="Y67" i="16"/>
  <c r="P67" i="16"/>
  <c r="N67" i="16"/>
  <c r="AI66" i="16"/>
  <c r="AF66" i="16"/>
  <c r="AB66" i="16"/>
  <c r="AA66" i="16"/>
  <c r="Z66" i="16"/>
  <c r="Y66" i="16"/>
  <c r="P66" i="16"/>
  <c r="N66" i="16"/>
  <c r="AI65" i="16"/>
  <c r="AF65" i="16"/>
  <c r="AB65" i="16"/>
  <c r="AA65" i="16"/>
  <c r="Z65" i="16"/>
  <c r="Y65" i="16"/>
  <c r="P65" i="16"/>
  <c r="N65" i="16"/>
  <c r="AI64" i="16"/>
  <c r="AF64" i="16"/>
  <c r="AB64" i="16"/>
  <c r="AA64" i="16"/>
  <c r="Z64" i="16"/>
  <c r="Y64" i="16"/>
  <c r="P64" i="16"/>
  <c r="N64" i="16"/>
  <c r="A64" i="16"/>
  <c r="AI63" i="16"/>
  <c r="AF63" i="16"/>
  <c r="AB63" i="16"/>
  <c r="AA63" i="16"/>
  <c r="Z63" i="16"/>
  <c r="Y63" i="16"/>
  <c r="P63" i="16"/>
  <c r="N63" i="16"/>
  <c r="A63" i="16"/>
  <c r="AI62" i="16"/>
  <c r="AF62" i="16"/>
  <c r="AB62" i="16"/>
  <c r="AA62" i="16"/>
  <c r="Z62" i="16"/>
  <c r="Y62" i="16"/>
  <c r="P62" i="16"/>
  <c r="N62" i="16"/>
  <c r="AI61" i="16"/>
  <c r="AF61" i="16"/>
  <c r="AB61" i="16"/>
  <c r="AA61" i="16"/>
  <c r="Z61" i="16"/>
  <c r="Y61" i="16"/>
  <c r="P61" i="16"/>
  <c r="N61" i="16"/>
  <c r="AI60" i="16"/>
  <c r="AF60" i="16"/>
  <c r="AB60" i="16"/>
  <c r="AA60" i="16"/>
  <c r="Z60" i="16"/>
  <c r="Y60" i="16"/>
  <c r="P60" i="16"/>
  <c r="N60" i="16"/>
  <c r="AI59" i="16"/>
  <c r="AF59" i="16"/>
  <c r="AB59" i="16"/>
  <c r="AA59" i="16"/>
  <c r="Z59" i="16"/>
  <c r="Y59" i="16"/>
  <c r="P59" i="16"/>
  <c r="N59" i="16"/>
  <c r="AI58" i="16"/>
  <c r="AF58" i="16"/>
  <c r="AB58" i="16"/>
  <c r="AA58" i="16"/>
  <c r="Z58" i="16"/>
  <c r="Y58" i="16"/>
  <c r="P58" i="16"/>
  <c r="N58" i="16"/>
  <c r="AI57" i="16"/>
  <c r="AF57" i="16"/>
  <c r="AB57" i="16"/>
  <c r="AA57" i="16"/>
  <c r="Z57" i="16"/>
  <c r="Y57" i="16"/>
  <c r="P57" i="16"/>
  <c r="N57" i="16"/>
  <c r="AI56" i="16"/>
  <c r="AF56" i="16"/>
  <c r="AB56" i="16"/>
  <c r="AA56" i="16"/>
  <c r="Z56" i="16"/>
  <c r="Y56" i="16"/>
  <c r="P56" i="16"/>
  <c r="N56" i="16"/>
  <c r="AI55" i="16"/>
  <c r="AF55" i="16"/>
  <c r="AB55" i="16"/>
  <c r="AA55" i="16"/>
  <c r="Z55" i="16"/>
  <c r="Y55" i="16"/>
  <c r="P55" i="16"/>
  <c r="N55" i="16"/>
  <c r="AI54" i="16"/>
  <c r="AF54" i="16"/>
  <c r="AB54" i="16"/>
  <c r="AA54" i="16"/>
  <c r="Z54" i="16"/>
  <c r="Y54" i="16"/>
  <c r="P54" i="16"/>
  <c r="N54" i="16"/>
  <c r="A54" i="16"/>
  <c r="AI53" i="16"/>
  <c r="AF53" i="16"/>
  <c r="P53" i="16"/>
  <c r="N53" i="16"/>
  <c r="A53" i="16"/>
  <c r="AI52" i="16"/>
  <c r="AF52" i="16"/>
  <c r="AB52" i="16"/>
  <c r="AA52" i="16"/>
  <c r="Z52" i="16"/>
  <c r="Y52" i="16"/>
  <c r="P52" i="16"/>
  <c r="N52" i="16"/>
  <c r="AI51" i="16"/>
  <c r="AF51" i="16"/>
  <c r="AB51" i="16"/>
  <c r="AA51" i="16"/>
  <c r="Z51" i="16"/>
  <c r="Y51" i="16"/>
  <c r="P51" i="16"/>
  <c r="N51" i="16"/>
  <c r="AI50" i="16"/>
  <c r="AF50" i="16"/>
  <c r="AB50" i="16"/>
  <c r="AA50" i="16"/>
  <c r="Z50" i="16"/>
  <c r="Y50" i="16"/>
  <c r="P50" i="16"/>
  <c r="N50" i="16"/>
  <c r="AI49" i="16"/>
  <c r="AF49" i="16"/>
  <c r="AB49" i="16"/>
  <c r="AA49" i="16"/>
  <c r="Z49" i="16"/>
  <c r="Y49" i="16"/>
  <c r="P49" i="16"/>
  <c r="N49" i="16"/>
  <c r="AI48" i="16"/>
  <c r="AF48" i="16"/>
  <c r="AB48" i="16"/>
  <c r="AA48" i="16"/>
  <c r="Z48" i="16"/>
  <c r="Y48" i="16"/>
  <c r="P48" i="16"/>
  <c r="N48" i="16"/>
  <c r="AI47" i="16"/>
  <c r="AF47" i="16"/>
  <c r="AB47" i="16"/>
  <c r="AA47" i="16"/>
  <c r="Z47" i="16"/>
  <c r="Y47" i="16"/>
  <c r="P47" i="16"/>
  <c r="N47" i="16"/>
  <c r="AI46" i="16"/>
  <c r="AF46" i="16"/>
  <c r="AB46" i="16"/>
  <c r="AA46" i="16"/>
  <c r="Z46" i="16"/>
  <c r="Y46" i="16"/>
  <c r="P46" i="16"/>
  <c r="N46" i="16"/>
  <c r="AI45" i="16"/>
  <c r="AF45" i="16"/>
  <c r="AB45" i="16"/>
  <c r="AA45" i="16"/>
  <c r="Z45" i="16"/>
  <c r="Y45" i="16"/>
  <c r="P45" i="16"/>
  <c r="N45" i="16"/>
  <c r="AI44" i="16"/>
  <c r="AF44" i="16"/>
  <c r="AB44" i="16"/>
  <c r="AA44" i="16"/>
  <c r="Z44" i="16"/>
  <c r="Y44" i="16"/>
  <c r="P44" i="16"/>
  <c r="N44" i="16"/>
  <c r="AI43" i="16"/>
  <c r="AF43" i="16"/>
  <c r="AB43" i="16"/>
  <c r="AA43" i="16"/>
  <c r="Z43" i="16"/>
  <c r="Y43" i="16"/>
  <c r="P43" i="16"/>
  <c r="N43" i="16"/>
  <c r="AI42" i="16"/>
  <c r="AF42" i="16"/>
  <c r="AB42" i="16"/>
  <c r="AA42" i="16"/>
  <c r="Z42" i="16"/>
  <c r="Y42" i="16"/>
  <c r="P42" i="16"/>
  <c r="N42" i="16"/>
  <c r="AI41" i="16"/>
  <c r="AF41" i="16"/>
  <c r="P41" i="16"/>
  <c r="N41" i="16"/>
  <c r="AI40" i="16"/>
  <c r="AF40" i="16"/>
  <c r="AB40" i="16"/>
  <c r="AA40" i="16"/>
  <c r="Z40" i="16"/>
  <c r="Y40" i="16"/>
  <c r="P40" i="16"/>
  <c r="N40" i="16"/>
  <c r="AI39" i="16"/>
  <c r="AF39" i="16"/>
  <c r="P39" i="16"/>
  <c r="N39" i="16"/>
  <c r="AI38" i="16"/>
  <c r="AF38" i="16"/>
  <c r="AB38" i="16"/>
  <c r="AA38" i="16"/>
  <c r="Z38" i="16"/>
  <c r="Y38" i="16"/>
  <c r="P38" i="16"/>
  <c r="N38" i="16"/>
  <c r="AI37" i="16"/>
  <c r="AF37" i="16"/>
  <c r="AB37" i="16"/>
  <c r="AA37" i="16"/>
  <c r="Z37" i="16"/>
  <c r="Y37" i="16"/>
  <c r="P37" i="16"/>
  <c r="N37" i="16"/>
  <c r="AI36" i="16"/>
  <c r="AF36" i="16"/>
  <c r="AB36" i="16"/>
  <c r="AA36" i="16"/>
  <c r="Z36" i="16"/>
  <c r="Y36" i="16"/>
  <c r="P36" i="16"/>
  <c r="N36" i="16"/>
  <c r="AI35" i="16"/>
  <c r="AF35" i="16"/>
  <c r="AB35" i="16"/>
  <c r="AA35" i="16"/>
  <c r="Z35" i="16"/>
  <c r="Y35" i="16"/>
  <c r="P35" i="16"/>
  <c r="N35" i="16"/>
  <c r="AI34" i="16"/>
  <c r="AF34" i="16"/>
  <c r="AB34" i="16"/>
  <c r="AA34" i="16"/>
  <c r="Z34" i="16"/>
  <c r="Y34" i="16"/>
  <c r="P34" i="16"/>
  <c r="N34" i="16"/>
  <c r="AI33" i="16"/>
  <c r="AF33" i="16"/>
  <c r="AB33" i="16"/>
  <c r="AA33" i="16"/>
  <c r="Z33" i="16"/>
  <c r="Y33" i="16"/>
  <c r="P33" i="16"/>
  <c r="N33" i="16"/>
  <c r="AI32" i="16"/>
  <c r="AF32" i="16"/>
  <c r="AB32" i="16"/>
  <c r="AA32" i="16"/>
  <c r="Z32" i="16"/>
  <c r="Y32" i="16"/>
  <c r="P32" i="16"/>
  <c r="N32" i="16"/>
  <c r="AI31" i="16"/>
  <c r="AF31" i="16"/>
  <c r="AB31" i="16"/>
  <c r="AA31" i="16"/>
  <c r="Z31" i="16"/>
  <c r="Y31" i="16"/>
  <c r="P31" i="16"/>
  <c r="N31" i="16"/>
  <c r="AI30" i="16"/>
  <c r="AF30" i="16"/>
  <c r="AB30" i="16"/>
  <c r="AA30" i="16"/>
  <c r="Z30" i="16"/>
  <c r="Y30" i="16"/>
  <c r="P30" i="16"/>
  <c r="N30" i="16"/>
  <c r="AI29" i="16"/>
  <c r="AF29" i="16"/>
  <c r="P29" i="16"/>
  <c r="N29" i="16"/>
  <c r="AI28" i="16"/>
  <c r="AF28" i="16"/>
  <c r="AB28" i="16"/>
  <c r="AA28" i="16"/>
  <c r="Z28" i="16"/>
  <c r="Y28" i="16"/>
  <c r="P28" i="16"/>
  <c r="N28" i="16"/>
  <c r="AI27" i="16"/>
  <c r="AF27" i="16"/>
  <c r="AB27" i="16"/>
  <c r="AA27" i="16"/>
  <c r="Z27" i="16"/>
  <c r="Y27" i="16"/>
  <c r="P27" i="16"/>
  <c r="N27" i="16"/>
  <c r="AI26" i="16"/>
  <c r="AF26" i="16"/>
  <c r="P26" i="16"/>
  <c r="N26" i="16"/>
  <c r="AI25" i="16"/>
  <c r="AF25" i="16"/>
  <c r="AB25" i="16"/>
  <c r="AA25" i="16"/>
  <c r="Z25" i="16"/>
  <c r="Y25" i="16"/>
  <c r="P25" i="16"/>
  <c r="N25" i="16"/>
  <c r="AI24" i="16"/>
  <c r="AF24" i="16"/>
  <c r="AB24" i="16"/>
  <c r="AA24" i="16"/>
  <c r="Z24" i="16"/>
  <c r="Y24" i="16"/>
  <c r="P24" i="16"/>
  <c r="N24" i="16"/>
  <c r="AI23" i="16"/>
  <c r="AF23" i="16"/>
  <c r="AB23" i="16"/>
  <c r="AA23" i="16"/>
  <c r="Z23" i="16"/>
  <c r="Y23" i="16"/>
  <c r="P23" i="16"/>
  <c r="N23" i="16"/>
  <c r="AI22" i="16"/>
  <c r="AF22" i="16"/>
  <c r="AB22" i="16"/>
  <c r="AA22" i="16"/>
  <c r="Z22" i="16"/>
  <c r="Y22" i="16"/>
  <c r="P22" i="16"/>
  <c r="N22" i="16"/>
  <c r="AI21" i="16"/>
  <c r="AF21" i="16"/>
  <c r="P21" i="16"/>
  <c r="N21" i="16"/>
  <c r="AI20" i="16"/>
  <c r="AF20" i="16"/>
  <c r="AB20" i="16"/>
  <c r="AA20" i="16"/>
  <c r="Z20" i="16"/>
  <c r="Y20" i="16"/>
  <c r="P20" i="16"/>
  <c r="N20" i="16"/>
  <c r="AI19" i="16"/>
  <c r="AF19" i="16"/>
  <c r="AB19" i="16"/>
  <c r="AA19" i="16"/>
  <c r="Z19" i="16"/>
  <c r="Y19" i="16"/>
  <c r="P19" i="16"/>
  <c r="N19" i="16"/>
  <c r="AI18" i="16"/>
  <c r="AF18" i="16"/>
  <c r="AB18" i="16"/>
  <c r="AA18" i="16"/>
  <c r="Z18" i="16"/>
  <c r="Y18" i="16"/>
  <c r="P18" i="16"/>
  <c r="N18" i="16"/>
  <c r="AI17" i="16"/>
  <c r="AF17" i="16"/>
  <c r="AB17" i="16"/>
  <c r="AA17" i="16"/>
  <c r="Z17" i="16"/>
  <c r="Y17" i="16"/>
  <c r="P17" i="16"/>
  <c r="N17" i="16"/>
  <c r="AI16" i="16"/>
  <c r="AF16" i="16"/>
  <c r="AB16" i="16"/>
  <c r="AA16" i="16"/>
  <c r="Z16" i="16"/>
  <c r="Y16" i="16"/>
  <c r="P16" i="16"/>
  <c r="N16" i="16"/>
  <c r="AI15" i="16"/>
  <c r="AF15" i="16"/>
  <c r="P15" i="16"/>
  <c r="N15" i="16"/>
  <c r="AI14" i="16"/>
  <c r="AF14" i="16"/>
  <c r="AB14" i="16"/>
  <c r="AA14" i="16"/>
  <c r="Z14" i="16"/>
  <c r="Y14" i="16"/>
  <c r="P14" i="16"/>
  <c r="N14" i="16"/>
  <c r="AI13" i="16"/>
  <c r="AF13" i="16"/>
  <c r="AB13" i="16"/>
  <c r="AA13" i="16"/>
  <c r="Z13" i="16"/>
  <c r="Y13" i="16"/>
  <c r="P13" i="16"/>
  <c r="N13" i="16"/>
  <c r="AI12" i="16"/>
  <c r="AF12" i="16"/>
  <c r="AB12" i="16"/>
  <c r="AA12" i="16"/>
  <c r="Z12" i="16"/>
  <c r="Y12" i="16"/>
  <c r="P12" i="16"/>
  <c r="N12" i="16"/>
  <c r="AI11" i="16"/>
  <c r="AF11" i="16"/>
  <c r="AB11" i="16"/>
  <c r="AA11" i="16"/>
  <c r="Z11" i="16"/>
  <c r="Y11" i="16"/>
  <c r="P11" i="16"/>
  <c r="N11" i="16"/>
  <c r="AI10" i="16"/>
  <c r="AF10" i="16"/>
  <c r="AB10" i="16"/>
  <c r="AA10" i="16"/>
  <c r="Z10" i="16"/>
  <c r="Y10" i="16"/>
  <c r="P10" i="16"/>
  <c r="N10" i="16"/>
  <c r="AI9" i="16"/>
  <c r="AF9" i="16"/>
  <c r="AB9" i="16"/>
  <c r="AA9" i="16"/>
  <c r="Z9" i="16"/>
  <c r="Y9" i="16"/>
  <c r="P9" i="16"/>
  <c r="N9" i="16"/>
  <c r="AI8" i="16"/>
  <c r="AB8" i="16"/>
  <c r="AA8" i="16"/>
  <c r="Z8" i="16"/>
  <c r="Y8" i="16"/>
  <c r="P8" i="16"/>
  <c r="N8" i="16"/>
  <c r="AH5" i="16"/>
  <c r="W5" i="16"/>
  <c r="BB20" i="16" s="1"/>
  <c r="BB28" i="16" s="1"/>
  <c r="AH4" i="16"/>
  <c r="W4" i="16"/>
  <c r="C4" i="16"/>
  <c r="AH3" i="16"/>
  <c r="W3" i="16"/>
  <c r="BB18" i="16" s="1"/>
  <c r="A272" i="15"/>
  <c r="P271" i="15"/>
  <c r="A271" i="15"/>
  <c r="P270" i="15"/>
  <c r="A270" i="15"/>
  <c r="P269" i="15"/>
  <c r="A269" i="15"/>
  <c r="P268" i="15"/>
  <c r="A268" i="15"/>
  <c r="P267" i="15"/>
  <c r="A267" i="15"/>
  <c r="P266" i="15"/>
  <c r="A266" i="15"/>
  <c r="P265" i="15"/>
  <c r="A265" i="15"/>
  <c r="P264" i="15"/>
  <c r="A264" i="15"/>
  <c r="P263" i="15"/>
  <c r="A263" i="15"/>
  <c r="P262" i="15"/>
  <c r="A262" i="15"/>
  <c r="P261" i="15"/>
  <c r="A261" i="15"/>
  <c r="P260" i="15"/>
  <c r="A260" i="15"/>
  <c r="P259" i="15"/>
  <c r="A259" i="15"/>
  <c r="P258" i="15"/>
  <c r="A258" i="15"/>
  <c r="P257" i="15"/>
  <c r="A257" i="15"/>
  <c r="P256" i="15"/>
  <c r="A256" i="15"/>
  <c r="P255" i="15"/>
  <c r="A255" i="15"/>
  <c r="P254" i="15"/>
  <c r="A254" i="15"/>
  <c r="P253" i="15"/>
  <c r="A253" i="15"/>
  <c r="P252" i="15"/>
  <c r="A252" i="15"/>
  <c r="P251" i="15"/>
  <c r="A251" i="15"/>
  <c r="P250" i="15"/>
  <c r="A250" i="15"/>
  <c r="P249" i="15"/>
  <c r="A249" i="15"/>
  <c r="P248" i="15"/>
  <c r="A248" i="15"/>
  <c r="P247" i="15"/>
  <c r="A247" i="15"/>
  <c r="P246" i="15"/>
  <c r="A246" i="15"/>
  <c r="P245" i="15"/>
  <c r="A245" i="15"/>
  <c r="P244" i="15"/>
  <c r="A244" i="15"/>
  <c r="P243" i="15"/>
  <c r="A243" i="15"/>
  <c r="P242" i="15"/>
  <c r="A242" i="15"/>
  <c r="P241" i="15"/>
  <c r="A241" i="15"/>
  <c r="P240" i="15"/>
  <c r="A240" i="15"/>
  <c r="P239" i="15"/>
  <c r="A239" i="15"/>
  <c r="P238" i="15"/>
  <c r="A238" i="15"/>
  <c r="P237" i="15"/>
  <c r="A237" i="15"/>
  <c r="P236" i="15"/>
  <c r="A236" i="15"/>
  <c r="P235" i="15"/>
  <c r="A235" i="15"/>
  <c r="P234" i="15"/>
  <c r="A234" i="15"/>
  <c r="P233" i="15"/>
  <c r="A233" i="15"/>
  <c r="P232" i="15"/>
  <c r="A232" i="15"/>
  <c r="P231" i="15"/>
  <c r="A231" i="15"/>
  <c r="P230" i="15"/>
  <c r="A230" i="15"/>
  <c r="P229" i="15"/>
  <c r="A229" i="15"/>
  <c r="P228" i="15"/>
  <c r="A228" i="15"/>
  <c r="P227" i="15"/>
  <c r="A227" i="15"/>
  <c r="P226" i="15"/>
  <c r="A226" i="15"/>
  <c r="P225" i="15"/>
  <c r="A225" i="15"/>
  <c r="P224" i="15"/>
  <c r="A224" i="15"/>
  <c r="P223" i="15"/>
  <c r="A223" i="15"/>
  <c r="P222" i="15"/>
  <c r="A222" i="15"/>
  <c r="P221" i="15"/>
  <c r="A221" i="15"/>
  <c r="P220" i="15"/>
  <c r="A220" i="15"/>
  <c r="P219" i="15"/>
  <c r="A219" i="15"/>
  <c r="P218" i="15"/>
  <c r="A218" i="15"/>
  <c r="P217" i="15"/>
  <c r="J217" i="15"/>
  <c r="A217" i="15"/>
  <c r="P216" i="15"/>
  <c r="J216" i="15"/>
  <c r="A216" i="15"/>
  <c r="P215" i="15"/>
  <c r="P214" i="15"/>
  <c r="P213" i="15"/>
  <c r="P212" i="15"/>
  <c r="P211" i="15"/>
  <c r="P210" i="15"/>
  <c r="P209" i="15"/>
  <c r="AI208" i="15"/>
  <c r="AF208" i="15"/>
  <c r="AB208" i="15"/>
  <c r="AA208" i="15"/>
  <c r="Z208" i="15"/>
  <c r="Y208" i="15"/>
  <c r="P208" i="15"/>
  <c r="N208" i="15"/>
  <c r="AI207" i="15"/>
  <c r="AF207" i="15"/>
  <c r="AB207" i="15"/>
  <c r="AA207" i="15"/>
  <c r="Z207" i="15"/>
  <c r="Y207" i="15"/>
  <c r="P207" i="15"/>
  <c r="N207" i="15"/>
  <c r="AI206" i="15"/>
  <c r="AF206" i="15"/>
  <c r="AB206" i="15"/>
  <c r="AA206" i="15"/>
  <c r="Z206" i="15"/>
  <c r="Y206" i="15"/>
  <c r="P206" i="15"/>
  <c r="N206" i="15"/>
  <c r="AI205" i="15"/>
  <c r="AF205" i="15"/>
  <c r="AB205" i="15"/>
  <c r="AA205" i="15"/>
  <c r="Z205" i="15"/>
  <c r="Y205" i="15"/>
  <c r="P205" i="15"/>
  <c r="N205" i="15"/>
  <c r="AI204" i="15"/>
  <c r="AF204" i="15"/>
  <c r="AB204" i="15"/>
  <c r="AA204" i="15"/>
  <c r="Z204" i="15"/>
  <c r="Y204" i="15"/>
  <c r="P204" i="15"/>
  <c r="N204" i="15"/>
  <c r="AI203" i="15"/>
  <c r="AF203" i="15"/>
  <c r="AB203" i="15"/>
  <c r="AA203" i="15"/>
  <c r="Z203" i="15"/>
  <c r="Y203" i="15"/>
  <c r="P203" i="15"/>
  <c r="N203" i="15"/>
  <c r="AI202" i="15"/>
  <c r="AF202" i="15"/>
  <c r="AB202" i="15"/>
  <c r="AA202" i="15"/>
  <c r="Z202" i="15"/>
  <c r="Y202" i="15"/>
  <c r="P202" i="15"/>
  <c r="N202" i="15"/>
  <c r="AI201" i="15"/>
  <c r="AF201" i="15"/>
  <c r="AB201" i="15"/>
  <c r="AA201" i="15"/>
  <c r="Z201" i="15"/>
  <c r="Y201" i="15"/>
  <c r="P201" i="15"/>
  <c r="N201" i="15"/>
  <c r="AI200" i="15"/>
  <c r="AF200" i="15"/>
  <c r="AB200" i="15"/>
  <c r="AA200" i="15"/>
  <c r="Z200" i="15"/>
  <c r="Y200" i="15"/>
  <c r="P200" i="15"/>
  <c r="N200" i="15"/>
  <c r="AI199" i="15"/>
  <c r="AF199" i="15"/>
  <c r="AB199" i="15"/>
  <c r="AA199" i="15"/>
  <c r="Z199" i="15"/>
  <c r="Y199" i="15"/>
  <c r="P199" i="15"/>
  <c r="N199" i="15"/>
  <c r="AI198" i="15"/>
  <c r="AF198" i="15"/>
  <c r="AB198" i="15"/>
  <c r="AA198" i="15"/>
  <c r="Z198" i="15"/>
  <c r="Y198" i="15"/>
  <c r="P198" i="15"/>
  <c r="N198" i="15"/>
  <c r="AI197" i="15"/>
  <c r="AF197" i="15"/>
  <c r="AB197" i="15"/>
  <c r="AA197" i="15"/>
  <c r="Z197" i="15"/>
  <c r="Y197" i="15"/>
  <c r="P197" i="15"/>
  <c r="N197" i="15"/>
  <c r="AI196" i="15"/>
  <c r="AF196" i="15"/>
  <c r="AB196" i="15"/>
  <c r="AA196" i="15"/>
  <c r="Z196" i="15"/>
  <c r="Y196" i="15"/>
  <c r="P196" i="15"/>
  <c r="N196" i="15"/>
  <c r="AI195" i="15"/>
  <c r="AF195" i="15"/>
  <c r="AB195" i="15"/>
  <c r="AA195" i="15"/>
  <c r="Z195" i="15"/>
  <c r="Y195" i="15"/>
  <c r="P195" i="15"/>
  <c r="N195" i="15"/>
  <c r="AI194" i="15"/>
  <c r="AF194" i="15"/>
  <c r="AB194" i="15"/>
  <c r="AA194" i="15"/>
  <c r="Z194" i="15"/>
  <c r="Y194" i="15"/>
  <c r="P194" i="15"/>
  <c r="N194" i="15"/>
  <c r="AI193" i="15"/>
  <c r="AF193" i="15"/>
  <c r="AB193" i="15"/>
  <c r="AA193" i="15"/>
  <c r="Z193" i="15"/>
  <c r="Y193" i="15"/>
  <c r="P193" i="15"/>
  <c r="N193" i="15"/>
  <c r="AI192" i="15"/>
  <c r="AF192" i="15"/>
  <c r="AB192" i="15"/>
  <c r="AA192" i="15"/>
  <c r="Z192" i="15"/>
  <c r="Y192" i="15"/>
  <c r="P192" i="15"/>
  <c r="N192" i="15"/>
  <c r="AI191" i="15"/>
  <c r="AF191" i="15"/>
  <c r="AB191" i="15"/>
  <c r="AA191" i="15"/>
  <c r="Z191" i="15"/>
  <c r="Y191" i="15"/>
  <c r="P191" i="15"/>
  <c r="N191" i="15"/>
  <c r="AI190" i="15"/>
  <c r="AF190" i="15"/>
  <c r="AB190" i="15"/>
  <c r="AA190" i="15"/>
  <c r="Z190" i="15"/>
  <c r="Y190" i="15"/>
  <c r="P190" i="15"/>
  <c r="N190" i="15"/>
  <c r="AI189" i="15"/>
  <c r="AF189" i="15"/>
  <c r="AB189" i="15"/>
  <c r="AA189" i="15"/>
  <c r="Z189" i="15"/>
  <c r="Y189" i="15"/>
  <c r="P189" i="15"/>
  <c r="N189" i="15"/>
  <c r="AI188" i="15"/>
  <c r="AF188" i="15"/>
  <c r="AB188" i="15"/>
  <c r="AA188" i="15"/>
  <c r="Z188" i="15"/>
  <c r="Y188" i="15"/>
  <c r="P188" i="15"/>
  <c r="N188" i="15"/>
  <c r="AI187" i="15"/>
  <c r="AF187" i="15"/>
  <c r="AB187" i="15"/>
  <c r="AA187" i="15"/>
  <c r="Z187" i="15"/>
  <c r="Y187" i="15"/>
  <c r="P187" i="15"/>
  <c r="N187" i="15"/>
  <c r="AI186" i="15"/>
  <c r="AF186" i="15"/>
  <c r="AB186" i="15"/>
  <c r="AA186" i="15"/>
  <c r="Z186" i="15"/>
  <c r="Y186" i="15"/>
  <c r="P186" i="15"/>
  <c r="N186" i="15"/>
  <c r="AI185" i="15"/>
  <c r="AF185" i="15"/>
  <c r="AB185" i="15"/>
  <c r="AA185" i="15"/>
  <c r="Z185" i="15"/>
  <c r="Y185" i="15"/>
  <c r="P185" i="15"/>
  <c r="N185" i="15"/>
  <c r="AI184" i="15"/>
  <c r="AF184" i="15"/>
  <c r="AB184" i="15"/>
  <c r="AA184" i="15"/>
  <c r="Z184" i="15"/>
  <c r="Y184" i="15"/>
  <c r="P184" i="15"/>
  <c r="N184" i="15"/>
  <c r="AI183" i="15"/>
  <c r="AF183" i="15"/>
  <c r="AB183" i="15"/>
  <c r="AA183" i="15"/>
  <c r="Z183" i="15"/>
  <c r="Y183" i="15"/>
  <c r="P183" i="15"/>
  <c r="N183" i="15"/>
  <c r="AI182" i="15"/>
  <c r="AF182" i="15"/>
  <c r="AB182" i="15"/>
  <c r="AA182" i="15"/>
  <c r="Z182" i="15"/>
  <c r="Y182" i="15"/>
  <c r="P182" i="15"/>
  <c r="N182" i="15"/>
  <c r="AI181" i="15"/>
  <c r="AF181" i="15"/>
  <c r="AB181" i="15"/>
  <c r="AA181" i="15"/>
  <c r="Z181" i="15"/>
  <c r="Y181" i="15"/>
  <c r="P181" i="15"/>
  <c r="N181" i="15"/>
  <c r="AI180" i="15"/>
  <c r="AF180" i="15"/>
  <c r="AB180" i="15"/>
  <c r="AA180" i="15"/>
  <c r="Z180" i="15"/>
  <c r="Y180" i="15"/>
  <c r="P180" i="15"/>
  <c r="N180" i="15"/>
  <c r="AI179" i="15"/>
  <c r="AF179" i="15"/>
  <c r="AB179" i="15"/>
  <c r="AA179" i="15"/>
  <c r="Z179" i="15"/>
  <c r="Y179" i="15"/>
  <c r="P179" i="15"/>
  <c r="N179" i="15"/>
  <c r="AI178" i="15"/>
  <c r="AF178" i="15"/>
  <c r="AB178" i="15"/>
  <c r="AA178" i="15"/>
  <c r="Z178" i="15"/>
  <c r="Y178" i="15"/>
  <c r="P178" i="15"/>
  <c r="N178" i="15"/>
  <c r="AI177" i="15"/>
  <c r="AF177" i="15"/>
  <c r="AB177" i="15"/>
  <c r="AA177" i="15"/>
  <c r="Z177" i="15"/>
  <c r="Y177" i="15"/>
  <c r="P177" i="15"/>
  <c r="N177" i="15"/>
  <c r="AI176" i="15"/>
  <c r="AF176" i="15"/>
  <c r="AB176" i="15"/>
  <c r="AA176" i="15"/>
  <c r="Z176" i="15"/>
  <c r="Y176" i="15"/>
  <c r="P176" i="15"/>
  <c r="N176" i="15"/>
  <c r="AI175" i="15"/>
  <c r="AF175" i="15"/>
  <c r="AB175" i="15"/>
  <c r="AA175" i="15"/>
  <c r="Z175" i="15"/>
  <c r="Y175" i="15"/>
  <c r="P175" i="15"/>
  <c r="N175" i="15"/>
  <c r="AI174" i="15"/>
  <c r="AF174" i="15"/>
  <c r="AB174" i="15"/>
  <c r="AA174" i="15"/>
  <c r="Z174" i="15"/>
  <c r="Y174" i="15"/>
  <c r="P174" i="15"/>
  <c r="N174" i="15"/>
  <c r="AI173" i="15"/>
  <c r="AF173" i="15"/>
  <c r="AB173" i="15"/>
  <c r="AA173" i="15"/>
  <c r="Z173" i="15"/>
  <c r="Y173" i="15"/>
  <c r="P173" i="15"/>
  <c r="N173" i="15"/>
  <c r="AI172" i="15"/>
  <c r="AF172" i="15"/>
  <c r="AB172" i="15"/>
  <c r="AA172" i="15"/>
  <c r="Z172" i="15"/>
  <c r="Y172" i="15"/>
  <c r="P172" i="15"/>
  <c r="N172" i="15"/>
  <c r="AI171" i="15"/>
  <c r="AF171" i="15"/>
  <c r="AB171" i="15"/>
  <c r="AA171" i="15"/>
  <c r="Z171" i="15"/>
  <c r="Y171" i="15"/>
  <c r="P171" i="15"/>
  <c r="N171" i="15"/>
  <c r="AI170" i="15"/>
  <c r="AF170" i="15"/>
  <c r="AB170" i="15"/>
  <c r="AA170" i="15"/>
  <c r="Z170" i="15"/>
  <c r="Y170" i="15"/>
  <c r="P170" i="15"/>
  <c r="N170" i="15"/>
  <c r="AI169" i="15"/>
  <c r="AF169" i="15"/>
  <c r="AB169" i="15"/>
  <c r="AA169" i="15"/>
  <c r="Z169" i="15"/>
  <c r="Y169" i="15"/>
  <c r="P169" i="15"/>
  <c r="N169" i="15"/>
  <c r="AI168" i="15"/>
  <c r="AF168" i="15"/>
  <c r="AB168" i="15"/>
  <c r="AA168" i="15"/>
  <c r="Z168" i="15"/>
  <c r="Y168" i="15"/>
  <c r="P168" i="15"/>
  <c r="N168" i="15"/>
  <c r="AI167" i="15"/>
  <c r="AF167" i="15"/>
  <c r="AB167" i="15"/>
  <c r="AA167" i="15"/>
  <c r="Z167" i="15"/>
  <c r="Y167" i="15"/>
  <c r="P167" i="15"/>
  <c r="N167" i="15"/>
  <c r="AI166" i="15"/>
  <c r="AF166" i="15"/>
  <c r="AB166" i="15"/>
  <c r="AA166" i="15"/>
  <c r="Z166" i="15"/>
  <c r="Y166" i="15"/>
  <c r="P166" i="15"/>
  <c r="N166" i="15"/>
  <c r="AI165" i="15"/>
  <c r="AF165" i="15"/>
  <c r="AB165" i="15"/>
  <c r="AA165" i="15"/>
  <c r="Z165" i="15"/>
  <c r="Y165" i="15"/>
  <c r="P165" i="15"/>
  <c r="N165" i="15"/>
  <c r="AI164" i="15"/>
  <c r="AF164" i="15"/>
  <c r="AB164" i="15"/>
  <c r="AA164" i="15"/>
  <c r="Z164" i="15"/>
  <c r="Y164" i="15"/>
  <c r="P164" i="15"/>
  <c r="N164" i="15"/>
  <c r="AI163" i="15"/>
  <c r="AF163" i="15"/>
  <c r="AB163" i="15"/>
  <c r="AA163" i="15"/>
  <c r="Z163" i="15"/>
  <c r="Y163" i="15"/>
  <c r="P163" i="15"/>
  <c r="N163" i="15"/>
  <c r="AI162" i="15"/>
  <c r="AF162" i="15"/>
  <c r="AB162" i="15"/>
  <c r="AA162" i="15"/>
  <c r="Z162" i="15"/>
  <c r="Y162" i="15"/>
  <c r="P162" i="15"/>
  <c r="N162" i="15"/>
  <c r="AI161" i="15"/>
  <c r="AF161" i="15"/>
  <c r="AB161" i="15"/>
  <c r="AA161" i="15"/>
  <c r="Z161" i="15"/>
  <c r="Y161" i="15"/>
  <c r="P161" i="15"/>
  <c r="N161" i="15"/>
  <c r="AI160" i="15"/>
  <c r="AF160" i="15"/>
  <c r="AB160" i="15"/>
  <c r="AA160" i="15"/>
  <c r="Z160" i="15"/>
  <c r="Y160" i="15"/>
  <c r="P160" i="15"/>
  <c r="N160" i="15"/>
  <c r="AI159" i="15"/>
  <c r="AF159" i="15"/>
  <c r="AB159" i="15"/>
  <c r="AA159" i="15"/>
  <c r="Z159" i="15"/>
  <c r="Y159" i="15"/>
  <c r="P159" i="15"/>
  <c r="N159" i="15"/>
  <c r="AI158" i="15"/>
  <c r="AF158" i="15"/>
  <c r="AB158" i="15"/>
  <c r="AA158" i="15"/>
  <c r="Z158" i="15"/>
  <c r="Y158" i="15"/>
  <c r="P158" i="15"/>
  <c r="N158" i="15"/>
  <c r="AI157" i="15"/>
  <c r="AF157" i="15"/>
  <c r="AB157" i="15"/>
  <c r="AA157" i="15"/>
  <c r="Z157" i="15"/>
  <c r="Y157" i="15"/>
  <c r="P157" i="15"/>
  <c r="N157" i="15"/>
  <c r="AI156" i="15"/>
  <c r="AF156" i="15"/>
  <c r="AB156" i="15"/>
  <c r="AA156" i="15"/>
  <c r="Z156" i="15"/>
  <c r="Y156" i="15"/>
  <c r="P156" i="15"/>
  <c r="N156" i="15"/>
  <c r="AI155" i="15"/>
  <c r="AF155" i="15"/>
  <c r="AB155" i="15"/>
  <c r="AA155" i="15"/>
  <c r="Z155" i="15"/>
  <c r="Y155" i="15"/>
  <c r="P155" i="15"/>
  <c r="N155" i="15"/>
  <c r="AI154" i="15"/>
  <c r="AF154" i="15"/>
  <c r="AB154" i="15"/>
  <c r="AA154" i="15"/>
  <c r="Z154" i="15"/>
  <c r="Y154" i="15"/>
  <c r="P154" i="15"/>
  <c r="N154" i="15"/>
  <c r="AI153" i="15"/>
  <c r="AF153" i="15"/>
  <c r="AB153" i="15"/>
  <c r="AA153" i="15"/>
  <c r="Z153" i="15"/>
  <c r="Y153" i="15"/>
  <c r="P153" i="15"/>
  <c r="N153" i="15"/>
  <c r="AI152" i="15"/>
  <c r="AF152" i="15"/>
  <c r="AB152" i="15"/>
  <c r="AA152" i="15"/>
  <c r="Z152" i="15"/>
  <c r="Y152" i="15"/>
  <c r="P152" i="15"/>
  <c r="N152" i="15"/>
  <c r="AI151" i="15"/>
  <c r="AF151" i="15"/>
  <c r="AB151" i="15"/>
  <c r="AA151" i="15"/>
  <c r="Z151" i="15"/>
  <c r="Y151" i="15"/>
  <c r="P151" i="15"/>
  <c r="N151" i="15"/>
  <c r="AI150" i="15"/>
  <c r="AF150" i="15"/>
  <c r="AB150" i="15"/>
  <c r="AA150" i="15"/>
  <c r="Z150" i="15"/>
  <c r="Y150" i="15"/>
  <c r="P150" i="15"/>
  <c r="N150" i="15"/>
  <c r="AI149" i="15"/>
  <c r="AF149" i="15"/>
  <c r="AB149" i="15"/>
  <c r="AA149" i="15"/>
  <c r="Z149" i="15"/>
  <c r="Y149" i="15"/>
  <c r="P149" i="15"/>
  <c r="N149" i="15"/>
  <c r="AI148" i="15"/>
  <c r="AF148" i="15"/>
  <c r="AB148" i="15"/>
  <c r="AA148" i="15"/>
  <c r="Z148" i="15"/>
  <c r="Y148" i="15"/>
  <c r="P148" i="15"/>
  <c r="N148" i="15"/>
  <c r="AI147" i="15"/>
  <c r="AF147" i="15"/>
  <c r="AB147" i="15"/>
  <c r="AA147" i="15"/>
  <c r="Z147" i="15"/>
  <c r="Y147" i="15"/>
  <c r="P147" i="15"/>
  <c r="N147" i="15"/>
  <c r="AI146" i="15"/>
  <c r="AF146" i="15"/>
  <c r="AB146" i="15"/>
  <c r="AA146" i="15"/>
  <c r="Z146" i="15"/>
  <c r="Y146" i="15"/>
  <c r="P146" i="15"/>
  <c r="N146" i="15"/>
  <c r="AI145" i="15"/>
  <c r="AF145" i="15"/>
  <c r="AB145" i="15"/>
  <c r="AA145" i="15"/>
  <c r="Z145" i="15"/>
  <c r="Y145" i="15"/>
  <c r="P145" i="15"/>
  <c r="N145" i="15"/>
  <c r="AI144" i="15"/>
  <c r="AF144" i="15"/>
  <c r="AB144" i="15"/>
  <c r="AA144" i="15"/>
  <c r="Z144" i="15"/>
  <c r="Y144" i="15"/>
  <c r="P144" i="15"/>
  <c r="N144" i="15"/>
  <c r="AI143" i="15"/>
  <c r="AF143" i="15"/>
  <c r="AB143" i="15"/>
  <c r="AA143" i="15"/>
  <c r="Z143" i="15"/>
  <c r="Y143" i="15"/>
  <c r="P143" i="15"/>
  <c r="N143" i="15"/>
  <c r="AI142" i="15"/>
  <c r="AF142" i="15"/>
  <c r="AB142" i="15"/>
  <c r="AA142" i="15"/>
  <c r="Z142" i="15"/>
  <c r="Y142" i="15"/>
  <c r="P142" i="15"/>
  <c r="N142" i="15"/>
  <c r="AI141" i="15"/>
  <c r="AF141" i="15"/>
  <c r="AB141" i="15"/>
  <c r="AA141" i="15"/>
  <c r="Z141" i="15"/>
  <c r="Y141" i="15"/>
  <c r="P141" i="15"/>
  <c r="N141" i="15"/>
  <c r="AI140" i="15"/>
  <c r="AF140" i="15"/>
  <c r="AB140" i="15"/>
  <c r="AA140" i="15"/>
  <c r="Z140" i="15"/>
  <c r="Y140" i="15"/>
  <c r="P140" i="15"/>
  <c r="N140" i="15"/>
  <c r="AI139" i="15"/>
  <c r="AF139" i="15"/>
  <c r="AB139" i="15"/>
  <c r="AA139" i="15"/>
  <c r="Z139" i="15"/>
  <c r="Y139" i="15"/>
  <c r="P139" i="15"/>
  <c r="N139" i="15"/>
  <c r="AI138" i="15"/>
  <c r="AF138" i="15"/>
  <c r="AB138" i="15"/>
  <c r="AA138" i="15"/>
  <c r="Z138" i="15"/>
  <c r="Y138" i="15"/>
  <c r="P138" i="15"/>
  <c r="N138" i="15"/>
  <c r="AI137" i="15"/>
  <c r="AF137" i="15"/>
  <c r="AB137" i="15"/>
  <c r="AA137" i="15"/>
  <c r="Z137" i="15"/>
  <c r="Y137" i="15"/>
  <c r="P137" i="15"/>
  <c r="N137" i="15"/>
  <c r="AI136" i="15"/>
  <c r="AF136" i="15"/>
  <c r="AB136" i="15"/>
  <c r="AA136" i="15"/>
  <c r="Z136" i="15"/>
  <c r="Y136" i="15"/>
  <c r="P136" i="15"/>
  <c r="N136" i="15"/>
  <c r="AI135" i="15"/>
  <c r="AF135" i="15"/>
  <c r="AB135" i="15"/>
  <c r="AA135" i="15"/>
  <c r="Z135" i="15"/>
  <c r="Y135" i="15"/>
  <c r="P135" i="15"/>
  <c r="N135" i="15"/>
  <c r="AI134" i="15"/>
  <c r="AF134" i="15"/>
  <c r="AB134" i="15"/>
  <c r="AA134" i="15"/>
  <c r="Z134" i="15"/>
  <c r="Y134" i="15"/>
  <c r="P134" i="15"/>
  <c r="N134" i="15"/>
  <c r="AI133" i="15"/>
  <c r="AF133" i="15"/>
  <c r="AB133" i="15"/>
  <c r="AA133" i="15"/>
  <c r="Z133" i="15"/>
  <c r="Y133" i="15"/>
  <c r="P133" i="15"/>
  <c r="N133" i="15"/>
  <c r="AI132" i="15"/>
  <c r="AF132" i="15"/>
  <c r="AB132" i="15"/>
  <c r="AA132" i="15"/>
  <c r="Z132" i="15"/>
  <c r="Y132" i="15"/>
  <c r="P132" i="15"/>
  <c r="N132" i="15"/>
  <c r="AI131" i="15"/>
  <c r="AF131" i="15"/>
  <c r="AB131" i="15"/>
  <c r="AA131" i="15"/>
  <c r="Z131" i="15"/>
  <c r="Y131" i="15"/>
  <c r="P131" i="15"/>
  <c r="N131" i="15"/>
  <c r="AI130" i="15"/>
  <c r="AF130" i="15"/>
  <c r="AB130" i="15"/>
  <c r="AA130" i="15"/>
  <c r="Z130" i="15"/>
  <c r="Y130" i="15"/>
  <c r="P130" i="15"/>
  <c r="N130" i="15"/>
  <c r="AI129" i="15"/>
  <c r="AF129" i="15"/>
  <c r="AB129" i="15"/>
  <c r="AA129" i="15"/>
  <c r="Z129" i="15"/>
  <c r="Y129" i="15"/>
  <c r="P129" i="15"/>
  <c r="N129" i="15"/>
  <c r="AI128" i="15"/>
  <c r="AF128" i="15"/>
  <c r="AB128" i="15"/>
  <c r="AA128" i="15"/>
  <c r="Z128" i="15"/>
  <c r="Y128" i="15"/>
  <c r="P128" i="15"/>
  <c r="N128" i="15"/>
  <c r="AI127" i="15"/>
  <c r="AF127" i="15"/>
  <c r="AB127" i="15"/>
  <c r="AA127" i="15"/>
  <c r="Z127" i="15"/>
  <c r="Y127" i="15"/>
  <c r="P127" i="15"/>
  <c r="N127" i="15"/>
  <c r="AI126" i="15"/>
  <c r="AF126" i="15"/>
  <c r="AB126" i="15"/>
  <c r="AA126" i="15"/>
  <c r="Z126" i="15"/>
  <c r="Y126" i="15"/>
  <c r="P126" i="15"/>
  <c r="N126" i="15"/>
  <c r="AI125" i="15"/>
  <c r="AF125" i="15"/>
  <c r="AB125" i="15"/>
  <c r="AA125" i="15"/>
  <c r="Z125" i="15"/>
  <c r="Y125" i="15"/>
  <c r="P125" i="15"/>
  <c r="N125" i="15"/>
  <c r="AI124" i="15"/>
  <c r="AF124" i="15"/>
  <c r="AB124" i="15"/>
  <c r="AA124" i="15"/>
  <c r="Z124" i="15"/>
  <c r="Y124" i="15"/>
  <c r="P124" i="15"/>
  <c r="N124" i="15"/>
  <c r="AI123" i="15"/>
  <c r="AF123" i="15"/>
  <c r="AB123" i="15"/>
  <c r="AA123" i="15"/>
  <c r="Z123" i="15"/>
  <c r="Y123" i="15"/>
  <c r="P123" i="15"/>
  <c r="N123" i="15"/>
  <c r="AI122" i="15"/>
  <c r="AF122" i="15"/>
  <c r="AB122" i="15"/>
  <c r="AA122" i="15"/>
  <c r="Z122" i="15"/>
  <c r="Y122" i="15"/>
  <c r="P122" i="15"/>
  <c r="N122" i="15"/>
  <c r="AI121" i="15"/>
  <c r="AF121" i="15"/>
  <c r="AB121" i="15"/>
  <c r="AA121" i="15"/>
  <c r="Z121" i="15"/>
  <c r="Y121" i="15"/>
  <c r="P121" i="15"/>
  <c r="N121" i="15"/>
  <c r="AI120" i="15"/>
  <c r="AF120" i="15"/>
  <c r="AB120" i="15"/>
  <c r="AA120" i="15"/>
  <c r="Z120" i="15"/>
  <c r="Y120" i="15"/>
  <c r="P120" i="15"/>
  <c r="N120" i="15"/>
  <c r="AI119" i="15"/>
  <c r="AF119" i="15"/>
  <c r="AB119" i="15"/>
  <c r="AA119" i="15"/>
  <c r="Z119" i="15"/>
  <c r="Y119" i="15"/>
  <c r="P119" i="15"/>
  <c r="N119" i="15"/>
  <c r="AI118" i="15"/>
  <c r="AF118" i="15"/>
  <c r="AB118" i="15"/>
  <c r="AA118" i="15"/>
  <c r="Z118" i="15"/>
  <c r="Y118" i="15"/>
  <c r="P118" i="15"/>
  <c r="N118" i="15"/>
  <c r="AI117" i="15"/>
  <c r="AF117" i="15"/>
  <c r="AB117" i="15"/>
  <c r="AA117" i="15"/>
  <c r="Z117" i="15"/>
  <c r="Y117" i="15"/>
  <c r="P117" i="15"/>
  <c r="N117" i="15"/>
  <c r="AI116" i="15"/>
  <c r="AF116" i="15"/>
  <c r="AB116" i="15"/>
  <c r="AA116" i="15"/>
  <c r="Z116" i="15"/>
  <c r="Y116" i="15"/>
  <c r="P116" i="15"/>
  <c r="N116" i="15"/>
  <c r="AI115" i="15"/>
  <c r="AF115" i="15"/>
  <c r="AB115" i="15"/>
  <c r="AA115" i="15"/>
  <c r="Z115" i="15"/>
  <c r="Y115" i="15"/>
  <c r="P115" i="15"/>
  <c r="N115" i="15"/>
  <c r="AI114" i="15"/>
  <c r="AF114" i="15"/>
  <c r="AB114" i="15"/>
  <c r="AA114" i="15"/>
  <c r="Z114" i="15"/>
  <c r="Y114" i="15"/>
  <c r="P114" i="15"/>
  <c r="N114" i="15"/>
  <c r="AI113" i="15"/>
  <c r="AF113" i="15"/>
  <c r="AB113" i="15"/>
  <c r="AA113" i="15"/>
  <c r="Z113" i="15"/>
  <c r="Y113" i="15"/>
  <c r="P113" i="15"/>
  <c r="N113" i="15"/>
  <c r="AI112" i="15"/>
  <c r="AF112" i="15"/>
  <c r="AB112" i="15"/>
  <c r="AA112" i="15"/>
  <c r="Z112" i="15"/>
  <c r="Y112" i="15"/>
  <c r="P112" i="15"/>
  <c r="N112" i="15"/>
  <c r="AI111" i="15"/>
  <c r="AF111" i="15"/>
  <c r="AB111" i="15"/>
  <c r="AA111" i="15"/>
  <c r="Z111" i="15"/>
  <c r="Y111" i="15"/>
  <c r="P111" i="15"/>
  <c r="N111" i="15"/>
  <c r="AI110" i="15"/>
  <c r="AF110" i="15"/>
  <c r="AB110" i="15"/>
  <c r="AA110" i="15"/>
  <c r="Z110" i="15"/>
  <c r="Y110" i="15"/>
  <c r="P110" i="15"/>
  <c r="N110" i="15"/>
  <c r="AI109" i="15"/>
  <c r="AF109" i="15"/>
  <c r="AB109" i="15"/>
  <c r="AA109" i="15"/>
  <c r="Z109" i="15"/>
  <c r="Y109" i="15"/>
  <c r="P109" i="15"/>
  <c r="N109" i="15"/>
  <c r="AI108" i="15"/>
  <c r="AF108" i="15"/>
  <c r="AB108" i="15"/>
  <c r="AA108" i="15"/>
  <c r="Z108" i="15"/>
  <c r="Y108" i="15"/>
  <c r="P108" i="15"/>
  <c r="N108" i="15"/>
  <c r="AI107" i="15"/>
  <c r="AF107" i="15"/>
  <c r="AB107" i="15"/>
  <c r="AA107" i="15"/>
  <c r="Z107" i="15"/>
  <c r="Y107" i="15"/>
  <c r="P107" i="15"/>
  <c r="N107" i="15"/>
  <c r="AI106" i="15"/>
  <c r="AF106" i="15"/>
  <c r="AB106" i="15"/>
  <c r="AA106" i="15"/>
  <c r="Z106" i="15"/>
  <c r="Y106" i="15"/>
  <c r="P106" i="15"/>
  <c r="N106" i="15"/>
  <c r="AI105" i="15"/>
  <c r="AF105" i="15"/>
  <c r="AB105" i="15"/>
  <c r="AA105" i="15"/>
  <c r="Z105" i="15"/>
  <c r="Y105" i="15"/>
  <c r="P105" i="15"/>
  <c r="N105" i="15"/>
  <c r="AI104" i="15"/>
  <c r="AF104" i="15"/>
  <c r="AB104" i="15"/>
  <c r="AA104" i="15"/>
  <c r="Z104" i="15"/>
  <c r="Y104" i="15"/>
  <c r="P104" i="15"/>
  <c r="N104" i="15"/>
  <c r="AI103" i="15"/>
  <c r="AF103" i="15"/>
  <c r="AB103" i="15"/>
  <c r="AA103" i="15"/>
  <c r="Z103" i="15"/>
  <c r="Y103" i="15"/>
  <c r="P103" i="15"/>
  <c r="N103" i="15"/>
  <c r="AI102" i="15"/>
  <c r="AF102" i="15"/>
  <c r="AB102" i="15"/>
  <c r="AA102" i="15"/>
  <c r="Z102" i="15"/>
  <c r="Y102" i="15"/>
  <c r="P102" i="15"/>
  <c r="N102" i="15"/>
  <c r="AI101" i="15"/>
  <c r="AF101" i="15"/>
  <c r="AB101" i="15"/>
  <c r="AA101" i="15"/>
  <c r="Z101" i="15"/>
  <c r="Y101" i="15"/>
  <c r="P101" i="15"/>
  <c r="N101" i="15"/>
  <c r="AI100" i="15"/>
  <c r="AF100" i="15"/>
  <c r="AB100" i="15"/>
  <c r="AA100" i="15"/>
  <c r="Z100" i="15"/>
  <c r="Y100" i="15"/>
  <c r="P100" i="15"/>
  <c r="N100" i="15"/>
  <c r="AI99" i="15"/>
  <c r="AF99" i="15"/>
  <c r="AB99" i="15"/>
  <c r="AA99" i="15"/>
  <c r="Z99" i="15"/>
  <c r="Y99" i="15"/>
  <c r="P99" i="15"/>
  <c r="N99" i="15"/>
  <c r="AI98" i="15"/>
  <c r="AF98" i="15"/>
  <c r="AB98" i="15"/>
  <c r="AA98" i="15"/>
  <c r="Z98" i="15"/>
  <c r="Y98" i="15"/>
  <c r="P98" i="15"/>
  <c r="N98" i="15"/>
  <c r="AI97" i="15"/>
  <c r="AF97" i="15"/>
  <c r="AB97" i="15"/>
  <c r="AA97" i="15"/>
  <c r="Z97" i="15"/>
  <c r="Y97" i="15"/>
  <c r="P97" i="15"/>
  <c r="N97" i="15"/>
  <c r="AI96" i="15"/>
  <c r="AF96" i="15"/>
  <c r="AB96" i="15"/>
  <c r="AA96" i="15"/>
  <c r="Z96" i="15"/>
  <c r="Y96" i="15"/>
  <c r="P96" i="15"/>
  <c r="N96" i="15"/>
  <c r="AI95" i="15"/>
  <c r="AF95" i="15"/>
  <c r="AB95" i="15"/>
  <c r="AA95" i="15"/>
  <c r="Z95" i="15"/>
  <c r="Y95" i="15"/>
  <c r="P95" i="15"/>
  <c r="N95" i="15"/>
  <c r="AI94" i="15"/>
  <c r="AF94" i="15"/>
  <c r="AB94" i="15"/>
  <c r="AA94" i="15"/>
  <c r="Z94" i="15"/>
  <c r="Y94" i="15"/>
  <c r="P94" i="15"/>
  <c r="N94" i="15"/>
  <c r="AI93" i="15"/>
  <c r="AF93" i="15"/>
  <c r="AB93" i="15"/>
  <c r="AA93" i="15"/>
  <c r="Z93" i="15"/>
  <c r="Y93" i="15"/>
  <c r="P93" i="15"/>
  <c r="N93" i="15"/>
  <c r="AI92" i="15"/>
  <c r="AF92" i="15"/>
  <c r="AB92" i="15"/>
  <c r="AA92" i="15"/>
  <c r="Z92" i="15"/>
  <c r="Y92" i="15"/>
  <c r="P92" i="15"/>
  <c r="N92" i="15"/>
  <c r="AI91" i="15"/>
  <c r="AF91" i="15"/>
  <c r="AB91" i="15"/>
  <c r="AA91" i="15"/>
  <c r="Z91" i="15"/>
  <c r="Y91" i="15"/>
  <c r="P91" i="15"/>
  <c r="N91" i="15"/>
  <c r="AI90" i="15"/>
  <c r="AF90" i="15"/>
  <c r="AB90" i="15"/>
  <c r="AA90" i="15"/>
  <c r="Z90" i="15"/>
  <c r="Y90" i="15"/>
  <c r="P90" i="15"/>
  <c r="N90" i="15"/>
  <c r="AI89" i="15"/>
  <c r="AF89" i="15"/>
  <c r="AB89" i="15"/>
  <c r="AA89" i="15"/>
  <c r="Z89" i="15"/>
  <c r="Y89" i="15"/>
  <c r="P89" i="15"/>
  <c r="N89" i="15"/>
  <c r="AI88" i="15"/>
  <c r="AF88" i="15"/>
  <c r="AB88" i="15"/>
  <c r="AA88" i="15"/>
  <c r="Z88" i="15"/>
  <c r="Y88" i="15"/>
  <c r="P88" i="15"/>
  <c r="N88" i="15"/>
  <c r="AI87" i="15"/>
  <c r="AF87" i="15"/>
  <c r="AB87" i="15"/>
  <c r="AA87" i="15"/>
  <c r="Z87" i="15"/>
  <c r="Y87" i="15"/>
  <c r="P87" i="15"/>
  <c r="N87" i="15"/>
  <c r="AI86" i="15"/>
  <c r="AF86" i="15"/>
  <c r="AB86" i="15"/>
  <c r="AA86" i="15"/>
  <c r="Z86" i="15"/>
  <c r="Y86" i="15"/>
  <c r="P86" i="15"/>
  <c r="N86" i="15"/>
  <c r="AI85" i="15"/>
  <c r="AF85" i="15"/>
  <c r="AB85" i="15"/>
  <c r="AA85" i="15"/>
  <c r="Z85" i="15"/>
  <c r="Y85" i="15"/>
  <c r="P85" i="15"/>
  <c r="N85" i="15"/>
  <c r="AI84" i="15"/>
  <c r="AF84" i="15"/>
  <c r="AB84" i="15"/>
  <c r="AA84" i="15"/>
  <c r="Z84" i="15"/>
  <c r="Y84" i="15"/>
  <c r="P84" i="15"/>
  <c r="N84" i="15"/>
  <c r="AI83" i="15"/>
  <c r="AF83" i="15"/>
  <c r="AB83" i="15"/>
  <c r="AA83" i="15"/>
  <c r="Z83" i="15"/>
  <c r="Y83" i="15"/>
  <c r="P83" i="15"/>
  <c r="N83" i="15"/>
  <c r="AI82" i="15"/>
  <c r="AF82" i="15"/>
  <c r="AB82" i="15"/>
  <c r="AA82" i="15"/>
  <c r="Z82" i="15"/>
  <c r="Y82" i="15"/>
  <c r="P82" i="15"/>
  <c r="N82" i="15"/>
  <c r="AI81" i="15"/>
  <c r="AF81" i="15"/>
  <c r="AB81" i="15"/>
  <c r="AA81" i="15"/>
  <c r="Z81" i="15"/>
  <c r="Y81" i="15"/>
  <c r="P81" i="15"/>
  <c r="N81" i="15"/>
  <c r="AI80" i="15"/>
  <c r="AF80" i="15"/>
  <c r="AB80" i="15"/>
  <c r="AA80" i="15"/>
  <c r="Z80" i="15"/>
  <c r="Y80" i="15"/>
  <c r="P80" i="15"/>
  <c r="N80" i="15"/>
  <c r="AI79" i="15"/>
  <c r="AF79" i="15"/>
  <c r="AB79" i="15"/>
  <c r="AA79" i="15"/>
  <c r="Z79" i="15"/>
  <c r="Y79" i="15"/>
  <c r="P79" i="15"/>
  <c r="N79" i="15"/>
  <c r="AI78" i="15"/>
  <c r="AF78" i="15"/>
  <c r="AB78" i="15"/>
  <c r="AA78" i="15"/>
  <c r="Z78" i="15"/>
  <c r="Y78" i="15"/>
  <c r="P78" i="15"/>
  <c r="N78" i="15"/>
  <c r="AI77" i="15"/>
  <c r="AF77" i="15"/>
  <c r="AB77" i="15"/>
  <c r="AA77" i="15"/>
  <c r="Z77" i="15"/>
  <c r="Y77" i="15"/>
  <c r="P77" i="15"/>
  <c r="N77" i="15"/>
  <c r="AI76" i="15"/>
  <c r="AF76" i="15"/>
  <c r="AB76" i="15"/>
  <c r="AA76" i="15"/>
  <c r="Z76" i="15"/>
  <c r="Y76" i="15"/>
  <c r="P76" i="15"/>
  <c r="N76" i="15"/>
  <c r="AI75" i="15"/>
  <c r="AF75" i="15"/>
  <c r="AB75" i="15"/>
  <c r="AA75" i="15"/>
  <c r="Z75" i="15"/>
  <c r="Y75" i="15"/>
  <c r="P75" i="15"/>
  <c r="N75" i="15"/>
  <c r="AI74" i="15"/>
  <c r="AF74" i="15"/>
  <c r="AB74" i="15"/>
  <c r="AA74" i="15"/>
  <c r="Z74" i="15"/>
  <c r="Y74" i="15"/>
  <c r="P74" i="15"/>
  <c r="N74" i="15"/>
  <c r="AI73" i="15"/>
  <c r="AF73" i="15"/>
  <c r="AB73" i="15"/>
  <c r="AA73" i="15"/>
  <c r="Z73" i="15"/>
  <c r="Y73" i="15"/>
  <c r="P73" i="15"/>
  <c r="N73" i="15"/>
  <c r="AI72" i="15"/>
  <c r="AF72" i="15"/>
  <c r="AB72" i="15"/>
  <c r="AA72" i="15"/>
  <c r="Z72" i="15"/>
  <c r="Y72" i="15"/>
  <c r="P72" i="15"/>
  <c r="N72" i="15"/>
  <c r="AI71" i="15"/>
  <c r="AF71" i="15"/>
  <c r="AB71" i="15"/>
  <c r="AA71" i="15"/>
  <c r="Z71" i="15"/>
  <c r="Y71" i="15"/>
  <c r="P71" i="15"/>
  <c r="N71" i="15"/>
  <c r="AI70" i="15"/>
  <c r="AF70" i="15"/>
  <c r="AB70" i="15"/>
  <c r="P70" i="15"/>
  <c r="N70" i="15"/>
  <c r="AI69" i="15"/>
  <c r="AF69" i="15"/>
  <c r="AB69" i="15"/>
  <c r="AA69" i="15"/>
  <c r="Z69" i="15"/>
  <c r="Y69" i="15"/>
  <c r="P69" i="15"/>
  <c r="N69" i="15"/>
  <c r="AI68" i="15"/>
  <c r="AF68" i="15"/>
  <c r="AB68" i="15"/>
  <c r="AA68" i="15"/>
  <c r="Z68" i="15"/>
  <c r="Y68" i="15"/>
  <c r="P68" i="15"/>
  <c r="N68" i="15"/>
  <c r="AI67" i="15"/>
  <c r="AF67" i="15"/>
  <c r="AB67" i="15"/>
  <c r="AA67" i="15"/>
  <c r="Z67" i="15"/>
  <c r="Y67" i="15"/>
  <c r="P67" i="15"/>
  <c r="N67" i="15"/>
  <c r="AI66" i="15"/>
  <c r="AF66" i="15"/>
  <c r="AB66" i="15"/>
  <c r="AA66" i="15"/>
  <c r="Z66" i="15"/>
  <c r="Y66" i="15"/>
  <c r="P66" i="15"/>
  <c r="N66" i="15"/>
  <c r="AI65" i="15"/>
  <c r="AF65" i="15"/>
  <c r="AB65" i="15"/>
  <c r="AA65" i="15"/>
  <c r="Z65" i="15"/>
  <c r="Y65" i="15"/>
  <c r="P65" i="15"/>
  <c r="N65" i="15"/>
  <c r="AI64" i="15"/>
  <c r="AF64" i="15"/>
  <c r="P64" i="15"/>
  <c r="N64" i="15"/>
  <c r="AI63" i="15"/>
  <c r="AF63" i="15"/>
  <c r="AB63" i="15"/>
  <c r="AA63" i="15"/>
  <c r="Z63" i="15"/>
  <c r="Y63" i="15"/>
  <c r="P63" i="15"/>
  <c r="N63" i="15"/>
  <c r="AI62" i="15"/>
  <c r="AF62" i="15"/>
  <c r="AB62" i="15"/>
  <c r="AA62" i="15"/>
  <c r="Z62" i="15"/>
  <c r="Y62" i="15"/>
  <c r="P62" i="15"/>
  <c r="N62" i="15"/>
  <c r="AI61" i="15"/>
  <c r="AF61" i="15"/>
  <c r="AB61" i="15"/>
  <c r="AA61" i="15"/>
  <c r="Z61" i="15"/>
  <c r="Y61" i="15"/>
  <c r="P61" i="15"/>
  <c r="N61" i="15"/>
  <c r="AI60" i="15"/>
  <c r="AF60" i="15"/>
  <c r="AB60" i="15"/>
  <c r="AA60" i="15"/>
  <c r="Z60" i="15"/>
  <c r="Y60" i="15"/>
  <c r="P60" i="15"/>
  <c r="N60" i="15"/>
  <c r="AI59" i="15"/>
  <c r="AF59" i="15"/>
  <c r="AB59" i="15"/>
  <c r="AA59" i="15"/>
  <c r="Z59" i="15"/>
  <c r="Y59" i="15"/>
  <c r="P59" i="15"/>
  <c r="N59" i="15"/>
  <c r="AI58" i="15"/>
  <c r="AF58" i="15"/>
  <c r="AB58" i="15"/>
  <c r="AA58" i="15"/>
  <c r="Z58" i="15"/>
  <c r="Y58" i="15"/>
  <c r="P58" i="15"/>
  <c r="N58" i="15"/>
  <c r="AI57" i="15"/>
  <c r="AF57" i="15"/>
  <c r="P57" i="15"/>
  <c r="N57" i="15"/>
  <c r="AI56" i="15"/>
  <c r="AF56" i="15"/>
  <c r="AB56" i="15"/>
  <c r="AA56" i="15"/>
  <c r="Z56" i="15"/>
  <c r="Y56" i="15"/>
  <c r="P56" i="15"/>
  <c r="N56" i="15"/>
  <c r="AI55" i="15"/>
  <c r="AF55" i="15"/>
  <c r="AB55" i="15"/>
  <c r="AA55" i="15"/>
  <c r="Z55" i="15"/>
  <c r="Y55" i="15"/>
  <c r="P55" i="15"/>
  <c r="N55" i="15"/>
  <c r="AI54" i="15"/>
  <c r="AF54" i="15"/>
  <c r="AB54" i="15"/>
  <c r="AA54" i="15"/>
  <c r="Z54" i="15"/>
  <c r="Y54" i="15"/>
  <c r="P54" i="15"/>
  <c r="N54" i="15"/>
  <c r="AI53" i="15"/>
  <c r="AF53" i="15"/>
  <c r="AB53" i="15"/>
  <c r="AA53" i="15"/>
  <c r="Z53" i="15"/>
  <c r="Y53" i="15"/>
  <c r="P53" i="15"/>
  <c r="N53" i="15"/>
  <c r="AI52" i="15"/>
  <c r="AF52" i="15"/>
  <c r="AB52" i="15"/>
  <c r="AA52" i="15"/>
  <c r="Z52" i="15"/>
  <c r="Y52" i="15"/>
  <c r="P52" i="15"/>
  <c r="N52" i="15"/>
  <c r="AI51" i="15"/>
  <c r="AF51" i="15"/>
  <c r="AB51" i="15"/>
  <c r="AA51" i="15"/>
  <c r="Z51" i="15"/>
  <c r="Y51" i="15"/>
  <c r="P51" i="15"/>
  <c r="N51" i="15"/>
  <c r="AI50" i="15"/>
  <c r="AF50" i="15"/>
  <c r="P50" i="15"/>
  <c r="N50" i="15"/>
  <c r="AI49" i="15"/>
  <c r="AF49" i="15"/>
  <c r="AB49" i="15"/>
  <c r="AA49" i="15"/>
  <c r="Z49" i="15"/>
  <c r="Y49" i="15"/>
  <c r="P49" i="15"/>
  <c r="N49" i="15"/>
  <c r="AI48" i="15"/>
  <c r="AF48" i="15"/>
  <c r="P48" i="15"/>
  <c r="N48" i="15"/>
  <c r="AI47" i="15"/>
  <c r="AF47" i="15"/>
  <c r="P47" i="15"/>
  <c r="N47" i="15"/>
  <c r="AI46" i="15"/>
  <c r="AF46" i="15"/>
  <c r="P46" i="15"/>
  <c r="N46" i="15"/>
  <c r="AI45" i="15"/>
  <c r="AF45" i="15"/>
  <c r="P45" i="15"/>
  <c r="N45" i="15"/>
  <c r="AI44" i="15"/>
  <c r="AF44" i="15"/>
  <c r="P44" i="15"/>
  <c r="N44" i="15"/>
  <c r="AI43" i="15"/>
  <c r="AF43" i="15"/>
  <c r="P43" i="15"/>
  <c r="N43" i="15"/>
  <c r="AI42" i="15"/>
  <c r="AF42" i="15"/>
  <c r="AB42" i="15"/>
  <c r="AA42" i="15"/>
  <c r="Z42" i="15"/>
  <c r="Y42" i="15"/>
  <c r="P42" i="15"/>
  <c r="N42" i="15"/>
  <c r="AI41" i="15"/>
  <c r="AF41" i="15"/>
  <c r="AB41" i="15"/>
  <c r="AA41" i="15"/>
  <c r="Z41" i="15"/>
  <c r="Y41" i="15"/>
  <c r="P41" i="15"/>
  <c r="N41" i="15"/>
  <c r="AI40" i="15"/>
  <c r="AF40" i="15"/>
  <c r="AB40" i="15"/>
  <c r="AA40" i="15"/>
  <c r="Z40" i="15"/>
  <c r="Y40" i="15"/>
  <c r="P40" i="15"/>
  <c r="N40" i="15"/>
  <c r="AI39" i="15"/>
  <c r="AF39" i="15"/>
  <c r="AB39" i="15"/>
  <c r="AA39" i="15"/>
  <c r="Z39" i="15"/>
  <c r="Y39" i="15"/>
  <c r="P39" i="15"/>
  <c r="N39" i="15"/>
  <c r="AI38" i="15"/>
  <c r="AF38" i="15"/>
  <c r="AB38" i="15"/>
  <c r="AA38" i="15"/>
  <c r="Z38" i="15"/>
  <c r="Y38" i="15"/>
  <c r="P38" i="15"/>
  <c r="N38" i="15"/>
  <c r="AI37" i="15"/>
  <c r="AF37" i="15"/>
  <c r="P37" i="15"/>
  <c r="N37" i="15"/>
  <c r="AI36" i="15"/>
  <c r="AF36" i="15"/>
  <c r="P36" i="15"/>
  <c r="N36" i="15"/>
  <c r="AI35" i="15"/>
  <c r="AF35" i="15"/>
  <c r="P35" i="15"/>
  <c r="N35" i="15"/>
  <c r="AI34" i="15"/>
  <c r="AF34" i="15"/>
  <c r="AB34" i="15"/>
  <c r="AA34" i="15"/>
  <c r="Z34" i="15"/>
  <c r="Y34" i="15"/>
  <c r="P34" i="15"/>
  <c r="N34" i="15"/>
  <c r="AI33" i="15"/>
  <c r="AF33" i="15"/>
  <c r="P33" i="15"/>
  <c r="N33" i="15"/>
  <c r="AI32" i="15"/>
  <c r="AF32" i="15"/>
  <c r="P32" i="15"/>
  <c r="N32" i="15"/>
  <c r="AI31" i="15"/>
  <c r="AF31" i="15"/>
  <c r="P31" i="15"/>
  <c r="N31" i="15"/>
  <c r="AI30" i="15"/>
  <c r="AF30" i="15"/>
  <c r="AB30" i="15"/>
  <c r="AA30" i="15"/>
  <c r="Z30" i="15"/>
  <c r="Y30" i="15"/>
  <c r="P30" i="15"/>
  <c r="N30" i="15"/>
  <c r="AI29" i="15"/>
  <c r="AF29" i="15"/>
  <c r="P29" i="15"/>
  <c r="N29" i="15"/>
  <c r="AI28" i="15"/>
  <c r="AF28" i="15"/>
  <c r="AB28" i="15"/>
  <c r="AA28" i="15"/>
  <c r="Z28" i="15"/>
  <c r="Y28" i="15"/>
  <c r="P28" i="15"/>
  <c r="N28" i="15"/>
  <c r="AI27" i="15"/>
  <c r="AF27" i="15"/>
  <c r="AB27" i="15"/>
  <c r="AA27" i="15"/>
  <c r="Z27" i="15"/>
  <c r="Y27" i="15"/>
  <c r="P27" i="15"/>
  <c r="N27" i="15"/>
  <c r="AI26" i="15"/>
  <c r="AF26" i="15"/>
  <c r="P26" i="15"/>
  <c r="N26" i="15"/>
  <c r="AI25" i="15"/>
  <c r="AF25" i="15"/>
  <c r="P25" i="15"/>
  <c r="N25" i="15"/>
  <c r="AI24" i="15"/>
  <c r="AF24" i="15"/>
  <c r="P24" i="15"/>
  <c r="N24" i="15"/>
  <c r="AI23" i="15"/>
  <c r="AF23" i="15"/>
  <c r="P23" i="15"/>
  <c r="N23" i="15"/>
  <c r="AI22" i="15"/>
  <c r="AF22" i="15"/>
  <c r="AB22" i="15"/>
  <c r="AA22" i="15"/>
  <c r="Z22" i="15"/>
  <c r="Y22" i="15"/>
  <c r="P22" i="15"/>
  <c r="N22" i="15"/>
  <c r="AI21" i="15"/>
  <c r="AF21" i="15"/>
  <c r="AB21" i="15"/>
  <c r="AA21" i="15"/>
  <c r="Z21" i="15"/>
  <c r="Y21" i="15"/>
  <c r="P21" i="15"/>
  <c r="N21" i="15"/>
  <c r="AI20" i="15"/>
  <c r="AF20" i="15"/>
  <c r="P20" i="15"/>
  <c r="N20" i="15"/>
  <c r="AI19" i="15"/>
  <c r="AF19" i="15"/>
  <c r="P19" i="15"/>
  <c r="N19" i="15"/>
  <c r="AI18" i="15"/>
  <c r="AF18" i="15"/>
  <c r="P18" i="15"/>
  <c r="N18" i="15"/>
  <c r="AI17" i="15"/>
  <c r="AF17" i="15"/>
  <c r="P17" i="15"/>
  <c r="N17" i="15"/>
  <c r="AI16" i="15"/>
  <c r="AF16" i="15"/>
  <c r="P16" i="15"/>
  <c r="N16" i="15"/>
  <c r="AI15" i="15"/>
  <c r="AF15" i="15"/>
  <c r="P15" i="15"/>
  <c r="N15" i="15"/>
  <c r="AI14" i="15"/>
  <c r="AF14" i="15"/>
  <c r="AB14" i="15"/>
  <c r="AA14" i="15"/>
  <c r="Z14" i="15"/>
  <c r="Y14" i="15"/>
  <c r="P14" i="15"/>
  <c r="N14" i="15"/>
  <c r="AI13" i="15"/>
  <c r="AF13" i="15"/>
  <c r="AB13" i="15"/>
  <c r="AA13" i="15"/>
  <c r="Z13" i="15"/>
  <c r="Y13" i="15"/>
  <c r="P13" i="15"/>
  <c r="N13" i="15"/>
  <c r="AI12" i="15"/>
  <c r="AF12" i="15"/>
  <c r="AB12" i="15"/>
  <c r="AA12" i="15"/>
  <c r="Z12" i="15"/>
  <c r="Y12" i="15"/>
  <c r="P12" i="15"/>
  <c r="N12" i="15"/>
  <c r="AI11" i="15"/>
  <c r="AF11" i="15"/>
  <c r="AB11" i="15"/>
  <c r="AA11" i="15"/>
  <c r="Z11" i="15"/>
  <c r="Y11" i="15"/>
  <c r="P11" i="15"/>
  <c r="N11" i="15"/>
  <c r="AI10" i="15"/>
  <c r="AF10" i="15"/>
  <c r="AB10" i="15"/>
  <c r="AA10" i="15"/>
  <c r="Z10" i="15"/>
  <c r="Y10" i="15"/>
  <c r="P10" i="15"/>
  <c r="N10" i="15"/>
  <c r="AI9" i="15"/>
  <c r="AF9" i="15"/>
  <c r="AB9" i="15"/>
  <c r="AA9" i="15"/>
  <c r="Z9" i="15"/>
  <c r="Y9" i="15"/>
  <c r="P9" i="15"/>
  <c r="N9" i="15"/>
  <c r="AI8" i="15"/>
  <c r="AB8" i="15"/>
  <c r="AA8" i="15"/>
  <c r="Z8" i="15"/>
  <c r="Y8" i="15"/>
  <c r="P8" i="15"/>
  <c r="N8" i="15"/>
  <c r="C8" i="15"/>
  <c r="G8" i="15" s="1"/>
  <c r="AH5" i="15"/>
  <c r="W5" i="15"/>
  <c r="AY20" i="15" s="1"/>
  <c r="AY28" i="15" s="1"/>
  <c r="AH4" i="15"/>
  <c r="W4" i="15"/>
  <c r="BB19" i="15" s="1"/>
  <c r="C4" i="15"/>
  <c r="K194" i="15" s="1"/>
  <c r="T194" i="15" s="1"/>
  <c r="AH3" i="15"/>
  <c r="W3" i="15"/>
  <c r="AY18" i="15" s="1"/>
  <c r="AY26" i="15" s="1"/>
  <c r="B272" i="14"/>
  <c r="A272" i="14"/>
  <c r="P271" i="14"/>
  <c r="B271" i="14"/>
  <c r="A271" i="14"/>
  <c r="P270" i="14"/>
  <c r="B270" i="14"/>
  <c r="A270" i="14"/>
  <c r="P269" i="14"/>
  <c r="B269" i="14"/>
  <c r="A269" i="14"/>
  <c r="P268" i="14"/>
  <c r="B268" i="14"/>
  <c r="A268" i="14"/>
  <c r="P267" i="14"/>
  <c r="B267" i="14"/>
  <c r="A267" i="14"/>
  <c r="P266" i="14"/>
  <c r="B266" i="14"/>
  <c r="A266" i="14"/>
  <c r="P265" i="14"/>
  <c r="B265" i="14"/>
  <c r="A265" i="14"/>
  <c r="P264" i="14"/>
  <c r="B264" i="14"/>
  <c r="A264" i="14"/>
  <c r="P263" i="14"/>
  <c r="B263" i="14"/>
  <c r="A263" i="14"/>
  <c r="P262" i="14"/>
  <c r="B262" i="14"/>
  <c r="A262" i="14"/>
  <c r="P261" i="14"/>
  <c r="B261" i="14"/>
  <c r="A261" i="14"/>
  <c r="P260" i="14"/>
  <c r="B260" i="14"/>
  <c r="A260" i="14"/>
  <c r="P259" i="14"/>
  <c r="B259" i="14"/>
  <c r="A259" i="14"/>
  <c r="P258" i="14"/>
  <c r="B258" i="14"/>
  <c r="A258" i="14"/>
  <c r="P257" i="14"/>
  <c r="B257" i="14"/>
  <c r="A257" i="14"/>
  <c r="P256" i="14"/>
  <c r="B256" i="14"/>
  <c r="A256" i="14"/>
  <c r="P255" i="14"/>
  <c r="B255" i="14"/>
  <c r="A255" i="14"/>
  <c r="P254" i="14"/>
  <c r="B254" i="14"/>
  <c r="A254" i="14"/>
  <c r="P253" i="14"/>
  <c r="B253" i="14"/>
  <c r="A253" i="14"/>
  <c r="P252" i="14"/>
  <c r="B252" i="14"/>
  <c r="A252" i="14"/>
  <c r="P251" i="14"/>
  <c r="B251" i="14"/>
  <c r="A251" i="14"/>
  <c r="P250" i="14"/>
  <c r="B250" i="14"/>
  <c r="A250" i="14"/>
  <c r="P249" i="14"/>
  <c r="B249" i="14"/>
  <c r="A249" i="14"/>
  <c r="P248" i="14"/>
  <c r="B248" i="14"/>
  <c r="A248" i="14"/>
  <c r="P247" i="14"/>
  <c r="B247" i="14"/>
  <c r="A247" i="14"/>
  <c r="P246" i="14"/>
  <c r="B246" i="14"/>
  <c r="A246" i="14"/>
  <c r="P245" i="14"/>
  <c r="B245" i="14"/>
  <c r="A245" i="14"/>
  <c r="P244" i="14"/>
  <c r="B244" i="14"/>
  <c r="A244" i="14"/>
  <c r="P243" i="14"/>
  <c r="B243" i="14"/>
  <c r="A243" i="14"/>
  <c r="P242" i="14"/>
  <c r="L242" i="14"/>
  <c r="H242" i="14"/>
  <c r="B242" i="14"/>
  <c r="A242" i="14"/>
  <c r="P241" i="14"/>
  <c r="L241" i="14"/>
  <c r="H241" i="14"/>
  <c r="B241" i="14"/>
  <c r="A241" i="14"/>
  <c r="P240" i="14"/>
  <c r="L240" i="14"/>
  <c r="H240" i="14"/>
  <c r="B240" i="14"/>
  <c r="A240" i="14"/>
  <c r="P239" i="14"/>
  <c r="L239" i="14"/>
  <c r="H239" i="14"/>
  <c r="B239" i="14"/>
  <c r="A239" i="14"/>
  <c r="P238" i="14"/>
  <c r="L238" i="14"/>
  <c r="H238" i="14"/>
  <c r="B238" i="14"/>
  <c r="A238" i="14"/>
  <c r="AJ237" i="14"/>
  <c r="AI237" i="14"/>
  <c r="P237" i="14"/>
  <c r="L237" i="14"/>
  <c r="H237" i="14"/>
  <c r="B237" i="14"/>
  <c r="A237" i="14"/>
  <c r="AJ236" i="14"/>
  <c r="AI236" i="14"/>
  <c r="P236" i="14"/>
  <c r="L236" i="14"/>
  <c r="H236" i="14"/>
  <c r="B236" i="14"/>
  <c r="A236" i="14"/>
  <c r="AJ235" i="14"/>
  <c r="AI235" i="14"/>
  <c r="P235" i="14"/>
  <c r="L235" i="14"/>
  <c r="H235" i="14"/>
  <c r="B235" i="14"/>
  <c r="A235" i="14"/>
  <c r="AJ234" i="14"/>
  <c r="AI234" i="14"/>
  <c r="P234" i="14"/>
  <c r="L234" i="14"/>
  <c r="H234" i="14"/>
  <c r="B234" i="14"/>
  <c r="A234" i="14"/>
  <c r="AJ233" i="14"/>
  <c r="AI233" i="14"/>
  <c r="P233" i="14"/>
  <c r="L233" i="14"/>
  <c r="H233" i="14"/>
  <c r="B233" i="14"/>
  <c r="A233" i="14"/>
  <c r="AJ232" i="14"/>
  <c r="AI232" i="14"/>
  <c r="P232" i="14"/>
  <c r="L232" i="14"/>
  <c r="H232" i="14"/>
  <c r="B232" i="14"/>
  <c r="A232" i="14"/>
  <c r="AJ231" i="14"/>
  <c r="AI231" i="14"/>
  <c r="P231" i="14"/>
  <c r="L231" i="14"/>
  <c r="H231" i="14"/>
  <c r="B231" i="14"/>
  <c r="A231" i="14"/>
  <c r="AJ230" i="14"/>
  <c r="AI230" i="14"/>
  <c r="P230" i="14"/>
  <c r="L230" i="14"/>
  <c r="H230" i="14"/>
  <c r="B230" i="14"/>
  <c r="A230" i="14"/>
  <c r="AJ229" i="14"/>
  <c r="AI229" i="14"/>
  <c r="P229" i="14"/>
  <c r="L229" i="14"/>
  <c r="H229" i="14"/>
  <c r="B229" i="14"/>
  <c r="A229" i="14"/>
  <c r="AJ228" i="14"/>
  <c r="AI228" i="14"/>
  <c r="P228" i="14"/>
  <c r="L228" i="14"/>
  <c r="H228" i="14"/>
  <c r="B228" i="14"/>
  <c r="A228" i="14"/>
  <c r="AJ227" i="14"/>
  <c r="AI227" i="14"/>
  <c r="P227" i="14"/>
  <c r="L227" i="14"/>
  <c r="H227" i="14"/>
  <c r="B227" i="14"/>
  <c r="A227" i="14"/>
  <c r="AJ226" i="14"/>
  <c r="AI226" i="14"/>
  <c r="P226" i="14"/>
  <c r="L226" i="14"/>
  <c r="H226" i="14"/>
  <c r="B226" i="14"/>
  <c r="A226" i="14"/>
  <c r="AJ225" i="14"/>
  <c r="AI225" i="14"/>
  <c r="P225" i="14"/>
  <c r="L225" i="14"/>
  <c r="H225" i="14"/>
  <c r="B225" i="14"/>
  <c r="A225" i="14"/>
  <c r="AJ224" i="14"/>
  <c r="AI224" i="14"/>
  <c r="P224" i="14"/>
  <c r="L224" i="14"/>
  <c r="H224" i="14"/>
  <c r="B224" i="14"/>
  <c r="A224" i="14"/>
  <c r="AJ223" i="14"/>
  <c r="AI223" i="14"/>
  <c r="P223" i="14"/>
  <c r="L223" i="14"/>
  <c r="H223" i="14"/>
  <c r="B223" i="14"/>
  <c r="A223" i="14"/>
  <c r="AJ222" i="14"/>
  <c r="AI222" i="14"/>
  <c r="P222" i="14"/>
  <c r="L222" i="14"/>
  <c r="H222" i="14"/>
  <c r="B222" i="14"/>
  <c r="A222" i="14"/>
  <c r="AJ221" i="14"/>
  <c r="AI221" i="14"/>
  <c r="P221" i="14"/>
  <c r="L221" i="14"/>
  <c r="H221" i="14"/>
  <c r="B221" i="14"/>
  <c r="A221" i="14"/>
  <c r="AJ220" i="14"/>
  <c r="AI220" i="14"/>
  <c r="P220" i="14"/>
  <c r="L220" i="14"/>
  <c r="H220" i="14"/>
  <c r="B220" i="14"/>
  <c r="A220" i="14"/>
  <c r="AJ219" i="14"/>
  <c r="AI219" i="14"/>
  <c r="P219" i="14"/>
  <c r="L219" i="14"/>
  <c r="A219" i="14"/>
  <c r="AJ218" i="14"/>
  <c r="AI218" i="14"/>
  <c r="P218" i="14"/>
  <c r="L218" i="14"/>
  <c r="A218" i="14"/>
  <c r="AJ217" i="14"/>
  <c r="AI217" i="14"/>
  <c r="P217" i="14"/>
  <c r="L217" i="14"/>
  <c r="J217" i="14"/>
  <c r="A217" i="14"/>
  <c r="AJ216" i="14"/>
  <c r="AI216" i="14"/>
  <c r="P216" i="14"/>
  <c r="L216" i="14"/>
  <c r="J216" i="14"/>
  <c r="A216" i="14"/>
  <c r="AI215" i="14"/>
  <c r="AE215" i="14"/>
  <c r="AJ215" i="14"/>
  <c r="P215" i="14"/>
  <c r="L215" i="14"/>
  <c r="J215" i="14"/>
  <c r="A215" i="14"/>
  <c r="AI214" i="14"/>
  <c r="AE214" i="14"/>
  <c r="AJ214" i="14"/>
  <c r="P214" i="14"/>
  <c r="L214" i="14"/>
  <c r="J214" i="14"/>
  <c r="A214" i="14"/>
  <c r="AI213" i="14"/>
  <c r="AE213" i="14"/>
  <c r="AJ213" i="14"/>
  <c r="P213" i="14"/>
  <c r="L213" i="14"/>
  <c r="J213" i="14"/>
  <c r="A213" i="14"/>
  <c r="AI212" i="14"/>
  <c r="AE212" i="14"/>
  <c r="AJ212" i="14"/>
  <c r="P212" i="14"/>
  <c r="L212" i="14"/>
  <c r="J212" i="14"/>
  <c r="A212" i="14"/>
  <c r="AI211" i="14"/>
  <c r="AE211" i="14"/>
  <c r="AJ211" i="14"/>
  <c r="P211" i="14"/>
  <c r="L211" i="14"/>
  <c r="J211" i="14"/>
  <c r="A211" i="14"/>
  <c r="AI210" i="14"/>
  <c r="AE210" i="14"/>
  <c r="AJ210" i="14"/>
  <c r="P210" i="14"/>
  <c r="L210" i="14"/>
  <c r="J210" i="14"/>
  <c r="A210" i="14"/>
  <c r="AI209" i="14"/>
  <c r="AE209" i="14"/>
  <c r="AJ209" i="14"/>
  <c r="P209" i="14"/>
  <c r="L209" i="14"/>
  <c r="J209" i="14"/>
  <c r="A209" i="14"/>
  <c r="AI208" i="14"/>
  <c r="AF208" i="14"/>
  <c r="AB208" i="14"/>
  <c r="AA208" i="14"/>
  <c r="Z208" i="14"/>
  <c r="Y208" i="14"/>
  <c r="P208" i="14"/>
  <c r="N208" i="14"/>
  <c r="J208" i="14"/>
  <c r="A208" i="14"/>
  <c r="AI207" i="14"/>
  <c r="AF207" i="14"/>
  <c r="AB207" i="14"/>
  <c r="AA207" i="14"/>
  <c r="Z207" i="14"/>
  <c r="Y207" i="14"/>
  <c r="P207" i="14"/>
  <c r="N207" i="14"/>
  <c r="J207" i="14"/>
  <c r="A207" i="14"/>
  <c r="AI206" i="14"/>
  <c r="AF206" i="14"/>
  <c r="AB206" i="14"/>
  <c r="AA206" i="14"/>
  <c r="Z206" i="14"/>
  <c r="Y206" i="14"/>
  <c r="P206" i="14"/>
  <c r="N206" i="14"/>
  <c r="J206" i="14"/>
  <c r="A206" i="14"/>
  <c r="AI205" i="14"/>
  <c r="AF205" i="14"/>
  <c r="AB205" i="14"/>
  <c r="AA205" i="14"/>
  <c r="Z205" i="14"/>
  <c r="Y205" i="14"/>
  <c r="P205" i="14"/>
  <c r="N205" i="14"/>
  <c r="J205" i="14"/>
  <c r="A205" i="14"/>
  <c r="AI204" i="14"/>
  <c r="AF204" i="14"/>
  <c r="AB204" i="14"/>
  <c r="AA204" i="14"/>
  <c r="Z204" i="14"/>
  <c r="Y204" i="14"/>
  <c r="P204" i="14"/>
  <c r="N204" i="14"/>
  <c r="J204" i="14"/>
  <c r="A204" i="14"/>
  <c r="AI203" i="14"/>
  <c r="AF203" i="14"/>
  <c r="AB203" i="14"/>
  <c r="AA203" i="14"/>
  <c r="Z203" i="14"/>
  <c r="Y203" i="14"/>
  <c r="P203" i="14"/>
  <c r="N203" i="14"/>
  <c r="AI202" i="14"/>
  <c r="AF202" i="14"/>
  <c r="AB202" i="14"/>
  <c r="AA202" i="14"/>
  <c r="Z202" i="14"/>
  <c r="Y202" i="14"/>
  <c r="P202" i="14"/>
  <c r="N202" i="14"/>
  <c r="AI201" i="14"/>
  <c r="AF201" i="14"/>
  <c r="AB201" i="14"/>
  <c r="AA201" i="14"/>
  <c r="Z201" i="14"/>
  <c r="Y201" i="14"/>
  <c r="P201" i="14"/>
  <c r="N201" i="14"/>
  <c r="AI200" i="14"/>
  <c r="AF200" i="14"/>
  <c r="AB200" i="14"/>
  <c r="AA200" i="14"/>
  <c r="Z200" i="14"/>
  <c r="Y200" i="14"/>
  <c r="P200" i="14"/>
  <c r="N200" i="14"/>
  <c r="AI199" i="14"/>
  <c r="AF199" i="14"/>
  <c r="AB199" i="14"/>
  <c r="AA199" i="14"/>
  <c r="Z199" i="14"/>
  <c r="Y199" i="14"/>
  <c r="P199" i="14"/>
  <c r="N199" i="14"/>
  <c r="AI198" i="14"/>
  <c r="AF198" i="14"/>
  <c r="AB198" i="14"/>
  <c r="AA198" i="14"/>
  <c r="Z198" i="14"/>
  <c r="Y198" i="14"/>
  <c r="P198" i="14"/>
  <c r="N198" i="14"/>
  <c r="AI197" i="14"/>
  <c r="AF197" i="14"/>
  <c r="AB197" i="14"/>
  <c r="AA197" i="14"/>
  <c r="Z197" i="14"/>
  <c r="Y197" i="14"/>
  <c r="P197" i="14"/>
  <c r="N197" i="14"/>
  <c r="AI196" i="14"/>
  <c r="AF196" i="14"/>
  <c r="AB196" i="14"/>
  <c r="AA196" i="14"/>
  <c r="Z196" i="14"/>
  <c r="Y196" i="14"/>
  <c r="P196" i="14"/>
  <c r="N196" i="14"/>
  <c r="AI195" i="14"/>
  <c r="AF195" i="14"/>
  <c r="AB195" i="14"/>
  <c r="AA195" i="14"/>
  <c r="Z195" i="14"/>
  <c r="Y195" i="14"/>
  <c r="P195" i="14"/>
  <c r="N195" i="14"/>
  <c r="AI194" i="14"/>
  <c r="AF194" i="14"/>
  <c r="AB194" i="14"/>
  <c r="AA194" i="14"/>
  <c r="Z194" i="14"/>
  <c r="Y194" i="14"/>
  <c r="P194" i="14"/>
  <c r="N194" i="14"/>
  <c r="AI193" i="14"/>
  <c r="AF193" i="14"/>
  <c r="AB193" i="14"/>
  <c r="AA193" i="14"/>
  <c r="Z193" i="14"/>
  <c r="Y193" i="14"/>
  <c r="P193" i="14"/>
  <c r="N193" i="14"/>
  <c r="AI192" i="14"/>
  <c r="AF192" i="14"/>
  <c r="AB192" i="14"/>
  <c r="AA192" i="14"/>
  <c r="Z192" i="14"/>
  <c r="Y192" i="14"/>
  <c r="P192" i="14"/>
  <c r="N192" i="14"/>
  <c r="AI191" i="14"/>
  <c r="AF191" i="14"/>
  <c r="AB191" i="14"/>
  <c r="AA191" i="14"/>
  <c r="Z191" i="14"/>
  <c r="Y191" i="14"/>
  <c r="P191" i="14"/>
  <c r="N191" i="14"/>
  <c r="AI190" i="14"/>
  <c r="AF190" i="14"/>
  <c r="AB190" i="14"/>
  <c r="AA190" i="14"/>
  <c r="Z190" i="14"/>
  <c r="Y190" i="14"/>
  <c r="P190" i="14"/>
  <c r="N190" i="14"/>
  <c r="AI189" i="14"/>
  <c r="AF189" i="14"/>
  <c r="AB189" i="14"/>
  <c r="AA189" i="14"/>
  <c r="Z189" i="14"/>
  <c r="Y189" i="14"/>
  <c r="P189" i="14"/>
  <c r="N189" i="14"/>
  <c r="AI188" i="14"/>
  <c r="AF188" i="14"/>
  <c r="AB188" i="14"/>
  <c r="AA188" i="14"/>
  <c r="Z188" i="14"/>
  <c r="Y188" i="14"/>
  <c r="P188" i="14"/>
  <c r="N188" i="14"/>
  <c r="AI187" i="14"/>
  <c r="AF187" i="14"/>
  <c r="AB187" i="14"/>
  <c r="AA187" i="14"/>
  <c r="Z187" i="14"/>
  <c r="Y187" i="14"/>
  <c r="P187" i="14"/>
  <c r="N187" i="14"/>
  <c r="AI186" i="14"/>
  <c r="AF186" i="14"/>
  <c r="AB186" i="14"/>
  <c r="AA186" i="14"/>
  <c r="Z186" i="14"/>
  <c r="Y186" i="14"/>
  <c r="P186" i="14"/>
  <c r="N186" i="14"/>
  <c r="AI185" i="14"/>
  <c r="AF185" i="14"/>
  <c r="AB185" i="14"/>
  <c r="AA185" i="14"/>
  <c r="Z185" i="14"/>
  <c r="Y185" i="14"/>
  <c r="P185" i="14"/>
  <c r="N185" i="14"/>
  <c r="AI184" i="14"/>
  <c r="AF184" i="14"/>
  <c r="AB184" i="14"/>
  <c r="AA184" i="14"/>
  <c r="Z184" i="14"/>
  <c r="Y184" i="14"/>
  <c r="P184" i="14"/>
  <c r="N184" i="14"/>
  <c r="AI183" i="14"/>
  <c r="AF183" i="14"/>
  <c r="AB183" i="14"/>
  <c r="AA183" i="14"/>
  <c r="Z183" i="14"/>
  <c r="Y183" i="14"/>
  <c r="P183" i="14"/>
  <c r="N183" i="14"/>
  <c r="AI182" i="14"/>
  <c r="AF182" i="14"/>
  <c r="AB182" i="14"/>
  <c r="AA182" i="14"/>
  <c r="Z182" i="14"/>
  <c r="Y182" i="14"/>
  <c r="P182" i="14"/>
  <c r="N182" i="14"/>
  <c r="AI181" i="14"/>
  <c r="AF181" i="14"/>
  <c r="AB181" i="14"/>
  <c r="AA181" i="14"/>
  <c r="Z181" i="14"/>
  <c r="Y181" i="14"/>
  <c r="P181" i="14"/>
  <c r="N181" i="14"/>
  <c r="AI180" i="14"/>
  <c r="AF180" i="14"/>
  <c r="AB180" i="14"/>
  <c r="AA180" i="14"/>
  <c r="Z180" i="14"/>
  <c r="Y180" i="14"/>
  <c r="P180" i="14"/>
  <c r="N180" i="14"/>
  <c r="AI179" i="14"/>
  <c r="AF179" i="14"/>
  <c r="AB179" i="14"/>
  <c r="AA179" i="14"/>
  <c r="Z179" i="14"/>
  <c r="Y179" i="14"/>
  <c r="P179" i="14"/>
  <c r="N179" i="14"/>
  <c r="AI178" i="14"/>
  <c r="AF178" i="14"/>
  <c r="AB178" i="14"/>
  <c r="AA178" i="14"/>
  <c r="Z178" i="14"/>
  <c r="Y178" i="14"/>
  <c r="P178" i="14"/>
  <c r="N178" i="14"/>
  <c r="AI177" i="14"/>
  <c r="AF177" i="14"/>
  <c r="AB177" i="14"/>
  <c r="AA177" i="14"/>
  <c r="Z177" i="14"/>
  <c r="Y177" i="14"/>
  <c r="P177" i="14"/>
  <c r="N177" i="14"/>
  <c r="AI176" i="14"/>
  <c r="AF176" i="14"/>
  <c r="AB176" i="14"/>
  <c r="AA176" i="14"/>
  <c r="Z176" i="14"/>
  <c r="Y176" i="14"/>
  <c r="P176" i="14"/>
  <c r="N176" i="14"/>
  <c r="AI175" i="14"/>
  <c r="AF175" i="14"/>
  <c r="AB175" i="14"/>
  <c r="AA175" i="14"/>
  <c r="Z175" i="14"/>
  <c r="Y175" i="14"/>
  <c r="P175" i="14"/>
  <c r="N175" i="14"/>
  <c r="AI174" i="14"/>
  <c r="AF174" i="14"/>
  <c r="AB174" i="14"/>
  <c r="AA174" i="14"/>
  <c r="Z174" i="14"/>
  <c r="Y174" i="14"/>
  <c r="P174" i="14"/>
  <c r="N174" i="14"/>
  <c r="AI173" i="14"/>
  <c r="AF173" i="14"/>
  <c r="AB173" i="14"/>
  <c r="AA173" i="14"/>
  <c r="Z173" i="14"/>
  <c r="Y173" i="14"/>
  <c r="P173" i="14"/>
  <c r="N173" i="14"/>
  <c r="AI172" i="14"/>
  <c r="AF172" i="14"/>
  <c r="AB172" i="14"/>
  <c r="AA172" i="14"/>
  <c r="Z172" i="14"/>
  <c r="Y172" i="14"/>
  <c r="P172" i="14"/>
  <c r="N172" i="14"/>
  <c r="AI171" i="14"/>
  <c r="AF171" i="14"/>
  <c r="AB171" i="14"/>
  <c r="AA171" i="14"/>
  <c r="Z171" i="14"/>
  <c r="Y171" i="14"/>
  <c r="P171" i="14"/>
  <c r="N171" i="14"/>
  <c r="AI170" i="14"/>
  <c r="AF170" i="14"/>
  <c r="AB170" i="14"/>
  <c r="AA170" i="14"/>
  <c r="Z170" i="14"/>
  <c r="Y170" i="14"/>
  <c r="P170" i="14"/>
  <c r="N170" i="14"/>
  <c r="AI169" i="14"/>
  <c r="AF169" i="14"/>
  <c r="AB169" i="14"/>
  <c r="AA169" i="14"/>
  <c r="Z169" i="14"/>
  <c r="Y169" i="14"/>
  <c r="P169" i="14"/>
  <c r="N169" i="14"/>
  <c r="AI168" i="14"/>
  <c r="AF168" i="14"/>
  <c r="AB168" i="14"/>
  <c r="AA168" i="14"/>
  <c r="Z168" i="14"/>
  <c r="Y168" i="14"/>
  <c r="P168" i="14"/>
  <c r="N168" i="14"/>
  <c r="AI167" i="14"/>
  <c r="AF167" i="14"/>
  <c r="AB167" i="14"/>
  <c r="AA167" i="14"/>
  <c r="Z167" i="14"/>
  <c r="Y167" i="14"/>
  <c r="P167" i="14"/>
  <c r="N167" i="14"/>
  <c r="AI166" i="14"/>
  <c r="AF166" i="14"/>
  <c r="AB166" i="14"/>
  <c r="AA166" i="14"/>
  <c r="Z166" i="14"/>
  <c r="Y166" i="14"/>
  <c r="P166" i="14"/>
  <c r="N166" i="14"/>
  <c r="AI165" i="14"/>
  <c r="AF165" i="14"/>
  <c r="AB165" i="14"/>
  <c r="AA165" i="14"/>
  <c r="Z165" i="14"/>
  <c r="Y165" i="14"/>
  <c r="P165" i="14"/>
  <c r="N165" i="14"/>
  <c r="AI164" i="14"/>
  <c r="AF164" i="14"/>
  <c r="AB164" i="14"/>
  <c r="AA164" i="14"/>
  <c r="Z164" i="14"/>
  <c r="Y164" i="14"/>
  <c r="P164" i="14"/>
  <c r="N164" i="14"/>
  <c r="AI163" i="14"/>
  <c r="AF163" i="14"/>
  <c r="AB163" i="14"/>
  <c r="AA163" i="14"/>
  <c r="Z163" i="14"/>
  <c r="Y163" i="14"/>
  <c r="P163" i="14"/>
  <c r="N163" i="14"/>
  <c r="AI162" i="14"/>
  <c r="AF162" i="14"/>
  <c r="AB162" i="14"/>
  <c r="AA162" i="14"/>
  <c r="Z162" i="14"/>
  <c r="Y162" i="14"/>
  <c r="P162" i="14"/>
  <c r="N162" i="14"/>
  <c r="AI161" i="14"/>
  <c r="AF161" i="14"/>
  <c r="AB161" i="14"/>
  <c r="AA161" i="14"/>
  <c r="Z161" i="14"/>
  <c r="Y161" i="14"/>
  <c r="P161" i="14"/>
  <c r="N161" i="14"/>
  <c r="AI160" i="14"/>
  <c r="AF160" i="14"/>
  <c r="AB160" i="14"/>
  <c r="AA160" i="14"/>
  <c r="Z160" i="14"/>
  <c r="Y160" i="14"/>
  <c r="P160" i="14"/>
  <c r="N160" i="14"/>
  <c r="AI159" i="14"/>
  <c r="AF159" i="14"/>
  <c r="AB159" i="14"/>
  <c r="AA159" i="14"/>
  <c r="Z159" i="14"/>
  <c r="Y159" i="14"/>
  <c r="P159" i="14"/>
  <c r="N159" i="14"/>
  <c r="AI158" i="14"/>
  <c r="AF158" i="14"/>
  <c r="AB158" i="14"/>
  <c r="AA158" i="14"/>
  <c r="Z158" i="14"/>
  <c r="Y158" i="14"/>
  <c r="P158" i="14"/>
  <c r="N158" i="14"/>
  <c r="AI157" i="14"/>
  <c r="AF157" i="14"/>
  <c r="AB157" i="14"/>
  <c r="AA157" i="14"/>
  <c r="Z157" i="14"/>
  <c r="Y157" i="14"/>
  <c r="P157" i="14"/>
  <c r="N157" i="14"/>
  <c r="AI156" i="14"/>
  <c r="AF156" i="14"/>
  <c r="AB156" i="14"/>
  <c r="AA156" i="14"/>
  <c r="Z156" i="14"/>
  <c r="Y156" i="14"/>
  <c r="P156" i="14"/>
  <c r="N156" i="14"/>
  <c r="AI155" i="14"/>
  <c r="AF155" i="14"/>
  <c r="AB155" i="14"/>
  <c r="AA155" i="14"/>
  <c r="Z155" i="14"/>
  <c r="Y155" i="14"/>
  <c r="P155" i="14"/>
  <c r="N155" i="14"/>
  <c r="AI154" i="14"/>
  <c r="AF154" i="14"/>
  <c r="AB154" i="14"/>
  <c r="AA154" i="14"/>
  <c r="Z154" i="14"/>
  <c r="Y154" i="14"/>
  <c r="P154" i="14"/>
  <c r="N154" i="14"/>
  <c r="AI153" i="14"/>
  <c r="AF153" i="14"/>
  <c r="AB153" i="14"/>
  <c r="AA153" i="14"/>
  <c r="Z153" i="14"/>
  <c r="Y153" i="14"/>
  <c r="P153" i="14"/>
  <c r="N153" i="14"/>
  <c r="AI152" i="14"/>
  <c r="AF152" i="14"/>
  <c r="AB152" i="14"/>
  <c r="AA152" i="14"/>
  <c r="Z152" i="14"/>
  <c r="Y152" i="14"/>
  <c r="P152" i="14"/>
  <c r="N152" i="14"/>
  <c r="AI151" i="14"/>
  <c r="AF151" i="14"/>
  <c r="AB151" i="14"/>
  <c r="AA151" i="14"/>
  <c r="Z151" i="14"/>
  <c r="Y151" i="14"/>
  <c r="P151" i="14"/>
  <c r="N151" i="14"/>
  <c r="AI150" i="14"/>
  <c r="AF150" i="14"/>
  <c r="AB150" i="14"/>
  <c r="AA150" i="14"/>
  <c r="Z150" i="14"/>
  <c r="Y150" i="14"/>
  <c r="P150" i="14"/>
  <c r="N150" i="14"/>
  <c r="AI149" i="14"/>
  <c r="AF149" i="14"/>
  <c r="AB149" i="14"/>
  <c r="AA149" i="14"/>
  <c r="Z149" i="14"/>
  <c r="Y149" i="14"/>
  <c r="P149" i="14"/>
  <c r="N149" i="14"/>
  <c r="AI148" i="14"/>
  <c r="AF148" i="14"/>
  <c r="AB148" i="14"/>
  <c r="AA148" i="14"/>
  <c r="Z148" i="14"/>
  <c r="Y148" i="14"/>
  <c r="P148" i="14"/>
  <c r="N148" i="14"/>
  <c r="AI147" i="14"/>
  <c r="AF147" i="14"/>
  <c r="AB147" i="14"/>
  <c r="AA147" i="14"/>
  <c r="Z147" i="14"/>
  <c r="Y147" i="14"/>
  <c r="P147" i="14"/>
  <c r="N147" i="14"/>
  <c r="AI146" i="14"/>
  <c r="AF146" i="14"/>
  <c r="AB146" i="14"/>
  <c r="AA146" i="14"/>
  <c r="Z146" i="14"/>
  <c r="Y146" i="14"/>
  <c r="P146" i="14"/>
  <c r="N146" i="14"/>
  <c r="AI145" i="14"/>
  <c r="AF145" i="14"/>
  <c r="AB145" i="14"/>
  <c r="AA145" i="14"/>
  <c r="Z145" i="14"/>
  <c r="Y145" i="14"/>
  <c r="P145" i="14"/>
  <c r="N145" i="14"/>
  <c r="AI144" i="14"/>
  <c r="AF144" i="14"/>
  <c r="AB144" i="14"/>
  <c r="AA144" i="14"/>
  <c r="Z144" i="14"/>
  <c r="Y144" i="14"/>
  <c r="P144" i="14"/>
  <c r="N144" i="14"/>
  <c r="AI143" i="14"/>
  <c r="AF143" i="14"/>
  <c r="AB143" i="14"/>
  <c r="AA143" i="14"/>
  <c r="Z143" i="14"/>
  <c r="Y143" i="14"/>
  <c r="P143" i="14"/>
  <c r="N143" i="14"/>
  <c r="AI142" i="14"/>
  <c r="AF142" i="14"/>
  <c r="AB142" i="14"/>
  <c r="AA142" i="14"/>
  <c r="Z142" i="14"/>
  <c r="Y142" i="14"/>
  <c r="P142" i="14"/>
  <c r="N142" i="14"/>
  <c r="AI141" i="14"/>
  <c r="AF141" i="14"/>
  <c r="AB141" i="14"/>
  <c r="AA141" i="14"/>
  <c r="Z141" i="14"/>
  <c r="Y141" i="14"/>
  <c r="P141" i="14"/>
  <c r="N141" i="14"/>
  <c r="AI140" i="14"/>
  <c r="AF140" i="14"/>
  <c r="AB140" i="14"/>
  <c r="AA140" i="14"/>
  <c r="Z140" i="14"/>
  <c r="Y140" i="14"/>
  <c r="P140" i="14"/>
  <c r="N140" i="14"/>
  <c r="AI139" i="14"/>
  <c r="AF139" i="14"/>
  <c r="AB139" i="14"/>
  <c r="AA139" i="14"/>
  <c r="Z139" i="14"/>
  <c r="Y139" i="14"/>
  <c r="P139" i="14"/>
  <c r="N139" i="14"/>
  <c r="AI138" i="14"/>
  <c r="AF138" i="14"/>
  <c r="AB138" i="14"/>
  <c r="AA138" i="14"/>
  <c r="Z138" i="14"/>
  <c r="Y138" i="14"/>
  <c r="P138" i="14"/>
  <c r="N138" i="14"/>
  <c r="AI137" i="14"/>
  <c r="AF137" i="14"/>
  <c r="AB137" i="14"/>
  <c r="AA137" i="14"/>
  <c r="Z137" i="14"/>
  <c r="Y137" i="14"/>
  <c r="P137" i="14"/>
  <c r="N137" i="14"/>
  <c r="AI136" i="14"/>
  <c r="AF136" i="14"/>
  <c r="AB136" i="14"/>
  <c r="AA136" i="14"/>
  <c r="Z136" i="14"/>
  <c r="Y136" i="14"/>
  <c r="P136" i="14"/>
  <c r="N136" i="14"/>
  <c r="AI135" i="14"/>
  <c r="AF135" i="14"/>
  <c r="AB135" i="14"/>
  <c r="AA135" i="14"/>
  <c r="Z135" i="14"/>
  <c r="Y135" i="14"/>
  <c r="P135" i="14"/>
  <c r="N135" i="14"/>
  <c r="AI134" i="14"/>
  <c r="AF134" i="14"/>
  <c r="AB134" i="14"/>
  <c r="AA134" i="14"/>
  <c r="Z134" i="14"/>
  <c r="Y134" i="14"/>
  <c r="P134" i="14"/>
  <c r="N134" i="14"/>
  <c r="AI133" i="14"/>
  <c r="AF133" i="14"/>
  <c r="AB133" i="14"/>
  <c r="AA133" i="14"/>
  <c r="Z133" i="14"/>
  <c r="Y133" i="14"/>
  <c r="P133" i="14"/>
  <c r="N133" i="14"/>
  <c r="AI132" i="14"/>
  <c r="AF132" i="14"/>
  <c r="AB132" i="14"/>
  <c r="AA132" i="14"/>
  <c r="Z132" i="14"/>
  <c r="Y132" i="14"/>
  <c r="P132" i="14"/>
  <c r="N132" i="14"/>
  <c r="AI131" i="14"/>
  <c r="AF131" i="14"/>
  <c r="AB131" i="14"/>
  <c r="AA131" i="14"/>
  <c r="Z131" i="14"/>
  <c r="Y131" i="14"/>
  <c r="P131" i="14"/>
  <c r="N131" i="14"/>
  <c r="AI130" i="14"/>
  <c r="AF130" i="14"/>
  <c r="AB130" i="14"/>
  <c r="AA130" i="14"/>
  <c r="Z130" i="14"/>
  <c r="Y130" i="14"/>
  <c r="P130" i="14"/>
  <c r="N130" i="14"/>
  <c r="AI129" i="14"/>
  <c r="AF129" i="14"/>
  <c r="AB129" i="14"/>
  <c r="AA129" i="14"/>
  <c r="Z129" i="14"/>
  <c r="Y129" i="14"/>
  <c r="P129" i="14"/>
  <c r="N129" i="14"/>
  <c r="AI128" i="14"/>
  <c r="AF128" i="14"/>
  <c r="AB128" i="14"/>
  <c r="AA128" i="14"/>
  <c r="Z128" i="14"/>
  <c r="Y128" i="14"/>
  <c r="P128" i="14"/>
  <c r="N128" i="14"/>
  <c r="AI127" i="14"/>
  <c r="AF127" i="14"/>
  <c r="AB127" i="14"/>
  <c r="AA127" i="14"/>
  <c r="Z127" i="14"/>
  <c r="Y127" i="14"/>
  <c r="P127" i="14"/>
  <c r="N127" i="14"/>
  <c r="AI126" i="14"/>
  <c r="AF126" i="14"/>
  <c r="AB126" i="14"/>
  <c r="AA126" i="14"/>
  <c r="Z126" i="14"/>
  <c r="Y126" i="14"/>
  <c r="P126" i="14"/>
  <c r="N126" i="14"/>
  <c r="AI125" i="14"/>
  <c r="AF125" i="14"/>
  <c r="AB125" i="14"/>
  <c r="AA125" i="14"/>
  <c r="Z125" i="14"/>
  <c r="Y125" i="14"/>
  <c r="P125" i="14"/>
  <c r="N125" i="14"/>
  <c r="AI124" i="14"/>
  <c r="AF124" i="14"/>
  <c r="AB124" i="14"/>
  <c r="AA124" i="14"/>
  <c r="Z124" i="14"/>
  <c r="Y124" i="14"/>
  <c r="P124" i="14"/>
  <c r="N124" i="14"/>
  <c r="AI123" i="14"/>
  <c r="AF123" i="14"/>
  <c r="AB123" i="14"/>
  <c r="AA123" i="14"/>
  <c r="Z123" i="14"/>
  <c r="Y123" i="14"/>
  <c r="P123" i="14"/>
  <c r="N123" i="14"/>
  <c r="AI122" i="14"/>
  <c r="AF122" i="14"/>
  <c r="AB122" i="14"/>
  <c r="AA122" i="14"/>
  <c r="Z122" i="14"/>
  <c r="Y122" i="14"/>
  <c r="P122" i="14"/>
  <c r="N122" i="14"/>
  <c r="AI121" i="14"/>
  <c r="AF121" i="14"/>
  <c r="AB121" i="14"/>
  <c r="AA121" i="14"/>
  <c r="Z121" i="14"/>
  <c r="Y121" i="14"/>
  <c r="P121" i="14"/>
  <c r="N121" i="14"/>
  <c r="AI120" i="14"/>
  <c r="AF120" i="14"/>
  <c r="AB120" i="14"/>
  <c r="AA120" i="14"/>
  <c r="Z120" i="14"/>
  <c r="Y120" i="14"/>
  <c r="P120" i="14"/>
  <c r="N120" i="14"/>
  <c r="AI119" i="14"/>
  <c r="AF119" i="14"/>
  <c r="AB119" i="14"/>
  <c r="AA119" i="14"/>
  <c r="Z119" i="14"/>
  <c r="Y119" i="14"/>
  <c r="P119" i="14"/>
  <c r="N119" i="14"/>
  <c r="AI118" i="14"/>
  <c r="AF118" i="14"/>
  <c r="AB118" i="14"/>
  <c r="AA118" i="14"/>
  <c r="Z118" i="14"/>
  <c r="Y118" i="14"/>
  <c r="P118" i="14"/>
  <c r="N118" i="14"/>
  <c r="AI117" i="14"/>
  <c r="AF117" i="14"/>
  <c r="AB117" i="14"/>
  <c r="AA117" i="14"/>
  <c r="Z117" i="14"/>
  <c r="Y117" i="14"/>
  <c r="P117" i="14"/>
  <c r="N117" i="14"/>
  <c r="AI116" i="14"/>
  <c r="AF116" i="14"/>
  <c r="AB116" i="14"/>
  <c r="AA116" i="14"/>
  <c r="Z116" i="14"/>
  <c r="Y116" i="14"/>
  <c r="P116" i="14"/>
  <c r="N116" i="14"/>
  <c r="AI115" i="14"/>
  <c r="AF115" i="14"/>
  <c r="AB115" i="14"/>
  <c r="AA115" i="14"/>
  <c r="Z115" i="14"/>
  <c r="Y115" i="14"/>
  <c r="P115" i="14"/>
  <c r="N115" i="14"/>
  <c r="AI114" i="14"/>
  <c r="AF114" i="14"/>
  <c r="AB114" i="14"/>
  <c r="AA114" i="14"/>
  <c r="Z114" i="14"/>
  <c r="Y114" i="14"/>
  <c r="P114" i="14"/>
  <c r="N114" i="14"/>
  <c r="AI113" i="14"/>
  <c r="AF113" i="14"/>
  <c r="AB113" i="14"/>
  <c r="AA113" i="14"/>
  <c r="Z113" i="14"/>
  <c r="Y113" i="14"/>
  <c r="P113" i="14"/>
  <c r="N113" i="14"/>
  <c r="AI112" i="14"/>
  <c r="AF112" i="14"/>
  <c r="AB112" i="14"/>
  <c r="AA112" i="14"/>
  <c r="Z112" i="14"/>
  <c r="Y112" i="14"/>
  <c r="P112" i="14"/>
  <c r="N112" i="14"/>
  <c r="AI111" i="14"/>
  <c r="AF111" i="14"/>
  <c r="AB111" i="14"/>
  <c r="AA111" i="14"/>
  <c r="Z111" i="14"/>
  <c r="Y111" i="14"/>
  <c r="P111" i="14"/>
  <c r="N111" i="14"/>
  <c r="AI110" i="14"/>
  <c r="AF110" i="14"/>
  <c r="AB110" i="14"/>
  <c r="AA110" i="14"/>
  <c r="Z110" i="14"/>
  <c r="Y110" i="14"/>
  <c r="P110" i="14"/>
  <c r="N110" i="14"/>
  <c r="AI109" i="14"/>
  <c r="AF109" i="14"/>
  <c r="AB109" i="14"/>
  <c r="AA109" i="14"/>
  <c r="Z109" i="14"/>
  <c r="Y109" i="14"/>
  <c r="P109" i="14"/>
  <c r="N109" i="14"/>
  <c r="AI108" i="14"/>
  <c r="AF108" i="14"/>
  <c r="AB108" i="14"/>
  <c r="AA108" i="14"/>
  <c r="Z108" i="14"/>
  <c r="Y108" i="14"/>
  <c r="P108" i="14"/>
  <c r="N108" i="14"/>
  <c r="AI107" i="14"/>
  <c r="AF107" i="14"/>
  <c r="AB107" i="14"/>
  <c r="AA107" i="14"/>
  <c r="Z107" i="14"/>
  <c r="Y107" i="14"/>
  <c r="P107" i="14"/>
  <c r="N107" i="14"/>
  <c r="AI106" i="14"/>
  <c r="AF106" i="14"/>
  <c r="AB106" i="14"/>
  <c r="AA106" i="14"/>
  <c r="Z106" i="14"/>
  <c r="Y106" i="14"/>
  <c r="P106" i="14"/>
  <c r="N106" i="14"/>
  <c r="AI105" i="14"/>
  <c r="AF105" i="14"/>
  <c r="AB105" i="14"/>
  <c r="AA105" i="14"/>
  <c r="Z105" i="14"/>
  <c r="Y105" i="14"/>
  <c r="P105" i="14"/>
  <c r="N105" i="14"/>
  <c r="AI104" i="14"/>
  <c r="AF104" i="14"/>
  <c r="AB104" i="14"/>
  <c r="AA104" i="14"/>
  <c r="Z104" i="14"/>
  <c r="Y104" i="14"/>
  <c r="P104" i="14"/>
  <c r="N104" i="14"/>
  <c r="AI103" i="14"/>
  <c r="AF103" i="14"/>
  <c r="AB103" i="14"/>
  <c r="AA103" i="14"/>
  <c r="Z103" i="14"/>
  <c r="Y103" i="14"/>
  <c r="P103" i="14"/>
  <c r="N103" i="14"/>
  <c r="AI102" i="14"/>
  <c r="AF102" i="14"/>
  <c r="AB102" i="14"/>
  <c r="AA102" i="14"/>
  <c r="Z102" i="14"/>
  <c r="Y102" i="14"/>
  <c r="P102" i="14"/>
  <c r="N102" i="14"/>
  <c r="AI101" i="14"/>
  <c r="AF101" i="14"/>
  <c r="AB101" i="14"/>
  <c r="AA101" i="14"/>
  <c r="Z101" i="14"/>
  <c r="Y101" i="14"/>
  <c r="P101" i="14"/>
  <c r="N101" i="14"/>
  <c r="AI100" i="14"/>
  <c r="AF100" i="14"/>
  <c r="AB100" i="14"/>
  <c r="AA100" i="14"/>
  <c r="Z100" i="14"/>
  <c r="Y100" i="14"/>
  <c r="P100" i="14"/>
  <c r="N100" i="14"/>
  <c r="AI99" i="14"/>
  <c r="AF99" i="14"/>
  <c r="AB99" i="14"/>
  <c r="AA99" i="14"/>
  <c r="Z99" i="14"/>
  <c r="Y99" i="14"/>
  <c r="P99" i="14"/>
  <c r="N99" i="14"/>
  <c r="AI98" i="14"/>
  <c r="AF98" i="14"/>
  <c r="AB98" i="14"/>
  <c r="AA98" i="14"/>
  <c r="Z98" i="14"/>
  <c r="Y98" i="14"/>
  <c r="P98" i="14"/>
  <c r="N98" i="14"/>
  <c r="AI97" i="14"/>
  <c r="AF97" i="14"/>
  <c r="AB97" i="14"/>
  <c r="AA97" i="14"/>
  <c r="Z97" i="14"/>
  <c r="Y97" i="14"/>
  <c r="P97" i="14"/>
  <c r="N97" i="14"/>
  <c r="AI96" i="14"/>
  <c r="AF96" i="14"/>
  <c r="AB96" i="14"/>
  <c r="AA96" i="14"/>
  <c r="Z96" i="14"/>
  <c r="Y96" i="14"/>
  <c r="P96" i="14"/>
  <c r="N96" i="14"/>
  <c r="AI95" i="14"/>
  <c r="AF95" i="14"/>
  <c r="AB95" i="14"/>
  <c r="AA95" i="14"/>
  <c r="Z95" i="14"/>
  <c r="Y95" i="14"/>
  <c r="P95" i="14"/>
  <c r="N95" i="14"/>
  <c r="AI94" i="14"/>
  <c r="AF94" i="14"/>
  <c r="AB94" i="14"/>
  <c r="AA94" i="14"/>
  <c r="Z94" i="14"/>
  <c r="Y94" i="14"/>
  <c r="P94" i="14"/>
  <c r="N94" i="14"/>
  <c r="AI93" i="14"/>
  <c r="AF93" i="14"/>
  <c r="AB93" i="14"/>
  <c r="AA93" i="14"/>
  <c r="Z93" i="14"/>
  <c r="Y93" i="14"/>
  <c r="P93" i="14"/>
  <c r="N93" i="14"/>
  <c r="AI92" i="14"/>
  <c r="AF92" i="14"/>
  <c r="AB92" i="14"/>
  <c r="AA92" i="14"/>
  <c r="Z92" i="14"/>
  <c r="Y92" i="14"/>
  <c r="P92" i="14"/>
  <c r="N92" i="14"/>
  <c r="AI91" i="14"/>
  <c r="AF91" i="14"/>
  <c r="AB91" i="14"/>
  <c r="AA91" i="14"/>
  <c r="Z91" i="14"/>
  <c r="Y91" i="14"/>
  <c r="P91" i="14"/>
  <c r="N91" i="14"/>
  <c r="AI90" i="14"/>
  <c r="AF90" i="14"/>
  <c r="AB90" i="14"/>
  <c r="AA90" i="14"/>
  <c r="Z90" i="14"/>
  <c r="Y90" i="14"/>
  <c r="P90" i="14"/>
  <c r="N90" i="14"/>
  <c r="AI89" i="14"/>
  <c r="AF89" i="14"/>
  <c r="AB89" i="14"/>
  <c r="AA89" i="14"/>
  <c r="Z89" i="14"/>
  <c r="Y89" i="14"/>
  <c r="P89" i="14"/>
  <c r="N89" i="14"/>
  <c r="AI88" i="14"/>
  <c r="AF88" i="14"/>
  <c r="AB88" i="14"/>
  <c r="AA88" i="14"/>
  <c r="Z88" i="14"/>
  <c r="Y88" i="14"/>
  <c r="P88" i="14"/>
  <c r="N88" i="14"/>
  <c r="AI87" i="14"/>
  <c r="AF87" i="14"/>
  <c r="AB87" i="14"/>
  <c r="AA87" i="14"/>
  <c r="Z87" i="14"/>
  <c r="Y87" i="14"/>
  <c r="P87" i="14"/>
  <c r="N87" i="14"/>
  <c r="AI86" i="14"/>
  <c r="AF86" i="14"/>
  <c r="AB86" i="14"/>
  <c r="AA86" i="14"/>
  <c r="Z86" i="14"/>
  <c r="Y86" i="14"/>
  <c r="P86" i="14"/>
  <c r="N86" i="14"/>
  <c r="AI85" i="14"/>
  <c r="AF85" i="14"/>
  <c r="AB85" i="14"/>
  <c r="AA85" i="14"/>
  <c r="Z85" i="14"/>
  <c r="Y85" i="14"/>
  <c r="P85" i="14"/>
  <c r="N85" i="14"/>
  <c r="AI84" i="14"/>
  <c r="AF84" i="14"/>
  <c r="AB84" i="14"/>
  <c r="AA84" i="14"/>
  <c r="Z84" i="14"/>
  <c r="Y84" i="14"/>
  <c r="P84" i="14"/>
  <c r="N84" i="14"/>
  <c r="AI83" i="14"/>
  <c r="AF83" i="14"/>
  <c r="AB83" i="14"/>
  <c r="AA83" i="14"/>
  <c r="Z83" i="14"/>
  <c r="Y83" i="14"/>
  <c r="P83" i="14"/>
  <c r="N83" i="14"/>
  <c r="AI82" i="14"/>
  <c r="AF82" i="14"/>
  <c r="AB82" i="14"/>
  <c r="AA82" i="14"/>
  <c r="Z82" i="14"/>
  <c r="Y82" i="14"/>
  <c r="P82" i="14"/>
  <c r="N82" i="14"/>
  <c r="AI81" i="14"/>
  <c r="AF81" i="14"/>
  <c r="AB81" i="14"/>
  <c r="AA81" i="14"/>
  <c r="Z81" i="14"/>
  <c r="Y81" i="14"/>
  <c r="P81" i="14"/>
  <c r="N81" i="14"/>
  <c r="AI80" i="14"/>
  <c r="AF80" i="14"/>
  <c r="AB80" i="14"/>
  <c r="AA80" i="14"/>
  <c r="Z80" i="14"/>
  <c r="Y80" i="14"/>
  <c r="P80" i="14"/>
  <c r="N80" i="14"/>
  <c r="AI79" i="14"/>
  <c r="AF79" i="14"/>
  <c r="AB79" i="14"/>
  <c r="AA79" i="14"/>
  <c r="Z79" i="14"/>
  <c r="Y79" i="14"/>
  <c r="P79" i="14"/>
  <c r="N79" i="14"/>
  <c r="AI78" i="14"/>
  <c r="AF78" i="14"/>
  <c r="AB78" i="14"/>
  <c r="AA78" i="14"/>
  <c r="Z78" i="14"/>
  <c r="Y78" i="14"/>
  <c r="P78" i="14"/>
  <c r="N78" i="14"/>
  <c r="AI77" i="14"/>
  <c r="AF77" i="14"/>
  <c r="AB77" i="14"/>
  <c r="AA77" i="14"/>
  <c r="Z77" i="14"/>
  <c r="Y77" i="14"/>
  <c r="P77" i="14"/>
  <c r="N77" i="14"/>
  <c r="AI76" i="14"/>
  <c r="AF76" i="14"/>
  <c r="AB76" i="14"/>
  <c r="AA76" i="14"/>
  <c r="Z76" i="14"/>
  <c r="Y76" i="14"/>
  <c r="P76" i="14"/>
  <c r="N76" i="14"/>
  <c r="AI75" i="14"/>
  <c r="AF75" i="14"/>
  <c r="AB75" i="14"/>
  <c r="AA75" i="14"/>
  <c r="Z75" i="14"/>
  <c r="Y75" i="14"/>
  <c r="P75" i="14"/>
  <c r="N75" i="14"/>
  <c r="AI74" i="14"/>
  <c r="AF74" i="14"/>
  <c r="AB74" i="14"/>
  <c r="AA74" i="14"/>
  <c r="Z74" i="14"/>
  <c r="Y74" i="14"/>
  <c r="P74" i="14"/>
  <c r="N74" i="14"/>
  <c r="AI73" i="14"/>
  <c r="AF73" i="14"/>
  <c r="AB73" i="14"/>
  <c r="AA73" i="14"/>
  <c r="Z73" i="14"/>
  <c r="Y73" i="14"/>
  <c r="P73" i="14"/>
  <c r="N73" i="14"/>
  <c r="AI72" i="14"/>
  <c r="AF72" i="14"/>
  <c r="AB72" i="14"/>
  <c r="AA72" i="14"/>
  <c r="Z72" i="14"/>
  <c r="Y72" i="14"/>
  <c r="P72" i="14"/>
  <c r="N72" i="14"/>
  <c r="AI71" i="14"/>
  <c r="AF71" i="14"/>
  <c r="AB71" i="14"/>
  <c r="AA71" i="14"/>
  <c r="Z71" i="14"/>
  <c r="Y71" i="14"/>
  <c r="P71" i="14"/>
  <c r="N71" i="14"/>
  <c r="AI70" i="14"/>
  <c r="AF70" i="14"/>
  <c r="AB70" i="14"/>
  <c r="AA70" i="14"/>
  <c r="Z70" i="14"/>
  <c r="Y70" i="14"/>
  <c r="P70" i="14"/>
  <c r="N70" i="14"/>
  <c r="AI69" i="14"/>
  <c r="AF69" i="14"/>
  <c r="AB69" i="14"/>
  <c r="AA69" i="14"/>
  <c r="Z69" i="14"/>
  <c r="Y69" i="14"/>
  <c r="P69" i="14"/>
  <c r="N69" i="14"/>
  <c r="AI68" i="14"/>
  <c r="AF68" i="14"/>
  <c r="AB68" i="14"/>
  <c r="AA68" i="14"/>
  <c r="Z68" i="14"/>
  <c r="Y68" i="14"/>
  <c r="P68" i="14"/>
  <c r="N68" i="14"/>
  <c r="AI67" i="14"/>
  <c r="AF67" i="14"/>
  <c r="AB67" i="14"/>
  <c r="AA67" i="14"/>
  <c r="Z67" i="14"/>
  <c r="Y67" i="14"/>
  <c r="P67" i="14"/>
  <c r="N67" i="14"/>
  <c r="AI66" i="14"/>
  <c r="AF66" i="14"/>
  <c r="AB66" i="14"/>
  <c r="AA66" i="14"/>
  <c r="Z66" i="14"/>
  <c r="Y66" i="14"/>
  <c r="P66" i="14"/>
  <c r="N66" i="14"/>
  <c r="AI65" i="14"/>
  <c r="AF65" i="14"/>
  <c r="AB65" i="14"/>
  <c r="AA65" i="14"/>
  <c r="Z65" i="14"/>
  <c r="Y65" i="14"/>
  <c r="P65" i="14"/>
  <c r="N65" i="14"/>
  <c r="AI64" i="14"/>
  <c r="AF64" i="14"/>
  <c r="AB64" i="14"/>
  <c r="AA64" i="14"/>
  <c r="Z64" i="14"/>
  <c r="Y64" i="14"/>
  <c r="P64" i="14"/>
  <c r="N64" i="14"/>
  <c r="AI63" i="14"/>
  <c r="AF63" i="14"/>
  <c r="AB63" i="14"/>
  <c r="AA63" i="14"/>
  <c r="Z63" i="14"/>
  <c r="Y63" i="14"/>
  <c r="P63" i="14"/>
  <c r="N63" i="14"/>
  <c r="AI62" i="14"/>
  <c r="AF62" i="14"/>
  <c r="AB62" i="14"/>
  <c r="AA62" i="14"/>
  <c r="Z62" i="14"/>
  <c r="Y62" i="14"/>
  <c r="P62" i="14"/>
  <c r="N62" i="14"/>
  <c r="AI61" i="14"/>
  <c r="AF61" i="14"/>
  <c r="AB61" i="14"/>
  <c r="AA61" i="14"/>
  <c r="Z61" i="14"/>
  <c r="Y61" i="14"/>
  <c r="P61" i="14"/>
  <c r="N61" i="14"/>
  <c r="AI60" i="14"/>
  <c r="AF60" i="14"/>
  <c r="AB60" i="14"/>
  <c r="AA60" i="14"/>
  <c r="Z60" i="14"/>
  <c r="Y60" i="14"/>
  <c r="P60" i="14"/>
  <c r="N60" i="14"/>
  <c r="AI59" i="14"/>
  <c r="AF59" i="14"/>
  <c r="AB59" i="14"/>
  <c r="AA59" i="14"/>
  <c r="Z59" i="14"/>
  <c r="Y59" i="14"/>
  <c r="P59" i="14"/>
  <c r="N59" i="14"/>
  <c r="AI58" i="14"/>
  <c r="AF58" i="14"/>
  <c r="AB58" i="14"/>
  <c r="AA58" i="14"/>
  <c r="Z58" i="14"/>
  <c r="Y58" i="14"/>
  <c r="P58" i="14"/>
  <c r="N58" i="14"/>
  <c r="AI57" i="14"/>
  <c r="AF57" i="14"/>
  <c r="AB57" i="14"/>
  <c r="AA57" i="14"/>
  <c r="Z57" i="14"/>
  <c r="Y57" i="14"/>
  <c r="P57" i="14"/>
  <c r="N57" i="14"/>
  <c r="AI56" i="14"/>
  <c r="AF56" i="14"/>
  <c r="AB56" i="14"/>
  <c r="AA56" i="14"/>
  <c r="Z56" i="14"/>
  <c r="Y56" i="14"/>
  <c r="P56" i="14"/>
  <c r="N56" i="14"/>
  <c r="AI55" i="14"/>
  <c r="AF55" i="14"/>
  <c r="AB55" i="14"/>
  <c r="AA55" i="14"/>
  <c r="Z55" i="14"/>
  <c r="Y55" i="14"/>
  <c r="P55" i="14"/>
  <c r="N55" i="14"/>
  <c r="AI54" i="14"/>
  <c r="AF54" i="14"/>
  <c r="P54" i="14"/>
  <c r="N54" i="14"/>
  <c r="AI53" i="14"/>
  <c r="AF53" i="14"/>
  <c r="AB53" i="14"/>
  <c r="AA53" i="14"/>
  <c r="Z53" i="14"/>
  <c r="Y53" i="14"/>
  <c r="P53" i="14"/>
  <c r="N53" i="14"/>
  <c r="AI52" i="14"/>
  <c r="AF52" i="14"/>
  <c r="P52" i="14"/>
  <c r="N52" i="14"/>
  <c r="AI51" i="14"/>
  <c r="AF51" i="14"/>
  <c r="P51" i="14"/>
  <c r="N51" i="14"/>
  <c r="AI50" i="14"/>
  <c r="AF50" i="14"/>
  <c r="P50" i="14"/>
  <c r="N50" i="14"/>
  <c r="AI49" i="14"/>
  <c r="AF49" i="14"/>
  <c r="P49" i="14"/>
  <c r="N49" i="14"/>
  <c r="AI48" i="14"/>
  <c r="AF48" i="14"/>
  <c r="P48" i="14"/>
  <c r="N48" i="14"/>
  <c r="AI47" i="14"/>
  <c r="AF47" i="14"/>
  <c r="P47" i="14"/>
  <c r="N47" i="14"/>
  <c r="AI46" i="14"/>
  <c r="AF46" i="14"/>
  <c r="AB46" i="14"/>
  <c r="AA46" i="14"/>
  <c r="Z46" i="14"/>
  <c r="Y46" i="14"/>
  <c r="P46" i="14"/>
  <c r="N46" i="14"/>
  <c r="AI45" i="14"/>
  <c r="AF45" i="14"/>
  <c r="AB45" i="14"/>
  <c r="AA45" i="14"/>
  <c r="Z45" i="14"/>
  <c r="Y45" i="14"/>
  <c r="P45" i="14"/>
  <c r="N45" i="14"/>
  <c r="AI44" i="14"/>
  <c r="AF44" i="14"/>
  <c r="AB44" i="14"/>
  <c r="AA44" i="14"/>
  <c r="Z44" i="14"/>
  <c r="Y44" i="14"/>
  <c r="P44" i="14"/>
  <c r="N44" i="14"/>
  <c r="AI43" i="14"/>
  <c r="AF43" i="14"/>
  <c r="AB43" i="14"/>
  <c r="AA43" i="14"/>
  <c r="Z43" i="14"/>
  <c r="Y43" i="14"/>
  <c r="P43" i="14"/>
  <c r="N43" i="14"/>
  <c r="AI42" i="14"/>
  <c r="AF42" i="14"/>
  <c r="AB42" i="14"/>
  <c r="AA42" i="14"/>
  <c r="Z42" i="14"/>
  <c r="Y42" i="14"/>
  <c r="P42" i="14"/>
  <c r="N42" i="14"/>
  <c r="AI41" i="14"/>
  <c r="AF41" i="14"/>
  <c r="AB41" i="14"/>
  <c r="AA41" i="14"/>
  <c r="Z41" i="14"/>
  <c r="Y41" i="14"/>
  <c r="P41" i="14"/>
  <c r="N41" i="14"/>
  <c r="AI40" i="14"/>
  <c r="AF40" i="14"/>
  <c r="P40" i="14"/>
  <c r="N40" i="14"/>
  <c r="AI39" i="14"/>
  <c r="AF39" i="14"/>
  <c r="P39" i="14"/>
  <c r="N39" i="14"/>
  <c r="AI38" i="14"/>
  <c r="AF38" i="14"/>
  <c r="AB38" i="14"/>
  <c r="AA38" i="14"/>
  <c r="Z38" i="14"/>
  <c r="Y38" i="14"/>
  <c r="P38" i="14"/>
  <c r="N38" i="14"/>
  <c r="AI37" i="14"/>
  <c r="AF37" i="14"/>
  <c r="P37" i="14"/>
  <c r="N37" i="14"/>
  <c r="AI36" i="14"/>
  <c r="AF36" i="14"/>
  <c r="P36" i="14"/>
  <c r="N36" i="14"/>
  <c r="AI35" i="14"/>
  <c r="AF35" i="14"/>
  <c r="P35" i="14"/>
  <c r="N35" i="14"/>
  <c r="AI34" i="14"/>
  <c r="AF34" i="14"/>
  <c r="AB34" i="14"/>
  <c r="AA34" i="14"/>
  <c r="Z34" i="14"/>
  <c r="Y34" i="14"/>
  <c r="P34" i="14"/>
  <c r="N34" i="14"/>
  <c r="AI33" i="14"/>
  <c r="AF33" i="14"/>
  <c r="AB33" i="14"/>
  <c r="AA33" i="14"/>
  <c r="Z33" i="14"/>
  <c r="Y33" i="14"/>
  <c r="P33" i="14"/>
  <c r="N33" i="14"/>
  <c r="AI32" i="14"/>
  <c r="AF32" i="14"/>
  <c r="AB32" i="14"/>
  <c r="AA32" i="14"/>
  <c r="Z32" i="14"/>
  <c r="Y32" i="14"/>
  <c r="P32" i="14"/>
  <c r="N32" i="14"/>
  <c r="AI31" i="14"/>
  <c r="AF31" i="14"/>
  <c r="AB31" i="14"/>
  <c r="AA31" i="14"/>
  <c r="Z31" i="14"/>
  <c r="Y31" i="14"/>
  <c r="P31" i="14"/>
  <c r="N31" i="14"/>
  <c r="AI30" i="14"/>
  <c r="AF30" i="14"/>
  <c r="P30" i="14"/>
  <c r="N30" i="14"/>
  <c r="AI29" i="14"/>
  <c r="AF29" i="14"/>
  <c r="P29" i="14"/>
  <c r="N29" i="14"/>
  <c r="AI28" i="14"/>
  <c r="AF28" i="14"/>
  <c r="P28" i="14"/>
  <c r="N28" i="14"/>
  <c r="AI27" i="14"/>
  <c r="AF27" i="14"/>
  <c r="P27" i="14"/>
  <c r="N27" i="14"/>
  <c r="AI26" i="14"/>
  <c r="AF26" i="14"/>
  <c r="AB26" i="14"/>
  <c r="AA26" i="14"/>
  <c r="Z26" i="14"/>
  <c r="Y26" i="14"/>
  <c r="P26" i="14"/>
  <c r="N26" i="14"/>
  <c r="AI25" i="14"/>
  <c r="AF25" i="14"/>
  <c r="AB25" i="14"/>
  <c r="AA25" i="14"/>
  <c r="Z25" i="14"/>
  <c r="Y25" i="14"/>
  <c r="P25" i="14"/>
  <c r="N25" i="14"/>
  <c r="AI24" i="14"/>
  <c r="AF24" i="14"/>
  <c r="P24" i="14"/>
  <c r="N24" i="14"/>
  <c r="AI23" i="14"/>
  <c r="AF23" i="14"/>
  <c r="P23" i="14"/>
  <c r="N23" i="14"/>
  <c r="AI22" i="14"/>
  <c r="AF22" i="14"/>
  <c r="P22" i="14"/>
  <c r="N22" i="14"/>
  <c r="AI21" i="14"/>
  <c r="AF21" i="14"/>
  <c r="P21" i="14"/>
  <c r="N21" i="14"/>
  <c r="AI20" i="14"/>
  <c r="AF20" i="14"/>
  <c r="P20" i="14"/>
  <c r="N20" i="14"/>
  <c r="AI19" i="14"/>
  <c r="AF19" i="14"/>
  <c r="P19" i="14"/>
  <c r="N19" i="14"/>
  <c r="AI18" i="14"/>
  <c r="AF18" i="14"/>
  <c r="AB18" i="14"/>
  <c r="AA18" i="14"/>
  <c r="Z18" i="14"/>
  <c r="Y18" i="14"/>
  <c r="P18" i="14"/>
  <c r="N18" i="14"/>
  <c r="AI17" i="14"/>
  <c r="AF17" i="14"/>
  <c r="AB17" i="14"/>
  <c r="AA17" i="14"/>
  <c r="Z17" i="14"/>
  <c r="Y17" i="14"/>
  <c r="P17" i="14"/>
  <c r="N17" i="14"/>
  <c r="AI16" i="14"/>
  <c r="AF16" i="14"/>
  <c r="AB16" i="14"/>
  <c r="AA16" i="14"/>
  <c r="Z16" i="14"/>
  <c r="Y16" i="14"/>
  <c r="P16" i="14"/>
  <c r="N16" i="14"/>
  <c r="AI15" i="14"/>
  <c r="AF15" i="14"/>
  <c r="AB15" i="14"/>
  <c r="AA15" i="14"/>
  <c r="Z15" i="14"/>
  <c r="Y15" i="14"/>
  <c r="P15" i="14"/>
  <c r="N15" i="14"/>
  <c r="AI14" i="14"/>
  <c r="AF14" i="14"/>
  <c r="AB14" i="14"/>
  <c r="AA14" i="14"/>
  <c r="Z14" i="14"/>
  <c r="Y14" i="14"/>
  <c r="P14" i="14"/>
  <c r="N14" i="14"/>
  <c r="AI13" i="14"/>
  <c r="AF13" i="14"/>
  <c r="AB13" i="14"/>
  <c r="AA13" i="14"/>
  <c r="Z13" i="14"/>
  <c r="Y13" i="14"/>
  <c r="P13" i="14"/>
  <c r="N13" i="14"/>
  <c r="AI12" i="14"/>
  <c r="AF12" i="14"/>
  <c r="AB12" i="14"/>
  <c r="AA12" i="14"/>
  <c r="Z12" i="14"/>
  <c r="Y12" i="14"/>
  <c r="P12" i="14"/>
  <c r="N12" i="14"/>
  <c r="AI11" i="14"/>
  <c r="AF11" i="14"/>
  <c r="AB11" i="14"/>
  <c r="AA11" i="14"/>
  <c r="Z11" i="14"/>
  <c r="Y11" i="14"/>
  <c r="P11" i="14"/>
  <c r="N11" i="14"/>
  <c r="AI10" i="14"/>
  <c r="AF10" i="14"/>
  <c r="AB10" i="14"/>
  <c r="AA10" i="14"/>
  <c r="Z10" i="14"/>
  <c r="Y10" i="14"/>
  <c r="P10" i="14"/>
  <c r="N10" i="14"/>
  <c r="AI9" i="14"/>
  <c r="AF9" i="14"/>
  <c r="AB9" i="14"/>
  <c r="AA9" i="14"/>
  <c r="Z9" i="14"/>
  <c r="Y9" i="14"/>
  <c r="P9" i="14"/>
  <c r="N9" i="14"/>
  <c r="AI8" i="14"/>
  <c r="AB8" i="14"/>
  <c r="AA8" i="14"/>
  <c r="Z8" i="14"/>
  <c r="Y8" i="14"/>
  <c r="P8" i="14"/>
  <c r="N8" i="14"/>
  <c r="C8" i="14"/>
  <c r="G8" i="14"/>
  <c r="AH5" i="14"/>
  <c r="W5" i="14"/>
  <c r="AH4" i="14"/>
  <c r="W4" i="14"/>
  <c r="C4" i="14"/>
  <c r="AH3" i="14"/>
  <c r="W3" i="14"/>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A232" i="1"/>
  <c r="A233" i="1"/>
  <c r="A234" i="1"/>
  <c r="A235" i="1"/>
  <c r="A236" i="1"/>
  <c r="A237" i="1"/>
  <c r="A238" i="1"/>
  <c r="A239" i="1"/>
  <c r="A240" i="1"/>
  <c r="A241" i="1"/>
  <c r="A242" i="1"/>
  <c r="A243" i="1"/>
  <c r="A244" i="1"/>
  <c r="A245" i="1"/>
  <c r="A246" i="1"/>
  <c r="A247" i="1"/>
  <c r="A248" i="1"/>
  <c r="A249" i="1"/>
  <c r="A250" i="1"/>
  <c r="P9" i="1"/>
  <c r="P10" i="1"/>
  <c r="P11" i="1"/>
  <c r="P12" i="1"/>
  <c r="P13" i="1"/>
  <c r="P14" i="1"/>
  <c r="P15" i="1"/>
  <c r="P16" i="1"/>
  <c r="P17" i="1"/>
  <c r="P18" i="1"/>
  <c r="P19" i="1"/>
  <c r="P21" i="1"/>
  <c r="P22" i="1"/>
  <c r="P23" i="1"/>
  <c r="P24" i="1"/>
  <c r="P25" i="1"/>
  <c r="P26" i="1"/>
  <c r="P27" i="1"/>
  <c r="P28" i="1"/>
  <c r="P29" i="1"/>
  <c r="P30" i="1"/>
  <c r="P31" i="1"/>
  <c r="P32" i="1"/>
  <c r="P33" i="1"/>
  <c r="P34" i="1"/>
  <c r="P36" i="1"/>
  <c r="P37" i="1"/>
  <c r="P38" i="1"/>
  <c r="P39" i="1"/>
  <c r="P40" i="1"/>
  <c r="P41" i="1"/>
  <c r="P42" i="1"/>
  <c r="P43" i="1"/>
  <c r="P44" i="1"/>
  <c r="P45" i="1"/>
  <c r="P46" i="1"/>
  <c r="P47" i="1"/>
  <c r="P48" i="1"/>
  <c r="P49" i="1"/>
  <c r="P50" i="1"/>
  <c r="P53" i="1"/>
  <c r="P54" i="1"/>
  <c r="P55" i="1"/>
  <c r="P56" i="1"/>
  <c r="P57" i="1"/>
  <c r="P59" i="1"/>
  <c r="P60" i="1"/>
  <c r="P61"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8" i="1"/>
  <c r="G178" i="20"/>
  <c r="F8" i="1"/>
  <c r="R8" i="1" s="1"/>
  <c r="F8" i="18"/>
  <c r="R8" i="18" s="1"/>
  <c r="G8" i="18"/>
  <c r="F8" i="15"/>
  <c r="R8" i="15" s="1"/>
  <c r="I11" i="21"/>
  <c r="S11" i="21"/>
  <c r="AD11" i="21"/>
  <c r="AH6" i="24"/>
  <c r="AH8" i="24"/>
  <c r="AG6" i="24"/>
  <c r="AG8" i="24"/>
  <c r="B10" i="21"/>
  <c r="L10" i="21"/>
  <c r="L9" i="21"/>
  <c r="L59" i="24"/>
  <c r="F13" i="20"/>
  <c r="R13" i="20" s="1"/>
  <c r="F8" i="17"/>
  <c r="R8" i="17" s="1"/>
  <c r="F11" i="21"/>
  <c r="R11" i="21" s="1"/>
  <c r="B11" i="21"/>
  <c r="F8" i="16"/>
  <c r="R8" i="16" s="1"/>
  <c r="F12" i="22"/>
  <c r="R12" i="22" s="1"/>
  <c r="F11" i="23"/>
  <c r="R11" i="23" s="1"/>
  <c r="F8" i="14"/>
  <c r="R8" i="14" s="1"/>
  <c r="AY20" i="14"/>
  <c r="AY28" i="14" s="1"/>
  <c r="BB20" i="14"/>
  <c r="BB28" i="14" s="1"/>
  <c r="BB18" i="15"/>
  <c r="BA18" i="15" s="1"/>
  <c r="BB19" i="16"/>
  <c r="AY19" i="16"/>
  <c r="AY27" i="16" s="1"/>
  <c r="B10" i="24"/>
  <c r="H10" i="24"/>
  <c r="AY19" i="18"/>
  <c r="AY27" i="18" s="1"/>
  <c r="BB19" i="18"/>
  <c r="L39" i="24"/>
  <c r="I11" i="24"/>
  <c r="F11" i="24"/>
  <c r="R11" i="24" s="1"/>
  <c r="C12" i="24"/>
  <c r="G12" i="24"/>
  <c r="S11" i="24"/>
  <c r="AD11" i="24"/>
  <c r="BB19" i="14"/>
  <c r="AY19" i="14"/>
  <c r="AY27" i="14" s="1"/>
  <c r="AY20" i="16"/>
  <c r="AY28" i="16" s="1"/>
  <c r="BB21" i="18"/>
  <c r="BB18" i="18"/>
  <c r="BA18" i="18" s="1"/>
  <c r="AY18" i="18"/>
  <c r="AY26" i="18" s="1"/>
  <c r="A10" i="21"/>
  <c r="AY18" i="17"/>
  <c r="AY26" i="17" s="1"/>
  <c r="BB21" i="17"/>
  <c r="BB18" i="17"/>
  <c r="BB26" i="17" s="1"/>
  <c r="BB20" i="15"/>
  <c r="BB28" i="15" s="1"/>
  <c r="AY20" i="17"/>
  <c r="AY28" i="17" s="1"/>
  <c r="BB20" i="17"/>
  <c r="BB28" i="17" s="1"/>
  <c r="AY18" i="14"/>
  <c r="AY26" i="14" s="1"/>
  <c r="BB21" i="14"/>
  <c r="BB18" i="14"/>
  <c r="BB26" i="14" s="1"/>
  <c r="AY19" i="15"/>
  <c r="AY27" i="15" s="1"/>
  <c r="BB19" i="17"/>
  <c r="AY19" i="17"/>
  <c r="AY27" i="17" s="1"/>
  <c r="BB20" i="18"/>
  <c r="BB28" i="18" s="1"/>
  <c r="AY20" i="18"/>
  <c r="AY28" i="18" s="1"/>
  <c r="M43" i="24"/>
  <c r="J10" i="24"/>
  <c r="A10" i="24"/>
  <c r="AT30" i="18"/>
  <c r="AZ30" i="18"/>
  <c r="AT22" i="18"/>
  <c r="AT14" i="18"/>
  <c r="AH9" i="24"/>
  <c r="AH10" i="24"/>
  <c r="AH11" i="24"/>
  <c r="AH12" i="24"/>
  <c r="AH13" i="24"/>
  <c r="AH14" i="24"/>
  <c r="AH15" i="24"/>
  <c r="AH16" i="24"/>
  <c r="AH17" i="24"/>
  <c r="AH18" i="24"/>
  <c r="AH19" i="24"/>
  <c r="AH20" i="24"/>
  <c r="AH21" i="24"/>
  <c r="AJ21" i="24"/>
  <c r="AH22" i="24"/>
  <c r="AJ22" i="24"/>
  <c r="AH23" i="24"/>
  <c r="AJ23" i="24"/>
  <c r="AH24" i="24"/>
  <c r="AJ24" i="24"/>
  <c r="AH25" i="24"/>
  <c r="AJ25" i="24"/>
  <c r="AH26" i="24"/>
  <c r="AJ26" i="24"/>
  <c r="AH27" i="24"/>
  <c r="AJ27" i="24"/>
  <c r="AH28" i="24"/>
  <c r="AJ28" i="24"/>
  <c r="AH29" i="24"/>
  <c r="AJ29" i="24"/>
  <c r="AH30" i="24"/>
  <c r="AJ30" i="24"/>
  <c r="AH31" i="24"/>
  <c r="AJ31" i="24"/>
  <c r="AH32" i="24"/>
  <c r="AJ32" i="24"/>
  <c r="AH33" i="24"/>
  <c r="AJ33" i="24"/>
  <c r="AH34" i="24"/>
  <c r="AJ34" i="24"/>
  <c r="AH35" i="24"/>
  <c r="AJ35" i="24"/>
  <c r="AH36" i="24"/>
  <c r="AJ36" i="24"/>
  <c r="AH37" i="24"/>
  <c r="AJ37" i="24"/>
  <c r="AH38" i="24"/>
  <c r="AJ38" i="24"/>
  <c r="AH39" i="24"/>
  <c r="AJ39" i="24"/>
  <c r="AH40" i="24"/>
  <c r="AJ40" i="24"/>
  <c r="AH41" i="24"/>
  <c r="AJ41" i="24"/>
  <c r="AH42" i="24"/>
  <c r="AJ42" i="24"/>
  <c r="AH43" i="24"/>
  <c r="AJ43" i="24"/>
  <c r="AH44" i="24"/>
  <c r="AJ44" i="24"/>
  <c r="AH45" i="24"/>
  <c r="AJ45" i="24"/>
  <c r="AH46" i="24"/>
  <c r="AJ46" i="24"/>
  <c r="AH47" i="24"/>
  <c r="AJ47" i="24"/>
  <c r="AH48" i="24"/>
  <c r="AJ48" i="24"/>
  <c r="AH49" i="24"/>
  <c r="AJ49" i="24"/>
  <c r="AH50" i="24"/>
  <c r="AJ50" i="24"/>
  <c r="AH51" i="24"/>
  <c r="AJ51" i="24"/>
  <c r="AH52" i="24"/>
  <c r="AJ52" i="24"/>
  <c r="AH53" i="24"/>
  <c r="AJ53" i="24"/>
  <c r="AH54" i="24"/>
  <c r="AJ54" i="24"/>
  <c r="AH55" i="24"/>
  <c r="AJ55" i="24"/>
  <c r="AH56" i="24"/>
  <c r="AJ56" i="24"/>
  <c r="AH57" i="24"/>
  <c r="AJ57" i="24"/>
  <c r="AH58" i="24"/>
  <c r="AJ58" i="24"/>
  <c r="AH59" i="24"/>
  <c r="AJ59" i="24"/>
  <c r="AH60" i="24"/>
  <c r="AJ60" i="24"/>
  <c r="AH61" i="24"/>
  <c r="AJ61" i="24"/>
  <c r="AH62" i="24"/>
  <c r="AJ62" i="24"/>
  <c r="AH63" i="24"/>
  <c r="AJ63" i="24"/>
  <c r="AH64" i="24"/>
  <c r="AJ64" i="24"/>
  <c r="AH65" i="24"/>
  <c r="AJ65" i="24"/>
  <c r="AH66" i="24"/>
  <c r="AJ66" i="24"/>
  <c r="AH67" i="24"/>
  <c r="AJ67" i="24"/>
  <c r="AH68" i="24"/>
  <c r="AJ68" i="24"/>
  <c r="AH69" i="24"/>
  <c r="AJ69" i="24"/>
  <c r="AH70" i="24"/>
  <c r="AJ70" i="24"/>
  <c r="AH71" i="24"/>
  <c r="AJ71" i="24"/>
  <c r="AH72" i="24"/>
  <c r="AJ72" i="24"/>
  <c r="AH73" i="24"/>
  <c r="AJ73" i="24"/>
  <c r="AH74" i="24"/>
  <c r="AJ74" i="24"/>
  <c r="AH75" i="24"/>
  <c r="AJ75" i="24"/>
  <c r="AH76" i="24"/>
  <c r="AJ76" i="24"/>
  <c r="AH77" i="24"/>
  <c r="AJ77" i="24"/>
  <c r="AH78" i="24"/>
  <c r="AJ78" i="24"/>
  <c r="AH79" i="24"/>
  <c r="AJ79" i="24"/>
  <c r="AH80" i="24"/>
  <c r="AJ80" i="24"/>
  <c r="AH81" i="24"/>
  <c r="AJ81" i="24"/>
  <c r="AH82" i="24"/>
  <c r="AJ82" i="24"/>
  <c r="AH83" i="24"/>
  <c r="AJ83" i="24"/>
  <c r="AH84" i="24"/>
  <c r="AJ84" i="24"/>
  <c r="AH85" i="24"/>
  <c r="AJ85" i="24"/>
  <c r="AH86" i="24"/>
  <c r="AJ86" i="24"/>
  <c r="AH87" i="24"/>
  <c r="AJ87" i="24"/>
  <c r="AH88" i="24"/>
  <c r="AJ88" i="24"/>
  <c r="AH89" i="24"/>
  <c r="AJ89" i="24"/>
  <c r="AH90" i="24"/>
  <c r="AJ90" i="24"/>
  <c r="AH91" i="24"/>
  <c r="AJ91" i="24"/>
  <c r="AH92" i="24"/>
  <c r="AJ92" i="24"/>
  <c r="AH93" i="24"/>
  <c r="AJ93" i="24"/>
  <c r="AH94" i="24"/>
  <c r="AJ94" i="24"/>
  <c r="AH95" i="24"/>
  <c r="AJ95" i="24"/>
  <c r="AH96" i="24"/>
  <c r="AJ96" i="24"/>
  <c r="AH97" i="24"/>
  <c r="AJ97" i="24"/>
  <c r="AH98" i="24"/>
  <c r="AJ98" i="24"/>
  <c r="AH99" i="24"/>
  <c r="AJ99" i="24"/>
  <c r="AH100" i="24"/>
  <c r="AJ100" i="24"/>
  <c r="AH101" i="24"/>
  <c r="AJ101" i="24"/>
  <c r="AH102" i="24"/>
  <c r="AJ102" i="24"/>
  <c r="AH103" i="24"/>
  <c r="AJ103" i="24"/>
  <c r="AH104" i="24"/>
  <c r="AJ104" i="24"/>
  <c r="AH105" i="24"/>
  <c r="AJ105" i="24"/>
  <c r="AH106" i="24"/>
  <c r="AJ106" i="24"/>
  <c r="AH107" i="24"/>
  <c r="AJ107" i="24"/>
  <c r="AH108" i="24"/>
  <c r="AJ108" i="24"/>
  <c r="AH109" i="24"/>
  <c r="AJ109" i="24"/>
  <c r="AH110" i="24"/>
  <c r="AJ110" i="24"/>
  <c r="AH111" i="24"/>
  <c r="AJ111" i="24"/>
  <c r="AH112" i="24"/>
  <c r="AJ112" i="24"/>
  <c r="AH113" i="24"/>
  <c r="AJ113" i="24"/>
  <c r="AH114" i="24"/>
  <c r="AJ114" i="24"/>
  <c r="AH115" i="24"/>
  <c r="AJ115" i="24"/>
  <c r="AH116" i="24"/>
  <c r="AJ116" i="24"/>
  <c r="AH117" i="24"/>
  <c r="AJ117" i="24"/>
  <c r="AH118" i="24"/>
  <c r="AJ118" i="24"/>
  <c r="AH119" i="24"/>
  <c r="AJ119" i="24"/>
  <c r="AH120" i="24"/>
  <c r="AJ120" i="24"/>
  <c r="AH121" i="24"/>
  <c r="AJ121" i="24"/>
  <c r="AH122" i="24"/>
  <c r="AJ122" i="24"/>
  <c r="AH123" i="24"/>
  <c r="AJ123" i="24"/>
  <c r="AH124" i="24"/>
  <c r="AJ124" i="24"/>
  <c r="AH125" i="24"/>
  <c r="AJ125" i="24"/>
  <c r="AH126" i="24"/>
  <c r="AJ126" i="24"/>
  <c r="AH127" i="24"/>
  <c r="AJ127" i="24"/>
  <c r="AH128" i="24"/>
  <c r="AJ128" i="24"/>
  <c r="AH129" i="24"/>
  <c r="AJ129" i="24"/>
  <c r="AH130" i="24"/>
  <c r="AJ130" i="24"/>
  <c r="AH131" i="24"/>
  <c r="AJ131" i="24"/>
  <c r="AH132" i="24"/>
  <c r="AJ132" i="24"/>
  <c r="AH133" i="24"/>
  <c r="AJ133" i="24"/>
  <c r="AH134" i="24"/>
  <c r="AJ134" i="24"/>
  <c r="AH135" i="24"/>
  <c r="AJ135" i="24"/>
  <c r="AH136" i="24"/>
  <c r="AJ136" i="24"/>
  <c r="AH137" i="24"/>
  <c r="AJ137" i="24"/>
  <c r="AH138" i="24"/>
  <c r="AJ138" i="24"/>
  <c r="AH139" i="24"/>
  <c r="AJ139" i="24"/>
  <c r="AH140" i="24"/>
  <c r="AJ140" i="24"/>
  <c r="AH141" i="24"/>
  <c r="AJ141" i="24"/>
  <c r="AH142" i="24"/>
  <c r="AJ142" i="24"/>
  <c r="AH143" i="24"/>
  <c r="AJ143" i="24"/>
  <c r="AH144" i="24"/>
  <c r="AJ144" i="24"/>
  <c r="AH145" i="24"/>
  <c r="AJ145" i="24"/>
  <c r="AH146" i="24"/>
  <c r="AJ146" i="24"/>
  <c r="AH147" i="24"/>
  <c r="AJ147" i="24"/>
  <c r="AH148" i="24"/>
  <c r="AJ148" i="24"/>
  <c r="AH149" i="24"/>
  <c r="AJ149" i="24"/>
  <c r="AH150" i="24"/>
  <c r="AJ150" i="24"/>
  <c r="AH151" i="24"/>
  <c r="AJ151" i="24"/>
  <c r="AH152" i="24"/>
  <c r="AJ152" i="24"/>
  <c r="AH153" i="24"/>
  <c r="AJ153" i="24"/>
  <c r="AH154" i="24"/>
  <c r="AJ154" i="24"/>
  <c r="AH155" i="24"/>
  <c r="AJ155" i="24"/>
  <c r="AH156" i="24"/>
  <c r="AJ156" i="24"/>
  <c r="AH157" i="24"/>
  <c r="AJ157" i="24"/>
  <c r="AH158" i="24"/>
  <c r="AJ158" i="24"/>
  <c r="AH159" i="24"/>
  <c r="AJ159" i="24"/>
  <c r="AH160" i="24"/>
  <c r="AJ160" i="24"/>
  <c r="AH161" i="24"/>
  <c r="AJ161" i="24"/>
  <c r="AH162" i="24"/>
  <c r="AJ162" i="24"/>
  <c r="AH163" i="24"/>
  <c r="AJ163" i="24"/>
  <c r="AH164" i="24"/>
  <c r="AJ164" i="24"/>
  <c r="AH165" i="24"/>
  <c r="AJ165" i="24"/>
  <c r="AH166" i="24"/>
  <c r="AJ166" i="24"/>
  <c r="AH167" i="24"/>
  <c r="AJ167" i="24"/>
  <c r="AH168" i="24"/>
  <c r="AJ168" i="24"/>
  <c r="AH169" i="24"/>
  <c r="AJ169" i="24"/>
  <c r="AH170" i="24"/>
  <c r="AJ170" i="24"/>
  <c r="AH171" i="24"/>
  <c r="AJ171" i="24"/>
  <c r="AH172" i="24"/>
  <c r="AJ172" i="24"/>
  <c r="AH173" i="24"/>
  <c r="AJ173" i="24"/>
  <c r="AH174" i="24"/>
  <c r="AJ174" i="24"/>
  <c r="AH175" i="24"/>
  <c r="AJ175" i="24"/>
  <c r="AH176" i="24"/>
  <c r="AJ176" i="24"/>
  <c r="AH177" i="24"/>
  <c r="AJ177" i="24"/>
  <c r="AH178" i="24"/>
  <c r="AJ178" i="24"/>
  <c r="AH179" i="24"/>
  <c r="AJ179" i="24"/>
  <c r="AH180" i="24"/>
  <c r="AJ180" i="24"/>
  <c r="AH181" i="24"/>
  <c r="AJ181" i="24"/>
  <c r="AH182" i="24"/>
  <c r="AJ182" i="24"/>
  <c r="AH183" i="24"/>
  <c r="AJ183" i="24"/>
  <c r="AH184" i="24"/>
  <c r="AJ184" i="24"/>
  <c r="AH185" i="24"/>
  <c r="AJ185" i="24"/>
  <c r="AH186" i="24"/>
  <c r="AJ186" i="24"/>
  <c r="AH187" i="24"/>
  <c r="AJ187" i="24"/>
  <c r="AH188" i="24"/>
  <c r="AJ188" i="24"/>
  <c r="AH189" i="24"/>
  <c r="AJ189" i="24"/>
  <c r="AH190" i="24"/>
  <c r="AJ190" i="24"/>
  <c r="AH191" i="24"/>
  <c r="AJ191" i="24"/>
  <c r="AH192" i="24"/>
  <c r="AJ192" i="24"/>
  <c r="AH193" i="24"/>
  <c r="AJ193" i="24"/>
  <c r="AH194" i="24"/>
  <c r="AJ194" i="24"/>
  <c r="AH195" i="24"/>
  <c r="AJ195" i="24"/>
  <c r="AH196" i="24"/>
  <c r="AJ196" i="24"/>
  <c r="AH197" i="24"/>
  <c r="AJ197" i="24"/>
  <c r="AH198" i="24"/>
  <c r="AJ198" i="24"/>
  <c r="AH199" i="24"/>
  <c r="AJ199" i="24"/>
  <c r="AH200" i="24"/>
  <c r="AJ200" i="24"/>
  <c r="AH201" i="24"/>
  <c r="AJ201" i="24"/>
  <c r="AH202" i="24"/>
  <c r="AJ202" i="24"/>
  <c r="AH203" i="24"/>
  <c r="AJ203" i="24"/>
  <c r="AH204" i="24"/>
  <c r="AJ204" i="24"/>
  <c r="AH205" i="24"/>
  <c r="AJ205" i="24"/>
  <c r="AH206" i="24"/>
  <c r="AJ206" i="24"/>
  <c r="AH207" i="24"/>
  <c r="AJ207" i="24"/>
  <c r="AH208" i="24"/>
  <c r="AJ208" i="24"/>
  <c r="AH209" i="24"/>
  <c r="AH210" i="24"/>
  <c r="AH211" i="24"/>
  <c r="AH212" i="24"/>
  <c r="AH213" i="24"/>
  <c r="AH214" i="24"/>
  <c r="AH215" i="24"/>
  <c r="AH216" i="24"/>
  <c r="AH217" i="24"/>
  <c r="AH218" i="24"/>
  <c r="AH219" i="24"/>
  <c r="AH220" i="24"/>
  <c r="AH221" i="24"/>
  <c r="AH222" i="24"/>
  <c r="AH223" i="24"/>
  <c r="AH224" i="24"/>
  <c r="AH225" i="24"/>
  <c r="AH226" i="24"/>
  <c r="AH227" i="24"/>
  <c r="AH228" i="24"/>
  <c r="AH229" i="24"/>
  <c r="AH230" i="24"/>
  <c r="AH231" i="24"/>
  <c r="AH232" i="24"/>
  <c r="AH233" i="24"/>
  <c r="AH234" i="24"/>
  <c r="AH235" i="24"/>
  <c r="AH236" i="24"/>
  <c r="AH237" i="24"/>
  <c r="AG9" i="24"/>
  <c r="AG10" i="24"/>
  <c r="AG11" i="24"/>
  <c r="AG12" i="24"/>
  <c r="AG13" i="24"/>
  <c r="AG14" i="24"/>
  <c r="AG15" i="24"/>
  <c r="AG16" i="24"/>
  <c r="AG17" i="24"/>
  <c r="AG18" i="24"/>
  <c r="AG19" i="24"/>
  <c r="AG20" i="24"/>
  <c r="AG21" i="24"/>
  <c r="AG22" i="24"/>
  <c r="AG23" i="24"/>
  <c r="AG24" i="24"/>
  <c r="AG25" i="24"/>
  <c r="AG26" i="24"/>
  <c r="AG27" i="24"/>
  <c r="AG28" i="24"/>
  <c r="AG29" i="24"/>
  <c r="AG30" i="24"/>
  <c r="AG31" i="24"/>
  <c r="AG32" i="24"/>
  <c r="AG33" i="24"/>
  <c r="AG34" i="24"/>
  <c r="AG35" i="24"/>
  <c r="AG36" i="24"/>
  <c r="AG37" i="24"/>
  <c r="AG38" i="24"/>
  <c r="AG39" i="24"/>
  <c r="AG40" i="24"/>
  <c r="AG41" i="24"/>
  <c r="AG42" i="24"/>
  <c r="AG43" i="24"/>
  <c r="AG44" i="24"/>
  <c r="AG45" i="24"/>
  <c r="AG46" i="24"/>
  <c r="AG47" i="24"/>
  <c r="AG48" i="24"/>
  <c r="AG49" i="24"/>
  <c r="AG50" i="24"/>
  <c r="AG51" i="24"/>
  <c r="AG52" i="24"/>
  <c r="AG53" i="24"/>
  <c r="AG54" i="24"/>
  <c r="AG55" i="24"/>
  <c r="AG56" i="24"/>
  <c r="AG57" i="24"/>
  <c r="AG58" i="24"/>
  <c r="AG59" i="24"/>
  <c r="AG60" i="24"/>
  <c r="AG61" i="24"/>
  <c r="AG62" i="24"/>
  <c r="AG63" i="24"/>
  <c r="AG64" i="24"/>
  <c r="AG65" i="24"/>
  <c r="AG66" i="24"/>
  <c r="AG67" i="24"/>
  <c r="AG68" i="24"/>
  <c r="AG69" i="24"/>
  <c r="AG70" i="24"/>
  <c r="AG71" i="24"/>
  <c r="AG72" i="24"/>
  <c r="AG73" i="24"/>
  <c r="AG74" i="24"/>
  <c r="AG75" i="24"/>
  <c r="AG76" i="24"/>
  <c r="AG77" i="24"/>
  <c r="AG78" i="24"/>
  <c r="AG79" i="24"/>
  <c r="AG80" i="24"/>
  <c r="AG81" i="24"/>
  <c r="AG82" i="24"/>
  <c r="AG83" i="24"/>
  <c r="AG84" i="24"/>
  <c r="AG85" i="24"/>
  <c r="AG86" i="24"/>
  <c r="AG87" i="24"/>
  <c r="AG88" i="24"/>
  <c r="AG89" i="24"/>
  <c r="AG90" i="24"/>
  <c r="AG91" i="24"/>
  <c r="AG92" i="24"/>
  <c r="AG93" i="24"/>
  <c r="AG94" i="24"/>
  <c r="AG95" i="24"/>
  <c r="AG96" i="24"/>
  <c r="AG97" i="24"/>
  <c r="AG98" i="24"/>
  <c r="AG99" i="24"/>
  <c r="AG100" i="24"/>
  <c r="AG101" i="24"/>
  <c r="AG102" i="24"/>
  <c r="AG103" i="24"/>
  <c r="AG104" i="24"/>
  <c r="AG105" i="24"/>
  <c r="AG106" i="24"/>
  <c r="AG107" i="24"/>
  <c r="AG108" i="24"/>
  <c r="AG109" i="24"/>
  <c r="AG110" i="24"/>
  <c r="AG111" i="24"/>
  <c r="AG112" i="24"/>
  <c r="AG113" i="24"/>
  <c r="AG114" i="24"/>
  <c r="AG115" i="24"/>
  <c r="AG116" i="24"/>
  <c r="AG117" i="24"/>
  <c r="AG118" i="24"/>
  <c r="AG119" i="24"/>
  <c r="AG120" i="24"/>
  <c r="AG121" i="24"/>
  <c r="AG122" i="24"/>
  <c r="AG123" i="24"/>
  <c r="AG124" i="24"/>
  <c r="AG125" i="24"/>
  <c r="AG126" i="24"/>
  <c r="AG127" i="24"/>
  <c r="AG128" i="24"/>
  <c r="AG129" i="24"/>
  <c r="AG130" i="24"/>
  <c r="AG131" i="24"/>
  <c r="AG132" i="24"/>
  <c r="AG133" i="24"/>
  <c r="AG134" i="24"/>
  <c r="AG135" i="24"/>
  <c r="AG136" i="24"/>
  <c r="AG137" i="24"/>
  <c r="AG138" i="24"/>
  <c r="AG139" i="24"/>
  <c r="AG140" i="24"/>
  <c r="AG141" i="24"/>
  <c r="AG142" i="24"/>
  <c r="AG143" i="24"/>
  <c r="AG144" i="24"/>
  <c r="AG145" i="24"/>
  <c r="AG146" i="24"/>
  <c r="AG147" i="24"/>
  <c r="AG148" i="24"/>
  <c r="AG149" i="24"/>
  <c r="AG150" i="24"/>
  <c r="AG151" i="24"/>
  <c r="AG152" i="24"/>
  <c r="AG153" i="24"/>
  <c r="AG154" i="24"/>
  <c r="AG155" i="24"/>
  <c r="AG156" i="24"/>
  <c r="AG157" i="24"/>
  <c r="AG158" i="24"/>
  <c r="AG159" i="24"/>
  <c r="AG160" i="24"/>
  <c r="AG161" i="24"/>
  <c r="AG162" i="24"/>
  <c r="AG163" i="24"/>
  <c r="AG164" i="24"/>
  <c r="AG165" i="24"/>
  <c r="AG166" i="24"/>
  <c r="AG167" i="24"/>
  <c r="AG168" i="24"/>
  <c r="AG169" i="24"/>
  <c r="AG170" i="24"/>
  <c r="AG171" i="24"/>
  <c r="AG172" i="24"/>
  <c r="AG173" i="24"/>
  <c r="AG174" i="24"/>
  <c r="AG175" i="24"/>
  <c r="AG176" i="24"/>
  <c r="AG177" i="24"/>
  <c r="AG178" i="24"/>
  <c r="AG179" i="24"/>
  <c r="AG180" i="24"/>
  <c r="AG181" i="24"/>
  <c r="AG182" i="24"/>
  <c r="AG183" i="24"/>
  <c r="AG184" i="24"/>
  <c r="AG185" i="24"/>
  <c r="AG186" i="24"/>
  <c r="AG187" i="24"/>
  <c r="AG188" i="24"/>
  <c r="AG189" i="24"/>
  <c r="AG190" i="24"/>
  <c r="AG191" i="24"/>
  <c r="AG192" i="24"/>
  <c r="AG193" i="24"/>
  <c r="AG194" i="24"/>
  <c r="AG195" i="24"/>
  <c r="AG196" i="24"/>
  <c r="AG197" i="24"/>
  <c r="AG198" i="24"/>
  <c r="AG199" i="24"/>
  <c r="AG200" i="24"/>
  <c r="AG201" i="24"/>
  <c r="AG202" i="24"/>
  <c r="AG203" i="24"/>
  <c r="AG204" i="24"/>
  <c r="AG205" i="24"/>
  <c r="AG206" i="24"/>
  <c r="AG207" i="24"/>
  <c r="AG208" i="24"/>
  <c r="AG209" i="24"/>
  <c r="AG210" i="24"/>
  <c r="AG211" i="24"/>
  <c r="AG212" i="24"/>
  <c r="AG213" i="24"/>
  <c r="AG214" i="24"/>
  <c r="AG215" i="24"/>
  <c r="AG216" i="24"/>
  <c r="AG217" i="24"/>
  <c r="AG218" i="24"/>
  <c r="AG219" i="24"/>
  <c r="AG220" i="24"/>
  <c r="AG221" i="24"/>
  <c r="AG222" i="24"/>
  <c r="AG223" i="24"/>
  <c r="AG224" i="24"/>
  <c r="AG225" i="24"/>
  <c r="AG226" i="24"/>
  <c r="AG227" i="24"/>
  <c r="AG228" i="24"/>
  <c r="AG229" i="24"/>
  <c r="AG230" i="24"/>
  <c r="AG231" i="24"/>
  <c r="AG232" i="24"/>
  <c r="AG233" i="24"/>
  <c r="AG234" i="24"/>
  <c r="AG235" i="24"/>
  <c r="AG236" i="24"/>
  <c r="AG237" i="24"/>
  <c r="L208" i="24"/>
  <c r="M208" i="24"/>
  <c r="L207" i="24"/>
  <c r="M207" i="24"/>
  <c r="L206" i="24"/>
  <c r="M206" i="24"/>
  <c r="L205" i="24"/>
  <c r="M205" i="24"/>
  <c r="L204" i="24"/>
  <c r="M204" i="24"/>
  <c r="L203" i="24"/>
  <c r="M203" i="24"/>
  <c r="L202" i="24"/>
  <c r="M202" i="24"/>
  <c r="L201" i="24"/>
  <c r="M201" i="24"/>
  <c r="L200" i="24"/>
  <c r="M200" i="24"/>
  <c r="L199" i="24"/>
  <c r="M199" i="24"/>
  <c r="L198" i="24"/>
  <c r="M198" i="24"/>
  <c r="L197" i="24"/>
  <c r="M197" i="24"/>
  <c r="L196" i="24"/>
  <c r="M196" i="24"/>
  <c r="L195" i="24"/>
  <c r="M195" i="24"/>
  <c r="L194" i="24"/>
  <c r="M194" i="24"/>
  <c r="L193" i="24"/>
  <c r="M193" i="24"/>
  <c r="L192" i="24"/>
  <c r="M192" i="24"/>
  <c r="L191" i="24"/>
  <c r="M191" i="24"/>
  <c r="L190" i="24"/>
  <c r="M190" i="24"/>
  <c r="L189" i="24"/>
  <c r="M189" i="24"/>
  <c r="L188" i="24"/>
  <c r="M188" i="24"/>
  <c r="L187" i="24"/>
  <c r="M187" i="24"/>
  <c r="L186" i="24"/>
  <c r="M186" i="24"/>
  <c r="L185" i="24"/>
  <c r="M185" i="24"/>
  <c r="L184" i="24"/>
  <c r="M184" i="24"/>
  <c r="L183" i="24"/>
  <c r="M183" i="24"/>
  <c r="L182" i="24"/>
  <c r="M182" i="24"/>
  <c r="L181" i="24"/>
  <c r="M181" i="24"/>
  <c r="L180" i="24"/>
  <c r="M180" i="24"/>
  <c r="L179" i="24"/>
  <c r="M179" i="24"/>
  <c r="L178" i="24"/>
  <c r="M178" i="24"/>
  <c r="L177" i="24"/>
  <c r="M177" i="24"/>
  <c r="L176" i="24"/>
  <c r="M176" i="24"/>
  <c r="L175" i="24"/>
  <c r="M175" i="24"/>
  <c r="L174" i="24"/>
  <c r="M174" i="24"/>
  <c r="L173" i="24"/>
  <c r="M173" i="24"/>
  <c r="L172" i="24"/>
  <c r="M172" i="24"/>
  <c r="L171" i="24"/>
  <c r="M171" i="24"/>
  <c r="L170" i="24"/>
  <c r="M170" i="24"/>
  <c r="L169" i="24"/>
  <c r="M169" i="24"/>
  <c r="L168" i="24"/>
  <c r="M168" i="24"/>
  <c r="L167" i="24"/>
  <c r="M167" i="24"/>
  <c r="L166" i="24"/>
  <c r="M166" i="24"/>
  <c r="L165" i="24"/>
  <c r="M165" i="24"/>
  <c r="L164" i="24"/>
  <c r="M164" i="24"/>
  <c r="L163" i="24"/>
  <c r="M163" i="24"/>
  <c r="L162" i="24"/>
  <c r="M162" i="24"/>
  <c r="L161" i="24"/>
  <c r="M161" i="24"/>
  <c r="L160" i="24"/>
  <c r="M160" i="24"/>
  <c r="M159" i="24"/>
  <c r="L159" i="24"/>
  <c r="L158" i="24"/>
  <c r="M158" i="24"/>
  <c r="L157" i="24"/>
  <c r="M157" i="24"/>
  <c r="M156" i="24"/>
  <c r="L156" i="24"/>
  <c r="L155" i="24"/>
  <c r="M155" i="24"/>
  <c r="L154" i="24"/>
  <c r="M154" i="24"/>
  <c r="M153" i="24"/>
  <c r="L153" i="24"/>
  <c r="L152" i="24"/>
  <c r="M152" i="24"/>
  <c r="M151" i="24"/>
  <c r="L151" i="24"/>
  <c r="L150" i="24"/>
  <c r="M150" i="24"/>
  <c r="L149" i="24"/>
  <c r="M149" i="24"/>
  <c r="L148" i="24"/>
  <c r="M148" i="24"/>
  <c r="M147" i="24"/>
  <c r="L147" i="24"/>
  <c r="L146" i="24"/>
  <c r="M146" i="24"/>
  <c r="M145" i="24"/>
  <c r="L145" i="24"/>
  <c r="L144" i="24"/>
  <c r="M144" i="24"/>
  <c r="M143" i="24"/>
  <c r="L143" i="24"/>
  <c r="L142" i="24"/>
  <c r="M142" i="24"/>
  <c r="L141" i="24"/>
  <c r="M141" i="24"/>
  <c r="L140" i="24"/>
  <c r="M140" i="24"/>
  <c r="L139" i="24"/>
  <c r="M139" i="24"/>
  <c r="L138" i="24"/>
  <c r="M138" i="24"/>
  <c r="L137" i="24"/>
  <c r="M137" i="24"/>
  <c r="L136" i="24"/>
  <c r="M136" i="24"/>
  <c r="L135" i="24"/>
  <c r="M135" i="24"/>
  <c r="L134" i="24"/>
  <c r="M134" i="24"/>
  <c r="M133" i="24"/>
  <c r="L133" i="24"/>
  <c r="M132" i="24"/>
  <c r="L132" i="24"/>
  <c r="M131" i="24"/>
  <c r="L131" i="24"/>
  <c r="L130" i="24"/>
  <c r="M130" i="24"/>
  <c r="M129" i="24"/>
  <c r="L129" i="24"/>
  <c r="M128" i="24"/>
  <c r="L128" i="24"/>
  <c r="L127" i="24"/>
  <c r="M127" i="24"/>
  <c r="L126" i="24"/>
  <c r="M126" i="24"/>
  <c r="M125" i="24"/>
  <c r="L125" i="24"/>
  <c r="M124" i="24"/>
  <c r="L124" i="24"/>
  <c r="L123" i="24"/>
  <c r="M123" i="24"/>
  <c r="M122" i="24"/>
  <c r="L122" i="24"/>
  <c r="M121" i="24"/>
  <c r="L121" i="24"/>
  <c r="L120" i="24"/>
  <c r="M120" i="24"/>
  <c r="M119" i="24"/>
  <c r="L119" i="24"/>
  <c r="L118" i="24"/>
  <c r="M118" i="24"/>
  <c r="M117" i="24"/>
  <c r="L117" i="24"/>
  <c r="L116" i="24"/>
  <c r="M116" i="24"/>
  <c r="M115" i="24"/>
  <c r="L115" i="24"/>
  <c r="L114" i="24"/>
  <c r="M114" i="24"/>
  <c r="M113" i="24"/>
  <c r="L113" i="24"/>
  <c r="L112" i="24"/>
  <c r="M112" i="24"/>
  <c r="M111" i="24"/>
  <c r="L111" i="24"/>
  <c r="M110" i="24"/>
  <c r="L110" i="24"/>
  <c r="M109" i="24"/>
  <c r="L109" i="24"/>
  <c r="L108" i="24"/>
  <c r="M108" i="24"/>
  <c r="M107" i="24"/>
  <c r="L107" i="24"/>
  <c r="M106" i="24"/>
  <c r="L106" i="24"/>
  <c r="L105" i="24"/>
  <c r="M105" i="24"/>
  <c r="M104" i="24"/>
  <c r="L104" i="24"/>
  <c r="L103" i="24"/>
  <c r="M103" i="24"/>
  <c r="M102" i="24"/>
  <c r="L102" i="24"/>
  <c r="L101" i="24"/>
  <c r="M101" i="24"/>
  <c r="L100" i="24"/>
  <c r="M100" i="24"/>
  <c r="M99" i="24"/>
  <c r="L99" i="24"/>
  <c r="M98" i="24"/>
  <c r="L98" i="24"/>
  <c r="M97" i="24"/>
  <c r="L97" i="24"/>
  <c r="M96" i="24"/>
  <c r="L96" i="24"/>
  <c r="L95" i="24"/>
  <c r="M95" i="24"/>
  <c r="M94" i="24"/>
  <c r="L94" i="24"/>
  <c r="L93" i="24"/>
  <c r="M93" i="24"/>
  <c r="L91" i="24"/>
  <c r="M91" i="24"/>
  <c r="M90" i="24"/>
  <c r="L90" i="24"/>
  <c r="M89" i="24"/>
  <c r="L89" i="24"/>
  <c r="M88" i="24"/>
  <c r="L88" i="24"/>
  <c r="L87" i="24"/>
  <c r="M87" i="24"/>
  <c r="M86" i="24"/>
  <c r="L86" i="24"/>
  <c r="L85" i="24"/>
  <c r="M85" i="24"/>
  <c r="L84" i="24"/>
  <c r="M84" i="24"/>
  <c r="M83" i="24"/>
  <c r="L83" i="24"/>
  <c r="M82" i="24"/>
  <c r="L82" i="24"/>
  <c r="L81" i="24"/>
  <c r="M81" i="24"/>
  <c r="M80" i="24"/>
  <c r="L80" i="24"/>
  <c r="L79" i="24"/>
  <c r="M79" i="24"/>
  <c r="L78" i="24"/>
  <c r="M78" i="24"/>
  <c r="M77" i="24"/>
  <c r="L77" i="24"/>
  <c r="M76" i="24"/>
  <c r="L76" i="24"/>
  <c r="L75" i="24"/>
  <c r="M75" i="24"/>
  <c r="M74" i="24"/>
  <c r="L74" i="24"/>
  <c r="M73" i="24"/>
  <c r="L73" i="24"/>
  <c r="M72" i="24"/>
  <c r="L72" i="24"/>
  <c r="L71" i="24"/>
  <c r="M71" i="24"/>
  <c r="M70" i="24"/>
  <c r="L70" i="24"/>
  <c r="M69" i="24"/>
  <c r="L69" i="24"/>
  <c r="M68" i="24"/>
  <c r="L68" i="24"/>
  <c r="L67" i="24"/>
  <c r="M67" i="24"/>
  <c r="M66" i="24"/>
  <c r="L66" i="24"/>
  <c r="M65" i="24"/>
  <c r="L65" i="24"/>
  <c r="M64" i="24"/>
  <c r="L64" i="24"/>
  <c r="L63" i="24"/>
  <c r="M63" i="24"/>
  <c r="M62" i="24"/>
  <c r="L62" i="24"/>
  <c r="M61" i="24"/>
  <c r="L61" i="24"/>
  <c r="M60" i="24"/>
  <c r="L60" i="24"/>
  <c r="M58" i="24"/>
  <c r="L58" i="24"/>
  <c r="L57" i="24"/>
  <c r="L56" i="24"/>
  <c r="L55" i="24"/>
  <c r="M55" i="24"/>
  <c r="M54" i="24"/>
  <c r="L54" i="24"/>
  <c r="L53" i="24"/>
  <c r="M53" i="24"/>
  <c r="L52" i="24"/>
  <c r="M51" i="24"/>
  <c r="L51" i="24"/>
  <c r="L50" i="24"/>
  <c r="M50" i="24"/>
  <c r="L49" i="24"/>
  <c r="M49" i="24"/>
  <c r="L48" i="24"/>
  <c r="M48" i="24"/>
  <c r="M47" i="24"/>
  <c r="L47" i="24"/>
  <c r="L46" i="24"/>
  <c r="M46" i="24"/>
  <c r="L45" i="24"/>
  <c r="M45" i="24"/>
  <c r="L44" i="24"/>
  <c r="M44" i="24"/>
  <c r="L42" i="24"/>
  <c r="M42" i="24"/>
  <c r="M40" i="24"/>
  <c r="L40" i="24"/>
  <c r="L38" i="24"/>
  <c r="M38" i="24"/>
  <c r="M37" i="24"/>
  <c r="L37" i="24"/>
  <c r="M36" i="24"/>
  <c r="L36" i="24"/>
  <c r="M35" i="24"/>
  <c r="L35" i="24"/>
  <c r="M34" i="24"/>
  <c r="L34" i="24"/>
  <c r="M33" i="24"/>
  <c r="L33" i="24"/>
  <c r="M32" i="24"/>
  <c r="L32" i="24"/>
  <c r="L31" i="24"/>
  <c r="M31" i="24"/>
  <c r="M30" i="24"/>
  <c r="L30" i="24"/>
  <c r="L29" i="24"/>
  <c r="M29" i="24"/>
  <c r="M28" i="24"/>
  <c r="L28" i="24"/>
  <c r="L27" i="24"/>
  <c r="M27" i="24"/>
  <c r="M24" i="24"/>
  <c r="L24" i="24"/>
  <c r="L23" i="24"/>
  <c r="M23" i="24"/>
  <c r="M22" i="24"/>
  <c r="L22" i="24"/>
  <c r="M20" i="24"/>
  <c r="L20" i="24"/>
  <c r="M19" i="24"/>
  <c r="L19" i="24"/>
  <c r="L18" i="24"/>
  <c r="M18" i="24"/>
  <c r="L17" i="24"/>
  <c r="M17" i="24"/>
  <c r="M16" i="24"/>
  <c r="L16" i="24"/>
  <c r="L15" i="24"/>
  <c r="M15" i="24"/>
  <c r="M14" i="24"/>
  <c r="L14" i="24"/>
  <c r="Q15" i="24"/>
  <c r="M13" i="24"/>
  <c r="L13" i="24"/>
  <c r="M12" i="24"/>
  <c r="L12" i="24"/>
  <c r="M11" i="24"/>
  <c r="L11" i="24"/>
  <c r="M10" i="24"/>
  <c r="L10" i="24"/>
  <c r="L9" i="24"/>
  <c r="M9" i="24"/>
  <c r="AT30" i="14"/>
  <c r="AZ30" i="14"/>
  <c r="AT22" i="14"/>
  <c r="AT14" i="14"/>
  <c r="M9" i="22"/>
  <c r="W13" i="22"/>
  <c r="X14" i="22"/>
  <c r="X208" i="22"/>
  <c r="X15" i="22"/>
  <c r="M15" i="22" s="1"/>
  <c r="X16" i="22"/>
  <c r="X17" i="22"/>
  <c r="X18" i="22"/>
  <c r="X19" i="22"/>
  <c r="L19" i="22" s="1"/>
  <c r="X20" i="22"/>
  <c r="X21" i="22"/>
  <c r="X22" i="22"/>
  <c r="X23" i="22"/>
  <c r="L23" i="22" s="1"/>
  <c r="X24" i="22"/>
  <c r="X25" i="22"/>
  <c r="X26" i="22"/>
  <c r="X27" i="22"/>
  <c r="L27" i="22" s="1"/>
  <c r="X28" i="22"/>
  <c r="X29" i="22"/>
  <c r="X30" i="22"/>
  <c r="X31" i="22"/>
  <c r="L31" i="22" s="1"/>
  <c r="X32" i="22"/>
  <c r="X33" i="22"/>
  <c r="X34" i="22"/>
  <c r="X35" i="22"/>
  <c r="X36" i="22"/>
  <c r="X37" i="22"/>
  <c r="X38" i="22"/>
  <c r="X39" i="22"/>
  <c r="L39" i="22" s="1"/>
  <c r="X40" i="22"/>
  <c r="X41" i="22"/>
  <c r="X42" i="22"/>
  <c r="X43" i="22"/>
  <c r="L43" i="22" s="1"/>
  <c r="X44" i="22"/>
  <c r="X45" i="22"/>
  <c r="X46" i="22"/>
  <c r="X47" i="22"/>
  <c r="M47" i="22" s="1"/>
  <c r="X48" i="22"/>
  <c r="X49" i="22"/>
  <c r="X50" i="22"/>
  <c r="X51" i="22"/>
  <c r="M51" i="22" s="1"/>
  <c r="X52" i="22"/>
  <c r="X53" i="22"/>
  <c r="X54" i="22"/>
  <c r="X55" i="22"/>
  <c r="M55" i="22" s="1"/>
  <c r="X56" i="22"/>
  <c r="X57" i="22"/>
  <c r="X58" i="22"/>
  <c r="X59" i="22"/>
  <c r="L59" i="22" s="1"/>
  <c r="X60" i="22"/>
  <c r="X61" i="22"/>
  <c r="X62" i="22"/>
  <c r="X63" i="22"/>
  <c r="L63" i="22" s="1"/>
  <c r="X64" i="22"/>
  <c r="X65" i="22"/>
  <c r="X66" i="22"/>
  <c r="X67" i="22"/>
  <c r="M67" i="22" s="1"/>
  <c r="X68" i="22"/>
  <c r="X69" i="22"/>
  <c r="X70" i="22"/>
  <c r="X71" i="22"/>
  <c r="L71" i="22" s="1"/>
  <c r="X72" i="22"/>
  <c r="X73" i="22"/>
  <c r="X74" i="22"/>
  <c r="X75" i="22"/>
  <c r="X76" i="22"/>
  <c r="X77" i="22"/>
  <c r="X78" i="22"/>
  <c r="X79" i="22"/>
  <c r="L79" i="22" s="1"/>
  <c r="X80" i="22"/>
  <c r="X81" i="22"/>
  <c r="X82" i="22"/>
  <c r="X83" i="22"/>
  <c r="M83" i="22" s="1"/>
  <c r="X84" i="22"/>
  <c r="X85" i="22"/>
  <c r="X86" i="22"/>
  <c r="X87" i="22"/>
  <c r="L87" i="22" s="1"/>
  <c r="X88" i="22"/>
  <c r="X89" i="22"/>
  <c r="X90" i="22"/>
  <c r="X91" i="22"/>
  <c r="X92" i="22"/>
  <c r="X93" i="22"/>
  <c r="X94" i="22"/>
  <c r="X95" i="22"/>
  <c r="X96" i="22"/>
  <c r="X97" i="22"/>
  <c r="X98" i="22"/>
  <c r="X99" i="22"/>
  <c r="M99" i="22" s="1"/>
  <c r="X100" i="22"/>
  <c r="X101" i="22"/>
  <c r="X102" i="22"/>
  <c r="X103" i="22"/>
  <c r="M103" i="22" s="1"/>
  <c r="X104" i="22"/>
  <c r="X105" i="22"/>
  <c r="X106" i="22"/>
  <c r="X107" i="22"/>
  <c r="L107" i="22" s="1"/>
  <c r="X108" i="22"/>
  <c r="X109" i="22"/>
  <c r="X110" i="22"/>
  <c r="X111" i="22"/>
  <c r="L111" i="22" s="1"/>
  <c r="X112" i="22"/>
  <c r="X113" i="22"/>
  <c r="X114" i="22"/>
  <c r="X115" i="22"/>
  <c r="L115" i="22" s="1"/>
  <c r="X116" i="22"/>
  <c r="X117" i="22"/>
  <c r="X118" i="22"/>
  <c r="X119" i="22"/>
  <c r="M119" i="22" s="1"/>
  <c r="X120" i="22"/>
  <c r="X121" i="22"/>
  <c r="X122" i="22"/>
  <c r="X123" i="22"/>
  <c r="X124" i="22"/>
  <c r="X125" i="22"/>
  <c r="X126" i="22"/>
  <c r="X127" i="22"/>
  <c r="X128" i="22"/>
  <c r="X129" i="22"/>
  <c r="X130" i="22"/>
  <c r="X131" i="22"/>
  <c r="L131" i="22" s="1"/>
  <c r="X132" i="22"/>
  <c r="X133" i="22"/>
  <c r="X134" i="22"/>
  <c r="X135" i="22"/>
  <c r="L135" i="22" s="1"/>
  <c r="X136" i="22"/>
  <c r="X137" i="22"/>
  <c r="X138" i="22"/>
  <c r="X139" i="22"/>
  <c r="L139" i="22" s="1"/>
  <c r="X140" i="22"/>
  <c r="X141" i="22"/>
  <c r="X142" i="22"/>
  <c r="X143" i="22"/>
  <c r="L143" i="22" s="1"/>
  <c r="X144" i="22"/>
  <c r="X145" i="22"/>
  <c r="X146" i="22"/>
  <c r="X147" i="22"/>
  <c r="L147" i="22" s="1"/>
  <c r="X148" i="22"/>
  <c r="X149" i="22"/>
  <c r="X150" i="22"/>
  <c r="X151" i="22"/>
  <c r="L151" i="22" s="1"/>
  <c r="X152" i="22"/>
  <c r="X153" i="22"/>
  <c r="X154" i="22"/>
  <c r="X155" i="22"/>
  <c r="X156" i="22"/>
  <c r="X157" i="22"/>
  <c r="X158" i="22"/>
  <c r="X159" i="22"/>
  <c r="X160" i="22"/>
  <c r="X161" i="22"/>
  <c r="X162" i="22"/>
  <c r="X163" i="22"/>
  <c r="X164" i="22"/>
  <c r="X165" i="22"/>
  <c r="X166" i="22"/>
  <c r="X167" i="22"/>
  <c r="X168" i="22"/>
  <c r="X169" i="22"/>
  <c r="X170" i="22"/>
  <c r="X171" i="22"/>
  <c r="X172" i="22"/>
  <c r="X173" i="22"/>
  <c r="X174" i="22"/>
  <c r="X175" i="22"/>
  <c r="X176" i="22"/>
  <c r="X177" i="22"/>
  <c r="X178" i="22"/>
  <c r="X179" i="22"/>
  <c r="X180" i="22"/>
  <c r="X181" i="22"/>
  <c r="X182" i="22"/>
  <c r="X183" i="22"/>
  <c r="L183" i="22" s="1"/>
  <c r="X184" i="22"/>
  <c r="X185" i="22"/>
  <c r="X186" i="22"/>
  <c r="X187" i="22"/>
  <c r="L187" i="22" s="1"/>
  <c r="X188" i="22"/>
  <c r="X189" i="22"/>
  <c r="X190" i="22"/>
  <c r="X191" i="22"/>
  <c r="L191" i="22" s="1"/>
  <c r="X192" i="22"/>
  <c r="X193" i="22"/>
  <c r="X194" i="22"/>
  <c r="X195" i="22"/>
  <c r="M195" i="22" s="1"/>
  <c r="X196" i="22"/>
  <c r="X197" i="22"/>
  <c r="X198" i="22"/>
  <c r="X199" i="22"/>
  <c r="M199" i="22" s="1"/>
  <c r="X200" i="22"/>
  <c r="X201" i="22"/>
  <c r="X202" i="22"/>
  <c r="X203" i="22"/>
  <c r="L203" i="22" s="1"/>
  <c r="X204" i="22"/>
  <c r="X205" i="22"/>
  <c r="X206" i="22"/>
  <c r="X207" i="22"/>
  <c r="L207" i="22" s="1"/>
  <c r="U11" i="22"/>
  <c r="L11" i="22" s="1"/>
  <c r="U12" i="22"/>
  <c r="V15" i="21"/>
  <c r="V16" i="21"/>
  <c r="Q9" i="21"/>
  <c r="Q10" i="21"/>
  <c r="Q11" i="21"/>
  <c r="X11" i="21"/>
  <c r="M11" i="21"/>
  <c r="X12" i="21"/>
  <c r="L12" i="21"/>
  <c r="X13" i="21"/>
  <c r="X14" i="21"/>
  <c r="X15" i="21"/>
  <c r="X16" i="21"/>
  <c r="X17" i="21"/>
  <c r="X18" i="21"/>
  <c r="X19" i="21"/>
  <c r="X20" i="21"/>
  <c r="X21" i="21"/>
  <c r="X22" i="21"/>
  <c r="X23" i="21"/>
  <c r="X24" i="21"/>
  <c r="X25" i="21"/>
  <c r="X26" i="21"/>
  <c r="X27" i="21"/>
  <c r="X28" i="21"/>
  <c r="X29" i="21"/>
  <c r="X30" i="21"/>
  <c r="X31" i="21"/>
  <c r="X32" i="21"/>
  <c r="X33" i="21"/>
  <c r="X34" i="21"/>
  <c r="X35" i="21"/>
  <c r="X36" i="21"/>
  <c r="X37" i="21"/>
  <c r="X38" i="21"/>
  <c r="X39" i="21"/>
  <c r="X40" i="21"/>
  <c r="X41" i="21"/>
  <c r="X42" i="21"/>
  <c r="X43" i="21"/>
  <c r="X44" i="2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8" i="21"/>
  <c r="X119" i="21"/>
  <c r="X120" i="21"/>
  <c r="X121" i="21"/>
  <c r="X122" i="21"/>
  <c r="X123" i="21"/>
  <c r="X124" i="21"/>
  <c r="X125" i="21"/>
  <c r="X126" i="21"/>
  <c r="X127" i="21"/>
  <c r="X128" i="21"/>
  <c r="X129" i="21"/>
  <c r="X130" i="21"/>
  <c r="X131" i="21"/>
  <c r="X132" i="21"/>
  <c r="X133" i="21"/>
  <c r="X134" i="21"/>
  <c r="X135" i="21"/>
  <c r="X136" i="21"/>
  <c r="X137" i="21"/>
  <c r="X138" i="21"/>
  <c r="X139" i="21"/>
  <c r="X140" i="21"/>
  <c r="X141" i="21"/>
  <c r="X142" i="21"/>
  <c r="X143" i="21"/>
  <c r="X144" i="21"/>
  <c r="X145" i="21"/>
  <c r="X146" i="21"/>
  <c r="X147" i="21"/>
  <c r="X148" i="21"/>
  <c r="X149" i="21"/>
  <c r="X150" i="21"/>
  <c r="X151" i="21"/>
  <c r="X152" i="21"/>
  <c r="X153" i="21"/>
  <c r="X154" i="21"/>
  <c r="X155" i="21"/>
  <c r="X156" i="21"/>
  <c r="X157" i="21"/>
  <c r="X158" i="21"/>
  <c r="X159" i="21"/>
  <c r="X160" i="21"/>
  <c r="X161" i="21"/>
  <c r="X162" i="21"/>
  <c r="X163" i="21"/>
  <c r="X164" i="21"/>
  <c r="X165" i="21"/>
  <c r="X166" i="21"/>
  <c r="X167" i="21"/>
  <c r="X168" i="21"/>
  <c r="X169" i="21"/>
  <c r="X170" i="21"/>
  <c r="X171" i="21"/>
  <c r="X172" i="21"/>
  <c r="X173" i="21"/>
  <c r="X174" i="21"/>
  <c r="X175" i="21"/>
  <c r="X176" i="21"/>
  <c r="X177" i="21"/>
  <c r="X178" i="21"/>
  <c r="X179" i="21"/>
  <c r="X180" i="21"/>
  <c r="X181" i="21"/>
  <c r="X182" i="21"/>
  <c r="X183" i="21"/>
  <c r="X184" i="21"/>
  <c r="X185" i="21"/>
  <c r="X186" i="21"/>
  <c r="X187" i="21"/>
  <c r="X188" i="21"/>
  <c r="X189" i="21"/>
  <c r="X190" i="21"/>
  <c r="X191" i="21"/>
  <c r="X192" i="21"/>
  <c r="X193" i="21"/>
  <c r="X194" i="21"/>
  <c r="X195" i="21"/>
  <c r="X196" i="21"/>
  <c r="X197" i="21"/>
  <c r="X198" i="21"/>
  <c r="X199" i="21"/>
  <c r="X200" i="21"/>
  <c r="X201" i="21"/>
  <c r="X202" i="21"/>
  <c r="X203" i="21"/>
  <c r="X204" i="21"/>
  <c r="X205" i="21"/>
  <c r="X206" i="21"/>
  <c r="X207" i="21"/>
  <c r="X208" i="21"/>
  <c r="L14" i="21"/>
  <c r="U15" i="21"/>
  <c r="M10" i="21"/>
  <c r="AT30" i="17"/>
  <c r="AZ30" i="17"/>
  <c r="AT22" i="17"/>
  <c r="AT14" i="17"/>
  <c r="B8" i="1"/>
  <c r="C9" i="15"/>
  <c r="G9" i="15" s="1"/>
  <c r="I8" i="15"/>
  <c r="C9" i="14"/>
  <c r="G9" i="14"/>
  <c r="I8" i="14"/>
  <c r="S9" i="16"/>
  <c r="AD9" i="16"/>
  <c r="I8" i="16"/>
  <c r="C9" i="18"/>
  <c r="G9" i="18"/>
  <c r="I8" i="18"/>
  <c r="A10" i="23"/>
  <c r="J10" i="23"/>
  <c r="B10" i="23"/>
  <c r="H10" i="23"/>
  <c r="I11" i="23"/>
  <c r="J11" i="23" s="1"/>
  <c r="S11" i="23"/>
  <c r="AD11" i="23" s="1"/>
  <c r="I12" i="22"/>
  <c r="S12" i="22"/>
  <c r="AD12" i="22"/>
  <c r="B11" i="22"/>
  <c r="H11" i="22"/>
  <c r="J11" i="22"/>
  <c r="A11" i="22"/>
  <c r="J11" i="21"/>
  <c r="A11" i="21"/>
  <c r="S12" i="21"/>
  <c r="AD12" i="21"/>
  <c r="H12" i="20"/>
  <c r="B12" i="20"/>
  <c r="J12" i="20"/>
  <c r="A12" i="20"/>
  <c r="I13" i="20"/>
  <c r="S13" i="20"/>
  <c r="AD13" i="20"/>
  <c r="I8" i="1"/>
  <c r="A8" i="1"/>
  <c r="I8" i="17"/>
  <c r="K208" i="18"/>
  <c r="K207" i="18"/>
  <c r="K206" i="18"/>
  <c r="K205" i="18"/>
  <c r="K204" i="18"/>
  <c r="K203" i="18"/>
  <c r="K202" i="18"/>
  <c r="K201" i="18"/>
  <c r="K200" i="18"/>
  <c r="K199" i="18"/>
  <c r="K198" i="18"/>
  <c r="K197" i="18"/>
  <c r="K196" i="18"/>
  <c r="K195" i="18"/>
  <c r="K194" i="18"/>
  <c r="K193" i="18"/>
  <c r="K192" i="18"/>
  <c r="K191" i="18"/>
  <c r="K190" i="18"/>
  <c r="K189" i="18"/>
  <c r="K188" i="18"/>
  <c r="K187" i="18"/>
  <c r="K186" i="18"/>
  <c r="K185" i="18"/>
  <c r="K184" i="18"/>
  <c r="K183" i="18"/>
  <c r="K182" i="18"/>
  <c r="K181" i="18"/>
  <c r="K180" i="18"/>
  <c r="K179" i="18"/>
  <c r="K178" i="18"/>
  <c r="K177" i="18"/>
  <c r="K176" i="18"/>
  <c r="K175" i="18"/>
  <c r="K174" i="18"/>
  <c r="K173" i="18"/>
  <c r="K172" i="18"/>
  <c r="K171" i="18"/>
  <c r="K170" i="18"/>
  <c r="K169" i="18"/>
  <c r="K168" i="18"/>
  <c r="K167" i="18"/>
  <c r="K166" i="18"/>
  <c r="K165" i="18"/>
  <c r="K164" i="18"/>
  <c r="K163" i="18"/>
  <c r="K162" i="18"/>
  <c r="K161" i="18"/>
  <c r="K160" i="18"/>
  <c r="K159" i="18"/>
  <c r="K158" i="18"/>
  <c r="K157" i="18"/>
  <c r="K156" i="18"/>
  <c r="K155" i="18"/>
  <c r="K154" i="18"/>
  <c r="K153" i="18"/>
  <c r="K152" i="18"/>
  <c r="K151" i="18"/>
  <c r="K150" i="18"/>
  <c r="K149" i="18"/>
  <c r="K148" i="18"/>
  <c r="K147" i="18"/>
  <c r="K146" i="18"/>
  <c r="K145" i="18"/>
  <c r="K144" i="18"/>
  <c r="K143" i="18"/>
  <c r="K142" i="18"/>
  <c r="K141" i="18"/>
  <c r="K140" i="18"/>
  <c r="K139" i="18"/>
  <c r="K138" i="18"/>
  <c r="K137" i="18"/>
  <c r="K136" i="18"/>
  <c r="K135" i="18"/>
  <c r="K134" i="18"/>
  <c r="K133" i="18"/>
  <c r="K132" i="18"/>
  <c r="K131" i="18"/>
  <c r="K130" i="18"/>
  <c r="K129" i="18"/>
  <c r="K128" i="18"/>
  <c r="K127" i="18"/>
  <c r="K126" i="18"/>
  <c r="K125" i="18"/>
  <c r="K124" i="18"/>
  <c r="K123" i="18"/>
  <c r="K122" i="18"/>
  <c r="K121" i="18"/>
  <c r="K120" i="18"/>
  <c r="K119" i="18"/>
  <c r="K118" i="18"/>
  <c r="K117" i="18"/>
  <c r="K116" i="18"/>
  <c r="K115" i="18"/>
  <c r="K8" i="18"/>
  <c r="S8" i="18"/>
  <c r="AD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208" i="17"/>
  <c r="K207" i="17"/>
  <c r="K206" i="17"/>
  <c r="K205" i="17"/>
  <c r="K204" i="17"/>
  <c r="K203" i="17"/>
  <c r="K202" i="17"/>
  <c r="K201" i="17"/>
  <c r="K200" i="17"/>
  <c r="K199" i="17"/>
  <c r="K198" i="17"/>
  <c r="K197" i="17"/>
  <c r="K196" i="17"/>
  <c r="K195" i="17"/>
  <c r="K194" i="17"/>
  <c r="K193" i="17"/>
  <c r="K192" i="17"/>
  <c r="K191" i="17"/>
  <c r="K190" i="17"/>
  <c r="K189" i="17"/>
  <c r="K188" i="17"/>
  <c r="K187" i="17"/>
  <c r="K186" i="17"/>
  <c r="K185" i="17"/>
  <c r="K184" i="17"/>
  <c r="K183" i="17"/>
  <c r="K182" i="17"/>
  <c r="K181" i="17"/>
  <c r="K180" i="17"/>
  <c r="K179" i="17"/>
  <c r="K178" i="17"/>
  <c r="K177" i="17"/>
  <c r="K176" i="17"/>
  <c r="K175" i="17"/>
  <c r="K174" i="17"/>
  <c r="K173" i="17"/>
  <c r="K172" i="17"/>
  <c r="K171" i="17"/>
  <c r="K170" i="17"/>
  <c r="K169" i="17"/>
  <c r="K168" i="17"/>
  <c r="K167" i="17"/>
  <c r="K166" i="17"/>
  <c r="K165" i="17"/>
  <c r="K164" i="17"/>
  <c r="K163" i="17"/>
  <c r="K162" i="17"/>
  <c r="K161" i="17"/>
  <c r="K160" i="17"/>
  <c r="K159" i="17"/>
  <c r="K158" i="17"/>
  <c r="K157" i="17"/>
  <c r="K156" i="17"/>
  <c r="K155" i="17"/>
  <c r="K154" i="17"/>
  <c r="K153" i="17"/>
  <c r="K152" i="17"/>
  <c r="K151" i="17"/>
  <c r="K150" i="17"/>
  <c r="K149" i="17"/>
  <c r="K148" i="17"/>
  <c r="K147" i="17"/>
  <c r="K146" i="17"/>
  <c r="K145" i="17"/>
  <c r="K144" i="17"/>
  <c r="K143" i="17"/>
  <c r="K142" i="17"/>
  <c r="K141" i="17"/>
  <c r="K140" i="17"/>
  <c r="K139" i="17"/>
  <c r="K138" i="17"/>
  <c r="K137" i="17"/>
  <c r="K136" i="17"/>
  <c r="K135" i="17"/>
  <c r="K134" i="17"/>
  <c r="K133" i="17"/>
  <c r="K132" i="17"/>
  <c r="K131" i="17"/>
  <c r="K130" i="17"/>
  <c r="K129" i="17"/>
  <c r="K128" i="17"/>
  <c r="K127" i="17"/>
  <c r="K126" i="17"/>
  <c r="K125" i="17"/>
  <c r="K124" i="17"/>
  <c r="K123" i="17"/>
  <c r="K122" i="17"/>
  <c r="K121" i="17"/>
  <c r="K119" i="17"/>
  <c r="K118" i="17"/>
  <c r="K117" i="17"/>
  <c r="K116" i="17"/>
  <c r="K115" i="17"/>
  <c r="S8" i="17"/>
  <c r="AD8" i="17"/>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3" i="17"/>
  <c r="K74" i="17"/>
  <c r="K75" i="17"/>
  <c r="K76" i="17"/>
  <c r="K77" i="17"/>
  <c r="K78" i="17"/>
  <c r="K79" i="17"/>
  <c r="K80" i="17"/>
  <c r="K81" i="17"/>
  <c r="K82" i="17"/>
  <c r="K83" i="17"/>
  <c r="K84" i="17"/>
  <c r="K85" i="17"/>
  <c r="K86" i="17"/>
  <c r="K87" i="17"/>
  <c r="K89" i="17"/>
  <c r="K90" i="17"/>
  <c r="K91" i="17"/>
  <c r="K92" i="17"/>
  <c r="K93" i="17"/>
  <c r="K94" i="17"/>
  <c r="K95" i="17"/>
  <c r="K96" i="17"/>
  <c r="K97" i="17"/>
  <c r="K98" i="17"/>
  <c r="K99" i="17"/>
  <c r="K100" i="17"/>
  <c r="K101" i="17"/>
  <c r="K102" i="17"/>
  <c r="K104" i="17"/>
  <c r="K105" i="17"/>
  <c r="K106" i="17"/>
  <c r="K107" i="17"/>
  <c r="K108" i="17"/>
  <c r="K109" i="17"/>
  <c r="K110" i="17"/>
  <c r="K111" i="17"/>
  <c r="K112" i="17"/>
  <c r="K113" i="17"/>
  <c r="K114" i="17"/>
  <c r="S8" i="16"/>
  <c r="AD8" i="16"/>
  <c r="J54" i="16"/>
  <c r="J64" i="16"/>
  <c r="K80" i="16"/>
  <c r="T80" i="16" s="1"/>
  <c r="C10" i="15"/>
  <c r="K205" i="15"/>
  <c r="T205" i="15" s="1"/>
  <c r="K173" i="15"/>
  <c r="T173" i="15" s="1"/>
  <c r="K147" i="15"/>
  <c r="T147" i="15" s="1"/>
  <c r="K127" i="15"/>
  <c r="T127" i="15" s="1"/>
  <c r="S8" i="15"/>
  <c r="AD8" i="15" s="1"/>
  <c r="K14" i="15"/>
  <c r="T14" i="15" s="1"/>
  <c r="AM14" i="15" s="1"/>
  <c r="K34" i="15"/>
  <c r="T34" i="15" s="1"/>
  <c r="K54" i="15"/>
  <c r="AE54" i="15" s="1"/>
  <c r="K78" i="15"/>
  <c r="AE78" i="15" s="1"/>
  <c r="K98" i="15"/>
  <c r="T98" i="15" s="1"/>
  <c r="S9" i="14"/>
  <c r="AD9" i="14"/>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8" i="14"/>
  <c r="S8" i="14"/>
  <c r="AD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A251" i="1"/>
  <c r="A252" i="1"/>
  <c r="A253" i="1"/>
  <c r="A254" i="1"/>
  <c r="A255" i="1"/>
  <c r="A256" i="1"/>
  <c r="A257" i="1"/>
  <c r="A258" i="1"/>
  <c r="A259" i="1"/>
  <c r="A260" i="1"/>
  <c r="A261" i="1"/>
  <c r="A262" i="1"/>
  <c r="A263" i="1"/>
  <c r="A264" i="1"/>
  <c r="A265" i="1"/>
  <c r="A266" i="1"/>
  <c r="A267" i="1"/>
  <c r="B251" i="1"/>
  <c r="B252" i="1"/>
  <c r="B253" i="1"/>
  <c r="B254" i="1"/>
  <c r="B255" i="1"/>
  <c r="B256" i="1"/>
  <c r="B257" i="1"/>
  <c r="B258" i="1"/>
  <c r="B259" i="1"/>
  <c r="B260" i="1"/>
  <c r="B261" i="1"/>
  <c r="B262" i="1"/>
  <c r="B263" i="1"/>
  <c r="B264" i="1"/>
  <c r="B265" i="1"/>
  <c r="B266" i="1"/>
  <c r="B267" i="1"/>
  <c r="B268" i="1"/>
  <c r="B269" i="1"/>
  <c r="B270" i="1"/>
  <c r="B271" i="1"/>
  <c r="B272" i="1"/>
  <c r="A268" i="1"/>
  <c r="A269" i="1"/>
  <c r="A270" i="1"/>
  <c r="A271" i="1"/>
  <c r="A272" i="1"/>
  <c r="AH5" i="1"/>
  <c r="AH4" i="1"/>
  <c r="AH3" i="1"/>
  <c r="W3" i="1"/>
  <c r="BB18" i="1" s="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F9" i="1"/>
  <c r="AE209" i="1"/>
  <c r="AJ209" i="1"/>
  <c r="AE210" i="1"/>
  <c r="AJ210" i="1"/>
  <c r="AE211" i="1"/>
  <c r="AJ211" i="1"/>
  <c r="AE212" i="1"/>
  <c r="AE213" i="1"/>
  <c r="AE214" i="1"/>
  <c r="AJ214" i="1"/>
  <c r="AE215" i="1"/>
  <c r="AJ215" i="1"/>
  <c r="AJ212" i="1"/>
  <c r="AJ213" i="1"/>
  <c r="AJ216" i="1"/>
  <c r="AJ217" i="1"/>
  <c r="AJ218" i="1"/>
  <c r="AJ219" i="1"/>
  <c r="AJ220" i="1"/>
  <c r="AJ221" i="1"/>
  <c r="AJ222" i="1"/>
  <c r="AJ223" i="1"/>
  <c r="AJ224" i="1"/>
  <c r="AJ225" i="1"/>
  <c r="AJ226" i="1"/>
  <c r="AJ227" i="1"/>
  <c r="AJ228" i="1"/>
  <c r="AJ229" i="1"/>
  <c r="AJ230" i="1"/>
  <c r="AJ231" i="1"/>
  <c r="AJ232" i="1"/>
  <c r="AJ233" i="1"/>
  <c r="AJ234" i="1"/>
  <c r="AJ235" i="1"/>
  <c r="AJ236" i="1"/>
  <c r="AJ237"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I8" i="1"/>
  <c r="H201" i="1"/>
  <c r="H202"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C4" i="1"/>
  <c r="K72" i="1"/>
  <c r="H72" i="1"/>
  <c r="H73" i="1"/>
  <c r="H74" i="1"/>
  <c r="H75" i="1"/>
  <c r="H76" i="1"/>
  <c r="H77" i="1"/>
  <c r="H78" i="1"/>
  <c r="H79" i="1"/>
  <c r="H80" i="1"/>
  <c r="H81" i="1"/>
  <c r="H82" i="1"/>
  <c r="H83" i="1"/>
  <c r="H84" i="1"/>
  <c r="H85" i="1"/>
  <c r="H86" i="1"/>
  <c r="H87" i="1"/>
  <c r="H88" i="1"/>
  <c r="K89" i="1"/>
  <c r="H89" i="1"/>
  <c r="H90" i="1"/>
  <c r="H91" i="1"/>
  <c r="H92" i="1"/>
  <c r="H93" i="1"/>
  <c r="H94" i="1"/>
  <c r="H95" i="1"/>
  <c r="H96" i="1"/>
  <c r="H97" i="1"/>
  <c r="H98" i="1"/>
  <c r="H99" i="1"/>
  <c r="H100" i="1"/>
  <c r="H101" i="1"/>
  <c r="H102" i="1"/>
  <c r="H103" i="1"/>
  <c r="H104" i="1"/>
  <c r="K105" i="1"/>
  <c r="H105" i="1"/>
  <c r="H106" i="1"/>
  <c r="H107" i="1"/>
  <c r="H108" i="1"/>
  <c r="H109" i="1"/>
  <c r="H110" i="1"/>
  <c r="H111" i="1"/>
  <c r="H112" i="1"/>
  <c r="H113" i="1"/>
  <c r="H114" i="1"/>
  <c r="H115" i="1"/>
  <c r="H116" i="1"/>
  <c r="H117" i="1"/>
  <c r="H118" i="1"/>
  <c r="H119" i="1"/>
  <c r="H120" i="1"/>
  <c r="H121" i="1"/>
  <c r="H122" i="1"/>
  <c r="H123" i="1"/>
  <c r="K124"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3" i="1"/>
  <c r="H204" i="1"/>
  <c r="H205" i="1"/>
  <c r="H206" i="1"/>
  <c r="H207" i="1"/>
  <c r="H209" i="1"/>
  <c r="H210" i="1"/>
  <c r="H211" i="1"/>
  <c r="H212" i="1"/>
  <c r="H208"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W5" i="1"/>
  <c r="W4" i="1"/>
  <c r="N9" i="1"/>
  <c r="N10" i="1"/>
  <c r="N12" i="1"/>
  <c r="N16" i="1"/>
  <c r="N17" i="1"/>
  <c r="N18" i="1"/>
  <c r="N19" i="1"/>
  <c r="N21" i="1"/>
  <c r="N22" i="1"/>
  <c r="N23" i="1"/>
  <c r="N25" i="1"/>
  <c r="N26" i="1"/>
  <c r="N28" i="1"/>
  <c r="N29" i="1"/>
  <c r="N30" i="1"/>
  <c r="N31" i="1"/>
  <c r="N32" i="1"/>
  <c r="N33" i="1"/>
  <c r="N34" i="1"/>
  <c r="N36" i="1"/>
  <c r="N37" i="1"/>
  <c r="N39" i="1"/>
  <c r="N40" i="1"/>
  <c r="N41" i="1"/>
  <c r="N42" i="1"/>
  <c r="N43" i="1"/>
  <c r="N44" i="1"/>
  <c r="N45" i="1"/>
  <c r="N46" i="1"/>
  <c r="N47" i="1"/>
  <c r="N48" i="1"/>
  <c r="N49" i="1"/>
  <c r="N50" i="1"/>
  <c r="N52" i="1"/>
  <c r="N53" i="1"/>
  <c r="N54" i="1"/>
  <c r="N55" i="1"/>
  <c r="N56" i="1"/>
  <c r="N57" i="1"/>
  <c r="N59" i="1"/>
  <c r="N60" i="1"/>
  <c r="N61"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S8" i="1"/>
  <c r="AD8" i="1"/>
  <c r="N38" i="1"/>
  <c r="N14" i="1"/>
  <c r="N24" i="1"/>
  <c r="G179" i="20"/>
  <c r="S9" i="15"/>
  <c r="AD9" i="15"/>
  <c r="I12" i="21"/>
  <c r="F12" i="21"/>
  <c r="R12" i="21" s="1"/>
  <c r="F9" i="1"/>
  <c r="R9" i="1" s="1"/>
  <c r="BB29" i="21"/>
  <c r="J8" i="1"/>
  <c r="F9" i="18"/>
  <c r="R9" i="18" s="1"/>
  <c r="Y58" i="18"/>
  <c r="AA58" i="18"/>
  <c r="AB58" i="18"/>
  <c r="Z58" i="18"/>
  <c r="Y48" i="18"/>
  <c r="AB48" i="18"/>
  <c r="AA48" i="18"/>
  <c r="Z48" i="18"/>
  <c r="Y38" i="18"/>
  <c r="AB38" i="18"/>
  <c r="AA38" i="18"/>
  <c r="Z38" i="18"/>
  <c r="F14" i="20"/>
  <c r="R14" i="20" s="1"/>
  <c r="F10" i="17"/>
  <c r="R10" i="17" s="1"/>
  <c r="F13" i="21"/>
  <c r="R13" i="21" s="1"/>
  <c r="F10" i="16"/>
  <c r="R10" i="16" s="1"/>
  <c r="F9" i="16"/>
  <c r="R9" i="16" s="1"/>
  <c r="F13" i="22"/>
  <c r="R13" i="22" s="1"/>
  <c r="F9" i="15"/>
  <c r="R9" i="15" s="1"/>
  <c r="F9" i="14"/>
  <c r="R9" i="14" s="1"/>
  <c r="Y59" i="17"/>
  <c r="AB59" i="17"/>
  <c r="AA59" i="17"/>
  <c r="Z59" i="17"/>
  <c r="AA57" i="17"/>
  <c r="Z57" i="17"/>
  <c r="Y57" i="17"/>
  <c r="AB57" i="17"/>
  <c r="Y56" i="17"/>
  <c r="AB56" i="17"/>
  <c r="AA56" i="17"/>
  <c r="Z56" i="17"/>
  <c r="AA54" i="17"/>
  <c r="Z54" i="17"/>
  <c r="Y54" i="17"/>
  <c r="AB54" i="17"/>
  <c r="AA53" i="17"/>
  <c r="Z53" i="17"/>
  <c r="Y53" i="17"/>
  <c r="AB53" i="17"/>
  <c r="Y52" i="17"/>
  <c r="AB52" i="17"/>
  <c r="AA52" i="17"/>
  <c r="Z52" i="17"/>
  <c r="AA50" i="17"/>
  <c r="Z50" i="17"/>
  <c r="AB50" i="17"/>
  <c r="Y50" i="17"/>
  <c r="AA41" i="17"/>
  <c r="Z41" i="17"/>
  <c r="Y41" i="17"/>
  <c r="AB41" i="17"/>
  <c r="Z40" i="17"/>
  <c r="AA40" i="17"/>
  <c r="Y40" i="17"/>
  <c r="AB40" i="17"/>
  <c r="AB39" i="17"/>
  <c r="AA39" i="17"/>
  <c r="Z39" i="17"/>
  <c r="Y39" i="17"/>
  <c r="Z37" i="17"/>
  <c r="Y37" i="17"/>
  <c r="AB37" i="17"/>
  <c r="AA37" i="17"/>
  <c r="AA33" i="17"/>
  <c r="Z33" i="17"/>
  <c r="Y33" i="17"/>
  <c r="AB33" i="17"/>
  <c r="AA28" i="17"/>
  <c r="Z28" i="17"/>
  <c r="Y28" i="17"/>
  <c r="AB28" i="17"/>
  <c r="AA27" i="17"/>
  <c r="Z27" i="17"/>
  <c r="Y27" i="17"/>
  <c r="AB27" i="17"/>
  <c r="B11" i="24"/>
  <c r="H11" i="24"/>
  <c r="J11" i="24"/>
  <c r="A11" i="24"/>
  <c r="C10" i="14"/>
  <c r="G10" i="14"/>
  <c r="S9" i="17"/>
  <c r="AD9" i="17"/>
  <c r="F9" i="17"/>
  <c r="R9" i="17" s="1"/>
  <c r="I12" i="24"/>
  <c r="F12" i="24"/>
  <c r="R12" i="24" s="1"/>
  <c r="S12" i="24"/>
  <c r="AD12" i="24"/>
  <c r="C13" i="24"/>
  <c r="G13" i="24"/>
  <c r="C10" i="18"/>
  <c r="AZ22" i="18"/>
  <c r="Q16" i="24"/>
  <c r="Q17" i="24"/>
  <c r="Q18" i="24"/>
  <c r="Q19" i="24"/>
  <c r="Q20" i="24"/>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134" i="24"/>
  <c r="Q135" i="24"/>
  <c r="Q136" i="24"/>
  <c r="Q137" i="24"/>
  <c r="Q138" i="24"/>
  <c r="Q139" i="24"/>
  <c r="Q140" i="24"/>
  <c r="Q141" i="24"/>
  <c r="Q142" i="24"/>
  <c r="Q143" i="24"/>
  <c r="Q144" i="24"/>
  <c r="Q145" i="24"/>
  <c r="Q146" i="24"/>
  <c r="Q147" i="24"/>
  <c r="Q148" i="24"/>
  <c r="Q149" i="24"/>
  <c r="Q150" i="24"/>
  <c r="Q151" i="24"/>
  <c r="Q152" i="24"/>
  <c r="Q153" i="24"/>
  <c r="Q154" i="24"/>
  <c r="Q155" i="24"/>
  <c r="Q156" i="24"/>
  <c r="Q157" i="24"/>
  <c r="Q158" i="24"/>
  <c r="Q159" i="24"/>
  <c r="Q160" i="24"/>
  <c r="Q161" i="24"/>
  <c r="Q162" i="24"/>
  <c r="Q163" i="24"/>
  <c r="Q164" i="24"/>
  <c r="Q165" i="24"/>
  <c r="Q166" i="24"/>
  <c r="Q167" i="24"/>
  <c r="Q168" i="24"/>
  <c r="Q169" i="24"/>
  <c r="Q170" i="24"/>
  <c r="Q171" i="24"/>
  <c r="Q172" i="24"/>
  <c r="Q173" i="24"/>
  <c r="Q174" i="24"/>
  <c r="Q175" i="24"/>
  <c r="Q176" i="24"/>
  <c r="Q177" i="24"/>
  <c r="Q178" i="24"/>
  <c r="Q179" i="24"/>
  <c r="Q180" i="24"/>
  <c r="Q181" i="24"/>
  <c r="Q182" i="24"/>
  <c r="Q183" i="24"/>
  <c r="Q184" i="24"/>
  <c r="Q185" i="24"/>
  <c r="Q186" i="24"/>
  <c r="Q187" i="24"/>
  <c r="Q188" i="24"/>
  <c r="Q189" i="24"/>
  <c r="Q190" i="24"/>
  <c r="Q191" i="24"/>
  <c r="Q192" i="24"/>
  <c r="Q193" i="24"/>
  <c r="Q194" i="24"/>
  <c r="Q195" i="24"/>
  <c r="Q196" i="24"/>
  <c r="Q197" i="24"/>
  <c r="Q198" i="24"/>
  <c r="Q199" i="24"/>
  <c r="Q200" i="24"/>
  <c r="Q201" i="24"/>
  <c r="Q202" i="24"/>
  <c r="Q203" i="24"/>
  <c r="Q204" i="24"/>
  <c r="Q205" i="24"/>
  <c r="Q206" i="24"/>
  <c r="Q207" i="24"/>
  <c r="Q208" i="24"/>
  <c r="Q209" i="24"/>
  <c r="Q210" i="24"/>
  <c r="Q211" i="24"/>
  <c r="Q212" i="24"/>
  <c r="Q213" i="24"/>
  <c r="Q214" i="24"/>
  <c r="Q215" i="24"/>
  <c r="Q216" i="24"/>
  <c r="Q217" i="24"/>
  <c r="Q218" i="24"/>
  <c r="Q219" i="24"/>
  <c r="Q220" i="24"/>
  <c r="Q221" i="24"/>
  <c r="Q222" i="24"/>
  <c r="Q223" i="24"/>
  <c r="Q224" i="24"/>
  <c r="Q225" i="24"/>
  <c r="Q226" i="24"/>
  <c r="Q227" i="24"/>
  <c r="Q228" i="24"/>
  <c r="Q229" i="24"/>
  <c r="Q230" i="24"/>
  <c r="Q231" i="24"/>
  <c r="Q232" i="24"/>
  <c r="Q233" i="24"/>
  <c r="Q234" i="24"/>
  <c r="Q235" i="24"/>
  <c r="Q236" i="24"/>
  <c r="Q237" i="24"/>
  <c r="Q238" i="24"/>
  <c r="Q239" i="24"/>
  <c r="Q240" i="24"/>
  <c r="Q241" i="24"/>
  <c r="Q242" i="24"/>
  <c r="Q243" i="24"/>
  <c r="Q244" i="24"/>
  <c r="Q245" i="24"/>
  <c r="Q246" i="24"/>
  <c r="Q247" i="24"/>
  <c r="Q248" i="24"/>
  <c r="Q249" i="24"/>
  <c r="Q250" i="24"/>
  <c r="Q251" i="24"/>
  <c r="Q252" i="24"/>
  <c r="Q253" i="24"/>
  <c r="Q254" i="24"/>
  <c r="Q255" i="24"/>
  <c r="Q256" i="24"/>
  <c r="Q257" i="24"/>
  <c r="Q258" i="24"/>
  <c r="Q259" i="24"/>
  <c r="Q260" i="24"/>
  <c r="Q261" i="24"/>
  <c r="Q262" i="24"/>
  <c r="Q263" i="24"/>
  <c r="Q264" i="24"/>
  <c r="Q265" i="24"/>
  <c r="Q266" i="24"/>
  <c r="Q267" i="24"/>
  <c r="Q268" i="24"/>
  <c r="Q269" i="24"/>
  <c r="Q270" i="24"/>
  <c r="Q271" i="24"/>
  <c r="Q272" i="24"/>
  <c r="Q273" i="24"/>
  <c r="Q274" i="24"/>
  <c r="Q275" i="24"/>
  <c r="Q276" i="24"/>
  <c r="Q277" i="24"/>
  <c r="Q278" i="24"/>
  <c r="Q279" i="24"/>
  <c r="Q280" i="24"/>
  <c r="Q281" i="24"/>
  <c r="Q282" i="24"/>
  <c r="Q283" i="24"/>
  <c r="Q284" i="24"/>
  <c r="Q285" i="24"/>
  <c r="Q286" i="24"/>
  <c r="Q287" i="24"/>
  <c r="M52" i="24"/>
  <c r="M57" i="24"/>
  <c r="M56" i="24"/>
  <c r="V3" i="24"/>
  <c r="V4" i="24"/>
  <c r="AG5" i="24"/>
  <c r="AG3" i="24"/>
  <c r="V5" i="24"/>
  <c r="AG4" i="24"/>
  <c r="AQ33" i="24"/>
  <c r="AQ35" i="24"/>
  <c r="AF6" i="24"/>
  <c r="AF8" i="24"/>
  <c r="AB54" i="14"/>
  <c r="AA54" i="14"/>
  <c r="Z54" i="14"/>
  <c r="Y54" i="14"/>
  <c r="AB52" i="14"/>
  <c r="AA52" i="14"/>
  <c r="Z52" i="14"/>
  <c r="Y52" i="14"/>
  <c r="AB51" i="14"/>
  <c r="AA51" i="14"/>
  <c r="Z51" i="14"/>
  <c r="Y51" i="14"/>
  <c r="AB50" i="14"/>
  <c r="AA50" i="14"/>
  <c r="Z50" i="14"/>
  <c r="Y50" i="14"/>
  <c r="AB49" i="14"/>
  <c r="AA49" i="14"/>
  <c r="Z49" i="14"/>
  <c r="Y49" i="14"/>
  <c r="AB48" i="14"/>
  <c r="AA48" i="14"/>
  <c r="Z48" i="14"/>
  <c r="Y48" i="14"/>
  <c r="AB47" i="14"/>
  <c r="AA47" i="14"/>
  <c r="Z47" i="14"/>
  <c r="Y47" i="14"/>
  <c r="AB40" i="14"/>
  <c r="AA40" i="14"/>
  <c r="Z40" i="14"/>
  <c r="Y40" i="14"/>
  <c r="AB39" i="14"/>
  <c r="AA39" i="14"/>
  <c r="Z39" i="14"/>
  <c r="Y39" i="14"/>
  <c r="AB37" i="14"/>
  <c r="AA37" i="14"/>
  <c r="Z37" i="14"/>
  <c r="Y37" i="14"/>
  <c r="AB36" i="14"/>
  <c r="AA36" i="14"/>
  <c r="Z36" i="14"/>
  <c r="Y36" i="14"/>
  <c r="AB35" i="14"/>
  <c r="AA35" i="14"/>
  <c r="Z35" i="14"/>
  <c r="Y35" i="14"/>
  <c r="AB30" i="14"/>
  <c r="AA30" i="14"/>
  <c r="Z30" i="14"/>
  <c r="Y30" i="14"/>
  <c r="AB29" i="14"/>
  <c r="AA29" i="14"/>
  <c r="Z29" i="14"/>
  <c r="Y29" i="14"/>
  <c r="AB28" i="14"/>
  <c r="AA28" i="14"/>
  <c r="Z28" i="14"/>
  <c r="Y28" i="14"/>
  <c r="AB27" i="14"/>
  <c r="AA27" i="14"/>
  <c r="Z27" i="14"/>
  <c r="Y27" i="14"/>
  <c r="AB24" i="14"/>
  <c r="AA24" i="14"/>
  <c r="Z24" i="14"/>
  <c r="Y24" i="14"/>
  <c r="AB23" i="14"/>
  <c r="AA23" i="14"/>
  <c r="Z23" i="14"/>
  <c r="Y23" i="14"/>
  <c r="AB22" i="14"/>
  <c r="AA22" i="14"/>
  <c r="Z22" i="14"/>
  <c r="Y22" i="14"/>
  <c r="AB21" i="14"/>
  <c r="AA21" i="14"/>
  <c r="Z21" i="14"/>
  <c r="Y21" i="14"/>
  <c r="AB20" i="14"/>
  <c r="AA20" i="14"/>
  <c r="Z20" i="14"/>
  <c r="Y20" i="14"/>
  <c r="AB19" i="14"/>
  <c r="X6" i="14"/>
  <c r="X8" i="14"/>
  <c r="AA19" i="14"/>
  <c r="Z19" i="14"/>
  <c r="Y19" i="14"/>
  <c r="AZ22" i="14"/>
  <c r="AB50" i="15"/>
  <c r="AA50" i="15"/>
  <c r="Z50" i="15"/>
  <c r="Y50" i="15"/>
  <c r="AB48" i="15"/>
  <c r="AA48" i="15"/>
  <c r="Z48" i="15"/>
  <c r="Y48" i="15"/>
  <c r="AB47" i="15"/>
  <c r="AA47" i="15"/>
  <c r="Z47" i="15"/>
  <c r="Y47" i="15"/>
  <c r="AA46" i="15"/>
  <c r="AB45" i="15"/>
  <c r="AA45" i="15"/>
  <c r="Z45" i="15"/>
  <c r="Y45" i="15"/>
  <c r="AB44" i="15"/>
  <c r="AA44" i="15"/>
  <c r="Z44" i="15"/>
  <c r="Y44" i="15"/>
  <c r="AB43" i="15"/>
  <c r="AA43" i="15"/>
  <c r="Z43" i="15"/>
  <c r="Y43" i="15"/>
  <c r="AB36" i="15"/>
  <c r="AA36" i="15"/>
  <c r="Z36" i="15"/>
  <c r="Y36" i="15"/>
  <c r="AB35" i="15"/>
  <c r="AA35" i="15"/>
  <c r="Z35" i="15"/>
  <c r="Y35" i="15"/>
  <c r="AB33" i="15"/>
  <c r="AA33" i="15"/>
  <c r="Z33" i="15"/>
  <c r="Y33" i="15"/>
  <c r="AB32" i="15"/>
  <c r="AA32" i="15"/>
  <c r="Z32" i="15"/>
  <c r="Y32" i="15"/>
  <c r="AB31" i="15"/>
  <c r="AA31" i="15"/>
  <c r="Z31" i="15"/>
  <c r="Y31" i="15"/>
  <c r="AB26" i="15"/>
  <c r="AA26" i="15"/>
  <c r="Z26" i="15"/>
  <c r="Y26" i="15"/>
  <c r="AB25" i="15"/>
  <c r="AA25" i="15"/>
  <c r="Z25" i="15"/>
  <c r="Y25" i="15"/>
  <c r="AB24" i="15"/>
  <c r="AA24" i="15"/>
  <c r="Z24" i="15"/>
  <c r="Y24" i="15"/>
  <c r="AB20" i="15"/>
  <c r="AA20" i="15"/>
  <c r="Z20" i="15"/>
  <c r="Y20" i="15"/>
  <c r="AB19" i="15"/>
  <c r="AA19" i="15"/>
  <c r="Z19" i="15"/>
  <c r="Y19" i="15"/>
  <c r="AB18" i="15"/>
  <c r="AA18" i="15"/>
  <c r="Z18" i="15"/>
  <c r="Y18" i="15"/>
  <c r="AB17" i="15"/>
  <c r="AA17" i="15"/>
  <c r="Z17" i="15"/>
  <c r="Y17" i="15"/>
  <c r="AB16" i="15"/>
  <c r="AA16" i="15"/>
  <c r="Z16" i="15"/>
  <c r="Y16" i="15"/>
  <c r="AB15" i="15"/>
  <c r="AA15" i="15"/>
  <c r="Z15" i="15"/>
  <c r="Y15" i="15"/>
  <c r="M11" i="22"/>
  <c r="U13" i="22"/>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L40" i="22" s="1"/>
  <c r="U41" i="22"/>
  <c r="U42" i="22"/>
  <c r="U43" i="22"/>
  <c r="U44" i="22"/>
  <c r="U45" i="22"/>
  <c r="U46" i="22"/>
  <c r="U47" i="22"/>
  <c r="U48" i="22"/>
  <c r="U49" i="22"/>
  <c r="U50" i="22"/>
  <c r="U51" i="22"/>
  <c r="U52" i="22"/>
  <c r="U53" i="22"/>
  <c r="U54" i="22"/>
  <c r="U55" i="22"/>
  <c r="U56" i="22"/>
  <c r="M56" i="22" s="1"/>
  <c r="U57" i="22"/>
  <c r="U58" i="22"/>
  <c r="U59" i="22"/>
  <c r="U60" i="22"/>
  <c r="M60" i="22" s="1"/>
  <c r="U61" i="22"/>
  <c r="U62" i="22"/>
  <c r="U63" i="22"/>
  <c r="U64" i="22"/>
  <c r="M64" i="22" s="1"/>
  <c r="U65" i="22"/>
  <c r="U66" i="22"/>
  <c r="U67" i="22"/>
  <c r="L67" i="22" s="1"/>
  <c r="U68" i="22"/>
  <c r="M68" i="22" s="1"/>
  <c r="U69" i="22"/>
  <c r="U70" i="22"/>
  <c r="U71" i="22"/>
  <c r="U72" i="22"/>
  <c r="L72" i="22" s="1"/>
  <c r="U73" i="22"/>
  <c r="U74" i="22"/>
  <c r="U75" i="22"/>
  <c r="U76" i="22"/>
  <c r="M76" i="22" s="1"/>
  <c r="U77" i="22"/>
  <c r="U78" i="22"/>
  <c r="U79" i="22"/>
  <c r="U80" i="22"/>
  <c r="M80" i="22" s="1"/>
  <c r="U81" i="22"/>
  <c r="U82" i="22"/>
  <c r="U83" i="22"/>
  <c r="U84" i="22"/>
  <c r="L84" i="22" s="1"/>
  <c r="U85" i="22"/>
  <c r="U86" i="22"/>
  <c r="U87" i="22"/>
  <c r="U88" i="22"/>
  <c r="L88" i="22" s="1"/>
  <c r="U89" i="22"/>
  <c r="U90" i="22"/>
  <c r="U91" i="22"/>
  <c r="U92" i="22"/>
  <c r="M92" i="22" s="1"/>
  <c r="U93" i="22"/>
  <c r="U94" i="22"/>
  <c r="U95" i="22"/>
  <c r="U96" i="22"/>
  <c r="M96" i="22" s="1"/>
  <c r="U97" i="22"/>
  <c r="U98" i="22"/>
  <c r="U99" i="22"/>
  <c r="U100" i="22"/>
  <c r="M100" i="22" s="1"/>
  <c r="U101" i="22"/>
  <c r="U102" i="22"/>
  <c r="U103" i="22"/>
  <c r="U104" i="22"/>
  <c r="M104" i="22" s="1"/>
  <c r="U105" i="22"/>
  <c r="U106" i="22"/>
  <c r="U107" i="22"/>
  <c r="U108" i="22"/>
  <c r="M108" i="22" s="1"/>
  <c r="U109" i="22"/>
  <c r="U110" i="22"/>
  <c r="U111" i="22"/>
  <c r="U112" i="22"/>
  <c r="L112" i="22" s="1"/>
  <c r="U113" i="22"/>
  <c r="U114" i="22"/>
  <c r="U115" i="22"/>
  <c r="U116" i="22"/>
  <c r="L116" i="22" s="1"/>
  <c r="U117" i="22"/>
  <c r="U118" i="22"/>
  <c r="U119" i="22"/>
  <c r="U120" i="22"/>
  <c r="M120" i="22" s="1"/>
  <c r="U121" i="22"/>
  <c r="U122" i="22"/>
  <c r="U123" i="22"/>
  <c r="U124" i="22"/>
  <c r="M124" i="22" s="1"/>
  <c r="U125" i="22"/>
  <c r="U126" i="22"/>
  <c r="U127" i="22"/>
  <c r="U128" i="22"/>
  <c r="M128" i="22" s="1"/>
  <c r="U129" i="22"/>
  <c r="U130" i="22"/>
  <c r="U131" i="22"/>
  <c r="U132" i="22"/>
  <c r="M132" i="22" s="1"/>
  <c r="U133" i="22"/>
  <c r="U134" i="22"/>
  <c r="U135" i="22"/>
  <c r="U136" i="22"/>
  <c r="M136" i="22" s="1"/>
  <c r="U137" i="22"/>
  <c r="U138" i="22"/>
  <c r="U139" i="22"/>
  <c r="U140" i="22"/>
  <c r="M140" i="22" s="1"/>
  <c r="U141" i="22"/>
  <c r="U142" i="22"/>
  <c r="U143" i="22"/>
  <c r="U144" i="22"/>
  <c r="M144" i="22" s="1"/>
  <c r="U145" i="22"/>
  <c r="U146" i="22"/>
  <c r="U147" i="22"/>
  <c r="U148" i="22"/>
  <c r="M148" i="22" s="1"/>
  <c r="U149" i="22"/>
  <c r="U150" i="22"/>
  <c r="U151" i="22"/>
  <c r="U152" i="22"/>
  <c r="M152" i="22" s="1"/>
  <c r="U153" i="22"/>
  <c r="U154" i="22"/>
  <c r="U155" i="22"/>
  <c r="U156" i="22"/>
  <c r="M156" i="22" s="1"/>
  <c r="U157" i="22"/>
  <c r="U158" i="22"/>
  <c r="U159" i="22"/>
  <c r="U160" i="22"/>
  <c r="L160" i="22" s="1"/>
  <c r="U161" i="22"/>
  <c r="U162" i="22"/>
  <c r="U163" i="22"/>
  <c r="U164" i="22"/>
  <c r="U165" i="22"/>
  <c r="U166" i="22"/>
  <c r="U167" i="22"/>
  <c r="U168" i="22"/>
  <c r="M168" i="22" s="1"/>
  <c r="U169" i="22"/>
  <c r="U170" i="22"/>
  <c r="U171" i="22"/>
  <c r="U172" i="22"/>
  <c r="M172" i="22" s="1"/>
  <c r="U173" i="22"/>
  <c r="U174" i="22"/>
  <c r="U175" i="22"/>
  <c r="U176" i="22"/>
  <c r="L176" i="22" s="1"/>
  <c r="U177" i="22"/>
  <c r="U178" i="22"/>
  <c r="U179" i="22"/>
  <c r="U180" i="22"/>
  <c r="U181" i="22"/>
  <c r="U182" i="22"/>
  <c r="U183" i="22"/>
  <c r="U184" i="22"/>
  <c r="M184" i="22" s="1"/>
  <c r="U185" i="22"/>
  <c r="U186" i="22"/>
  <c r="U187" i="22"/>
  <c r="U188" i="22"/>
  <c r="L188" i="22" s="1"/>
  <c r="U189" i="22"/>
  <c r="U190" i="22"/>
  <c r="U191" i="22"/>
  <c r="U192" i="22"/>
  <c r="L192" i="22" s="1"/>
  <c r="U193" i="22"/>
  <c r="U194" i="22"/>
  <c r="U195" i="22"/>
  <c r="U196" i="22"/>
  <c r="U197" i="22"/>
  <c r="U198" i="22"/>
  <c r="U199" i="22"/>
  <c r="U200" i="22"/>
  <c r="M200" i="22" s="1"/>
  <c r="U201" i="22"/>
  <c r="U202" i="22"/>
  <c r="U203" i="22"/>
  <c r="U204" i="22"/>
  <c r="M204" i="22" s="1"/>
  <c r="U205" i="22"/>
  <c r="U206" i="22"/>
  <c r="U207" i="22"/>
  <c r="U208" i="22"/>
  <c r="W14" i="22"/>
  <c r="M14" i="22" s="1"/>
  <c r="M15" i="21"/>
  <c r="L15" i="21"/>
  <c r="U16" i="21"/>
  <c r="U17" i="21"/>
  <c r="U18" i="21"/>
  <c r="U19" i="21"/>
  <c r="U20" i="2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U113" i="21"/>
  <c r="U114" i="21"/>
  <c r="U115" i="21"/>
  <c r="U116" i="21"/>
  <c r="U117" i="21"/>
  <c r="U118" i="21"/>
  <c r="U119" i="21"/>
  <c r="U120" i="21"/>
  <c r="U121" i="21"/>
  <c r="U122" i="21"/>
  <c r="U123" i="21"/>
  <c r="U124" i="21"/>
  <c r="U125" i="21"/>
  <c r="U126" i="21"/>
  <c r="U127" i="21"/>
  <c r="U128" i="21"/>
  <c r="U129" i="21"/>
  <c r="U130" i="21"/>
  <c r="U131" i="21"/>
  <c r="U132" i="21"/>
  <c r="U133" i="21"/>
  <c r="U134" i="21"/>
  <c r="U135" i="21"/>
  <c r="U136" i="21"/>
  <c r="U137" i="21"/>
  <c r="U138" i="21"/>
  <c r="U139" i="21"/>
  <c r="U140" i="21"/>
  <c r="U141" i="21"/>
  <c r="U142" i="21"/>
  <c r="U143" i="21"/>
  <c r="U144" i="21"/>
  <c r="U145" i="21"/>
  <c r="U146" i="21"/>
  <c r="U147" i="21"/>
  <c r="U148" i="21"/>
  <c r="U149" i="21"/>
  <c r="U150" i="21"/>
  <c r="U151" i="21"/>
  <c r="U152" i="21"/>
  <c r="U153" i="21"/>
  <c r="U154" i="21"/>
  <c r="U155" i="21"/>
  <c r="U156" i="21"/>
  <c r="U157" i="21"/>
  <c r="U158" i="21"/>
  <c r="U159" i="21"/>
  <c r="U160" i="21"/>
  <c r="U161" i="21"/>
  <c r="U162" i="21"/>
  <c r="U163" i="21"/>
  <c r="U164" i="21"/>
  <c r="U165" i="21"/>
  <c r="U166" i="21"/>
  <c r="U167" i="21"/>
  <c r="U168" i="21"/>
  <c r="U169" i="21"/>
  <c r="U170" i="21"/>
  <c r="U171" i="21"/>
  <c r="U172" i="21"/>
  <c r="U173" i="21"/>
  <c r="U174" i="21"/>
  <c r="U175" i="21"/>
  <c r="U176" i="21"/>
  <c r="U177" i="21"/>
  <c r="U178" i="21"/>
  <c r="U179" i="21"/>
  <c r="U180" i="21"/>
  <c r="U181" i="21"/>
  <c r="U182" i="21"/>
  <c r="U183" i="21"/>
  <c r="U184" i="21"/>
  <c r="U185" i="21"/>
  <c r="U186" i="21"/>
  <c r="U187" i="21"/>
  <c r="U188" i="21"/>
  <c r="U189" i="21"/>
  <c r="U190" i="21"/>
  <c r="U191" i="21"/>
  <c r="U192" i="21"/>
  <c r="U193" i="21"/>
  <c r="U194" i="21"/>
  <c r="U195" i="21"/>
  <c r="U196" i="21"/>
  <c r="U197" i="21"/>
  <c r="U198" i="21"/>
  <c r="U199" i="21"/>
  <c r="U200" i="21"/>
  <c r="U201" i="21"/>
  <c r="U202" i="21"/>
  <c r="U203" i="21"/>
  <c r="U204" i="21"/>
  <c r="U205" i="21"/>
  <c r="U206" i="21"/>
  <c r="U207" i="21"/>
  <c r="U208" i="21"/>
  <c r="L11" i="21"/>
  <c r="M12" i="21"/>
  <c r="L13" i="21"/>
  <c r="M13" i="21"/>
  <c r="M14" i="21"/>
  <c r="Q12" i="21"/>
  <c r="Q13" i="21"/>
  <c r="Q14" i="21"/>
  <c r="Q15" i="21"/>
  <c r="Q16" i="21"/>
  <c r="V17" i="21"/>
  <c r="V18" i="21"/>
  <c r="AB49" i="17"/>
  <c r="AA49" i="17"/>
  <c r="Z49" i="17"/>
  <c r="Y49" i="17"/>
  <c r="AB47" i="17"/>
  <c r="AA47" i="17"/>
  <c r="Z47" i="17"/>
  <c r="Y47" i="17"/>
  <c r="AB46" i="17"/>
  <c r="AA46" i="17"/>
  <c r="Z46" i="17"/>
  <c r="Y46" i="17"/>
  <c r="AB45" i="17"/>
  <c r="AA45" i="17"/>
  <c r="Z45" i="17"/>
  <c r="Y45" i="17"/>
  <c r="AB44" i="17"/>
  <c r="AA44" i="17"/>
  <c r="Z44" i="17"/>
  <c r="Y44" i="17"/>
  <c r="AB43" i="17"/>
  <c r="AA43" i="17"/>
  <c r="Z43" i="17"/>
  <c r="Y43" i="17"/>
  <c r="AB42" i="17"/>
  <c r="AA42" i="17"/>
  <c r="Z42" i="17"/>
  <c r="Y42" i="17"/>
  <c r="AB35" i="17"/>
  <c r="AA35" i="17"/>
  <c r="Z35" i="17"/>
  <c r="Y35" i="17"/>
  <c r="AB34" i="17"/>
  <c r="AA34" i="17"/>
  <c r="Z34" i="17"/>
  <c r="Y34" i="17"/>
  <c r="AB32" i="17"/>
  <c r="AA32" i="17"/>
  <c r="Z32" i="17"/>
  <c r="Y32" i="17"/>
  <c r="AB31" i="17"/>
  <c r="AA31" i="17"/>
  <c r="Z31" i="17"/>
  <c r="Y31" i="17"/>
  <c r="AB30" i="17"/>
  <c r="AA30" i="17"/>
  <c r="Z30" i="17"/>
  <c r="Y30" i="17"/>
  <c r="AB24" i="17"/>
  <c r="AA24" i="17"/>
  <c r="Z24" i="17"/>
  <c r="Y24" i="17"/>
  <c r="AB23" i="17"/>
  <c r="AA23" i="17"/>
  <c r="Z23" i="17"/>
  <c r="Y23" i="17"/>
  <c r="AB22" i="17"/>
  <c r="AA22" i="17"/>
  <c r="Z22" i="17"/>
  <c r="Y22" i="17"/>
  <c r="AB19" i="17"/>
  <c r="AA19" i="17"/>
  <c r="Z19" i="17"/>
  <c r="Y19" i="17"/>
  <c r="AB17" i="17"/>
  <c r="AA17" i="17"/>
  <c r="Z17" i="17"/>
  <c r="Y17" i="17"/>
  <c r="AB15" i="17"/>
  <c r="AA15" i="17"/>
  <c r="Z15" i="17"/>
  <c r="Y15" i="17"/>
  <c r="AZ22" i="17"/>
  <c r="F28" i="19"/>
  <c r="F27" i="19"/>
  <c r="G28" i="19"/>
  <c r="F26" i="19"/>
  <c r="G27" i="19"/>
  <c r="F23" i="19"/>
  <c r="F22" i="19"/>
  <c r="G23" i="19"/>
  <c r="F21" i="19"/>
  <c r="G22" i="19"/>
  <c r="F18" i="19"/>
  <c r="F17" i="19"/>
  <c r="G18" i="19" s="1"/>
  <c r="F16" i="19"/>
  <c r="G17" i="19" s="1"/>
  <c r="F13" i="19"/>
  <c r="F12" i="19"/>
  <c r="G13" i="19"/>
  <c r="F11" i="19"/>
  <c r="G12" i="19"/>
  <c r="K196" i="1"/>
  <c r="AE196" i="1"/>
  <c r="AT30" i="1"/>
  <c r="AZ30" i="1"/>
  <c r="AB16" i="18"/>
  <c r="AA16" i="18"/>
  <c r="Z16" i="18"/>
  <c r="Y16" i="18"/>
  <c r="AB14" i="18"/>
  <c r="AA14" i="18"/>
  <c r="Z14" i="18"/>
  <c r="Y14" i="18"/>
  <c r="AB27" i="18"/>
  <c r="AA27" i="18"/>
  <c r="Z27" i="18"/>
  <c r="Y27" i="18"/>
  <c r="F33" i="19"/>
  <c r="F32" i="19"/>
  <c r="G33" i="19"/>
  <c r="F31" i="19"/>
  <c r="G32" i="19"/>
  <c r="I10" i="18"/>
  <c r="I10" i="16"/>
  <c r="B8" i="14"/>
  <c r="H8" i="14"/>
  <c r="B8" i="15"/>
  <c r="H8" i="15"/>
  <c r="A11" i="23"/>
  <c r="J8" i="16"/>
  <c r="A8" i="16"/>
  <c r="I9" i="14"/>
  <c r="J8" i="15"/>
  <c r="A8" i="15"/>
  <c r="I9" i="18"/>
  <c r="A8" i="18"/>
  <c r="B8" i="16"/>
  <c r="H8" i="16"/>
  <c r="I9" i="15"/>
  <c r="S9" i="18"/>
  <c r="AD9" i="18"/>
  <c r="H11" i="23"/>
  <c r="B8" i="18"/>
  <c r="I9" i="16"/>
  <c r="J8" i="14"/>
  <c r="A8" i="14"/>
  <c r="J12" i="22"/>
  <c r="A12" i="22"/>
  <c r="I13" i="22"/>
  <c r="S13" i="22"/>
  <c r="AD13" i="22"/>
  <c r="B12" i="22"/>
  <c r="H12" i="22"/>
  <c r="A12" i="21"/>
  <c r="J12" i="21"/>
  <c r="I13" i="21"/>
  <c r="S13" i="21"/>
  <c r="AD13" i="21"/>
  <c r="B12" i="21"/>
  <c r="I14" i="20"/>
  <c r="S14" i="20"/>
  <c r="AD14" i="20"/>
  <c r="B13" i="20"/>
  <c r="H13" i="20"/>
  <c r="J13" i="20"/>
  <c r="A13" i="20"/>
  <c r="I10" i="17"/>
  <c r="B8" i="17"/>
  <c r="J8" i="17"/>
  <c r="A8" i="17"/>
  <c r="I9" i="17"/>
  <c r="I9" i="1"/>
  <c r="AA37" i="18"/>
  <c r="AB37" i="18"/>
  <c r="Y37" i="18"/>
  <c r="Z37" i="18"/>
  <c r="AA34" i="18"/>
  <c r="AB34" i="18"/>
  <c r="Y34" i="18"/>
  <c r="Z34" i="18"/>
  <c r="AA31" i="18"/>
  <c r="AB31" i="18"/>
  <c r="Y31" i="18"/>
  <c r="Z31" i="18"/>
  <c r="AA28" i="18"/>
  <c r="AB28" i="18"/>
  <c r="Y28" i="18"/>
  <c r="Z28" i="18"/>
  <c r="AA25" i="18"/>
  <c r="AB25" i="18"/>
  <c r="Y25" i="18"/>
  <c r="Z25" i="18"/>
  <c r="AA22" i="18"/>
  <c r="AB22" i="18"/>
  <c r="Y22" i="18"/>
  <c r="Z22" i="18"/>
  <c r="AB18" i="18"/>
  <c r="Y18" i="18"/>
  <c r="Z18" i="18"/>
  <c r="AA18" i="18"/>
  <c r="AA24" i="18"/>
  <c r="AB24" i="18"/>
  <c r="Y24" i="18"/>
  <c r="Z24" i="18"/>
  <c r="Y20" i="18"/>
  <c r="Z20" i="18"/>
  <c r="AA20" i="18"/>
  <c r="AB20" i="18"/>
  <c r="Y15" i="18"/>
  <c r="Z15" i="18"/>
  <c r="AA15" i="18"/>
  <c r="AB15" i="18"/>
  <c r="AA26" i="16"/>
  <c r="AB26" i="16"/>
  <c r="Y26" i="16"/>
  <c r="Z26" i="16"/>
  <c r="AB21" i="16"/>
  <c r="Y21" i="16"/>
  <c r="Z21" i="16"/>
  <c r="AA21" i="16"/>
  <c r="Y15" i="16"/>
  <c r="Z15" i="16"/>
  <c r="AA15" i="16"/>
  <c r="AB15" i="16"/>
  <c r="Y25" i="17"/>
  <c r="Z25" i="17"/>
  <c r="AA25" i="17"/>
  <c r="AB25" i="17"/>
  <c r="AA20" i="17"/>
  <c r="AB20" i="17"/>
  <c r="Y20" i="17"/>
  <c r="Z20" i="17"/>
  <c r="Z16" i="17"/>
  <c r="AA16" i="17"/>
  <c r="AB16" i="17"/>
  <c r="Y16" i="17"/>
  <c r="Z9" i="17"/>
  <c r="AA9" i="17"/>
  <c r="AB9" i="17"/>
  <c r="Y9" i="17"/>
  <c r="Z18" i="17"/>
  <c r="AA18" i="17"/>
  <c r="AB18" i="17"/>
  <c r="Y18" i="17"/>
  <c r="Z14" i="17"/>
  <c r="AA14" i="17"/>
  <c r="AB14" i="17"/>
  <c r="Y14" i="17"/>
  <c r="AA10" i="17"/>
  <c r="AB10" i="17"/>
  <c r="Y10" i="17"/>
  <c r="Z10" i="17"/>
  <c r="S9" i="1"/>
  <c r="AD9" i="1"/>
  <c r="K63" i="1"/>
  <c r="K128" i="1"/>
  <c r="AE128" i="1"/>
  <c r="K181" i="1"/>
  <c r="AE181" i="1"/>
  <c r="K88" i="1"/>
  <c r="AE88" i="1"/>
  <c r="K106" i="1"/>
  <c r="AE106" i="1"/>
  <c r="K172" i="1"/>
  <c r="AE172" i="1"/>
  <c r="K174" i="1"/>
  <c r="AE174" i="1"/>
  <c r="K34" i="1"/>
  <c r="K197" i="1"/>
  <c r="AE197" i="1"/>
  <c r="K143" i="1"/>
  <c r="AE143" i="1"/>
  <c r="K186" i="1"/>
  <c r="AE186" i="1"/>
  <c r="K103" i="1"/>
  <c r="AE103" i="1"/>
  <c r="K147" i="1"/>
  <c r="AE147" i="1"/>
  <c r="K29" i="1"/>
  <c r="T29" i="1"/>
  <c r="K79" i="1"/>
  <c r="AE79" i="1"/>
  <c r="K203" i="1"/>
  <c r="AE203" i="1"/>
  <c r="K21" i="1"/>
  <c r="K126" i="1"/>
  <c r="AE126" i="1"/>
  <c r="K57" i="1"/>
  <c r="K13" i="1"/>
  <c r="K134" i="1"/>
  <c r="AE134" i="1"/>
  <c r="K65" i="1"/>
  <c r="T65" i="1"/>
  <c r="AE124" i="1"/>
  <c r="K169" i="1"/>
  <c r="AE169" i="1"/>
  <c r="K142" i="1"/>
  <c r="AE142" i="1"/>
  <c r="K133" i="1"/>
  <c r="AE133" i="1"/>
  <c r="K154" i="1"/>
  <c r="AE154" i="1"/>
  <c r="K107" i="1"/>
  <c r="AE107" i="1"/>
  <c r="K184" i="1"/>
  <c r="AE184" i="1"/>
  <c r="K28" i="1"/>
  <c r="K183" i="1"/>
  <c r="AE183" i="1"/>
  <c r="K204" i="1"/>
  <c r="K97" i="1"/>
  <c r="K109" i="1"/>
  <c r="AE109" i="1"/>
  <c r="K42" i="1"/>
  <c r="K187" i="1"/>
  <c r="AE187" i="1"/>
  <c r="K67" i="1"/>
  <c r="K175" i="1"/>
  <c r="AE175" i="1"/>
  <c r="K108" i="1"/>
  <c r="AE108" i="1"/>
  <c r="K121" i="1"/>
  <c r="AE121" i="1"/>
  <c r="K205" i="1"/>
  <c r="AE205" i="1"/>
  <c r="K202" i="1"/>
  <c r="K91" i="1"/>
  <c r="AE91" i="1"/>
  <c r="K136" i="1"/>
  <c r="AE136" i="1"/>
  <c r="K127" i="1"/>
  <c r="AE127" i="1"/>
  <c r="K129" i="1"/>
  <c r="AE129" i="1"/>
  <c r="K173" i="1"/>
  <c r="AE173" i="1"/>
  <c r="K130" i="1"/>
  <c r="AE130" i="1"/>
  <c r="K163" i="1"/>
  <c r="AE163" i="1"/>
  <c r="K104" i="1"/>
  <c r="AE104" i="1"/>
  <c r="K20" i="1"/>
  <c r="Y20" i="1"/>
  <c r="K164" i="1"/>
  <c r="AE164" i="1"/>
  <c r="K51" i="1"/>
  <c r="K198" i="1"/>
  <c r="AE198" i="1"/>
  <c r="AE72" i="1"/>
  <c r="K185" i="1"/>
  <c r="AE185" i="1"/>
  <c r="K64" i="1"/>
  <c r="K9" i="1"/>
  <c r="K80" i="1"/>
  <c r="AE80" i="1"/>
  <c r="K87" i="1"/>
  <c r="AE87" i="1"/>
  <c r="K148" i="1"/>
  <c r="AE148" i="1"/>
  <c r="K8" i="1"/>
  <c r="K53" i="1"/>
  <c r="K170" i="1"/>
  <c r="AE170" i="1"/>
  <c r="K66" i="1"/>
  <c r="K144" i="1"/>
  <c r="AE144" i="1"/>
  <c r="K199" i="1"/>
  <c r="AE199" i="1"/>
  <c r="K102" i="1"/>
  <c r="AE102" i="1"/>
  <c r="K35" i="1"/>
  <c r="K112" i="1"/>
  <c r="AE112" i="1"/>
  <c r="K115" i="1"/>
  <c r="AE115" i="1"/>
  <c r="K61" i="1"/>
  <c r="K43" i="1"/>
  <c r="T43" i="1"/>
  <c r="K30" i="1"/>
  <c r="K120" i="1"/>
  <c r="AE120" i="1"/>
  <c r="K58" i="1"/>
  <c r="T58" i="1"/>
  <c r="BB19" i="1"/>
  <c r="BB27" i="1" s="1"/>
  <c r="K161" i="1"/>
  <c r="AE161" i="1"/>
  <c r="K118" i="1"/>
  <c r="AE118" i="1"/>
  <c r="K146" i="1"/>
  <c r="AE146" i="1"/>
  <c r="K99" i="1"/>
  <c r="AE99" i="1"/>
  <c r="K208" i="1"/>
  <c r="AE208" i="1"/>
  <c r="K95" i="1"/>
  <c r="AE95" i="1"/>
  <c r="K74" i="1"/>
  <c r="AE74" i="1"/>
  <c r="K113" i="1"/>
  <c r="AE113" i="1"/>
  <c r="K62" i="1"/>
  <c r="K37" i="1"/>
  <c r="K70" i="1"/>
  <c r="AE70" i="1"/>
  <c r="K190" i="1"/>
  <c r="AE190" i="1"/>
  <c r="K75" i="1"/>
  <c r="AE75" i="1"/>
  <c r="K10" i="1"/>
  <c r="K119" i="1"/>
  <c r="AE119" i="1"/>
  <c r="K141" i="1"/>
  <c r="AE141" i="1"/>
  <c r="K150" i="1"/>
  <c r="AE150" i="1"/>
  <c r="K14" i="1"/>
  <c r="AE14" i="1"/>
  <c r="K160" i="1"/>
  <c r="AE160" i="1"/>
  <c r="K137" i="1"/>
  <c r="AE137" i="1"/>
  <c r="K38" i="1"/>
  <c r="K101" i="1"/>
  <c r="AE101" i="1"/>
  <c r="K90" i="1"/>
  <c r="AE90" i="1"/>
  <c r="K139" i="1"/>
  <c r="AE139" i="1"/>
  <c r="K152" i="1"/>
  <c r="AE152" i="1"/>
  <c r="K23" i="1"/>
  <c r="AE23" i="1"/>
  <c r="K207" i="1"/>
  <c r="AE207" i="1"/>
  <c r="K158" i="1"/>
  <c r="AE158" i="1"/>
  <c r="K49" i="1"/>
  <c r="T49" i="1"/>
  <c r="K27" i="1"/>
  <c r="K25" i="1"/>
  <c r="K78" i="1"/>
  <c r="AE78" i="1"/>
  <c r="K41" i="1"/>
  <c r="K84" i="1"/>
  <c r="AE84" i="1"/>
  <c r="K54" i="1"/>
  <c r="K182" i="1"/>
  <c r="AE182" i="1"/>
  <c r="K165" i="1"/>
  <c r="AE165" i="1"/>
  <c r="K114" i="1"/>
  <c r="AE114" i="1"/>
  <c r="K179" i="1"/>
  <c r="AE179" i="1"/>
  <c r="K96" i="1"/>
  <c r="AE96" i="1"/>
  <c r="K167" i="1"/>
  <c r="AE167" i="1"/>
  <c r="K92" i="1"/>
  <c r="K56" i="1"/>
  <c r="T56" i="1"/>
  <c r="K125" i="1"/>
  <c r="AE125" i="1"/>
  <c r="K24" i="1"/>
  <c r="K81" i="1"/>
  <c r="AE81" i="1"/>
  <c r="K69" i="1"/>
  <c r="AE69" i="1"/>
  <c r="K188" i="1"/>
  <c r="AE188" i="1"/>
  <c r="K153" i="1"/>
  <c r="AE153" i="1"/>
  <c r="AE89" i="1"/>
  <c r="K178" i="1"/>
  <c r="AE178" i="1"/>
  <c r="K201" i="1"/>
  <c r="AE201" i="1"/>
  <c r="Y14" i="1"/>
  <c r="AB14" i="1"/>
  <c r="AB9" i="1"/>
  <c r="AE105" i="1"/>
  <c r="K110" i="1"/>
  <c r="AE110" i="1"/>
  <c r="K157" i="1"/>
  <c r="AE157" i="1"/>
  <c r="K122" i="1"/>
  <c r="AE122" i="1"/>
  <c r="K46" i="1"/>
  <c r="T46" i="1"/>
  <c r="K171" i="1"/>
  <c r="AE171" i="1"/>
  <c r="K59" i="1"/>
  <c r="K76" i="1"/>
  <c r="K135" i="1"/>
  <c r="AE135" i="1"/>
  <c r="K33" i="1"/>
  <c r="K73" i="1"/>
  <c r="AE73" i="1"/>
  <c r="K149" i="1"/>
  <c r="AE149" i="1"/>
  <c r="K194" i="1"/>
  <c r="K50" i="1"/>
  <c r="K168" i="1"/>
  <c r="AE168" i="1"/>
  <c r="K11" i="1"/>
  <c r="K140" i="1"/>
  <c r="AE140" i="1"/>
  <c r="K18" i="1"/>
  <c r="K166" i="1"/>
  <c r="AE166" i="1"/>
  <c r="K83" i="1"/>
  <c r="AE83" i="1"/>
  <c r="K117" i="1"/>
  <c r="K162" i="1"/>
  <c r="AE162" i="1"/>
  <c r="AT22" i="1"/>
  <c r="AZ22" i="1"/>
  <c r="K131" i="1"/>
  <c r="K176" i="1"/>
  <c r="AE176" i="1"/>
  <c r="K45" i="1"/>
  <c r="K15" i="1"/>
  <c r="K82" i="1"/>
  <c r="AE82" i="1"/>
  <c r="K193" i="1"/>
  <c r="AE193" i="1"/>
  <c r="K86" i="1"/>
  <c r="AE86" i="1"/>
  <c r="K85" i="1"/>
  <c r="AE85" i="1"/>
  <c r="K77" i="1"/>
  <c r="AE77" i="1"/>
  <c r="K123" i="1"/>
  <c r="AE123" i="1"/>
  <c r="K192" i="1"/>
  <c r="AE192" i="1"/>
  <c r="K47" i="1"/>
  <c r="K94" i="1"/>
  <c r="AE94" i="1"/>
  <c r="K55" i="1"/>
  <c r="K155" i="1"/>
  <c r="AE155" i="1"/>
  <c r="K111" i="1"/>
  <c r="AE111" i="1"/>
  <c r="K71" i="1"/>
  <c r="AE71" i="1"/>
  <c r="K16" i="1"/>
  <c r="AA16" i="1"/>
  <c r="AA14" i="1"/>
  <c r="K177" i="1"/>
  <c r="AE177" i="1"/>
  <c r="K138" i="1"/>
  <c r="AE138" i="1"/>
  <c r="K189" i="1"/>
  <c r="AE189" i="1"/>
  <c r="K191" i="1"/>
  <c r="AE191" i="1"/>
  <c r="K36" i="1"/>
  <c r="K206" i="1"/>
  <c r="AE206" i="1"/>
  <c r="K31" i="1"/>
  <c r="K195" i="1"/>
  <c r="K19" i="1"/>
  <c r="T19" i="1"/>
  <c r="K98" i="1"/>
  <c r="AE98" i="1"/>
  <c r="K60" i="1"/>
  <c r="K200" i="1"/>
  <c r="AE200" i="1"/>
  <c r="K93" i="1"/>
  <c r="AE93" i="1"/>
  <c r="K26" i="1"/>
  <c r="AE26" i="1"/>
  <c r="K52" i="1"/>
  <c r="K132" i="1"/>
  <c r="AE132" i="1"/>
  <c r="K12" i="1"/>
  <c r="K180" i="1"/>
  <c r="K116" i="1"/>
  <c r="K32" i="1"/>
  <c r="K44" i="1"/>
  <c r="K68" i="1"/>
  <c r="K40" i="1"/>
  <c r="K39" i="1"/>
  <c r="K159" i="1"/>
  <c r="K17" i="1"/>
  <c r="K156" i="1"/>
  <c r="K100" i="1"/>
  <c r="K48" i="1"/>
  <c r="K22" i="1"/>
  <c r="K151" i="1"/>
  <c r="K145" i="1"/>
  <c r="AT14" i="1"/>
  <c r="AE114" i="18"/>
  <c r="T114" i="18"/>
  <c r="AE113" i="18"/>
  <c r="T113" i="18"/>
  <c r="AE112" i="18"/>
  <c r="T112" i="18"/>
  <c r="AE111" i="18"/>
  <c r="T111" i="18"/>
  <c r="AE110" i="18"/>
  <c r="T110" i="18"/>
  <c r="AE109" i="18"/>
  <c r="T109" i="18"/>
  <c r="AE108" i="18"/>
  <c r="T108" i="18"/>
  <c r="AE107" i="18"/>
  <c r="T107" i="18"/>
  <c r="AE106" i="18"/>
  <c r="T106" i="18"/>
  <c r="AE105" i="18"/>
  <c r="T105" i="18"/>
  <c r="AE104" i="18"/>
  <c r="T104" i="18"/>
  <c r="AE103" i="18"/>
  <c r="T103" i="18"/>
  <c r="AE102" i="18"/>
  <c r="T102" i="18"/>
  <c r="AE101" i="18"/>
  <c r="T101" i="18"/>
  <c r="AE100" i="18"/>
  <c r="T100" i="18"/>
  <c r="AE99" i="18"/>
  <c r="T99" i="18"/>
  <c r="AE98" i="18"/>
  <c r="T98" i="18"/>
  <c r="AE97" i="18"/>
  <c r="T97" i="18"/>
  <c r="AE96" i="18"/>
  <c r="T96" i="18"/>
  <c r="AE95" i="18"/>
  <c r="T95" i="18"/>
  <c r="AE94" i="18"/>
  <c r="T94" i="18"/>
  <c r="AE93" i="18"/>
  <c r="T93" i="18"/>
  <c r="AE92" i="18"/>
  <c r="T92" i="18"/>
  <c r="AE91" i="18"/>
  <c r="T91" i="18"/>
  <c r="AE90" i="18"/>
  <c r="T90" i="18"/>
  <c r="AE89" i="18"/>
  <c r="T89" i="18"/>
  <c r="AE88" i="18"/>
  <c r="T88" i="18"/>
  <c r="AE87" i="18"/>
  <c r="T87" i="18"/>
  <c r="AE86" i="18"/>
  <c r="T86" i="18"/>
  <c r="AE85" i="18"/>
  <c r="T85" i="18"/>
  <c r="AE84" i="18"/>
  <c r="T84" i="18"/>
  <c r="AE83" i="18"/>
  <c r="T83" i="18"/>
  <c r="AE82" i="18"/>
  <c r="T82" i="18"/>
  <c r="AE81" i="18"/>
  <c r="T81" i="18"/>
  <c r="AE80" i="18"/>
  <c r="T80" i="18"/>
  <c r="AE79" i="18"/>
  <c r="T79" i="18"/>
  <c r="AE78" i="18"/>
  <c r="T78" i="18"/>
  <c r="AE77" i="18"/>
  <c r="T77" i="18"/>
  <c r="AE76" i="18"/>
  <c r="T76" i="18"/>
  <c r="AE75" i="18"/>
  <c r="T75" i="18"/>
  <c r="AE74" i="18"/>
  <c r="T74" i="18"/>
  <c r="AE73" i="18"/>
  <c r="T73" i="18"/>
  <c r="AE72" i="18"/>
  <c r="T72" i="18"/>
  <c r="AE71" i="18"/>
  <c r="T71" i="18"/>
  <c r="AE70" i="18"/>
  <c r="T70" i="18"/>
  <c r="AE69" i="18"/>
  <c r="T69" i="18"/>
  <c r="AE68" i="18"/>
  <c r="T68" i="18"/>
  <c r="AE67" i="18"/>
  <c r="T67" i="18"/>
  <c r="AE66" i="18"/>
  <c r="T66" i="18"/>
  <c r="AE65" i="18"/>
  <c r="T65" i="18"/>
  <c r="AE64" i="18"/>
  <c r="T64" i="18"/>
  <c r="AE63" i="18"/>
  <c r="T63" i="18"/>
  <c r="AE62" i="18"/>
  <c r="T62" i="18"/>
  <c r="AE61" i="18"/>
  <c r="T61" i="18"/>
  <c r="AE60" i="18"/>
  <c r="T60" i="18"/>
  <c r="AE59" i="18"/>
  <c r="T59" i="18"/>
  <c r="AE58" i="18"/>
  <c r="T58" i="18"/>
  <c r="AE57" i="18"/>
  <c r="T57" i="18"/>
  <c r="AE56" i="18"/>
  <c r="T56" i="18"/>
  <c r="AE55" i="18"/>
  <c r="T55" i="18"/>
  <c r="AE54" i="18"/>
  <c r="T54" i="18"/>
  <c r="AE53" i="18"/>
  <c r="T53" i="18"/>
  <c r="AE52" i="18"/>
  <c r="T52" i="18"/>
  <c r="AE51" i="18"/>
  <c r="T51" i="18"/>
  <c r="AE50" i="18"/>
  <c r="T50" i="18"/>
  <c r="AE49" i="18"/>
  <c r="T49" i="18"/>
  <c r="AE48" i="18"/>
  <c r="T48" i="18"/>
  <c r="AE47" i="18"/>
  <c r="T47" i="18"/>
  <c r="AE46" i="18"/>
  <c r="T46" i="18"/>
  <c r="AE45" i="18"/>
  <c r="T45" i="18"/>
  <c r="AE44" i="18"/>
  <c r="T44" i="18"/>
  <c r="AE43" i="18"/>
  <c r="T43" i="18"/>
  <c r="AE42" i="18"/>
  <c r="T42" i="18"/>
  <c r="AE41" i="18"/>
  <c r="T41" i="18"/>
  <c r="AE40" i="18"/>
  <c r="T40" i="18"/>
  <c r="AE39" i="18"/>
  <c r="T39" i="18"/>
  <c r="AE38" i="18"/>
  <c r="T38" i="18"/>
  <c r="AE37" i="18"/>
  <c r="T37" i="18"/>
  <c r="AE36" i="18"/>
  <c r="T36" i="18"/>
  <c r="AE35" i="18"/>
  <c r="T35" i="18"/>
  <c r="AE34" i="18"/>
  <c r="T34" i="18"/>
  <c r="AE33" i="18"/>
  <c r="T33" i="18"/>
  <c r="AE32" i="18"/>
  <c r="T32" i="18"/>
  <c r="AE31" i="18"/>
  <c r="T31" i="18"/>
  <c r="AE30" i="18"/>
  <c r="T30" i="18"/>
  <c r="AE29" i="18"/>
  <c r="T29" i="18"/>
  <c r="AE28" i="18"/>
  <c r="T28" i="18"/>
  <c r="AE27" i="18"/>
  <c r="T27" i="18"/>
  <c r="AE26" i="18"/>
  <c r="T26" i="18"/>
  <c r="AE25" i="18"/>
  <c r="T25" i="18"/>
  <c r="AE24" i="18"/>
  <c r="T24" i="18"/>
  <c r="AE23" i="18"/>
  <c r="T23" i="18"/>
  <c r="AE22" i="18"/>
  <c r="T22" i="18"/>
  <c r="AE21" i="18"/>
  <c r="T21" i="18"/>
  <c r="AE20" i="18"/>
  <c r="T20" i="18"/>
  <c r="AE19" i="18"/>
  <c r="T19" i="18"/>
  <c r="AE18" i="18"/>
  <c r="T18" i="18"/>
  <c r="AE17" i="18"/>
  <c r="T17" i="18"/>
  <c r="AE16" i="18"/>
  <c r="T16" i="18"/>
  <c r="AE15" i="18"/>
  <c r="T15" i="18"/>
  <c r="AE14" i="18"/>
  <c r="T14" i="18"/>
  <c r="AE13" i="18"/>
  <c r="AJ13" i="18"/>
  <c r="T13" i="18"/>
  <c r="AE12" i="18"/>
  <c r="AJ12" i="18"/>
  <c r="T12" i="18"/>
  <c r="AE11" i="18"/>
  <c r="AJ11" i="18"/>
  <c r="T11" i="18"/>
  <c r="AE10" i="18"/>
  <c r="AJ10" i="18"/>
  <c r="T10" i="18"/>
  <c r="AE9" i="18"/>
  <c r="AJ9" i="18"/>
  <c r="T9" i="18"/>
  <c r="AE8" i="18"/>
  <c r="AJ8" i="18"/>
  <c r="T8" i="18"/>
  <c r="AE115" i="18"/>
  <c r="T115" i="18"/>
  <c r="AE116" i="18"/>
  <c r="T116" i="18"/>
  <c r="AE117" i="18"/>
  <c r="T117" i="18"/>
  <c r="AE118" i="18"/>
  <c r="T118" i="18"/>
  <c r="AE119" i="18"/>
  <c r="T119" i="18"/>
  <c r="AE120" i="18"/>
  <c r="T120" i="18"/>
  <c r="AE121" i="18"/>
  <c r="T121" i="18"/>
  <c r="AE122" i="18"/>
  <c r="T122" i="18"/>
  <c r="AE123" i="18"/>
  <c r="T123" i="18"/>
  <c r="AE124" i="18"/>
  <c r="T124" i="18"/>
  <c r="AE125" i="18"/>
  <c r="T125" i="18"/>
  <c r="AE126" i="18"/>
  <c r="T126" i="18"/>
  <c r="AE127" i="18"/>
  <c r="T127" i="18"/>
  <c r="AE128" i="18"/>
  <c r="T128" i="18"/>
  <c r="AE129" i="18"/>
  <c r="T129" i="18"/>
  <c r="AE130" i="18"/>
  <c r="T130" i="18"/>
  <c r="AE131" i="18"/>
  <c r="T131" i="18"/>
  <c r="AE132" i="18"/>
  <c r="T132" i="18"/>
  <c r="AE133" i="18"/>
  <c r="T133" i="18"/>
  <c r="AE134" i="18"/>
  <c r="T134" i="18"/>
  <c r="AE135" i="18"/>
  <c r="T135" i="18"/>
  <c r="AE136" i="18"/>
  <c r="T136" i="18"/>
  <c r="AE137" i="18"/>
  <c r="T137" i="18"/>
  <c r="AE138" i="18"/>
  <c r="T138" i="18"/>
  <c r="AE139" i="18"/>
  <c r="T139" i="18"/>
  <c r="AE140" i="18"/>
  <c r="T140" i="18"/>
  <c r="AE141" i="18"/>
  <c r="T141" i="18"/>
  <c r="AE142" i="18"/>
  <c r="T142" i="18"/>
  <c r="AE143" i="18"/>
  <c r="T143" i="18"/>
  <c r="AE144" i="18"/>
  <c r="T144" i="18"/>
  <c r="AE145" i="18"/>
  <c r="T145" i="18"/>
  <c r="AE146" i="18"/>
  <c r="T146" i="18"/>
  <c r="AE147" i="18"/>
  <c r="T147" i="18"/>
  <c r="AE148" i="18"/>
  <c r="T148" i="18"/>
  <c r="AE149" i="18"/>
  <c r="T149" i="18"/>
  <c r="AE150" i="18"/>
  <c r="T150" i="18"/>
  <c r="AE151" i="18"/>
  <c r="T151" i="18"/>
  <c r="AE152" i="18"/>
  <c r="T152" i="18"/>
  <c r="AE153" i="18"/>
  <c r="T153" i="18"/>
  <c r="AE154" i="18"/>
  <c r="T154" i="18"/>
  <c r="AE155" i="18"/>
  <c r="T155" i="18"/>
  <c r="AE156" i="18"/>
  <c r="T156" i="18"/>
  <c r="AE157" i="18"/>
  <c r="T157" i="18"/>
  <c r="AE158" i="18"/>
  <c r="T158" i="18"/>
  <c r="AE159" i="18"/>
  <c r="T159" i="18"/>
  <c r="AE160" i="18"/>
  <c r="T160" i="18"/>
  <c r="AE161" i="18"/>
  <c r="T161" i="18"/>
  <c r="AE162" i="18"/>
  <c r="T162" i="18"/>
  <c r="AE163" i="18"/>
  <c r="T163" i="18"/>
  <c r="AE164" i="18"/>
  <c r="T164" i="18"/>
  <c r="AE165" i="18"/>
  <c r="T165" i="18"/>
  <c r="AE166" i="18"/>
  <c r="T166" i="18"/>
  <c r="AE167" i="18"/>
  <c r="T167" i="18"/>
  <c r="AE168" i="18"/>
  <c r="T168" i="18"/>
  <c r="AE169" i="18"/>
  <c r="T169" i="18"/>
  <c r="AE170" i="18"/>
  <c r="T170" i="18"/>
  <c r="AE171" i="18"/>
  <c r="T171" i="18"/>
  <c r="AE172" i="18"/>
  <c r="T172" i="18"/>
  <c r="AE173" i="18"/>
  <c r="T173" i="18"/>
  <c r="AE174" i="18"/>
  <c r="T174" i="18"/>
  <c r="AE175" i="18"/>
  <c r="T175" i="18"/>
  <c r="AE176" i="18"/>
  <c r="T176" i="18"/>
  <c r="AE177" i="18"/>
  <c r="T177" i="18"/>
  <c r="AE178" i="18"/>
  <c r="T178" i="18"/>
  <c r="AE179" i="18"/>
  <c r="T179" i="18"/>
  <c r="AE180" i="18"/>
  <c r="T180" i="18"/>
  <c r="AE181" i="18"/>
  <c r="T181" i="18"/>
  <c r="AE182" i="18"/>
  <c r="T182" i="18"/>
  <c r="AE183" i="18"/>
  <c r="T183" i="18"/>
  <c r="AE184" i="18"/>
  <c r="T184" i="18"/>
  <c r="AE185" i="18"/>
  <c r="T185" i="18"/>
  <c r="AE186" i="18"/>
  <c r="T186" i="18"/>
  <c r="AE187" i="18"/>
  <c r="T187" i="18"/>
  <c r="AE188" i="18"/>
  <c r="T188" i="18"/>
  <c r="AE189" i="18"/>
  <c r="T189" i="18"/>
  <c r="AE190" i="18"/>
  <c r="T190" i="18"/>
  <c r="AE191" i="18"/>
  <c r="T191" i="18"/>
  <c r="AE192" i="18"/>
  <c r="T192" i="18"/>
  <c r="AE193" i="18"/>
  <c r="T193" i="18"/>
  <c r="AE194" i="18"/>
  <c r="T194" i="18"/>
  <c r="AE195" i="18"/>
  <c r="T195" i="18"/>
  <c r="AE196" i="18"/>
  <c r="T196" i="18"/>
  <c r="AE197" i="18"/>
  <c r="T197" i="18"/>
  <c r="AE198" i="18"/>
  <c r="T198" i="18"/>
  <c r="AE199" i="18"/>
  <c r="T199" i="18"/>
  <c r="AE200" i="18"/>
  <c r="T200" i="18"/>
  <c r="AE201" i="18"/>
  <c r="T201" i="18"/>
  <c r="AE202" i="18"/>
  <c r="T202" i="18"/>
  <c r="AE203" i="18"/>
  <c r="T203" i="18"/>
  <c r="AE204" i="18"/>
  <c r="T204" i="18"/>
  <c r="AE205" i="18"/>
  <c r="T205" i="18"/>
  <c r="AE206" i="18"/>
  <c r="T206" i="18"/>
  <c r="AE207" i="18"/>
  <c r="T207" i="18"/>
  <c r="AE208" i="18"/>
  <c r="T208" i="18"/>
  <c r="C11" i="18"/>
  <c r="S10" i="18"/>
  <c r="AD10" i="18"/>
  <c r="AE114" i="17"/>
  <c r="T114" i="17"/>
  <c r="AE113" i="17"/>
  <c r="T113" i="17"/>
  <c r="AE112" i="17"/>
  <c r="T112" i="17"/>
  <c r="AE111" i="17"/>
  <c r="T111" i="17"/>
  <c r="AE110" i="17"/>
  <c r="T110" i="17"/>
  <c r="AE109" i="17"/>
  <c r="T109" i="17"/>
  <c r="AE108" i="17"/>
  <c r="T108" i="17"/>
  <c r="AE107" i="17"/>
  <c r="T107" i="17"/>
  <c r="AE106" i="17"/>
  <c r="T106" i="17"/>
  <c r="AE105" i="17"/>
  <c r="T105" i="17"/>
  <c r="AE104" i="17"/>
  <c r="T104" i="17"/>
  <c r="AE103" i="17"/>
  <c r="T103" i="17"/>
  <c r="AE102" i="17"/>
  <c r="T102" i="17"/>
  <c r="AE101" i="17"/>
  <c r="T101" i="17"/>
  <c r="AE100" i="17"/>
  <c r="T100" i="17"/>
  <c r="AE99" i="17"/>
  <c r="T99" i="17"/>
  <c r="AE98" i="17"/>
  <c r="T98" i="17"/>
  <c r="AE97" i="17"/>
  <c r="T97" i="17"/>
  <c r="AE96" i="17"/>
  <c r="T96" i="17"/>
  <c r="AE95" i="17"/>
  <c r="T95" i="17"/>
  <c r="AE94" i="17"/>
  <c r="T94" i="17"/>
  <c r="AE93" i="17"/>
  <c r="T93" i="17"/>
  <c r="AE92" i="17"/>
  <c r="T92" i="17"/>
  <c r="AE91" i="17"/>
  <c r="T91" i="17"/>
  <c r="AE90" i="17"/>
  <c r="T90" i="17"/>
  <c r="AE89" i="17"/>
  <c r="T89" i="17"/>
  <c r="AE88" i="17"/>
  <c r="T88" i="17"/>
  <c r="AE87" i="17"/>
  <c r="T87" i="17"/>
  <c r="AE86" i="17"/>
  <c r="T86" i="17"/>
  <c r="AE85" i="17"/>
  <c r="T85" i="17"/>
  <c r="AE84" i="17"/>
  <c r="T84" i="17"/>
  <c r="AE83" i="17"/>
  <c r="T83" i="17"/>
  <c r="AE82" i="17"/>
  <c r="T82" i="17"/>
  <c r="AE81" i="17"/>
  <c r="T81" i="17"/>
  <c r="AE80" i="17"/>
  <c r="T80" i="17"/>
  <c r="AE79" i="17"/>
  <c r="T79" i="17"/>
  <c r="AE78" i="17"/>
  <c r="T78" i="17"/>
  <c r="AE77" i="17"/>
  <c r="T77" i="17"/>
  <c r="AE76" i="17"/>
  <c r="T76" i="17"/>
  <c r="AE75" i="17"/>
  <c r="T75" i="17"/>
  <c r="AE74" i="17"/>
  <c r="T74" i="17"/>
  <c r="AE73" i="17"/>
  <c r="T73" i="17"/>
  <c r="AE72" i="17"/>
  <c r="T72" i="17"/>
  <c r="AE71" i="17"/>
  <c r="T71" i="17"/>
  <c r="AE70" i="17"/>
  <c r="T70" i="17"/>
  <c r="AE69" i="17"/>
  <c r="T69" i="17"/>
  <c r="AE68" i="17"/>
  <c r="T68" i="17"/>
  <c r="AE67" i="17"/>
  <c r="T67" i="17"/>
  <c r="AE66" i="17"/>
  <c r="T66" i="17"/>
  <c r="AE65" i="17"/>
  <c r="T65" i="17"/>
  <c r="AE64" i="17"/>
  <c r="T64" i="17"/>
  <c r="AE63" i="17"/>
  <c r="T63" i="17"/>
  <c r="AE62" i="17"/>
  <c r="T62" i="17"/>
  <c r="AE61" i="17"/>
  <c r="T61" i="17"/>
  <c r="AE60" i="17"/>
  <c r="T60" i="17"/>
  <c r="AE59" i="17"/>
  <c r="T59" i="17"/>
  <c r="AE58" i="17"/>
  <c r="T58" i="17"/>
  <c r="AE57" i="17"/>
  <c r="T57" i="17"/>
  <c r="AE56" i="17"/>
  <c r="T56" i="17"/>
  <c r="AE55" i="17"/>
  <c r="T55" i="17"/>
  <c r="AE54" i="17"/>
  <c r="T54" i="17"/>
  <c r="AE53" i="17"/>
  <c r="T53" i="17"/>
  <c r="AE52" i="17"/>
  <c r="T52" i="17"/>
  <c r="AE51" i="17"/>
  <c r="T51" i="17"/>
  <c r="AE50" i="17"/>
  <c r="T50" i="17"/>
  <c r="AE49" i="17"/>
  <c r="T49" i="17"/>
  <c r="AE48" i="17"/>
  <c r="T48" i="17"/>
  <c r="AE47" i="17"/>
  <c r="T47" i="17"/>
  <c r="AE46" i="17"/>
  <c r="T46" i="17"/>
  <c r="AE45" i="17"/>
  <c r="T45" i="17"/>
  <c r="AE44" i="17"/>
  <c r="T44" i="17"/>
  <c r="AE43" i="17"/>
  <c r="T43" i="17"/>
  <c r="AE42" i="17"/>
  <c r="T42" i="17"/>
  <c r="AE41" i="17"/>
  <c r="T41" i="17"/>
  <c r="AE40" i="17"/>
  <c r="T40" i="17"/>
  <c r="AE39" i="17"/>
  <c r="T39" i="17"/>
  <c r="AE38" i="17"/>
  <c r="T38" i="17"/>
  <c r="AE37" i="17"/>
  <c r="T37" i="17"/>
  <c r="AE36" i="17"/>
  <c r="T36" i="17"/>
  <c r="AE35" i="17"/>
  <c r="T35" i="17"/>
  <c r="AE34" i="17"/>
  <c r="T34" i="17"/>
  <c r="AE33" i="17"/>
  <c r="T33" i="17"/>
  <c r="AE32" i="17"/>
  <c r="T32" i="17"/>
  <c r="AE31" i="17"/>
  <c r="T31" i="17"/>
  <c r="AE30" i="17"/>
  <c r="T30" i="17"/>
  <c r="AE29" i="17"/>
  <c r="T29" i="17"/>
  <c r="AE28" i="17"/>
  <c r="T28" i="17"/>
  <c r="AE27" i="17"/>
  <c r="T27" i="17"/>
  <c r="AE26" i="17"/>
  <c r="T26" i="17"/>
  <c r="AE25" i="17"/>
  <c r="T25" i="17"/>
  <c r="AE24" i="17"/>
  <c r="T24" i="17"/>
  <c r="AE23" i="17"/>
  <c r="T23" i="17"/>
  <c r="AE22" i="17"/>
  <c r="T22" i="17"/>
  <c r="AE21" i="17"/>
  <c r="T21" i="17"/>
  <c r="AE20" i="17"/>
  <c r="T20" i="17"/>
  <c r="AE19" i="17"/>
  <c r="T19" i="17"/>
  <c r="AE18" i="17"/>
  <c r="T18" i="17"/>
  <c r="AE17" i="17"/>
  <c r="T17" i="17"/>
  <c r="AE16" i="17"/>
  <c r="T16" i="17"/>
  <c r="AE15" i="17"/>
  <c r="T15" i="17"/>
  <c r="AE14" i="17"/>
  <c r="T14" i="17"/>
  <c r="AE13" i="17"/>
  <c r="T13" i="17"/>
  <c r="AE12" i="17"/>
  <c r="T12" i="17"/>
  <c r="AE11" i="17"/>
  <c r="T11" i="17"/>
  <c r="AE10" i="17"/>
  <c r="T10" i="17"/>
  <c r="AE9" i="17"/>
  <c r="T9" i="17"/>
  <c r="AE8" i="17"/>
  <c r="T8" i="17"/>
  <c r="W6" i="17"/>
  <c r="W8" i="17"/>
  <c r="AL8" i="17"/>
  <c r="W9" i="17"/>
  <c r="AL9" i="17"/>
  <c r="W10" i="17"/>
  <c r="AL10" i="17"/>
  <c r="W11" i="17"/>
  <c r="AL11" i="17"/>
  <c r="W12" i="17"/>
  <c r="AL12" i="17"/>
  <c r="W13" i="17"/>
  <c r="AL13" i="17"/>
  <c r="W14" i="17"/>
  <c r="AL14" i="17"/>
  <c r="W15" i="17"/>
  <c r="AL15" i="17"/>
  <c r="W16" i="17"/>
  <c r="AL16" i="17"/>
  <c r="W17" i="17"/>
  <c r="AL17" i="17"/>
  <c r="W18" i="17"/>
  <c r="AL18" i="17"/>
  <c r="W19" i="17"/>
  <c r="AL19" i="17"/>
  <c r="W20" i="17"/>
  <c r="AL20" i="17"/>
  <c r="W21" i="17"/>
  <c r="AL21" i="17"/>
  <c r="W22" i="17"/>
  <c r="AL22" i="17"/>
  <c r="W23" i="17"/>
  <c r="AL23" i="17"/>
  <c r="W24" i="17"/>
  <c r="AL24" i="17"/>
  <c r="W25" i="17"/>
  <c r="AL25" i="17"/>
  <c r="W26" i="17"/>
  <c r="AL26" i="17"/>
  <c r="W27" i="17"/>
  <c r="AL27" i="17"/>
  <c r="W28" i="17"/>
  <c r="AL28" i="17"/>
  <c r="W29" i="17"/>
  <c r="AL29" i="17"/>
  <c r="W30" i="17"/>
  <c r="AL30" i="17"/>
  <c r="W31" i="17"/>
  <c r="AL31" i="17"/>
  <c r="W32" i="17"/>
  <c r="AL32" i="17"/>
  <c r="W33" i="17"/>
  <c r="AL33" i="17"/>
  <c r="W34" i="17"/>
  <c r="AL34" i="17"/>
  <c r="W35" i="17"/>
  <c r="AL35" i="17"/>
  <c r="W36" i="17"/>
  <c r="AL36" i="17"/>
  <c r="W37" i="17"/>
  <c r="AL37" i="17"/>
  <c r="W38" i="17"/>
  <c r="AL38" i="17"/>
  <c r="W39" i="17"/>
  <c r="AL39" i="17"/>
  <c r="W40" i="17"/>
  <c r="AL40" i="17"/>
  <c r="W41" i="17"/>
  <c r="AL41" i="17"/>
  <c r="W42" i="17"/>
  <c r="AL42" i="17"/>
  <c r="W43" i="17"/>
  <c r="AL43" i="17"/>
  <c r="W44" i="17"/>
  <c r="AL44" i="17"/>
  <c r="W45" i="17"/>
  <c r="AL45" i="17"/>
  <c r="W46" i="17"/>
  <c r="AL46" i="17"/>
  <c r="W47" i="17"/>
  <c r="AL47" i="17"/>
  <c r="W48" i="17"/>
  <c r="AL48" i="17"/>
  <c r="W49" i="17"/>
  <c r="AL49" i="17"/>
  <c r="W50" i="17"/>
  <c r="AL50" i="17"/>
  <c r="W51" i="17"/>
  <c r="AL51" i="17"/>
  <c r="W52" i="17"/>
  <c r="AL52" i="17"/>
  <c r="W53" i="17"/>
  <c r="AL53" i="17"/>
  <c r="W54" i="17"/>
  <c r="AL54" i="17"/>
  <c r="W55" i="17"/>
  <c r="AL55" i="17"/>
  <c r="W56" i="17"/>
  <c r="AL56" i="17"/>
  <c r="W57" i="17"/>
  <c r="AL57" i="17"/>
  <c r="W58" i="17"/>
  <c r="AL58" i="17"/>
  <c r="W59" i="17"/>
  <c r="AL59" i="17"/>
  <c r="W60" i="17"/>
  <c r="AL60" i="17"/>
  <c r="W61" i="17"/>
  <c r="AL61" i="17"/>
  <c r="W62" i="17"/>
  <c r="AL62" i="17"/>
  <c r="W63" i="17"/>
  <c r="AL63" i="17"/>
  <c r="W64" i="17"/>
  <c r="AL64" i="17"/>
  <c r="W65" i="17"/>
  <c r="AL65" i="17"/>
  <c r="W66" i="17"/>
  <c r="AL66" i="17"/>
  <c r="W67" i="17"/>
  <c r="AL67" i="17"/>
  <c r="W68" i="17"/>
  <c r="AL68" i="17"/>
  <c r="W69" i="17"/>
  <c r="AL69" i="17"/>
  <c r="W70" i="17"/>
  <c r="AL70" i="17"/>
  <c r="W71" i="17"/>
  <c r="AL71" i="17"/>
  <c r="W72" i="17"/>
  <c r="AL72" i="17"/>
  <c r="W73" i="17"/>
  <c r="AL73" i="17"/>
  <c r="W74" i="17"/>
  <c r="AL74" i="17"/>
  <c r="W75" i="17"/>
  <c r="AL75" i="17"/>
  <c r="W76" i="17"/>
  <c r="AL76" i="17"/>
  <c r="W77" i="17"/>
  <c r="AL77" i="17"/>
  <c r="W78" i="17"/>
  <c r="AL78" i="17"/>
  <c r="W79" i="17"/>
  <c r="AL79" i="17"/>
  <c r="W80" i="17"/>
  <c r="AL80" i="17"/>
  <c r="W81" i="17"/>
  <c r="AL81" i="17"/>
  <c r="W82" i="17"/>
  <c r="AL82" i="17"/>
  <c r="W83" i="17"/>
  <c r="AL83" i="17"/>
  <c r="W84" i="17"/>
  <c r="AL84" i="17"/>
  <c r="W85" i="17"/>
  <c r="AL85" i="17"/>
  <c r="W86" i="17"/>
  <c r="AL86" i="17"/>
  <c r="W87" i="17"/>
  <c r="AL87" i="17"/>
  <c r="W88" i="17"/>
  <c r="AL88" i="17"/>
  <c r="W89" i="17"/>
  <c r="AL89" i="17"/>
  <c r="W90" i="17"/>
  <c r="AL90" i="17"/>
  <c r="W91" i="17"/>
  <c r="AL91" i="17"/>
  <c r="W92" i="17"/>
  <c r="AL92" i="17"/>
  <c r="W93" i="17"/>
  <c r="AL93" i="17"/>
  <c r="W94" i="17"/>
  <c r="AL94" i="17"/>
  <c r="W95" i="17"/>
  <c r="AL95" i="17"/>
  <c r="W96" i="17"/>
  <c r="AL96" i="17"/>
  <c r="W97" i="17"/>
  <c r="AL97" i="17"/>
  <c r="W98" i="17"/>
  <c r="AL98" i="17"/>
  <c r="W99" i="17"/>
  <c r="AL99" i="17"/>
  <c r="W100" i="17"/>
  <c r="AL100" i="17"/>
  <c r="W101" i="17"/>
  <c r="AL101" i="17"/>
  <c r="W102" i="17"/>
  <c r="AL102" i="17"/>
  <c r="W103" i="17"/>
  <c r="AL103" i="17"/>
  <c r="W104" i="17"/>
  <c r="AL104" i="17"/>
  <c r="W105" i="17"/>
  <c r="AL105" i="17"/>
  <c r="W106" i="17"/>
  <c r="AL106" i="17"/>
  <c r="W107" i="17"/>
  <c r="AL107" i="17"/>
  <c r="W108" i="17"/>
  <c r="AL108" i="17"/>
  <c r="W109" i="17"/>
  <c r="AL109" i="17"/>
  <c r="W110" i="17"/>
  <c r="AL110" i="17"/>
  <c r="W111" i="17"/>
  <c r="AL111" i="17"/>
  <c r="W112" i="17"/>
  <c r="AL112" i="17"/>
  <c r="W113" i="17"/>
  <c r="AL113" i="17"/>
  <c r="W114" i="17"/>
  <c r="AL114" i="17"/>
  <c r="T115" i="17"/>
  <c r="W115" i="17"/>
  <c r="AL115" i="17"/>
  <c r="T116" i="17"/>
  <c r="W116" i="17"/>
  <c r="AL116" i="17"/>
  <c r="T117" i="17"/>
  <c r="W117" i="17"/>
  <c r="AL117" i="17"/>
  <c r="T118" i="17"/>
  <c r="W118" i="17"/>
  <c r="AL118" i="17"/>
  <c r="T119" i="17"/>
  <c r="W119" i="17"/>
  <c r="AL119" i="17"/>
  <c r="T120" i="17"/>
  <c r="W120" i="17"/>
  <c r="AL120" i="17"/>
  <c r="T121" i="17"/>
  <c r="W121" i="17"/>
  <c r="AL121" i="17"/>
  <c r="T122" i="17"/>
  <c r="W122" i="17"/>
  <c r="AL122" i="17"/>
  <c r="T123" i="17"/>
  <c r="W123" i="17"/>
  <c r="AL123" i="17"/>
  <c r="T124" i="17"/>
  <c r="W124" i="17"/>
  <c r="AL124" i="17"/>
  <c r="T125" i="17"/>
  <c r="W125" i="17"/>
  <c r="AL125" i="17"/>
  <c r="T126" i="17"/>
  <c r="W126" i="17"/>
  <c r="AL126" i="17"/>
  <c r="T127" i="17"/>
  <c r="W127" i="17"/>
  <c r="AL127" i="17"/>
  <c r="T128" i="17"/>
  <c r="W128" i="17"/>
  <c r="AL128" i="17"/>
  <c r="T129" i="17"/>
  <c r="W129" i="17"/>
  <c r="AL129" i="17"/>
  <c r="T130" i="17"/>
  <c r="W130" i="17"/>
  <c r="AL130" i="17"/>
  <c r="T131" i="17"/>
  <c r="W131" i="17"/>
  <c r="AL131" i="17"/>
  <c r="T132" i="17"/>
  <c r="W132" i="17"/>
  <c r="AL132" i="17"/>
  <c r="T133" i="17"/>
  <c r="W133" i="17"/>
  <c r="AL133" i="17"/>
  <c r="T134" i="17"/>
  <c r="W134" i="17"/>
  <c r="AL134" i="17"/>
  <c r="T135" i="17"/>
  <c r="W135" i="17"/>
  <c r="AL135" i="17"/>
  <c r="T136" i="17"/>
  <c r="W136" i="17"/>
  <c r="AL136" i="17"/>
  <c r="T137" i="17"/>
  <c r="W137" i="17"/>
  <c r="AL137" i="17"/>
  <c r="T138" i="17"/>
  <c r="W138" i="17"/>
  <c r="AL138" i="17"/>
  <c r="T139" i="17"/>
  <c r="W139" i="17"/>
  <c r="AL139" i="17"/>
  <c r="T140" i="17"/>
  <c r="W140" i="17"/>
  <c r="AL140" i="17"/>
  <c r="T141" i="17"/>
  <c r="W141" i="17"/>
  <c r="AL141" i="17"/>
  <c r="T142" i="17"/>
  <c r="W142" i="17"/>
  <c r="AL142" i="17"/>
  <c r="T143" i="17"/>
  <c r="W143" i="17"/>
  <c r="AL143" i="17"/>
  <c r="T144" i="17"/>
  <c r="W144" i="17"/>
  <c r="AL144" i="17"/>
  <c r="T145" i="17"/>
  <c r="W145" i="17"/>
  <c r="AL145" i="17"/>
  <c r="T146" i="17"/>
  <c r="W146" i="17"/>
  <c r="AL146" i="17"/>
  <c r="T147" i="17"/>
  <c r="W147" i="17"/>
  <c r="AL147" i="17"/>
  <c r="T148" i="17"/>
  <c r="W148" i="17"/>
  <c r="AL148" i="17"/>
  <c r="T149" i="17"/>
  <c r="W149" i="17"/>
  <c r="AL149" i="17"/>
  <c r="T150" i="17"/>
  <c r="W150" i="17"/>
  <c r="AL150" i="17"/>
  <c r="T151" i="17"/>
  <c r="W151" i="17"/>
  <c r="AL151" i="17"/>
  <c r="T152" i="17"/>
  <c r="W152" i="17"/>
  <c r="AL152" i="17"/>
  <c r="T153" i="17"/>
  <c r="W153" i="17"/>
  <c r="AL153" i="17"/>
  <c r="T154" i="17"/>
  <c r="W154" i="17"/>
  <c r="AL154" i="17"/>
  <c r="T155" i="17"/>
  <c r="W155" i="17"/>
  <c r="AL155" i="17"/>
  <c r="T156" i="17"/>
  <c r="W156" i="17"/>
  <c r="AL156" i="17"/>
  <c r="T157" i="17"/>
  <c r="W157" i="17"/>
  <c r="AL157" i="17"/>
  <c r="T158" i="17"/>
  <c r="W158" i="17"/>
  <c r="AL158" i="17"/>
  <c r="T159" i="17"/>
  <c r="W159" i="17"/>
  <c r="AL159" i="17"/>
  <c r="T160" i="17"/>
  <c r="W160" i="17"/>
  <c r="AL160" i="17"/>
  <c r="T161" i="17"/>
  <c r="W161" i="17"/>
  <c r="AL161" i="17"/>
  <c r="T162" i="17"/>
  <c r="W162" i="17"/>
  <c r="AL162" i="17"/>
  <c r="T163" i="17"/>
  <c r="W163" i="17"/>
  <c r="AL163" i="17"/>
  <c r="T164" i="17"/>
  <c r="W164" i="17"/>
  <c r="AL164" i="17"/>
  <c r="T165" i="17"/>
  <c r="W165" i="17"/>
  <c r="AL165" i="17"/>
  <c r="T166" i="17"/>
  <c r="W166" i="17"/>
  <c r="AL166" i="17"/>
  <c r="T167" i="17"/>
  <c r="W167" i="17"/>
  <c r="AL167" i="17"/>
  <c r="T168" i="17"/>
  <c r="W168" i="17"/>
  <c r="AL168" i="17"/>
  <c r="T169" i="17"/>
  <c r="W169" i="17"/>
  <c r="AL169" i="17"/>
  <c r="T170" i="17"/>
  <c r="W170" i="17"/>
  <c r="AL170" i="17"/>
  <c r="T171" i="17"/>
  <c r="W171" i="17"/>
  <c r="AL171" i="17"/>
  <c r="T172" i="17"/>
  <c r="W172" i="17"/>
  <c r="AL172" i="17"/>
  <c r="T173" i="17"/>
  <c r="W173" i="17"/>
  <c r="AL173" i="17"/>
  <c r="T174" i="17"/>
  <c r="W174" i="17"/>
  <c r="AL174" i="17"/>
  <c r="T175" i="17"/>
  <c r="W175" i="17"/>
  <c r="AL175" i="17"/>
  <c r="T176" i="17"/>
  <c r="W176" i="17"/>
  <c r="AL176" i="17"/>
  <c r="T177" i="17"/>
  <c r="W177" i="17"/>
  <c r="AL177" i="17"/>
  <c r="T178" i="17"/>
  <c r="W178" i="17"/>
  <c r="AL178" i="17"/>
  <c r="T179" i="17"/>
  <c r="W179" i="17"/>
  <c r="AL179" i="17"/>
  <c r="T180" i="17"/>
  <c r="W180" i="17"/>
  <c r="AL180" i="17"/>
  <c r="T181" i="17"/>
  <c r="W181" i="17"/>
  <c r="AL181" i="17"/>
  <c r="T182" i="17"/>
  <c r="W182" i="17"/>
  <c r="AL182" i="17"/>
  <c r="T183" i="17"/>
  <c r="W183" i="17"/>
  <c r="AL183" i="17"/>
  <c r="T184" i="17"/>
  <c r="W184" i="17"/>
  <c r="AL184" i="17"/>
  <c r="T185" i="17"/>
  <c r="W185" i="17"/>
  <c r="AL185" i="17"/>
  <c r="T186" i="17"/>
  <c r="W186" i="17"/>
  <c r="AL186" i="17"/>
  <c r="T187" i="17"/>
  <c r="W187" i="17"/>
  <c r="AL187" i="17"/>
  <c r="T188" i="17"/>
  <c r="W188" i="17"/>
  <c r="AL188" i="17"/>
  <c r="T189" i="17"/>
  <c r="W189" i="17"/>
  <c r="AL189" i="17"/>
  <c r="T190" i="17"/>
  <c r="W190" i="17"/>
  <c r="AL190" i="17"/>
  <c r="T191" i="17"/>
  <c r="W191" i="17"/>
  <c r="AL191" i="17"/>
  <c r="T192" i="17"/>
  <c r="W192" i="17"/>
  <c r="AL192" i="17"/>
  <c r="T193" i="17"/>
  <c r="W193" i="17"/>
  <c r="AL193" i="17"/>
  <c r="T194" i="17"/>
  <c r="W194" i="17"/>
  <c r="AL194" i="17"/>
  <c r="T195" i="17"/>
  <c r="W195" i="17"/>
  <c r="AL195" i="17"/>
  <c r="T196" i="17"/>
  <c r="W196" i="17"/>
  <c r="AL196" i="17"/>
  <c r="T197" i="17"/>
  <c r="W197" i="17"/>
  <c r="AL197" i="17"/>
  <c r="T198" i="17"/>
  <c r="W198" i="17"/>
  <c r="AL198" i="17"/>
  <c r="T199" i="17"/>
  <c r="W199" i="17"/>
  <c r="AL199" i="17"/>
  <c r="T200" i="17"/>
  <c r="W200" i="17"/>
  <c r="AL200" i="17"/>
  <c r="T201" i="17"/>
  <c r="W201" i="17"/>
  <c r="AL201" i="17"/>
  <c r="T202" i="17"/>
  <c r="W202" i="17"/>
  <c r="AL202" i="17"/>
  <c r="T203" i="17"/>
  <c r="W203" i="17"/>
  <c r="AL203" i="17"/>
  <c r="T204" i="17"/>
  <c r="W204" i="17"/>
  <c r="AL204" i="17"/>
  <c r="T205" i="17"/>
  <c r="W205" i="17"/>
  <c r="AL205" i="17"/>
  <c r="T206" i="17"/>
  <c r="W206" i="17"/>
  <c r="AL206" i="17"/>
  <c r="T207" i="17"/>
  <c r="W207" i="17"/>
  <c r="AL207" i="17"/>
  <c r="T208" i="17"/>
  <c r="W208" i="17"/>
  <c r="AL208" i="17"/>
  <c r="AH6" i="17"/>
  <c r="AH8" i="17"/>
  <c r="AJ8" i="17"/>
  <c r="AE115" i="17"/>
  <c r="AE116" i="17"/>
  <c r="AE117" i="17"/>
  <c r="AE118" i="17"/>
  <c r="AE119" i="17"/>
  <c r="AE120" i="17"/>
  <c r="AE121" i="17"/>
  <c r="AE122" i="17"/>
  <c r="AE123" i="17"/>
  <c r="AE124" i="17"/>
  <c r="AE125" i="17"/>
  <c r="AE126" i="17"/>
  <c r="AE127" i="17"/>
  <c r="AE128" i="17"/>
  <c r="AE129" i="17"/>
  <c r="AE130" i="17"/>
  <c r="AE131" i="17"/>
  <c r="AE132" i="17"/>
  <c r="AE133" i="17"/>
  <c r="AE134" i="17"/>
  <c r="AE135" i="17"/>
  <c r="AE136" i="17"/>
  <c r="AE137" i="17"/>
  <c r="AE138" i="17"/>
  <c r="AE139" i="17"/>
  <c r="AE140" i="17"/>
  <c r="AE141" i="17"/>
  <c r="AE142" i="17"/>
  <c r="AE143" i="17"/>
  <c r="AE144" i="17"/>
  <c r="AE145" i="17"/>
  <c r="AE146" i="17"/>
  <c r="AE147" i="17"/>
  <c r="AE148" i="17"/>
  <c r="AE149" i="17"/>
  <c r="AE150" i="17"/>
  <c r="AE151" i="17"/>
  <c r="AE152" i="17"/>
  <c r="AE153" i="17"/>
  <c r="AE154" i="17"/>
  <c r="AE155" i="17"/>
  <c r="AE156" i="17"/>
  <c r="AE157" i="17"/>
  <c r="AE158" i="17"/>
  <c r="AE159" i="17"/>
  <c r="AE160" i="17"/>
  <c r="AE161" i="17"/>
  <c r="AE162" i="17"/>
  <c r="AE163" i="17"/>
  <c r="AE164" i="17"/>
  <c r="AE165" i="17"/>
  <c r="AE166" i="17"/>
  <c r="AE167" i="17"/>
  <c r="AE168" i="17"/>
  <c r="AE169" i="17"/>
  <c r="AE170" i="17"/>
  <c r="AE171" i="17"/>
  <c r="AE172" i="17"/>
  <c r="AE173" i="17"/>
  <c r="AE174" i="17"/>
  <c r="AE175" i="17"/>
  <c r="AE176" i="17"/>
  <c r="AE177" i="17"/>
  <c r="AE178" i="17"/>
  <c r="AE179" i="17"/>
  <c r="AE180" i="17"/>
  <c r="AE181" i="17"/>
  <c r="AE182" i="17"/>
  <c r="AE183" i="17"/>
  <c r="AE184" i="17"/>
  <c r="AE185" i="17"/>
  <c r="AE186" i="17"/>
  <c r="AE187" i="17"/>
  <c r="AE188" i="17"/>
  <c r="AE189" i="17"/>
  <c r="AE190" i="17"/>
  <c r="AE191" i="17"/>
  <c r="AE192" i="17"/>
  <c r="AE193" i="17"/>
  <c r="AE194" i="17"/>
  <c r="AE195" i="17"/>
  <c r="AE196" i="17"/>
  <c r="AE197" i="17"/>
  <c r="AE198" i="17"/>
  <c r="AE199" i="17"/>
  <c r="AE200" i="17"/>
  <c r="AE201" i="17"/>
  <c r="AE202" i="17"/>
  <c r="AE203" i="17"/>
  <c r="AE204" i="17"/>
  <c r="AE205" i="17"/>
  <c r="AE206" i="17"/>
  <c r="AE207" i="17"/>
  <c r="AE208" i="17"/>
  <c r="S10" i="17"/>
  <c r="AD10" i="17"/>
  <c r="S10" i="16"/>
  <c r="AD10" i="16"/>
  <c r="AE127" i="15"/>
  <c r="AE147" i="15"/>
  <c r="AE205" i="15"/>
  <c r="AE114" i="14"/>
  <c r="T114" i="14"/>
  <c r="AE113" i="14"/>
  <c r="T113" i="14"/>
  <c r="AE112" i="14"/>
  <c r="T112" i="14"/>
  <c r="AE111" i="14"/>
  <c r="T111" i="14"/>
  <c r="AE110" i="14"/>
  <c r="T110" i="14"/>
  <c r="AE109" i="14"/>
  <c r="T109" i="14"/>
  <c r="AE108" i="14"/>
  <c r="T108" i="14"/>
  <c r="AE107" i="14"/>
  <c r="T107" i="14"/>
  <c r="AE106" i="14"/>
  <c r="T106" i="14"/>
  <c r="AE105" i="14"/>
  <c r="T105" i="14"/>
  <c r="AE104" i="14"/>
  <c r="T104" i="14"/>
  <c r="AE103" i="14"/>
  <c r="T103" i="14"/>
  <c r="AE102" i="14"/>
  <c r="T102" i="14"/>
  <c r="AE101" i="14"/>
  <c r="T101" i="14"/>
  <c r="AE100" i="14"/>
  <c r="T100" i="14"/>
  <c r="AE99" i="14"/>
  <c r="T99" i="14"/>
  <c r="AE98" i="14"/>
  <c r="T98" i="14"/>
  <c r="AE97" i="14"/>
  <c r="T97" i="14"/>
  <c r="AE96" i="14"/>
  <c r="T96" i="14"/>
  <c r="AE95" i="14"/>
  <c r="T95" i="14"/>
  <c r="AE94" i="14"/>
  <c r="T94" i="14"/>
  <c r="AE93" i="14"/>
  <c r="T93" i="14"/>
  <c r="AE92" i="14"/>
  <c r="T92" i="14"/>
  <c r="AE91" i="14"/>
  <c r="T91" i="14"/>
  <c r="AE90" i="14"/>
  <c r="T90" i="14"/>
  <c r="AE89" i="14"/>
  <c r="T89" i="14"/>
  <c r="AE88" i="14"/>
  <c r="T88" i="14"/>
  <c r="AE87" i="14"/>
  <c r="T87" i="14"/>
  <c r="AE86" i="14"/>
  <c r="T86" i="14"/>
  <c r="AE85" i="14"/>
  <c r="T85" i="14"/>
  <c r="AE84" i="14"/>
  <c r="T84" i="14"/>
  <c r="AE83" i="14"/>
  <c r="T83" i="14"/>
  <c r="AE82" i="14"/>
  <c r="T82" i="14"/>
  <c r="AE81" i="14"/>
  <c r="T81" i="14"/>
  <c r="AE80" i="14"/>
  <c r="T80" i="14"/>
  <c r="AE79" i="14"/>
  <c r="T79" i="14"/>
  <c r="AE78" i="14"/>
  <c r="T78" i="14"/>
  <c r="AE77" i="14"/>
  <c r="T77" i="14"/>
  <c r="AE76" i="14"/>
  <c r="T76" i="14"/>
  <c r="AE75" i="14"/>
  <c r="T75" i="14"/>
  <c r="AE74" i="14"/>
  <c r="T74" i="14"/>
  <c r="AE73" i="14"/>
  <c r="T73" i="14"/>
  <c r="AE72" i="14"/>
  <c r="T72" i="14"/>
  <c r="AE71" i="14"/>
  <c r="T71" i="14"/>
  <c r="AE70" i="14"/>
  <c r="T70" i="14"/>
  <c r="AE69" i="14"/>
  <c r="T69" i="14"/>
  <c r="AE68" i="14"/>
  <c r="T68" i="14"/>
  <c r="AE67" i="14"/>
  <c r="T67" i="14"/>
  <c r="AE66" i="14"/>
  <c r="T66" i="14"/>
  <c r="AE65" i="14"/>
  <c r="T65" i="14"/>
  <c r="AE64" i="14"/>
  <c r="T64" i="14"/>
  <c r="AE63" i="14"/>
  <c r="T63" i="14"/>
  <c r="AE62" i="14"/>
  <c r="T62" i="14"/>
  <c r="AE61" i="14"/>
  <c r="T61" i="14"/>
  <c r="AE60" i="14"/>
  <c r="T60" i="14"/>
  <c r="AE59" i="14"/>
  <c r="T59" i="14"/>
  <c r="AE58" i="14"/>
  <c r="T58" i="14"/>
  <c r="AE57" i="14"/>
  <c r="T57" i="14"/>
  <c r="AE56" i="14"/>
  <c r="T56" i="14"/>
  <c r="AE55" i="14"/>
  <c r="T55" i="14"/>
  <c r="AE54" i="14"/>
  <c r="T54" i="14"/>
  <c r="AE53" i="14"/>
  <c r="T53" i="14"/>
  <c r="AE52" i="14"/>
  <c r="T52" i="14"/>
  <c r="AE51" i="14"/>
  <c r="T51" i="14"/>
  <c r="AE50" i="14"/>
  <c r="T50" i="14"/>
  <c r="AE49" i="14"/>
  <c r="T49" i="14"/>
  <c r="AE48" i="14"/>
  <c r="T48" i="14"/>
  <c r="AE47" i="14"/>
  <c r="T47" i="14"/>
  <c r="AE46" i="14"/>
  <c r="T46" i="14"/>
  <c r="AE45" i="14"/>
  <c r="T45" i="14"/>
  <c r="AE44" i="14"/>
  <c r="T44" i="14"/>
  <c r="AE43" i="14"/>
  <c r="T43" i="14"/>
  <c r="AE42" i="14"/>
  <c r="T42" i="14"/>
  <c r="AE41" i="14"/>
  <c r="T41" i="14"/>
  <c r="AE40" i="14"/>
  <c r="T40" i="14"/>
  <c r="AE39" i="14"/>
  <c r="T39" i="14"/>
  <c r="AE38" i="14"/>
  <c r="T38" i="14"/>
  <c r="AE37" i="14"/>
  <c r="T37" i="14"/>
  <c r="AE36" i="14"/>
  <c r="T36" i="14"/>
  <c r="AE35" i="14"/>
  <c r="T35" i="14"/>
  <c r="AE34" i="14"/>
  <c r="T34" i="14"/>
  <c r="AE33" i="14"/>
  <c r="T33" i="14"/>
  <c r="AE32" i="14"/>
  <c r="T32" i="14"/>
  <c r="AE31" i="14"/>
  <c r="T31" i="14"/>
  <c r="AE30" i="14"/>
  <c r="T30" i="14"/>
  <c r="AE29" i="14"/>
  <c r="T29" i="14"/>
  <c r="AE28" i="14"/>
  <c r="T28" i="14"/>
  <c r="AE27" i="14"/>
  <c r="T27" i="14"/>
  <c r="AE26" i="14"/>
  <c r="T26" i="14"/>
  <c r="AE25" i="14"/>
  <c r="T25" i="14"/>
  <c r="AE24" i="14"/>
  <c r="T24" i="14"/>
  <c r="AE23" i="14"/>
  <c r="T23" i="14"/>
  <c r="AE22" i="14"/>
  <c r="T22" i="14"/>
  <c r="AE21" i="14"/>
  <c r="T21" i="14"/>
  <c r="AE20" i="14"/>
  <c r="T20" i="14"/>
  <c r="AE19" i="14"/>
  <c r="T19" i="14"/>
  <c r="AE18" i="14"/>
  <c r="AJ18" i="14"/>
  <c r="T18" i="14"/>
  <c r="AE17" i="14"/>
  <c r="AJ17" i="14"/>
  <c r="T17" i="14"/>
  <c r="AE16" i="14"/>
  <c r="AJ16" i="14"/>
  <c r="T16" i="14"/>
  <c r="AE15" i="14"/>
  <c r="AJ15" i="14"/>
  <c r="T15" i="14"/>
  <c r="AE14" i="14"/>
  <c r="AJ14" i="14"/>
  <c r="T14" i="14"/>
  <c r="AE13" i="14"/>
  <c r="AJ13" i="14"/>
  <c r="T13" i="14"/>
  <c r="AE12" i="14"/>
  <c r="AJ12" i="14"/>
  <c r="T12" i="14"/>
  <c r="AE11" i="14"/>
  <c r="AJ11" i="14"/>
  <c r="T11" i="14"/>
  <c r="AE10" i="14"/>
  <c r="AJ10" i="14"/>
  <c r="T10" i="14"/>
  <c r="AE9" i="14"/>
  <c r="AJ9" i="14"/>
  <c r="T9" i="14"/>
  <c r="AE8" i="14"/>
  <c r="AJ8" i="14"/>
  <c r="T8" i="14"/>
  <c r="AE115" i="14"/>
  <c r="T115" i="14"/>
  <c r="AE116" i="14"/>
  <c r="T116" i="14"/>
  <c r="AE117" i="14"/>
  <c r="T117" i="14"/>
  <c r="AE118" i="14"/>
  <c r="T118" i="14"/>
  <c r="AE119" i="14"/>
  <c r="T119" i="14"/>
  <c r="AE120" i="14"/>
  <c r="T120" i="14"/>
  <c r="AE121" i="14"/>
  <c r="T121" i="14"/>
  <c r="AE122" i="14"/>
  <c r="T122" i="14"/>
  <c r="AE123" i="14"/>
  <c r="T123" i="14"/>
  <c r="AE124" i="14"/>
  <c r="T124" i="14"/>
  <c r="AE125" i="14"/>
  <c r="T125" i="14"/>
  <c r="AE126" i="14"/>
  <c r="T126" i="14"/>
  <c r="AE127" i="14"/>
  <c r="T127" i="14"/>
  <c r="AE128" i="14"/>
  <c r="T128" i="14"/>
  <c r="AE129" i="14"/>
  <c r="T129" i="14"/>
  <c r="AE130" i="14"/>
  <c r="T130" i="14"/>
  <c r="AE131" i="14"/>
  <c r="T131" i="14"/>
  <c r="AE132" i="14"/>
  <c r="T132" i="14"/>
  <c r="AE133" i="14"/>
  <c r="T133" i="14"/>
  <c r="AE134" i="14"/>
  <c r="T134" i="14"/>
  <c r="AE135" i="14"/>
  <c r="T135" i="14"/>
  <c r="AE136" i="14"/>
  <c r="T136" i="14"/>
  <c r="AE137" i="14"/>
  <c r="T137" i="14"/>
  <c r="AE138" i="14"/>
  <c r="T138" i="14"/>
  <c r="AE139" i="14"/>
  <c r="T139" i="14"/>
  <c r="AE140" i="14"/>
  <c r="T140" i="14"/>
  <c r="AE141" i="14"/>
  <c r="T141" i="14"/>
  <c r="AE142" i="14"/>
  <c r="T142" i="14"/>
  <c r="AE143" i="14"/>
  <c r="T143" i="14"/>
  <c r="AE144" i="14"/>
  <c r="T144" i="14"/>
  <c r="AE145" i="14"/>
  <c r="T145" i="14"/>
  <c r="AE146" i="14"/>
  <c r="T146" i="14"/>
  <c r="AE147" i="14"/>
  <c r="T147" i="14"/>
  <c r="AE148" i="14"/>
  <c r="T148" i="14"/>
  <c r="AE149" i="14"/>
  <c r="T149" i="14"/>
  <c r="AE150" i="14"/>
  <c r="T150" i="14"/>
  <c r="AE151" i="14"/>
  <c r="T151" i="14"/>
  <c r="AE152" i="14"/>
  <c r="T152" i="14"/>
  <c r="AE153" i="14"/>
  <c r="T153" i="14"/>
  <c r="AE154" i="14"/>
  <c r="T154" i="14"/>
  <c r="AE155" i="14"/>
  <c r="T155" i="14"/>
  <c r="AE156" i="14"/>
  <c r="T156" i="14"/>
  <c r="AE157" i="14"/>
  <c r="T157" i="14"/>
  <c r="AE158" i="14"/>
  <c r="T158" i="14"/>
  <c r="AE159" i="14"/>
  <c r="T159" i="14"/>
  <c r="AE160" i="14"/>
  <c r="T160" i="14"/>
  <c r="AE161" i="14"/>
  <c r="T161" i="14"/>
  <c r="AE162" i="14"/>
  <c r="T162" i="14"/>
  <c r="AE163" i="14"/>
  <c r="T163" i="14"/>
  <c r="AE164" i="14"/>
  <c r="T164" i="14"/>
  <c r="AE165" i="14"/>
  <c r="T165" i="14"/>
  <c r="AE166" i="14"/>
  <c r="T166" i="14"/>
  <c r="AE167" i="14"/>
  <c r="T167" i="14"/>
  <c r="AE168" i="14"/>
  <c r="T168" i="14"/>
  <c r="AE169" i="14"/>
  <c r="T169" i="14"/>
  <c r="AE170" i="14"/>
  <c r="T170" i="14"/>
  <c r="AE171" i="14"/>
  <c r="T171" i="14"/>
  <c r="AE172" i="14"/>
  <c r="T172" i="14"/>
  <c r="AE173" i="14"/>
  <c r="T173" i="14"/>
  <c r="AE174" i="14"/>
  <c r="T174" i="14"/>
  <c r="AE175" i="14"/>
  <c r="T175" i="14"/>
  <c r="AE176" i="14"/>
  <c r="T176" i="14"/>
  <c r="AE177" i="14"/>
  <c r="T177" i="14"/>
  <c r="AE178" i="14"/>
  <c r="T178" i="14"/>
  <c r="AE179" i="14"/>
  <c r="T179" i="14"/>
  <c r="AE180" i="14"/>
  <c r="T180" i="14"/>
  <c r="AE181" i="14"/>
  <c r="T181" i="14"/>
  <c r="AE182" i="14"/>
  <c r="T182" i="14"/>
  <c r="AE183" i="14"/>
  <c r="T183" i="14"/>
  <c r="AE184" i="14"/>
  <c r="T184" i="14"/>
  <c r="AE185" i="14"/>
  <c r="T185" i="14"/>
  <c r="AE186" i="14"/>
  <c r="T186" i="14"/>
  <c r="AE187" i="14"/>
  <c r="T187" i="14"/>
  <c r="AE188" i="14"/>
  <c r="T188" i="14"/>
  <c r="AE189" i="14"/>
  <c r="T189" i="14"/>
  <c r="AE190" i="14"/>
  <c r="T190" i="14"/>
  <c r="AE191" i="14"/>
  <c r="T191" i="14"/>
  <c r="AE192" i="14"/>
  <c r="T192" i="14"/>
  <c r="AE193" i="14"/>
  <c r="T193" i="14"/>
  <c r="AE194" i="14"/>
  <c r="T194" i="14"/>
  <c r="AE195" i="14"/>
  <c r="T195" i="14"/>
  <c r="AE196" i="14"/>
  <c r="T196" i="14"/>
  <c r="AE197" i="14"/>
  <c r="T197" i="14"/>
  <c r="AE198" i="14"/>
  <c r="T198" i="14"/>
  <c r="AE199" i="14"/>
  <c r="T199" i="14"/>
  <c r="AE200" i="14"/>
  <c r="T200" i="14"/>
  <c r="AE201" i="14"/>
  <c r="T201" i="14"/>
  <c r="AE202" i="14"/>
  <c r="T202" i="14"/>
  <c r="AE203" i="14"/>
  <c r="T203" i="14"/>
  <c r="AE204" i="14"/>
  <c r="T204" i="14"/>
  <c r="AE205" i="14"/>
  <c r="T205" i="14"/>
  <c r="AE206" i="14"/>
  <c r="T206" i="14"/>
  <c r="AE207" i="14"/>
  <c r="T207" i="14"/>
  <c r="AE208" i="14"/>
  <c r="T208" i="14"/>
  <c r="N15" i="1"/>
  <c r="N11" i="1"/>
  <c r="Z18" i="1"/>
  <c r="AA18" i="1"/>
  <c r="Y18" i="1"/>
  <c r="AB18" i="1"/>
  <c r="N27" i="1"/>
  <c r="N20" i="1"/>
  <c r="N13" i="1"/>
  <c r="Z22" i="1"/>
  <c r="Y22" i="1"/>
  <c r="AA22" i="1"/>
  <c r="AB22" i="1"/>
  <c r="Y23" i="1"/>
  <c r="Z23" i="1"/>
  <c r="AA23" i="1"/>
  <c r="AB23" i="1"/>
  <c r="AA19" i="1"/>
  <c r="Y19" i="1"/>
  <c r="Z19" i="1"/>
  <c r="AB19" i="1"/>
  <c r="Y15" i="1"/>
  <c r="Z15" i="1"/>
  <c r="AA15" i="1"/>
  <c r="AB15" i="1"/>
  <c r="G180" i="20"/>
  <c r="F11" i="18"/>
  <c r="R11" i="18" s="1"/>
  <c r="G11" i="18"/>
  <c r="F10" i="18"/>
  <c r="R10" i="18" s="1"/>
  <c r="G10" i="18"/>
  <c r="H10" i="18"/>
  <c r="I10" i="14"/>
  <c r="S10" i="14"/>
  <c r="AD10" i="14"/>
  <c r="C11" i="14"/>
  <c r="G11" i="14"/>
  <c r="L181" i="21"/>
  <c r="S10" i="1"/>
  <c r="AD10" i="1"/>
  <c r="F15" i="20"/>
  <c r="R15" i="20" s="1"/>
  <c r="F11" i="17"/>
  <c r="R11" i="17" s="1"/>
  <c r="F14" i="21"/>
  <c r="R14" i="21" s="1"/>
  <c r="F11" i="16"/>
  <c r="R11" i="16" s="1"/>
  <c r="F14" i="22"/>
  <c r="R14" i="22" s="1"/>
  <c r="F11" i="14"/>
  <c r="R11" i="14" s="1"/>
  <c r="F10" i="14"/>
  <c r="R10" i="14" s="1"/>
  <c r="H10" i="14"/>
  <c r="AB16" i="1"/>
  <c r="Y16" i="1"/>
  <c r="Z16" i="1"/>
  <c r="Z14" i="1"/>
  <c r="T122" i="1"/>
  <c r="T172" i="1"/>
  <c r="T104" i="1"/>
  <c r="T109" i="1"/>
  <c r="T133" i="1"/>
  <c r="T119" i="1"/>
  <c r="T79" i="1"/>
  <c r="AB26" i="1"/>
  <c r="Z26" i="1"/>
  <c r="AA26" i="1"/>
  <c r="Y26" i="1"/>
  <c r="T192" i="1"/>
  <c r="T94" i="1"/>
  <c r="T196" i="1"/>
  <c r="T71" i="1"/>
  <c r="T86" i="1"/>
  <c r="T154" i="1"/>
  <c r="T188" i="1"/>
  <c r="B12" i="24"/>
  <c r="H12" i="24"/>
  <c r="J12" i="24"/>
  <c r="A12" i="24"/>
  <c r="T138" i="1"/>
  <c r="T199" i="1"/>
  <c r="U6" i="14"/>
  <c r="I13" i="24"/>
  <c r="F13" i="24"/>
  <c r="R13" i="24" s="1"/>
  <c r="C14" i="24"/>
  <c r="G14" i="24"/>
  <c r="S13" i="24"/>
  <c r="AD13" i="24"/>
  <c r="M181" i="21"/>
  <c r="V6" i="14"/>
  <c r="V8" i="14"/>
  <c r="T146" i="1"/>
  <c r="W6" i="14"/>
  <c r="W8" i="14"/>
  <c r="AV20" i="24"/>
  <c r="AS20" i="24"/>
  <c r="AS28" i="24" s="1"/>
  <c r="L28" i="26" s="1"/>
  <c r="AV19" i="24"/>
  <c r="AV27" i="24" s="1"/>
  <c r="AS19" i="24"/>
  <c r="AS27" i="24" s="1"/>
  <c r="L27" i="26" s="1"/>
  <c r="AI8" i="28" s="1"/>
  <c r="AV18" i="24"/>
  <c r="AV26" i="24" s="1"/>
  <c r="AS18" i="24"/>
  <c r="AQ37" i="24"/>
  <c r="U8" i="14"/>
  <c r="V9" i="14"/>
  <c r="V10" i="14"/>
  <c r="V11" i="14"/>
  <c r="V12" i="14"/>
  <c r="V13" i="14"/>
  <c r="V14"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W9" i="14"/>
  <c r="W10" i="14"/>
  <c r="W11" i="14"/>
  <c r="W12" i="14"/>
  <c r="W13" i="14"/>
  <c r="W14" i="14"/>
  <c r="W15" i="14"/>
  <c r="W16" i="14"/>
  <c r="W17" i="14"/>
  <c r="W18" i="14"/>
  <c r="W19" i="14"/>
  <c r="W20" i="14"/>
  <c r="W21" i="14"/>
  <c r="W22" i="14"/>
  <c r="W23" i="14"/>
  <c r="W24" i="14"/>
  <c r="W25" i="14"/>
  <c r="W26" i="14"/>
  <c r="W27" i="14"/>
  <c r="W28" i="14"/>
  <c r="W29" i="14"/>
  <c r="W30" i="14"/>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71" i="14"/>
  <c r="W72" i="14"/>
  <c r="W73" i="14"/>
  <c r="W74" i="14"/>
  <c r="W75" i="14"/>
  <c r="W76" i="14"/>
  <c r="W77" i="14"/>
  <c r="W78" i="14"/>
  <c r="W79" i="14"/>
  <c r="W80" i="14"/>
  <c r="W81" i="14"/>
  <c r="W82" i="14"/>
  <c r="W83" i="14"/>
  <c r="W84" i="14"/>
  <c r="W85" i="14"/>
  <c r="W86" i="14"/>
  <c r="W87" i="14"/>
  <c r="W88" i="14"/>
  <c r="W89" i="14"/>
  <c r="W90" i="14"/>
  <c r="W91" i="14"/>
  <c r="W92" i="14"/>
  <c r="W93" i="14"/>
  <c r="W94" i="14"/>
  <c r="W95" i="14"/>
  <c r="W96" i="14"/>
  <c r="W97" i="14"/>
  <c r="W98" i="14"/>
  <c r="W99" i="14"/>
  <c r="W100" i="14"/>
  <c r="W101" i="14"/>
  <c r="W102" i="14"/>
  <c r="W103" i="14"/>
  <c r="W104" i="14"/>
  <c r="W105" i="14"/>
  <c r="W106" i="14"/>
  <c r="W107" i="14"/>
  <c r="W108" i="14"/>
  <c r="W109" i="14"/>
  <c r="W110" i="14"/>
  <c r="W111" i="14"/>
  <c r="W112" i="14"/>
  <c r="W113" i="14"/>
  <c r="W114" i="14"/>
  <c r="X9" i="14"/>
  <c r="X10"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W15" i="22"/>
  <c r="W16" i="22"/>
  <c r="W17" i="22"/>
  <c r="L17" i="22" s="1"/>
  <c r="W18" i="22"/>
  <c r="L18" i="22" s="1"/>
  <c r="W19" i="22"/>
  <c r="W20" i="22"/>
  <c r="W21" i="22"/>
  <c r="M21" i="22" s="1"/>
  <c r="W22" i="22"/>
  <c r="W23" i="22"/>
  <c r="W24" i="22"/>
  <c r="W25" i="22"/>
  <c r="M25" i="22" s="1"/>
  <c r="W26" i="22"/>
  <c r="L26" i="22" s="1"/>
  <c r="W27" i="22"/>
  <c r="W28" i="22"/>
  <c r="W29" i="22"/>
  <c r="L29" i="22" s="1"/>
  <c r="W30" i="22"/>
  <c r="W31" i="22"/>
  <c r="W32" i="22"/>
  <c r="W33" i="22"/>
  <c r="L33" i="22" s="1"/>
  <c r="W34" i="22"/>
  <c r="L34" i="22" s="1"/>
  <c r="W35" i="22"/>
  <c r="W36" i="22"/>
  <c r="W37" i="22"/>
  <c r="W38" i="22"/>
  <c r="L38" i="22" s="1"/>
  <c r="W39" i="22"/>
  <c r="W40" i="22"/>
  <c r="W41" i="22"/>
  <c r="M41" i="22" s="1"/>
  <c r="W42" i="22"/>
  <c r="M42" i="22" s="1"/>
  <c r="W43" i="22"/>
  <c r="W44" i="22"/>
  <c r="W45" i="22"/>
  <c r="W46" i="22"/>
  <c r="L46" i="22" s="1"/>
  <c r="W47" i="22"/>
  <c r="W48" i="22"/>
  <c r="W49" i="22"/>
  <c r="M49" i="22" s="1"/>
  <c r="W50" i="22"/>
  <c r="W51" i="22"/>
  <c r="W52" i="22"/>
  <c r="W53" i="22"/>
  <c r="M53" i="22" s="1"/>
  <c r="W54" i="22"/>
  <c r="L54" i="22" s="1"/>
  <c r="W55" i="22"/>
  <c r="W56" i="22"/>
  <c r="W57" i="22"/>
  <c r="L57" i="22" s="1"/>
  <c r="W58" i="22"/>
  <c r="W59" i="22"/>
  <c r="W60" i="22"/>
  <c r="W61" i="22"/>
  <c r="M61" i="22" s="1"/>
  <c r="W62" i="22"/>
  <c r="L62" i="22" s="1"/>
  <c r="W63" i="22"/>
  <c r="W64" i="22"/>
  <c r="W65" i="22"/>
  <c r="M65" i="22" s="1"/>
  <c r="W66" i="22"/>
  <c r="W67" i="22"/>
  <c r="W68" i="22"/>
  <c r="W69" i="22"/>
  <c r="L69" i="22" s="1"/>
  <c r="W70" i="22"/>
  <c r="M70" i="22" s="1"/>
  <c r="W71" i="22"/>
  <c r="W72" i="22"/>
  <c r="W73" i="22"/>
  <c r="M73" i="22" s="1"/>
  <c r="W74" i="22"/>
  <c r="M74" i="22" s="1"/>
  <c r="W75" i="22"/>
  <c r="W76" i="22"/>
  <c r="W77" i="22"/>
  <c r="M77" i="22" s="1"/>
  <c r="W78" i="22"/>
  <c r="W79" i="22"/>
  <c r="W80" i="22"/>
  <c r="W81" i="22"/>
  <c r="M81" i="22" s="1"/>
  <c r="W82" i="22"/>
  <c r="L82" i="22" s="1"/>
  <c r="W83" i="22"/>
  <c r="W84" i="22"/>
  <c r="W85" i="22"/>
  <c r="M85" i="22" s="1"/>
  <c r="W86" i="22"/>
  <c r="M86" i="22" s="1"/>
  <c r="W87" i="22"/>
  <c r="W88" i="22"/>
  <c r="W89" i="22"/>
  <c r="L89" i="22" s="1"/>
  <c r="W90" i="22"/>
  <c r="L90" i="22" s="1"/>
  <c r="W91" i="22"/>
  <c r="W92" i="22"/>
  <c r="W93" i="22"/>
  <c r="M93" i="22" s="1"/>
  <c r="W94" i="22"/>
  <c r="L94" i="22" s="1"/>
  <c r="W95" i="22"/>
  <c r="W96" i="22"/>
  <c r="W97" i="22"/>
  <c r="L97" i="22" s="1"/>
  <c r="W98" i="22"/>
  <c r="L98" i="22" s="1"/>
  <c r="W99" i="22"/>
  <c r="W100" i="22"/>
  <c r="W101" i="22"/>
  <c r="M101" i="22" s="1"/>
  <c r="W102" i="22"/>
  <c r="L102" i="22" s="1"/>
  <c r="W103" i="22"/>
  <c r="W104" i="22"/>
  <c r="W105" i="22"/>
  <c r="L105" i="22" s="1"/>
  <c r="W106" i="22"/>
  <c r="L106" i="22" s="1"/>
  <c r="W107" i="22"/>
  <c r="W108" i="22"/>
  <c r="W109" i="22"/>
  <c r="M109" i="22" s="1"/>
  <c r="W110" i="22"/>
  <c r="M110" i="22" s="1"/>
  <c r="W111" i="22"/>
  <c r="W112" i="22"/>
  <c r="W113" i="22"/>
  <c r="L113" i="22" s="1"/>
  <c r="W114" i="22"/>
  <c r="M114" i="22" s="1"/>
  <c r="W115" i="22"/>
  <c r="W116" i="22"/>
  <c r="W117" i="22"/>
  <c r="L117" i="22" s="1"/>
  <c r="W118" i="22"/>
  <c r="L118" i="22" s="1"/>
  <c r="W119" i="22"/>
  <c r="W120" i="22"/>
  <c r="W121" i="22"/>
  <c r="M121" i="22" s="1"/>
  <c r="W122" i="22"/>
  <c r="L122" i="22" s="1"/>
  <c r="W123" i="22"/>
  <c r="W124" i="22"/>
  <c r="W125" i="22"/>
  <c r="L125" i="22" s="1"/>
  <c r="W126" i="22"/>
  <c r="L126" i="22" s="1"/>
  <c r="W127" i="22"/>
  <c r="W128" i="22"/>
  <c r="W129" i="22"/>
  <c r="M129" i="22" s="1"/>
  <c r="W130" i="22"/>
  <c r="L130" i="22" s="1"/>
  <c r="W131" i="22"/>
  <c r="W132" i="22"/>
  <c r="W133" i="22"/>
  <c r="L133" i="22" s="1"/>
  <c r="W134" i="22"/>
  <c r="L134" i="22" s="1"/>
  <c r="W135" i="22"/>
  <c r="W136" i="22"/>
  <c r="W137" i="22"/>
  <c r="M137" i="22" s="1"/>
  <c r="W138" i="22"/>
  <c r="L138" i="22" s="1"/>
  <c r="W139" i="22"/>
  <c r="W140" i="22"/>
  <c r="W141" i="22"/>
  <c r="L141" i="22" s="1"/>
  <c r="W142" i="22"/>
  <c r="L142" i="22" s="1"/>
  <c r="W143" i="22"/>
  <c r="W144" i="22"/>
  <c r="W145" i="22"/>
  <c r="M145" i="22" s="1"/>
  <c r="W146" i="22"/>
  <c r="L146" i="22" s="1"/>
  <c r="W147" i="22"/>
  <c r="W148" i="22"/>
  <c r="W149" i="22"/>
  <c r="M149" i="22" s="1"/>
  <c r="W150" i="22"/>
  <c r="M150" i="22" s="1"/>
  <c r="W151" i="22"/>
  <c r="W152" i="22"/>
  <c r="W153" i="22"/>
  <c r="L153" i="22" s="1"/>
  <c r="W154" i="22"/>
  <c r="L154" i="22" s="1"/>
  <c r="W155" i="22"/>
  <c r="W156" i="22"/>
  <c r="W157" i="22"/>
  <c r="M157" i="22" s="1"/>
  <c r="W158" i="22"/>
  <c r="L158" i="22" s="1"/>
  <c r="W159" i="22"/>
  <c r="W160" i="22"/>
  <c r="W161" i="22"/>
  <c r="M161" i="22" s="1"/>
  <c r="W162" i="22"/>
  <c r="W163" i="22"/>
  <c r="W164" i="22"/>
  <c r="W165" i="22"/>
  <c r="M165" i="22" s="1"/>
  <c r="W166" i="22"/>
  <c r="W167" i="22"/>
  <c r="W168" i="22"/>
  <c r="W169" i="22"/>
  <c r="M169" i="22" s="1"/>
  <c r="W170" i="22"/>
  <c r="W171" i="22"/>
  <c r="W172" i="22"/>
  <c r="W173" i="22"/>
  <c r="M173" i="22" s="1"/>
  <c r="W174" i="22"/>
  <c r="W175" i="22"/>
  <c r="W176" i="22"/>
  <c r="W177" i="22"/>
  <c r="M177" i="22" s="1"/>
  <c r="W178" i="22"/>
  <c r="W179" i="22"/>
  <c r="W180" i="22"/>
  <c r="W181" i="22"/>
  <c r="M181" i="22" s="1"/>
  <c r="W182" i="22"/>
  <c r="W183" i="22"/>
  <c r="W184" i="22"/>
  <c r="W185" i="22"/>
  <c r="M185" i="22" s="1"/>
  <c r="W186" i="22"/>
  <c r="W187" i="22"/>
  <c r="W188" i="22"/>
  <c r="W189" i="22"/>
  <c r="L189" i="22" s="1"/>
  <c r="W190" i="22"/>
  <c r="L190" i="22" s="1"/>
  <c r="W191" i="22"/>
  <c r="W192" i="22"/>
  <c r="W193" i="22"/>
  <c r="L193" i="22" s="1"/>
  <c r="W194" i="22"/>
  <c r="M194" i="22" s="1"/>
  <c r="W195" i="22"/>
  <c r="W196" i="22"/>
  <c r="W197" i="22"/>
  <c r="L197" i="22" s="1"/>
  <c r="W198" i="22"/>
  <c r="L198" i="22" s="1"/>
  <c r="W199" i="22"/>
  <c r="W200" i="22"/>
  <c r="W201" i="22"/>
  <c r="L201" i="22" s="1"/>
  <c r="W202" i="22"/>
  <c r="M202" i="22" s="1"/>
  <c r="W203" i="22"/>
  <c r="W204" i="22"/>
  <c r="W205" i="22"/>
  <c r="L205" i="22" s="1"/>
  <c r="W206" i="22"/>
  <c r="L206" i="22" s="1"/>
  <c r="L208" i="21"/>
  <c r="M208" i="21"/>
  <c r="L207" i="21"/>
  <c r="M207" i="21"/>
  <c r="M206" i="21"/>
  <c r="L206" i="21"/>
  <c r="L205" i="21"/>
  <c r="M205" i="21"/>
  <c r="L204" i="21"/>
  <c r="M204" i="21"/>
  <c r="L203" i="21"/>
  <c r="M203" i="21"/>
  <c r="M202" i="21"/>
  <c r="L202" i="21"/>
  <c r="L201" i="21"/>
  <c r="M201" i="21"/>
  <c r="L200" i="21"/>
  <c r="M200" i="21"/>
  <c r="L199" i="21"/>
  <c r="M199" i="21"/>
  <c r="L198" i="21"/>
  <c r="M198" i="21"/>
  <c r="M197" i="21"/>
  <c r="L197" i="21"/>
  <c r="L196" i="21"/>
  <c r="M196" i="21"/>
  <c r="M195" i="21"/>
  <c r="L195" i="21"/>
  <c r="L194" i="21"/>
  <c r="M194" i="21"/>
  <c r="L193" i="21"/>
  <c r="M193" i="21"/>
  <c r="L192" i="21"/>
  <c r="M192" i="21"/>
  <c r="M191" i="21"/>
  <c r="L191" i="21"/>
  <c r="L190" i="21"/>
  <c r="M190" i="21"/>
  <c r="L189" i="21"/>
  <c r="M189" i="21"/>
  <c r="L188" i="21"/>
  <c r="M188" i="21"/>
  <c r="M187" i="21"/>
  <c r="L187" i="21"/>
  <c r="L186" i="21"/>
  <c r="M186" i="21"/>
  <c r="L185" i="21"/>
  <c r="M185" i="21"/>
  <c r="L184" i="21"/>
  <c r="M184" i="21"/>
  <c r="M183" i="21"/>
  <c r="L183" i="21"/>
  <c r="L182" i="21"/>
  <c r="M182" i="21"/>
  <c r="L180" i="21"/>
  <c r="M180" i="21"/>
  <c r="L179" i="21"/>
  <c r="M179" i="21"/>
  <c r="L178" i="21"/>
  <c r="M178" i="21"/>
  <c r="M177" i="21"/>
  <c r="L177" i="21"/>
  <c r="M176" i="21"/>
  <c r="L176" i="21"/>
  <c r="L175" i="21"/>
  <c r="M175" i="21"/>
  <c r="M174" i="21"/>
  <c r="L174" i="21"/>
  <c r="L173" i="21"/>
  <c r="M173" i="21"/>
  <c r="L172" i="21"/>
  <c r="M172" i="21"/>
  <c r="L171" i="21"/>
  <c r="M171" i="21"/>
  <c r="M170" i="21"/>
  <c r="L170" i="21"/>
  <c r="L169" i="21"/>
  <c r="M169" i="21"/>
  <c r="L168" i="21"/>
  <c r="M168" i="21"/>
  <c r="L167" i="21"/>
  <c r="M167" i="21"/>
  <c r="M166" i="21"/>
  <c r="L166" i="21"/>
  <c r="L165" i="21"/>
  <c r="M165" i="21"/>
  <c r="M164" i="21"/>
  <c r="L164" i="21"/>
  <c r="L163" i="21"/>
  <c r="M163" i="21"/>
  <c r="M162" i="21"/>
  <c r="L162" i="21"/>
  <c r="L161" i="21"/>
  <c r="M161" i="21"/>
  <c r="L160" i="21"/>
  <c r="M160" i="21"/>
  <c r="L159" i="21"/>
  <c r="M159" i="21"/>
  <c r="M158" i="21"/>
  <c r="L158" i="21"/>
  <c r="L157" i="21"/>
  <c r="M157" i="21"/>
  <c r="L156" i="21"/>
  <c r="M156" i="21"/>
  <c r="L155" i="21"/>
  <c r="M155" i="21"/>
  <c r="M154" i="21"/>
  <c r="L154" i="21"/>
  <c r="L153" i="21"/>
  <c r="M153" i="21"/>
  <c r="L152" i="21"/>
  <c r="M152" i="21"/>
  <c r="L151" i="21"/>
  <c r="M151" i="21"/>
  <c r="M150" i="21"/>
  <c r="L150" i="21"/>
  <c r="L149" i="21"/>
  <c r="M149" i="21"/>
  <c r="L148" i="21"/>
  <c r="M148" i="21"/>
  <c r="L147" i="21"/>
  <c r="M147" i="21"/>
  <c r="M146" i="21"/>
  <c r="L146" i="21"/>
  <c r="L145" i="21"/>
  <c r="M145" i="21"/>
  <c r="L144" i="21"/>
  <c r="M144" i="21"/>
  <c r="L143" i="21"/>
  <c r="M143" i="21"/>
  <c r="M142" i="21"/>
  <c r="L142" i="21"/>
  <c r="L141" i="21"/>
  <c r="M141" i="21"/>
  <c r="L140" i="21"/>
  <c r="M140" i="21"/>
  <c r="L139" i="21"/>
  <c r="M139" i="21"/>
  <c r="L138" i="21"/>
  <c r="M138" i="21"/>
  <c r="M137" i="21"/>
  <c r="L137" i="21"/>
  <c r="L136" i="21"/>
  <c r="M136" i="21"/>
  <c r="M135" i="21"/>
  <c r="L135" i="21"/>
  <c r="L134" i="21"/>
  <c r="M134" i="21"/>
  <c r="L133" i="21"/>
  <c r="M133" i="21"/>
  <c r="L132" i="21"/>
  <c r="M132" i="21"/>
  <c r="M131" i="21"/>
  <c r="L131" i="21"/>
  <c r="L130" i="21"/>
  <c r="M130" i="21"/>
  <c r="L129" i="21"/>
  <c r="M129" i="21"/>
  <c r="L128" i="21"/>
  <c r="M128" i="21"/>
  <c r="M127" i="21"/>
  <c r="L127" i="21"/>
  <c r="L126" i="21"/>
  <c r="M126" i="21"/>
  <c r="L125" i="21"/>
  <c r="M125" i="21"/>
  <c r="L124" i="21"/>
  <c r="M124" i="21"/>
  <c r="M123" i="21"/>
  <c r="L123" i="21"/>
  <c r="L122" i="21"/>
  <c r="M122" i="21"/>
  <c r="L121" i="21"/>
  <c r="M121" i="21"/>
  <c r="L120" i="21"/>
  <c r="M120" i="21"/>
  <c r="M119" i="21"/>
  <c r="L119" i="21"/>
  <c r="L118" i="21"/>
  <c r="M118" i="21"/>
  <c r="L117" i="21"/>
  <c r="M117" i="21"/>
  <c r="L116" i="21"/>
  <c r="M116" i="21"/>
  <c r="M115" i="21"/>
  <c r="L115" i="21"/>
  <c r="L114" i="21"/>
  <c r="M114" i="21"/>
  <c r="L113" i="21"/>
  <c r="M113" i="21"/>
  <c r="L112" i="21"/>
  <c r="M112" i="21"/>
  <c r="M111" i="21"/>
  <c r="L111" i="21"/>
  <c r="L110" i="21"/>
  <c r="M110" i="21"/>
  <c r="L109" i="21"/>
  <c r="M109" i="21"/>
  <c r="L108" i="21"/>
  <c r="M108" i="21"/>
  <c r="M107" i="21"/>
  <c r="L107" i="21"/>
  <c r="L106" i="21"/>
  <c r="M106" i="21"/>
  <c r="L105" i="21"/>
  <c r="M105" i="21"/>
  <c r="L104" i="21"/>
  <c r="M104" i="21"/>
  <c r="L103" i="21"/>
  <c r="M103" i="21"/>
  <c r="L102" i="21"/>
  <c r="M102" i="21"/>
  <c r="M101" i="21"/>
  <c r="L101" i="21"/>
  <c r="L100" i="21"/>
  <c r="M100" i="21"/>
  <c r="L99" i="21"/>
  <c r="M99" i="21"/>
  <c r="L98" i="21"/>
  <c r="M98" i="21"/>
  <c r="M97" i="21"/>
  <c r="L97" i="21"/>
  <c r="V19" i="21"/>
  <c r="V20" i="21"/>
  <c r="V21" i="21"/>
  <c r="V22" i="21"/>
  <c r="V23" i="21"/>
  <c r="V24" i="21"/>
  <c r="V25" i="21"/>
  <c r="V26" i="21"/>
  <c r="V27" i="21"/>
  <c r="V28" i="21"/>
  <c r="V29" i="21"/>
  <c r="V30" i="21"/>
  <c r="V31" i="21"/>
  <c r="V32" i="21"/>
  <c r="V33" i="21"/>
  <c r="V34" i="21"/>
  <c r="V35" i="21"/>
  <c r="V36" i="21"/>
  <c r="V37" i="21"/>
  <c r="V38" i="21"/>
  <c r="V39" i="21"/>
  <c r="V40" i="21"/>
  <c r="V41" i="21"/>
  <c r="V42" i="21"/>
  <c r="V43" i="21"/>
  <c r="V44" i="21"/>
  <c r="V45" i="21"/>
  <c r="V46" i="21"/>
  <c r="V47" i="21"/>
  <c r="V48" i="21"/>
  <c r="V49" i="21"/>
  <c r="V50" i="21"/>
  <c r="V51" i="21"/>
  <c r="V52" i="21"/>
  <c r="V53" i="21"/>
  <c r="V54" i="21"/>
  <c r="V55" i="21"/>
  <c r="V56" i="21"/>
  <c r="V57" i="21"/>
  <c r="V58" i="21"/>
  <c r="V59" i="21"/>
  <c r="V60" i="21"/>
  <c r="V61" i="21"/>
  <c r="V62" i="21"/>
  <c r="V63" i="21"/>
  <c r="V64" i="21"/>
  <c r="V65" i="21"/>
  <c r="V66" i="21"/>
  <c r="V67" i="21"/>
  <c r="V68" i="21"/>
  <c r="V69" i="21"/>
  <c r="V70" i="21"/>
  <c r="V71" i="21"/>
  <c r="V72" i="21"/>
  <c r="V73" i="21"/>
  <c r="V74" i="21"/>
  <c r="V75" i="21"/>
  <c r="V76" i="21"/>
  <c r="V77" i="21"/>
  <c r="V78" i="21"/>
  <c r="V79" i="21"/>
  <c r="V80" i="21"/>
  <c r="V81" i="21"/>
  <c r="V82" i="21"/>
  <c r="V83" i="21"/>
  <c r="V84" i="21"/>
  <c r="V85" i="21"/>
  <c r="V86" i="21"/>
  <c r="V87" i="21"/>
  <c r="V88" i="21"/>
  <c r="V89" i="21"/>
  <c r="V90" i="21"/>
  <c r="V91" i="21"/>
  <c r="V92" i="21"/>
  <c r="V93" i="21"/>
  <c r="V94" i="21"/>
  <c r="V95" i="21"/>
  <c r="V96" i="21"/>
  <c r="V97" i="21"/>
  <c r="V98" i="21"/>
  <c r="V99" i="21"/>
  <c r="V100" i="21"/>
  <c r="V101" i="21"/>
  <c r="V102" i="21"/>
  <c r="V103" i="21"/>
  <c r="V104" i="21"/>
  <c r="V105" i="21"/>
  <c r="V106" i="21"/>
  <c r="V107" i="21"/>
  <c r="V108" i="21"/>
  <c r="V109" i="21"/>
  <c r="V110" i="21"/>
  <c r="V111" i="21"/>
  <c r="V112" i="21"/>
  <c r="V113" i="21"/>
  <c r="V114" i="21"/>
  <c r="V115" i="21"/>
  <c r="V116" i="21"/>
  <c r="V117" i="21"/>
  <c r="V118" i="21"/>
  <c r="V119" i="21"/>
  <c r="V120" i="21"/>
  <c r="V121" i="21"/>
  <c r="V122" i="21"/>
  <c r="V123" i="21"/>
  <c r="V124" i="21"/>
  <c r="V125" i="21"/>
  <c r="V126" i="21"/>
  <c r="V127" i="21"/>
  <c r="V128" i="21"/>
  <c r="V129" i="21"/>
  <c r="V130" i="21"/>
  <c r="V131" i="21"/>
  <c r="V132" i="21"/>
  <c r="V133" i="21"/>
  <c r="V134" i="21"/>
  <c r="V135" i="21"/>
  <c r="V136" i="21"/>
  <c r="V137" i="21"/>
  <c r="V138" i="21"/>
  <c r="V139" i="21"/>
  <c r="V140" i="21"/>
  <c r="V141" i="21"/>
  <c r="V142" i="21"/>
  <c r="V143" i="21"/>
  <c r="V144" i="21"/>
  <c r="V145" i="21"/>
  <c r="V146" i="21"/>
  <c r="V147" i="21"/>
  <c r="V148" i="21"/>
  <c r="V149" i="21"/>
  <c r="V150" i="21"/>
  <c r="V151" i="21"/>
  <c r="V152" i="21"/>
  <c r="V153" i="21"/>
  <c r="V154" i="21"/>
  <c r="V155" i="21"/>
  <c r="V156" i="21"/>
  <c r="V157" i="21"/>
  <c r="V158" i="21"/>
  <c r="V159" i="21"/>
  <c r="V160" i="21"/>
  <c r="V161" i="21"/>
  <c r="V162" i="21"/>
  <c r="V163" i="21"/>
  <c r="V164" i="21"/>
  <c r="V165" i="21"/>
  <c r="V166" i="21"/>
  <c r="V167" i="21"/>
  <c r="V168" i="21"/>
  <c r="V169" i="21"/>
  <c r="V170" i="21"/>
  <c r="V171" i="21"/>
  <c r="V172" i="21"/>
  <c r="V173" i="21"/>
  <c r="V174" i="21"/>
  <c r="V175" i="21"/>
  <c r="V176" i="21"/>
  <c r="V177" i="21"/>
  <c r="V178" i="21"/>
  <c r="V179" i="21"/>
  <c r="V180" i="21"/>
  <c r="V181" i="21"/>
  <c r="V182" i="21"/>
  <c r="V183" i="21"/>
  <c r="V184" i="21"/>
  <c r="V185" i="21"/>
  <c r="V186" i="21"/>
  <c r="V187" i="21"/>
  <c r="V188" i="21"/>
  <c r="V189" i="21"/>
  <c r="V190" i="21"/>
  <c r="V191" i="21"/>
  <c r="V192" i="21"/>
  <c r="V193" i="21"/>
  <c r="V194" i="21"/>
  <c r="V195" i="21"/>
  <c r="V196" i="21"/>
  <c r="V197" i="21"/>
  <c r="V198" i="21"/>
  <c r="V199" i="21"/>
  <c r="V200" i="21"/>
  <c r="V201" i="21"/>
  <c r="V202" i="21"/>
  <c r="V203" i="21"/>
  <c r="V204" i="21"/>
  <c r="V205" i="21"/>
  <c r="V206" i="21"/>
  <c r="V207" i="21"/>
  <c r="V208" i="21"/>
  <c r="L96" i="21"/>
  <c r="M96" i="21"/>
  <c r="L95" i="21"/>
  <c r="M95" i="21"/>
  <c r="L94" i="21"/>
  <c r="M94" i="21"/>
  <c r="L93" i="21"/>
  <c r="M93" i="21"/>
  <c r="L92" i="21"/>
  <c r="M92" i="21"/>
  <c r="L91" i="21"/>
  <c r="M91" i="21"/>
  <c r="L90" i="21"/>
  <c r="M90" i="21"/>
  <c r="L89" i="21"/>
  <c r="M89" i="21"/>
  <c r="L88" i="21"/>
  <c r="M88" i="21"/>
  <c r="L87" i="21"/>
  <c r="M87" i="21"/>
  <c r="L86" i="21"/>
  <c r="M86" i="21"/>
  <c r="M85" i="21"/>
  <c r="L85" i="21"/>
  <c r="L84" i="21"/>
  <c r="M84" i="21"/>
  <c r="L83" i="21"/>
  <c r="M83" i="21"/>
  <c r="L82" i="21"/>
  <c r="M82" i="21"/>
  <c r="M81" i="21"/>
  <c r="L81" i="21"/>
  <c r="L80" i="21"/>
  <c r="M80" i="21"/>
  <c r="L79" i="21"/>
  <c r="M79" i="21"/>
  <c r="L78" i="21"/>
  <c r="M78" i="21"/>
  <c r="L77" i="21"/>
  <c r="M77" i="21"/>
  <c r="L76" i="21"/>
  <c r="M76" i="21"/>
  <c r="L75" i="21"/>
  <c r="M75" i="21"/>
  <c r="L74" i="21"/>
  <c r="M74" i="21"/>
  <c r="M73" i="21"/>
  <c r="L73" i="21"/>
  <c r="L72" i="21"/>
  <c r="M72" i="21"/>
  <c r="L71" i="21"/>
  <c r="M71" i="21"/>
  <c r="L70" i="21"/>
  <c r="L69" i="21"/>
  <c r="L68" i="21"/>
  <c r="M68" i="21"/>
  <c r="L67" i="21"/>
  <c r="M67" i="21"/>
  <c r="L66" i="21"/>
  <c r="M66" i="21"/>
  <c r="L65" i="21"/>
  <c r="M64" i="21"/>
  <c r="L64" i="21"/>
  <c r="M63" i="21"/>
  <c r="L63" i="21"/>
  <c r="L62" i="21"/>
  <c r="M62" i="21"/>
  <c r="L61" i="21"/>
  <c r="M61" i="21"/>
  <c r="M60" i="21"/>
  <c r="L60" i="21"/>
  <c r="M59" i="21"/>
  <c r="L59" i="21"/>
  <c r="L58" i="21"/>
  <c r="M58" i="21"/>
  <c r="L57" i="21"/>
  <c r="M57" i="21"/>
  <c r="M56" i="21"/>
  <c r="L56" i="21"/>
  <c r="L55" i="21"/>
  <c r="M55" i="21"/>
  <c r="M54" i="21"/>
  <c r="L54" i="21"/>
  <c r="L53" i="21"/>
  <c r="M53" i="21"/>
  <c r="M52" i="21"/>
  <c r="L52" i="21"/>
  <c r="L51" i="21"/>
  <c r="M51" i="21"/>
  <c r="L50" i="21"/>
  <c r="M50" i="21"/>
  <c r="L49" i="21"/>
  <c r="M49" i="21"/>
  <c r="L48" i="21"/>
  <c r="M48" i="21"/>
  <c r="L47" i="21"/>
  <c r="M47" i="21"/>
  <c r="L46" i="21"/>
  <c r="M46" i="21"/>
  <c r="M45" i="21"/>
  <c r="L45" i="21"/>
  <c r="L44" i="21"/>
  <c r="M44" i="21"/>
  <c r="L43" i="21"/>
  <c r="M43" i="21"/>
  <c r="L42" i="21"/>
  <c r="M42" i="21"/>
  <c r="L41" i="21"/>
  <c r="M41" i="21"/>
  <c r="M40" i="21"/>
  <c r="L40" i="21"/>
  <c r="L39" i="21"/>
  <c r="M39" i="21"/>
  <c r="L38" i="21"/>
  <c r="M38" i="21"/>
  <c r="L37" i="21"/>
  <c r="M37" i="21"/>
  <c r="M36" i="21"/>
  <c r="L36" i="21"/>
  <c r="L35" i="21"/>
  <c r="M35" i="21"/>
  <c r="M34" i="21"/>
  <c r="L34" i="21"/>
  <c r="L33" i="21"/>
  <c r="M33" i="21"/>
  <c r="M32" i="21"/>
  <c r="L32" i="21"/>
  <c r="M31" i="21"/>
  <c r="L31" i="21"/>
  <c r="L30" i="21"/>
  <c r="M30" i="21"/>
  <c r="M29" i="21"/>
  <c r="L29" i="21"/>
  <c r="L28" i="21"/>
  <c r="M28" i="21"/>
  <c r="M27" i="21"/>
  <c r="L27" i="21"/>
  <c r="L26" i="21"/>
  <c r="M26" i="21"/>
  <c r="M25" i="21"/>
  <c r="L25" i="21"/>
  <c r="L24" i="21"/>
  <c r="M24" i="21"/>
  <c r="L23" i="21"/>
  <c r="M23" i="21"/>
  <c r="L22" i="21"/>
  <c r="M22" i="21"/>
  <c r="M21" i="21"/>
  <c r="L21" i="21"/>
  <c r="L20" i="21"/>
  <c r="M20" i="21"/>
  <c r="L19" i="21"/>
  <c r="M19" i="21"/>
  <c r="M18" i="21"/>
  <c r="L18" i="21"/>
  <c r="L17" i="21"/>
  <c r="M17" i="21"/>
  <c r="L16" i="21"/>
  <c r="M16" i="21"/>
  <c r="AM208" i="21"/>
  <c r="AK208" i="21"/>
  <c r="AM207" i="21"/>
  <c r="AK207" i="21"/>
  <c r="AM206" i="21"/>
  <c r="AK206" i="21"/>
  <c r="AM205" i="21"/>
  <c r="AK205" i="21"/>
  <c r="AM204" i="21"/>
  <c r="AK204" i="21"/>
  <c r="AM203" i="21"/>
  <c r="AK203" i="21"/>
  <c r="AM202" i="21"/>
  <c r="AK202" i="21"/>
  <c r="AM201" i="21"/>
  <c r="AK201" i="21"/>
  <c r="AM200" i="21"/>
  <c r="AK200" i="21"/>
  <c r="AM199" i="21"/>
  <c r="AK199" i="21"/>
  <c r="AK198" i="21"/>
  <c r="AM198" i="21"/>
  <c r="AM197" i="21"/>
  <c r="AK197" i="21"/>
  <c r="AM196" i="21"/>
  <c r="AK196" i="21"/>
  <c r="AM195" i="21"/>
  <c r="AK195" i="21"/>
  <c r="AK194" i="21"/>
  <c r="AM194" i="21"/>
  <c r="AM193" i="21"/>
  <c r="AK193" i="21"/>
  <c r="AK192" i="21"/>
  <c r="AM192" i="21"/>
  <c r="AK191" i="21"/>
  <c r="AM191" i="21"/>
  <c r="AK190" i="21"/>
  <c r="AM190" i="21"/>
  <c r="AM189" i="21"/>
  <c r="AK189" i="21"/>
  <c r="AK188" i="21"/>
  <c r="AM188" i="21"/>
  <c r="AK187" i="21"/>
  <c r="AM187" i="21"/>
  <c r="AK186" i="21"/>
  <c r="AM186" i="21"/>
  <c r="AM185" i="21"/>
  <c r="AK185" i="21"/>
  <c r="AM184" i="21"/>
  <c r="AK184" i="21"/>
  <c r="AK183" i="21"/>
  <c r="AM183" i="21"/>
  <c r="AK182" i="21"/>
  <c r="AM182" i="21"/>
  <c r="AK181" i="21"/>
  <c r="AM181" i="21"/>
  <c r="AK180" i="21"/>
  <c r="AM180" i="21"/>
  <c r="AM179" i="21"/>
  <c r="AK179" i="21"/>
  <c r="AM178" i="21"/>
  <c r="AK178" i="21"/>
  <c r="AK177" i="21"/>
  <c r="AM177" i="21"/>
  <c r="AK176" i="21"/>
  <c r="AM176" i="21"/>
  <c r="AK175" i="21"/>
  <c r="AM175" i="21"/>
  <c r="AM174" i="21"/>
  <c r="AK174" i="21"/>
  <c r="AK173" i="21"/>
  <c r="AM173" i="21"/>
  <c r="AM172" i="21"/>
  <c r="AK172" i="21"/>
  <c r="AK171" i="21"/>
  <c r="AM171" i="21"/>
  <c r="AK170" i="21"/>
  <c r="AM170" i="21"/>
  <c r="AK169" i="21"/>
  <c r="AM169" i="21"/>
  <c r="AM168" i="21"/>
  <c r="AK168" i="21"/>
  <c r="AK167" i="21"/>
  <c r="AM167" i="21"/>
  <c r="AM166" i="21"/>
  <c r="AK166" i="21"/>
  <c r="AK165" i="21"/>
  <c r="AM165" i="21"/>
  <c r="AM164" i="21"/>
  <c r="AK164" i="21"/>
  <c r="AM163" i="21"/>
  <c r="AK163" i="21"/>
  <c r="AM162" i="21"/>
  <c r="AK162" i="21"/>
  <c r="AK161" i="21"/>
  <c r="AM161" i="21"/>
  <c r="AM160" i="21"/>
  <c r="AK160" i="21"/>
  <c r="AM159" i="21"/>
  <c r="AK159" i="21"/>
  <c r="AM158" i="21"/>
  <c r="AK158" i="21"/>
  <c r="AK157" i="21"/>
  <c r="AM157" i="21"/>
  <c r="AM156" i="21"/>
  <c r="AK156" i="21"/>
  <c r="AM155" i="21"/>
  <c r="AK155" i="21"/>
  <c r="AM154" i="21"/>
  <c r="AK154" i="21"/>
  <c r="AK153" i="21"/>
  <c r="AM153" i="21"/>
  <c r="AM152" i="21"/>
  <c r="AK152" i="21"/>
  <c r="AM151" i="21"/>
  <c r="AK151" i="21"/>
  <c r="AM150" i="21"/>
  <c r="AK150" i="21"/>
  <c r="AK149" i="21"/>
  <c r="AM149" i="21"/>
  <c r="AM148" i="21"/>
  <c r="AK148" i="21"/>
  <c r="AM147" i="21"/>
  <c r="AK147" i="21"/>
  <c r="AM146" i="21"/>
  <c r="AK146" i="21"/>
  <c r="AK145" i="21"/>
  <c r="AM145" i="21"/>
  <c r="AM144" i="21"/>
  <c r="AK144" i="21"/>
  <c r="AM143" i="21"/>
  <c r="AK143" i="21"/>
  <c r="AM142" i="21"/>
  <c r="AK142" i="21"/>
  <c r="AK141" i="21"/>
  <c r="AM141" i="21"/>
  <c r="AM140" i="21"/>
  <c r="AK140" i="21"/>
  <c r="AM139" i="21"/>
  <c r="AK139" i="21"/>
  <c r="AM138" i="21"/>
  <c r="AK138" i="21"/>
  <c r="AK137" i="21"/>
  <c r="AM137" i="21"/>
  <c r="AM136" i="21"/>
  <c r="AK136" i="21"/>
  <c r="AK135" i="21"/>
  <c r="AM135" i="21"/>
  <c r="AK134" i="21"/>
  <c r="AM134" i="21"/>
  <c r="AM133" i="21"/>
  <c r="AK133" i="21"/>
  <c r="AM132" i="21"/>
  <c r="AK132" i="21"/>
  <c r="AK131" i="21"/>
  <c r="AM131" i="21"/>
  <c r="AK130" i="21"/>
  <c r="AM130" i="21"/>
  <c r="AM129" i="21"/>
  <c r="AK129" i="21"/>
  <c r="AM128" i="21"/>
  <c r="AK128" i="21"/>
  <c r="AK127" i="21"/>
  <c r="AM127" i="21"/>
  <c r="AK126" i="21"/>
  <c r="AM126" i="21"/>
  <c r="AM125" i="21"/>
  <c r="AK125" i="21"/>
  <c r="AM124" i="21"/>
  <c r="AK124" i="21"/>
  <c r="AK123" i="21"/>
  <c r="AM123" i="21"/>
  <c r="AK122" i="21"/>
  <c r="AM122" i="21"/>
  <c r="AM121" i="21"/>
  <c r="AK121" i="21"/>
  <c r="AM120" i="21"/>
  <c r="AK120" i="21"/>
  <c r="AK119" i="21"/>
  <c r="AM119" i="21"/>
  <c r="AK118" i="21"/>
  <c r="AM118" i="21"/>
  <c r="AM117" i="21"/>
  <c r="AK117" i="21"/>
  <c r="AM116" i="21"/>
  <c r="AK116" i="21"/>
  <c r="AK115" i="21"/>
  <c r="AM115" i="21"/>
  <c r="AK114" i="21"/>
  <c r="AM114" i="21"/>
  <c r="AM113" i="21"/>
  <c r="AK113" i="21"/>
  <c r="AK112" i="21"/>
  <c r="AM112" i="21"/>
  <c r="AK111" i="21"/>
  <c r="AM111" i="21"/>
  <c r="AK110" i="21"/>
  <c r="AM110" i="21"/>
  <c r="AM109" i="21"/>
  <c r="AK109" i="21"/>
  <c r="AK108" i="21"/>
  <c r="AM108" i="21"/>
  <c r="AK107" i="21"/>
  <c r="AM107" i="21"/>
  <c r="AK106" i="21"/>
  <c r="AM106" i="21"/>
  <c r="AM105" i="21"/>
  <c r="AK105" i="21"/>
  <c r="AM104" i="21"/>
  <c r="AK104" i="21"/>
  <c r="AK103" i="21"/>
  <c r="AM103" i="21"/>
  <c r="AM102" i="21"/>
  <c r="AK102" i="21"/>
  <c r="AM101" i="21"/>
  <c r="AK101" i="21"/>
  <c r="AM100" i="21"/>
  <c r="AK100" i="21"/>
  <c r="AK99" i="21"/>
  <c r="AM99" i="21"/>
  <c r="AM98" i="21"/>
  <c r="AK98" i="21"/>
  <c r="AM97" i="21"/>
  <c r="AK97" i="21"/>
  <c r="AM96" i="21"/>
  <c r="AK96" i="21"/>
  <c r="AM95" i="21"/>
  <c r="AK95" i="21"/>
  <c r="AM94" i="21"/>
  <c r="AK94" i="21"/>
  <c r="AM93" i="21"/>
  <c r="AK93" i="21"/>
  <c r="AM92" i="21"/>
  <c r="AK92" i="21"/>
  <c r="AM91" i="21"/>
  <c r="AK91" i="21"/>
  <c r="AK90" i="21"/>
  <c r="AM90" i="21"/>
  <c r="AK89" i="21"/>
  <c r="AM89" i="21"/>
  <c r="AM88" i="21"/>
  <c r="AK88" i="21"/>
  <c r="AM87" i="21"/>
  <c r="AK87" i="21"/>
  <c r="AK86" i="21"/>
  <c r="AM86" i="21"/>
  <c r="AK85" i="21"/>
  <c r="AM85" i="21"/>
  <c r="AM84" i="21"/>
  <c r="AK84" i="21"/>
  <c r="AM83" i="21"/>
  <c r="AK83" i="21"/>
  <c r="AK82" i="21"/>
  <c r="AM82" i="21"/>
  <c r="AK81" i="21"/>
  <c r="AM81" i="21"/>
  <c r="AM80" i="21"/>
  <c r="AK80" i="21"/>
  <c r="AM79" i="21"/>
  <c r="AK79" i="21"/>
  <c r="AK78" i="21"/>
  <c r="AM78" i="21"/>
  <c r="AM77" i="21"/>
  <c r="AK77" i="21"/>
  <c r="AM76" i="21"/>
  <c r="AK76" i="21"/>
  <c r="AM75" i="21"/>
  <c r="AK75" i="21"/>
  <c r="AM74" i="21"/>
  <c r="AK74" i="21"/>
  <c r="AM73" i="21"/>
  <c r="AK73" i="21"/>
  <c r="AK72" i="21"/>
  <c r="AM72" i="21"/>
  <c r="AM71" i="21"/>
  <c r="AK71" i="21"/>
  <c r="AK70" i="21"/>
  <c r="AM70" i="21"/>
  <c r="AK69" i="21"/>
  <c r="AM69" i="21"/>
  <c r="AK68" i="21"/>
  <c r="AM68" i="21"/>
  <c r="AM67" i="21"/>
  <c r="AK67" i="21"/>
  <c r="AM66" i="21"/>
  <c r="AK66" i="21"/>
  <c r="AM65" i="21"/>
  <c r="AK65" i="21"/>
  <c r="AK64" i="21"/>
  <c r="AM64" i="21"/>
  <c r="AK63" i="21"/>
  <c r="AM63" i="21"/>
  <c r="AM62" i="21"/>
  <c r="AK62" i="21"/>
  <c r="AM61" i="21"/>
  <c r="AK61" i="21"/>
  <c r="AK60" i="21"/>
  <c r="AM60" i="21"/>
  <c r="AK59" i="21"/>
  <c r="AM59" i="21"/>
  <c r="AM58" i="21"/>
  <c r="AK58" i="21"/>
  <c r="AM57" i="21"/>
  <c r="AK57" i="21"/>
  <c r="AK56" i="21"/>
  <c r="AM56" i="21"/>
  <c r="AK55" i="21"/>
  <c r="AM55" i="21"/>
  <c r="AM54" i="21"/>
  <c r="AK54" i="21"/>
  <c r="AK53" i="21"/>
  <c r="AM53" i="21"/>
  <c r="AM52" i="21"/>
  <c r="AK52" i="21"/>
  <c r="AK51" i="21"/>
  <c r="AM51" i="21"/>
  <c r="AK50" i="21"/>
  <c r="AM50" i="21"/>
  <c r="AK49" i="21"/>
  <c r="AM49" i="21"/>
  <c r="AM48" i="21"/>
  <c r="AK48" i="21"/>
  <c r="AM47" i="21"/>
  <c r="AK47" i="21"/>
  <c r="AM46" i="21"/>
  <c r="AK46" i="21"/>
  <c r="AK45" i="21"/>
  <c r="AM45" i="21"/>
  <c r="AM44" i="21"/>
  <c r="AK44" i="21"/>
  <c r="AM43" i="21"/>
  <c r="AK43" i="21"/>
  <c r="AM42" i="21"/>
  <c r="AK42" i="21"/>
  <c r="AM41" i="21"/>
  <c r="AK41" i="21"/>
  <c r="AK40" i="21"/>
  <c r="AM40" i="21"/>
  <c r="AM39" i="21"/>
  <c r="AK39" i="21"/>
  <c r="AM38" i="21"/>
  <c r="AK38" i="21"/>
  <c r="AK37" i="21"/>
  <c r="AM37" i="21"/>
  <c r="AK36" i="21"/>
  <c r="AM36" i="21"/>
  <c r="AM35" i="21"/>
  <c r="AK35" i="21"/>
  <c r="AK34" i="21"/>
  <c r="AM34" i="21"/>
  <c r="N62" i="1"/>
  <c r="F10" i="1"/>
  <c r="R10" i="1" s="1"/>
  <c r="N58" i="1"/>
  <c r="N35" i="1"/>
  <c r="N51" i="1"/>
  <c r="AA20" i="1"/>
  <c r="P20" i="1"/>
  <c r="AB48" i="1"/>
  <c r="AA48" i="1"/>
  <c r="Z48" i="1"/>
  <c r="Y48" i="1"/>
  <c r="AB39" i="1"/>
  <c r="AA39" i="1"/>
  <c r="Z39" i="1"/>
  <c r="Y39" i="1"/>
  <c r="AB68" i="1"/>
  <c r="AA68" i="1"/>
  <c r="Z68" i="1"/>
  <c r="Y68" i="1"/>
  <c r="AB44" i="1"/>
  <c r="AA44" i="1"/>
  <c r="Z44" i="1"/>
  <c r="Y44" i="1"/>
  <c r="AB32" i="1"/>
  <c r="AA32" i="1"/>
  <c r="Z32" i="1"/>
  <c r="Y32" i="1"/>
  <c r="AE60" i="1"/>
  <c r="AB60" i="1"/>
  <c r="AA60" i="1"/>
  <c r="Z60" i="1"/>
  <c r="Y60" i="1"/>
  <c r="Y31" i="1"/>
  <c r="AB31" i="1"/>
  <c r="Z31" i="1"/>
  <c r="AA31" i="1"/>
  <c r="AE36" i="1"/>
  <c r="AB36" i="1"/>
  <c r="AA36" i="1"/>
  <c r="Z36" i="1"/>
  <c r="Y36" i="1"/>
  <c r="AB55" i="1"/>
  <c r="AA55" i="1"/>
  <c r="Z55" i="1"/>
  <c r="Y55" i="1"/>
  <c r="AB47" i="1"/>
  <c r="AA47" i="1"/>
  <c r="Z47" i="1"/>
  <c r="Y47" i="1"/>
  <c r="AE45" i="1"/>
  <c r="AB45" i="1"/>
  <c r="Y45" i="1"/>
  <c r="Z45" i="1"/>
  <c r="AA45" i="1"/>
  <c r="AE50" i="1"/>
  <c r="AB50" i="1"/>
  <c r="AA50" i="1"/>
  <c r="Z50" i="1"/>
  <c r="Y50" i="1"/>
  <c r="Y33" i="1"/>
  <c r="AB33" i="1"/>
  <c r="AA33" i="1"/>
  <c r="Z33" i="1"/>
  <c r="AE59" i="1"/>
  <c r="AB59" i="1"/>
  <c r="AA59" i="1"/>
  <c r="Z59" i="1"/>
  <c r="Y59" i="1"/>
  <c r="AE56" i="1"/>
  <c r="AB56" i="1"/>
  <c r="AA56" i="1"/>
  <c r="Z56" i="1"/>
  <c r="Y56" i="1"/>
  <c r="AB54" i="1"/>
  <c r="AA54" i="1"/>
  <c r="Z54" i="1"/>
  <c r="Y54" i="1"/>
  <c r="AE41" i="1"/>
  <c r="AB41" i="1"/>
  <c r="Z41" i="1"/>
  <c r="Y41" i="1"/>
  <c r="AA41" i="1"/>
  <c r="AB38" i="1"/>
  <c r="AA38" i="1"/>
  <c r="Y38" i="1"/>
  <c r="Z38" i="1"/>
  <c r="Z37" i="1"/>
  <c r="AA37" i="1"/>
  <c r="Y37" i="1"/>
  <c r="AB37" i="1"/>
  <c r="AE58" i="1"/>
  <c r="AB58" i="1"/>
  <c r="AA58" i="1"/>
  <c r="Z58" i="1"/>
  <c r="Y58" i="1"/>
  <c r="AE30" i="1"/>
  <c r="Z30" i="1"/>
  <c r="Y30" i="1"/>
  <c r="AB30" i="1"/>
  <c r="AA30" i="1"/>
  <c r="AE61" i="1"/>
  <c r="AB61" i="1"/>
  <c r="AA61" i="1"/>
  <c r="Z61" i="1"/>
  <c r="Y61" i="1"/>
  <c r="AE35" i="1"/>
  <c r="AB35" i="1"/>
  <c r="AA35" i="1"/>
  <c r="Z35" i="1"/>
  <c r="Y35" i="1"/>
  <c r="AE53" i="1"/>
  <c r="AB53" i="1"/>
  <c r="Z53" i="1"/>
  <c r="AA53" i="1"/>
  <c r="Y53" i="1"/>
  <c r="AE64" i="1"/>
  <c r="AB64" i="1"/>
  <c r="AA64" i="1"/>
  <c r="Z64" i="1"/>
  <c r="Y64" i="1"/>
  <c r="AE51" i="1"/>
  <c r="AB51" i="1"/>
  <c r="AA51" i="1"/>
  <c r="Z51" i="1"/>
  <c r="Y51" i="1"/>
  <c r="AE67" i="1"/>
  <c r="AB67" i="1"/>
  <c r="AA67" i="1"/>
  <c r="Z67" i="1"/>
  <c r="Y67" i="1"/>
  <c r="AE42" i="1"/>
  <c r="AB42" i="1"/>
  <c r="AA42" i="1"/>
  <c r="Z42" i="1"/>
  <c r="Y42" i="1"/>
  <c r="AE65" i="1"/>
  <c r="AB65" i="1"/>
  <c r="AA65" i="1"/>
  <c r="Z65" i="1"/>
  <c r="Y65" i="1"/>
  <c r="AE21" i="1"/>
  <c r="Z21" i="1"/>
  <c r="AB21" i="1"/>
  <c r="AA21" i="1"/>
  <c r="Y21" i="1"/>
  <c r="AE29" i="1"/>
  <c r="Z29" i="1"/>
  <c r="AA29" i="1"/>
  <c r="Y29" i="1"/>
  <c r="AB29" i="1"/>
  <c r="AE34" i="1"/>
  <c r="AB34" i="1"/>
  <c r="AA34" i="1"/>
  <c r="Z34" i="1"/>
  <c r="Y34" i="1"/>
  <c r="AE63" i="1"/>
  <c r="AB63" i="1"/>
  <c r="AA63" i="1"/>
  <c r="Z63" i="1"/>
  <c r="Y63" i="1"/>
  <c r="AE8" i="1"/>
  <c r="Y8" i="1"/>
  <c r="AA8" i="1"/>
  <c r="AB8" i="1"/>
  <c r="Z8" i="1"/>
  <c r="AE28" i="1"/>
  <c r="AA28" i="1"/>
  <c r="AB28" i="1"/>
  <c r="Y28" i="1"/>
  <c r="Z28" i="1"/>
  <c r="AE27" i="1"/>
  <c r="AB27" i="1"/>
  <c r="AA27" i="1"/>
  <c r="Y27" i="1"/>
  <c r="Z27" i="1"/>
  <c r="AE24" i="1"/>
  <c r="AB24" i="1"/>
  <c r="Y24" i="1"/>
  <c r="Z24" i="1"/>
  <c r="AA24" i="1"/>
  <c r="H9" i="14"/>
  <c r="B9" i="14"/>
  <c r="A10" i="14"/>
  <c r="J10" i="14"/>
  <c r="B10" i="16"/>
  <c r="B9" i="16"/>
  <c r="A9" i="18"/>
  <c r="A10" i="16"/>
  <c r="J10" i="16"/>
  <c r="H9" i="18"/>
  <c r="B9" i="18"/>
  <c r="T150" i="1"/>
  <c r="A9" i="16"/>
  <c r="J9" i="16"/>
  <c r="B9" i="15"/>
  <c r="H9" i="15"/>
  <c r="I11" i="14"/>
  <c r="I11" i="16"/>
  <c r="I11" i="18"/>
  <c r="A9" i="14"/>
  <c r="J9" i="14"/>
  <c r="A10" i="18"/>
  <c r="J10" i="18"/>
  <c r="H13" i="22"/>
  <c r="B13" i="22"/>
  <c r="A13" i="22"/>
  <c r="J13" i="22"/>
  <c r="I14" i="22"/>
  <c r="S14" i="22"/>
  <c r="AD14" i="22"/>
  <c r="I14" i="21"/>
  <c r="S14" i="21"/>
  <c r="AD14" i="21"/>
  <c r="B13" i="21"/>
  <c r="J13" i="21"/>
  <c r="A13" i="21"/>
  <c r="I15" i="20"/>
  <c r="S15" i="20"/>
  <c r="AD15" i="20"/>
  <c r="A14" i="20"/>
  <c r="J14" i="20"/>
  <c r="H14" i="20"/>
  <c r="B14" i="20"/>
  <c r="T103" i="1"/>
  <c r="T107" i="1"/>
  <c r="T34" i="1"/>
  <c r="T99" i="1"/>
  <c r="T88" i="1"/>
  <c r="T169" i="1"/>
  <c r="Z25" i="1"/>
  <c r="AA25" i="1"/>
  <c r="AB25" i="1"/>
  <c r="Y25" i="1"/>
  <c r="T93" i="1"/>
  <c r="T166" i="1"/>
  <c r="T171" i="1"/>
  <c r="T165" i="1"/>
  <c r="A9" i="17"/>
  <c r="J9" i="17"/>
  <c r="A10" i="17"/>
  <c r="J10" i="17"/>
  <c r="I11" i="17"/>
  <c r="B9" i="17"/>
  <c r="B10" i="17"/>
  <c r="T60" i="1"/>
  <c r="T123" i="1"/>
  <c r="T193" i="1"/>
  <c r="T152" i="1"/>
  <c r="W6" i="18"/>
  <c r="W8" i="18"/>
  <c r="W9" i="18"/>
  <c r="W10" i="18"/>
  <c r="T189" i="1"/>
  <c r="T75" i="1"/>
  <c r="T157" i="1"/>
  <c r="T83" i="1"/>
  <c r="T149" i="1"/>
  <c r="X6" i="17"/>
  <c r="X8" i="17"/>
  <c r="X9" i="17"/>
  <c r="I10" i="1"/>
  <c r="A9" i="1"/>
  <c r="J9" i="1"/>
  <c r="B9" i="1"/>
  <c r="V6" i="18"/>
  <c r="V8" i="18"/>
  <c r="V9" i="18"/>
  <c r="V10" i="18"/>
  <c r="AE66" i="1"/>
  <c r="Y66" i="1"/>
  <c r="Z66" i="1"/>
  <c r="AB66" i="1"/>
  <c r="AA66" i="1"/>
  <c r="AE62" i="1"/>
  <c r="AA62" i="1"/>
  <c r="Y62" i="1"/>
  <c r="AB62" i="1"/>
  <c r="Z62" i="1"/>
  <c r="T111" i="1"/>
  <c r="T51" i="1"/>
  <c r="T24" i="1"/>
  <c r="T184" i="1"/>
  <c r="T63" i="1"/>
  <c r="T62" i="1"/>
  <c r="T21" i="1"/>
  <c r="T57" i="1"/>
  <c r="Z57" i="1"/>
  <c r="AB57" i="1"/>
  <c r="AA57" i="1"/>
  <c r="Y57" i="1"/>
  <c r="T66" i="1"/>
  <c r="T67" i="1"/>
  <c r="T142" i="1"/>
  <c r="T201" i="1"/>
  <c r="T147" i="1"/>
  <c r="T161" i="1"/>
  <c r="T106" i="1"/>
  <c r="T127" i="1"/>
  <c r="T167" i="1"/>
  <c r="T41" i="1"/>
  <c r="T35" i="1"/>
  <c r="T153" i="1"/>
  <c r="T163" i="1"/>
  <c r="T197" i="1"/>
  <c r="T208" i="1"/>
  <c r="T148" i="1"/>
  <c r="T64" i="1"/>
  <c r="T205" i="1"/>
  <c r="T134" i="1"/>
  <c r="AB52" i="1"/>
  <c r="AA52" i="1"/>
  <c r="Z52" i="1"/>
  <c r="Y52" i="1"/>
  <c r="AE49" i="1"/>
  <c r="Y49" i="1"/>
  <c r="Z49" i="1"/>
  <c r="AA49" i="1"/>
  <c r="AB49" i="1"/>
  <c r="AE46" i="1"/>
  <c r="AB46" i="1"/>
  <c r="Y46" i="1"/>
  <c r="Z46" i="1"/>
  <c r="AA46" i="1"/>
  <c r="AE43" i="1"/>
  <c r="Y43" i="1"/>
  <c r="AB43" i="1"/>
  <c r="AA43" i="1"/>
  <c r="Z43" i="1"/>
  <c r="AA40" i="1"/>
  <c r="AB40" i="1"/>
  <c r="Z40" i="1"/>
  <c r="Y40" i="1"/>
  <c r="U6" i="18"/>
  <c r="X6" i="18"/>
  <c r="X8" i="18"/>
  <c r="V6" i="17"/>
  <c r="V8" i="17"/>
  <c r="V9" i="17"/>
  <c r="V10" i="17"/>
  <c r="U6" i="17"/>
  <c r="Y13" i="1"/>
  <c r="AB13" i="1"/>
  <c r="AA13" i="1"/>
  <c r="Z13" i="1"/>
  <c r="Z11" i="1"/>
  <c r="Y11" i="1"/>
  <c r="AA11" i="1"/>
  <c r="AB11" i="1"/>
  <c r="AE10" i="1"/>
  <c r="Z10" i="1"/>
  <c r="AB10" i="1"/>
  <c r="AA10" i="1"/>
  <c r="Y10" i="1"/>
  <c r="T112" i="1"/>
  <c r="T144" i="1"/>
  <c r="T101" i="1"/>
  <c r="T28" i="1"/>
  <c r="T84" i="1"/>
  <c r="T27" i="1"/>
  <c r="T118" i="1"/>
  <c r="T128" i="1"/>
  <c r="T8" i="1"/>
  <c r="AE19" i="1"/>
  <c r="T89" i="1"/>
  <c r="T129" i="1"/>
  <c r="T23" i="1"/>
  <c r="T95" i="1"/>
  <c r="T126" i="1"/>
  <c r="T114" i="1"/>
  <c r="T14" i="1"/>
  <c r="T81" i="1"/>
  <c r="T10" i="1"/>
  <c r="T198" i="1"/>
  <c r="T175" i="1"/>
  <c r="T50" i="1"/>
  <c r="T30" i="1"/>
  <c r="T143" i="1"/>
  <c r="T105" i="1"/>
  <c r="T206" i="1"/>
  <c r="T135" i="1"/>
  <c r="T26" i="1"/>
  <c r="T200" i="1"/>
  <c r="T132" i="1"/>
  <c r="T36" i="1"/>
  <c r="T73" i="1"/>
  <c r="T173" i="1"/>
  <c r="T80" i="1"/>
  <c r="T160" i="1"/>
  <c r="T74" i="1"/>
  <c r="T120" i="1"/>
  <c r="T108" i="1"/>
  <c r="T91" i="1"/>
  <c r="T181" i="1"/>
  <c r="AB20" i="1"/>
  <c r="Z20" i="1"/>
  <c r="T85" i="1"/>
  <c r="T115" i="1"/>
  <c r="T53" i="1"/>
  <c r="T183" i="1"/>
  <c r="T186" i="1"/>
  <c r="T140" i="1"/>
  <c r="T124" i="1"/>
  <c r="T174" i="1"/>
  <c r="T69" i="1"/>
  <c r="T179" i="1"/>
  <c r="T90" i="1"/>
  <c r="T207" i="1"/>
  <c r="T178" i="1"/>
  <c r="T72" i="1"/>
  <c r="T42" i="1"/>
  <c r="T59" i="1"/>
  <c r="T70" i="1"/>
  <c r="AA17" i="1"/>
  <c r="AB17" i="1"/>
  <c r="Y17" i="1"/>
  <c r="Z17" i="1"/>
  <c r="AE92" i="1"/>
  <c r="T92" i="1"/>
  <c r="AE37" i="1"/>
  <c r="T37" i="1"/>
  <c r="AE9" i="1"/>
  <c r="T9" i="1"/>
  <c r="AA9" i="1"/>
  <c r="Y9" i="1"/>
  <c r="Z9" i="1"/>
  <c r="AE202" i="1"/>
  <c r="T202" i="1"/>
  <c r="T77" i="1"/>
  <c r="T191" i="1"/>
  <c r="T177" i="1"/>
  <c r="T96" i="1"/>
  <c r="T137" i="1"/>
  <c r="T113" i="1"/>
  <c r="T158" i="1"/>
  <c r="T164" i="1"/>
  <c r="T87" i="1"/>
  <c r="AE54" i="1"/>
  <c r="T54" i="1"/>
  <c r="AE25" i="1"/>
  <c r="T25" i="1"/>
  <c r="AE20" i="1"/>
  <c r="T20" i="1"/>
  <c r="AE57" i="1"/>
  <c r="T98" i="1"/>
  <c r="T136" i="1"/>
  <c r="T125" i="1"/>
  <c r="T168" i="1"/>
  <c r="T61" i="1"/>
  <c r="T102" i="1"/>
  <c r="T182" i="1"/>
  <c r="T187" i="1"/>
  <c r="AE204" i="1"/>
  <c r="T204" i="1"/>
  <c r="AE13" i="1"/>
  <c r="T13" i="1"/>
  <c r="AE38" i="1"/>
  <c r="T38" i="1"/>
  <c r="AE97" i="1"/>
  <c r="T97" i="1"/>
  <c r="T141" i="1"/>
  <c r="T170" i="1"/>
  <c r="T155" i="1"/>
  <c r="T130" i="1"/>
  <c r="T190" i="1"/>
  <c r="T176" i="1"/>
  <c r="T185" i="1"/>
  <c r="T121" i="1"/>
  <c r="T82" i="1"/>
  <c r="T78" i="1"/>
  <c r="T110" i="1"/>
  <c r="T139" i="1"/>
  <c r="T203" i="1"/>
  <c r="AE117" i="1"/>
  <c r="T117" i="1"/>
  <c r="AE18" i="1"/>
  <c r="T18" i="1"/>
  <c r="AE76" i="1"/>
  <c r="T76" i="1"/>
  <c r="AE47" i="1"/>
  <c r="T47" i="1"/>
  <c r="AE11" i="1"/>
  <c r="T11" i="1"/>
  <c r="AE194" i="1"/>
  <c r="T194" i="1"/>
  <c r="AE33" i="1"/>
  <c r="T33" i="1"/>
  <c r="AE16" i="1"/>
  <c r="T16" i="1"/>
  <c r="AE55" i="1"/>
  <c r="T55" i="1"/>
  <c r="AE15" i="1"/>
  <c r="T15" i="1"/>
  <c r="AE131" i="1"/>
  <c r="T131" i="1"/>
  <c r="T45" i="1"/>
  <c r="T162" i="1"/>
  <c r="AE31" i="1"/>
  <c r="T31" i="1"/>
  <c r="AE195" i="1"/>
  <c r="T195" i="1"/>
  <c r="AE52" i="1"/>
  <c r="T52" i="1"/>
  <c r="AB12" i="1"/>
  <c r="Y12" i="1"/>
  <c r="AA12" i="1"/>
  <c r="Z12" i="1"/>
  <c r="AE22" i="1"/>
  <c r="T22" i="1"/>
  <c r="AE48" i="1"/>
  <c r="T48" i="1"/>
  <c r="AE159" i="1"/>
  <c r="T159" i="1"/>
  <c r="AE32" i="1"/>
  <c r="T32" i="1"/>
  <c r="AE151" i="1"/>
  <c r="T151" i="1"/>
  <c r="AE17" i="1"/>
  <c r="T17" i="1"/>
  <c r="AE44" i="1"/>
  <c r="T44" i="1"/>
  <c r="AE145" i="1"/>
  <c r="T145" i="1"/>
  <c r="AE156" i="1"/>
  <c r="T156" i="1"/>
  <c r="AE40" i="1"/>
  <c r="T40" i="1"/>
  <c r="AE68" i="1"/>
  <c r="T68" i="1"/>
  <c r="AE180" i="1"/>
  <c r="T180" i="1"/>
  <c r="AE100" i="1"/>
  <c r="T100" i="1"/>
  <c r="AE39" i="1"/>
  <c r="T39" i="1"/>
  <c r="AE116" i="1"/>
  <c r="T116" i="1"/>
  <c r="AE12" i="1"/>
  <c r="T12" i="1"/>
  <c r="S11" i="1"/>
  <c r="AD11" i="1"/>
  <c r="C12" i="18"/>
  <c r="S11" i="18"/>
  <c r="AD11" i="18"/>
  <c r="AM8" i="18"/>
  <c r="AL8" i="18"/>
  <c r="AK8" i="18"/>
  <c r="AM9" i="18"/>
  <c r="AL9" i="18"/>
  <c r="AK9" i="18"/>
  <c r="AM10" i="18"/>
  <c r="AL10" i="18"/>
  <c r="AK10" i="18"/>
  <c r="AM11" i="18"/>
  <c r="AL11" i="18"/>
  <c r="AK11" i="18"/>
  <c r="AM12" i="18"/>
  <c r="AL12" i="18"/>
  <c r="AK12" i="18"/>
  <c r="AM13" i="18"/>
  <c r="AL13" i="18"/>
  <c r="AK13" i="18"/>
  <c r="S11" i="17"/>
  <c r="AD11" i="17"/>
  <c r="AM8" i="17"/>
  <c r="AK8" i="17"/>
  <c r="AM9" i="17"/>
  <c r="AK9" i="17"/>
  <c r="S11" i="16"/>
  <c r="AD11" i="16"/>
  <c r="C12" i="14"/>
  <c r="G12" i="14"/>
  <c r="S11" i="14"/>
  <c r="AD11" i="14"/>
  <c r="AM8" i="14"/>
  <c r="AL8" i="14"/>
  <c r="AK8" i="14"/>
  <c r="AM9" i="14"/>
  <c r="AL9" i="14"/>
  <c r="AK9" i="14"/>
  <c r="AM10" i="14"/>
  <c r="AL10" i="14"/>
  <c r="AK10" i="14"/>
  <c r="AM11" i="14"/>
  <c r="AL11" i="14"/>
  <c r="AK11" i="14"/>
  <c r="AM12" i="14"/>
  <c r="AL12" i="14"/>
  <c r="AK12" i="14"/>
  <c r="AM13" i="14"/>
  <c r="AL13" i="14"/>
  <c r="AK13" i="14"/>
  <c r="AM14" i="14"/>
  <c r="AL14" i="14"/>
  <c r="AK14" i="14"/>
  <c r="AM15" i="14"/>
  <c r="AL15" i="14"/>
  <c r="AK15" i="14"/>
  <c r="AM16" i="14"/>
  <c r="AL16" i="14"/>
  <c r="AK16" i="14"/>
  <c r="AM17" i="14"/>
  <c r="AL17" i="14"/>
  <c r="AK17" i="14"/>
  <c r="AM18" i="14"/>
  <c r="AL18" i="14"/>
  <c r="AK18" i="14"/>
  <c r="AM19" i="14"/>
  <c r="AL19" i="14"/>
  <c r="AK19" i="14"/>
  <c r="AM20" i="14"/>
  <c r="AL20" i="14"/>
  <c r="AK20" i="14"/>
  <c r="AM21" i="14"/>
  <c r="AL21" i="14"/>
  <c r="AK21" i="14"/>
  <c r="AM22" i="14"/>
  <c r="AL22" i="14"/>
  <c r="AK22" i="14"/>
  <c r="AM23" i="14"/>
  <c r="AL23" i="14"/>
  <c r="AK23" i="14"/>
  <c r="AM24" i="14"/>
  <c r="AL24" i="14"/>
  <c r="AK24" i="14"/>
  <c r="AM25" i="14"/>
  <c r="AL25" i="14"/>
  <c r="AK25" i="14"/>
  <c r="AM26" i="14"/>
  <c r="AL26" i="14"/>
  <c r="AK26" i="14"/>
  <c r="AM27" i="14"/>
  <c r="AL27" i="14"/>
  <c r="AK27" i="14"/>
  <c r="AM28" i="14"/>
  <c r="AL28" i="14"/>
  <c r="AK28" i="14"/>
  <c r="AM29" i="14"/>
  <c r="AL29" i="14"/>
  <c r="AK29" i="14"/>
  <c r="AM30" i="14"/>
  <c r="AL30" i="14"/>
  <c r="AK30" i="14"/>
  <c r="AM31" i="14"/>
  <c r="AL31" i="14"/>
  <c r="AK31" i="14"/>
  <c r="AM32" i="14"/>
  <c r="AL32" i="14"/>
  <c r="AK32" i="14"/>
  <c r="AM33" i="14"/>
  <c r="AL33" i="14"/>
  <c r="AK33" i="14"/>
  <c r="AM34" i="14"/>
  <c r="AL34" i="14"/>
  <c r="AK34" i="14"/>
  <c r="AM35" i="14"/>
  <c r="AL35" i="14"/>
  <c r="AK35" i="14"/>
  <c r="AM36" i="14"/>
  <c r="AL36" i="14"/>
  <c r="AK36" i="14"/>
  <c r="AM37" i="14"/>
  <c r="AL37" i="14"/>
  <c r="AK37" i="14"/>
  <c r="AM38" i="14"/>
  <c r="AL38" i="14"/>
  <c r="AK38" i="14"/>
  <c r="AM39" i="14"/>
  <c r="AL39" i="14"/>
  <c r="AK39" i="14"/>
  <c r="AM40" i="14"/>
  <c r="AL40" i="14"/>
  <c r="AK40" i="14"/>
  <c r="AM41" i="14"/>
  <c r="AL41" i="14"/>
  <c r="AK41" i="14"/>
  <c r="AM42" i="14"/>
  <c r="AL42" i="14"/>
  <c r="AK42" i="14"/>
  <c r="AM43" i="14"/>
  <c r="AL43" i="14"/>
  <c r="AK43" i="14"/>
  <c r="AM44" i="14"/>
  <c r="AL44" i="14"/>
  <c r="AK44" i="14"/>
  <c r="AM45" i="14"/>
  <c r="AL45" i="14"/>
  <c r="AK45" i="14"/>
  <c r="AM46" i="14"/>
  <c r="AL46" i="14"/>
  <c r="AK46" i="14"/>
  <c r="AM47" i="14"/>
  <c r="AL47" i="14"/>
  <c r="AK47" i="14"/>
  <c r="AM48" i="14"/>
  <c r="AL48" i="14"/>
  <c r="AK48" i="14"/>
  <c r="AM49" i="14"/>
  <c r="AL49" i="14"/>
  <c r="AK49" i="14"/>
  <c r="AM50" i="14"/>
  <c r="AL50" i="14"/>
  <c r="AK50" i="14"/>
  <c r="AM51" i="14"/>
  <c r="AL51" i="14"/>
  <c r="AK51" i="14"/>
  <c r="AM52" i="14"/>
  <c r="AL52" i="14"/>
  <c r="AK52" i="14"/>
  <c r="AM53" i="14"/>
  <c r="AL53" i="14"/>
  <c r="AK53" i="14"/>
  <c r="AM54" i="14"/>
  <c r="AL54" i="14"/>
  <c r="AK54" i="14"/>
  <c r="AM55" i="14"/>
  <c r="AL55" i="14"/>
  <c r="AK55" i="14"/>
  <c r="AM56" i="14"/>
  <c r="AL56" i="14"/>
  <c r="AK56" i="14"/>
  <c r="AM57" i="14"/>
  <c r="AL57" i="14"/>
  <c r="AK57" i="14"/>
  <c r="AM58" i="14"/>
  <c r="AL58" i="14"/>
  <c r="AK58" i="14"/>
  <c r="AM59" i="14"/>
  <c r="AL59" i="14"/>
  <c r="AK59" i="14"/>
  <c r="AM60" i="14"/>
  <c r="AL60" i="14"/>
  <c r="AK60" i="14"/>
  <c r="AM61" i="14"/>
  <c r="AL61" i="14"/>
  <c r="AK61" i="14"/>
  <c r="AM62" i="14"/>
  <c r="AL62" i="14"/>
  <c r="AK62" i="14"/>
  <c r="AM63" i="14"/>
  <c r="AL63" i="14"/>
  <c r="AK63" i="14"/>
  <c r="AM64" i="14"/>
  <c r="AL64" i="14"/>
  <c r="AK64" i="14"/>
  <c r="AM65" i="14"/>
  <c r="AL65" i="14"/>
  <c r="AK65" i="14"/>
  <c r="AM66" i="14"/>
  <c r="AL66" i="14"/>
  <c r="AK66" i="14"/>
  <c r="AM67" i="14"/>
  <c r="AL67" i="14"/>
  <c r="AK67" i="14"/>
  <c r="AM68" i="14"/>
  <c r="AL68" i="14"/>
  <c r="AK68" i="14"/>
  <c r="AM69" i="14"/>
  <c r="AL69" i="14"/>
  <c r="AK69" i="14"/>
  <c r="AM70" i="14"/>
  <c r="AL70" i="14"/>
  <c r="AK70" i="14"/>
  <c r="AM71" i="14"/>
  <c r="AL71" i="14"/>
  <c r="AK71" i="14"/>
  <c r="AM72" i="14"/>
  <c r="AL72" i="14"/>
  <c r="AK72" i="14"/>
  <c r="AM73" i="14"/>
  <c r="AL73" i="14"/>
  <c r="AK73" i="14"/>
  <c r="AM74" i="14"/>
  <c r="AL74" i="14"/>
  <c r="AK74" i="14"/>
  <c r="AM75" i="14"/>
  <c r="AL75" i="14"/>
  <c r="AK75" i="14"/>
  <c r="AM76" i="14"/>
  <c r="AL76" i="14"/>
  <c r="AK76" i="14"/>
  <c r="AM77" i="14"/>
  <c r="AL77" i="14"/>
  <c r="AK77" i="14"/>
  <c r="AM78" i="14"/>
  <c r="AL78" i="14"/>
  <c r="AK78" i="14"/>
  <c r="AM79" i="14"/>
  <c r="AL79" i="14"/>
  <c r="AK79" i="14"/>
  <c r="AM80" i="14"/>
  <c r="AL80" i="14"/>
  <c r="AK80" i="14"/>
  <c r="AM81" i="14"/>
  <c r="AL81" i="14"/>
  <c r="AK81" i="14"/>
  <c r="AM82" i="14"/>
  <c r="AL82" i="14"/>
  <c r="AK82" i="14"/>
  <c r="AM83" i="14"/>
  <c r="AL83" i="14"/>
  <c r="AK83" i="14"/>
  <c r="AM84" i="14"/>
  <c r="AL84" i="14"/>
  <c r="AK84" i="14"/>
  <c r="AM85" i="14"/>
  <c r="AL85" i="14"/>
  <c r="AK85" i="14"/>
  <c r="AM86" i="14"/>
  <c r="AL86" i="14"/>
  <c r="AK86" i="14"/>
  <c r="AM87" i="14"/>
  <c r="AL87" i="14"/>
  <c r="AK87" i="14"/>
  <c r="AM88" i="14"/>
  <c r="AL88" i="14"/>
  <c r="AK88" i="14"/>
  <c r="AM89" i="14"/>
  <c r="AL89" i="14"/>
  <c r="AK89" i="14"/>
  <c r="AM90" i="14"/>
  <c r="AL90" i="14"/>
  <c r="AK90" i="14"/>
  <c r="AM91" i="14"/>
  <c r="AL91" i="14"/>
  <c r="AK91" i="14"/>
  <c r="AM92" i="14"/>
  <c r="AL92" i="14"/>
  <c r="AK92" i="14"/>
  <c r="AM93" i="14"/>
  <c r="AL93" i="14"/>
  <c r="AK93" i="14"/>
  <c r="AM94" i="14"/>
  <c r="AL94" i="14"/>
  <c r="AK94" i="14"/>
  <c r="AM95" i="14"/>
  <c r="AL95" i="14"/>
  <c r="AK95" i="14"/>
  <c r="AM96" i="14"/>
  <c r="AL96" i="14"/>
  <c r="AK96" i="14"/>
  <c r="AM97" i="14"/>
  <c r="AL97" i="14"/>
  <c r="AK97" i="14"/>
  <c r="AM98" i="14"/>
  <c r="AL98" i="14"/>
  <c r="AK98" i="14"/>
  <c r="AM99" i="14"/>
  <c r="AL99" i="14"/>
  <c r="AK99" i="14"/>
  <c r="AM100" i="14"/>
  <c r="AL100" i="14"/>
  <c r="AK100" i="14"/>
  <c r="AM101" i="14"/>
  <c r="AL101" i="14"/>
  <c r="AK101" i="14"/>
  <c r="AM102" i="14"/>
  <c r="AL102" i="14"/>
  <c r="AK102" i="14"/>
  <c r="AM103" i="14"/>
  <c r="AL103" i="14"/>
  <c r="AK103" i="14"/>
  <c r="AM104" i="14"/>
  <c r="AL104" i="14"/>
  <c r="AK104" i="14"/>
  <c r="AM105" i="14"/>
  <c r="AL105" i="14"/>
  <c r="AK105" i="14"/>
  <c r="AM106" i="14"/>
  <c r="AL106" i="14"/>
  <c r="AK106" i="14"/>
  <c r="AM107" i="14"/>
  <c r="AL107" i="14"/>
  <c r="AK107" i="14"/>
  <c r="AM108" i="14"/>
  <c r="AL108" i="14"/>
  <c r="AK108" i="14"/>
  <c r="AM109" i="14"/>
  <c r="AL109" i="14"/>
  <c r="AK109" i="14"/>
  <c r="AM110" i="14"/>
  <c r="AL110" i="14"/>
  <c r="AK110" i="14"/>
  <c r="AM111" i="14"/>
  <c r="AL111" i="14"/>
  <c r="AK111" i="14"/>
  <c r="AM112" i="14"/>
  <c r="AL112" i="14"/>
  <c r="AK112" i="14"/>
  <c r="AM113" i="14"/>
  <c r="AL113" i="14"/>
  <c r="AK113" i="14"/>
  <c r="AM114" i="14"/>
  <c r="AL114" i="14"/>
  <c r="AK114" i="14"/>
  <c r="G181" i="20"/>
  <c r="I11" i="1"/>
  <c r="B10" i="18"/>
  <c r="F12" i="18"/>
  <c r="R12" i="18" s="1"/>
  <c r="G12" i="18"/>
  <c r="F12" i="1"/>
  <c r="R12" i="1" s="1"/>
  <c r="F11" i="1"/>
  <c r="R11" i="1" s="1"/>
  <c r="F16" i="20"/>
  <c r="R16" i="20" s="1"/>
  <c r="F12" i="17"/>
  <c r="R12" i="17" s="1"/>
  <c r="F15" i="21"/>
  <c r="R15" i="21" s="1"/>
  <c r="B10" i="14"/>
  <c r="F12" i="16"/>
  <c r="R12" i="16" s="1"/>
  <c r="F15" i="22"/>
  <c r="R15" i="22" s="1"/>
  <c r="F12" i="14"/>
  <c r="R12" i="14" s="1"/>
  <c r="B13" i="24"/>
  <c r="H13" i="24"/>
  <c r="J13" i="24"/>
  <c r="A13" i="24"/>
  <c r="AI6" i="21"/>
  <c r="I14" i="24"/>
  <c r="F14" i="24"/>
  <c r="R14" i="24" s="1"/>
  <c r="S14" i="24"/>
  <c r="AD14" i="24"/>
  <c r="C15" i="24"/>
  <c r="G15" i="24"/>
  <c r="AG6" i="21"/>
  <c r="AG8" i="21"/>
  <c r="U8" i="18"/>
  <c r="U9" i="18"/>
  <c r="U9" i="14"/>
  <c r="U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M8" i="14"/>
  <c r="L8" i="14"/>
  <c r="X115" i="14"/>
  <c r="X208" i="14"/>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BB29" i="14"/>
  <c r="W115" i="14"/>
  <c r="W116" i="14"/>
  <c r="W117" i="14"/>
  <c r="W118" i="14"/>
  <c r="W119" i="14"/>
  <c r="W120" i="14"/>
  <c r="W121" i="14"/>
  <c r="W122" i="14"/>
  <c r="W123" i="14"/>
  <c r="W124" i="14"/>
  <c r="W125" i="14"/>
  <c r="W126" i="14"/>
  <c r="W127" i="14"/>
  <c r="W128" i="14"/>
  <c r="W129" i="14"/>
  <c r="W130" i="14"/>
  <c r="W131" i="14"/>
  <c r="W132" i="14"/>
  <c r="W133" i="14"/>
  <c r="W134" i="14"/>
  <c r="W135" i="14"/>
  <c r="W136" i="14"/>
  <c r="W137" i="14"/>
  <c r="W138" i="14"/>
  <c r="W139" i="14"/>
  <c r="W140" i="14"/>
  <c r="W141" i="14"/>
  <c r="W142" i="14"/>
  <c r="W143" i="14"/>
  <c r="W144" i="14"/>
  <c r="W145" i="14"/>
  <c r="W146" i="14"/>
  <c r="W147" i="14"/>
  <c r="W148" i="14"/>
  <c r="W149" i="14"/>
  <c r="W150" i="14"/>
  <c r="W151" i="14"/>
  <c r="W152" i="14"/>
  <c r="W153" i="14"/>
  <c r="W154" i="14"/>
  <c r="W155" i="14"/>
  <c r="W156" i="14"/>
  <c r="W157" i="14"/>
  <c r="W158" i="14"/>
  <c r="W159" i="14"/>
  <c r="W160" i="14"/>
  <c r="W161" i="14"/>
  <c r="W162" i="14"/>
  <c r="W163" i="14"/>
  <c r="W164" i="14"/>
  <c r="W165" i="14"/>
  <c r="W166" i="14"/>
  <c r="W167" i="14"/>
  <c r="W168" i="14"/>
  <c r="W169" i="14"/>
  <c r="W170" i="14"/>
  <c r="W171" i="14"/>
  <c r="W172" i="14"/>
  <c r="W173" i="14"/>
  <c r="W174" i="14"/>
  <c r="W175" i="14"/>
  <c r="W176" i="14"/>
  <c r="W177" i="14"/>
  <c r="W178" i="14"/>
  <c r="W179" i="14"/>
  <c r="W180" i="14"/>
  <c r="W181" i="14"/>
  <c r="W182" i="14"/>
  <c r="W183" i="14"/>
  <c r="W184" i="14"/>
  <c r="W185" i="14"/>
  <c r="W186" i="14"/>
  <c r="W187" i="14"/>
  <c r="W188" i="14"/>
  <c r="W189" i="14"/>
  <c r="W190" i="14"/>
  <c r="W191" i="14"/>
  <c r="W192" i="14"/>
  <c r="W193" i="14"/>
  <c r="W194" i="14"/>
  <c r="W195" i="14"/>
  <c r="W196" i="14"/>
  <c r="W197" i="14"/>
  <c r="W198" i="14"/>
  <c r="W199" i="14"/>
  <c r="W200" i="14"/>
  <c r="W201" i="14"/>
  <c r="W202" i="14"/>
  <c r="W203" i="14"/>
  <c r="W204" i="14"/>
  <c r="W205" i="14"/>
  <c r="W206" i="14"/>
  <c r="W207" i="14"/>
  <c r="V115" i="14"/>
  <c r="V208"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AK204" i="22"/>
  <c r="AL204" i="22"/>
  <c r="AM204" i="22"/>
  <c r="AK203" i="22"/>
  <c r="AL203" i="22"/>
  <c r="AM203" i="22"/>
  <c r="AL200" i="22"/>
  <c r="AK200" i="22"/>
  <c r="AM200" i="22"/>
  <c r="AL198" i="22"/>
  <c r="AM198" i="22"/>
  <c r="AK198" i="22"/>
  <c r="AL196" i="22"/>
  <c r="AK196" i="22"/>
  <c r="AM196" i="22"/>
  <c r="AK194" i="22"/>
  <c r="AL194" i="22"/>
  <c r="AM194" i="22"/>
  <c r="AK190" i="22"/>
  <c r="AM190" i="22"/>
  <c r="AL190" i="22"/>
  <c r="AM189" i="22"/>
  <c r="AL189" i="22"/>
  <c r="AK189" i="22"/>
  <c r="AL187" i="22"/>
  <c r="AK187" i="22"/>
  <c r="AM187" i="22"/>
  <c r="AK186" i="22"/>
  <c r="AL186" i="22"/>
  <c r="AM186" i="22"/>
  <c r="AL185" i="22"/>
  <c r="AM185" i="22"/>
  <c r="AK185" i="22"/>
  <c r="AM184" i="22"/>
  <c r="AK184" i="22"/>
  <c r="AL184" i="22"/>
  <c r="AL183" i="22"/>
  <c r="AK183" i="22"/>
  <c r="AM183" i="22"/>
  <c r="AK182" i="22"/>
  <c r="AL182" i="22"/>
  <c r="AM182" i="22"/>
  <c r="AM180" i="22"/>
  <c r="AK180" i="22"/>
  <c r="AL180" i="22"/>
  <c r="AK178" i="22"/>
  <c r="AL178" i="22"/>
  <c r="AM178" i="22"/>
  <c r="AM176" i="22"/>
  <c r="AK176" i="22"/>
  <c r="AL176" i="22"/>
  <c r="AK174" i="22"/>
  <c r="AL174" i="22"/>
  <c r="AM174" i="22"/>
  <c r="AL173" i="22"/>
  <c r="AM173" i="22"/>
  <c r="AK173" i="22"/>
  <c r="AM172" i="22"/>
  <c r="AK172" i="22"/>
  <c r="AL172" i="22"/>
  <c r="AL171" i="22"/>
  <c r="AK171" i="22"/>
  <c r="AM171" i="22"/>
  <c r="AK170" i="22"/>
  <c r="AL170" i="22"/>
  <c r="AM170" i="22"/>
  <c r="AL169" i="22"/>
  <c r="AM169" i="22"/>
  <c r="AK169" i="22"/>
  <c r="AM168" i="22"/>
  <c r="AK168" i="22"/>
  <c r="AL168" i="22"/>
  <c r="AL167" i="22"/>
  <c r="AK167" i="22"/>
  <c r="AM167" i="22"/>
  <c r="AK166" i="22"/>
  <c r="AL166" i="22"/>
  <c r="AM166" i="22"/>
  <c r="AM164" i="22"/>
  <c r="AK164" i="22"/>
  <c r="AL164" i="22"/>
  <c r="AL163" i="22"/>
  <c r="AK163" i="22"/>
  <c r="AM163" i="22"/>
  <c r="AL159" i="22"/>
  <c r="AM157" i="22"/>
  <c r="AL157" i="22"/>
  <c r="AK157" i="22"/>
  <c r="AM156" i="22"/>
  <c r="AK156" i="22"/>
  <c r="AL156" i="22"/>
  <c r="AK153" i="22"/>
  <c r="AM153" i="22"/>
  <c r="AL153" i="22"/>
  <c r="AM152" i="22"/>
  <c r="AK152" i="22"/>
  <c r="AL152" i="22"/>
  <c r="AM151" i="22"/>
  <c r="AK151" i="22"/>
  <c r="AL151" i="22"/>
  <c r="AM150" i="22"/>
  <c r="AL150" i="22"/>
  <c r="AK150" i="22"/>
  <c r="AK149" i="22"/>
  <c r="AM149" i="22"/>
  <c r="AL149" i="22"/>
  <c r="AM148" i="22"/>
  <c r="AL148" i="22"/>
  <c r="AK148" i="22"/>
  <c r="AL147" i="22"/>
  <c r="AK147" i="22"/>
  <c r="AM147" i="22"/>
  <c r="AM144" i="22"/>
  <c r="AK144" i="22"/>
  <c r="AL144" i="22"/>
  <c r="AK143" i="22"/>
  <c r="AL143" i="22"/>
  <c r="AM143" i="22"/>
  <c r="AL142" i="22"/>
  <c r="AM142" i="22"/>
  <c r="AK142" i="22"/>
  <c r="AM141" i="22"/>
  <c r="AK141" i="22"/>
  <c r="AL141" i="22"/>
  <c r="AK139" i="22"/>
  <c r="AL139" i="22"/>
  <c r="AM139" i="22"/>
  <c r="AK137" i="22"/>
  <c r="AM137" i="22"/>
  <c r="AL137" i="22"/>
  <c r="AM136" i="22"/>
  <c r="AK136" i="22"/>
  <c r="AL136" i="22"/>
  <c r="AL134" i="22"/>
  <c r="AM134" i="22"/>
  <c r="AK134" i="22"/>
  <c r="AM133" i="22"/>
  <c r="AK133" i="22"/>
  <c r="AL133" i="22"/>
  <c r="AL132" i="22"/>
  <c r="AM132" i="22"/>
  <c r="AK132" i="22"/>
  <c r="AL130" i="22"/>
  <c r="AM130" i="22"/>
  <c r="AK130" i="22"/>
  <c r="AK129" i="22"/>
  <c r="AM129" i="22"/>
  <c r="AL129" i="22"/>
  <c r="AM128" i="22"/>
  <c r="AK128" i="22"/>
  <c r="AL128" i="22"/>
  <c r="AK127" i="22"/>
  <c r="AL127" i="22"/>
  <c r="AM127" i="22"/>
  <c r="AK123" i="22"/>
  <c r="AL123" i="22"/>
  <c r="AM123" i="22"/>
  <c r="AM120" i="22"/>
  <c r="AK120" i="22"/>
  <c r="AL120" i="22"/>
  <c r="AM116" i="22"/>
  <c r="AL116" i="22"/>
  <c r="AK116" i="22"/>
  <c r="AK114" i="22"/>
  <c r="AM114" i="22"/>
  <c r="AL114" i="22"/>
  <c r="AK112" i="22"/>
  <c r="AM112" i="22"/>
  <c r="AL112" i="22"/>
  <c r="AL111" i="22"/>
  <c r="AM111" i="22"/>
  <c r="AK111" i="22"/>
  <c r="AK110" i="22"/>
  <c r="AK109" i="22"/>
  <c r="AM109" i="22"/>
  <c r="AL109" i="22"/>
  <c r="AK108" i="22"/>
  <c r="AL108" i="22"/>
  <c r="AL106" i="22"/>
  <c r="AM106" i="22"/>
  <c r="AK106" i="22"/>
  <c r="AK104" i="22"/>
  <c r="AL104" i="22"/>
  <c r="AM104" i="22"/>
  <c r="AK101" i="22"/>
  <c r="AM101" i="22"/>
  <c r="AL101" i="22"/>
  <c r="AK100" i="22"/>
  <c r="AL100" i="22"/>
  <c r="AM100" i="22"/>
  <c r="AL98" i="22"/>
  <c r="AK97" i="22"/>
  <c r="AM97" i="22"/>
  <c r="AL97" i="22"/>
  <c r="AK96" i="22"/>
  <c r="AL96" i="22"/>
  <c r="AM96" i="22"/>
  <c r="AM95" i="22"/>
  <c r="AL95" i="22"/>
  <c r="AK95" i="22"/>
  <c r="AK93" i="22"/>
  <c r="AM93" i="22"/>
  <c r="AL93" i="22"/>
  <c r="AL90" i="22"/>
  <c r="AM90" i="22"/>
  <c r="AK90" i="22"/>
  <c r="AK89" i="22"/>
  <c r="AM89" i="22"/>
  <c r="AL89" i="22"/>
  <c r="AK87" i="22"/>
  <c r="AL87" i="22"/>
  <c r="AM87" i="22"/>
  <c r="AL86" i="22"/>
  <c r="AK84" i="22"/>
  <c r="AL84" i="22"/>
  <c r="AM84" i="22"/>
  <c r="AL83" i="22"/>
  <c r="AM83" i="22"/>
  <c r="AK83" i="22"/>
  <c r="AK81" i="22"/>
  <c r="AM81" i="22"/>
  <c r="AL81" i="22"/>
  <c r="AK79" i="22"/>
  <c r="AM79" i="22"/>
  <c r="AL79" i="22"/>
  <c r="AK78" i="22"/>
  <c r="AL78" i="22"/>
  <c r="AM78" i="22"/>
  <c r="AK77" i="22"/>
  <c r="AM77" i="22"/>
  <c r="AL77" i="22"/>
  <c r="AL76" i="22"/>
  <c r="AM76" i="22"/>
  <c r="AK76" i="22"/>
  <c r="AM75" i="22"/>
  <c r="AL75" i="22"/>
  <c r="AK74" i="22"/>
  <c r="AL74" i="22"/>
  <c r="AM74" i="22"/>
  <c r="AL73" i="22"/>
  <c r="AM71" i="22"/>
  <c r="AL71" i="22"/>
  <c r="AK70" i="22"/>
  <c r="AL70" i="22"/>
  <c r="AM70" i="22"/>
  <c r="AL68" i="22"/>
  <c r="AM68" i="22"/>
  <c r="AK68" i="22"/>
  <c r="AM67" i="22"/>
  <c r="AK67" i="22"/>
  <c r="AL67" i="22"/>
  <c r="AM65" i="22"/>
  <c r="AK64" i="22"/>
  <c r="AK58" i="22"/>
  <c r="AM57" i="22"/>
  <c r="AL57" i="22"/>
  <c r="AK57" i="22"/>
  <c r="AK56" i="22"/>
  <c r="AM56" i="22"/>
  <c r="AL56" i="22"/>
  <c r="AL55" i="22"/>
  <c r="AM55" i="22"/>
  <c r="AK55" i="22"/>
  <c r="AM54" i="22"/>
  <c r="AL54" i="22"/>
  <c r="AK54" i="22"/>
  <c r="AK53" i="22"/>
  <c r="AL53" i="22"/>
  <c r="AM53" i="22"/>
  <c r="AL51" i="22"/>
  <c r="AM51" i="22"/>
  <c r="AK51" i="22"/>
  <c r="AL49" i="22"/>
  <c r="AK49" i="22"/>
  <c r="AM49" i="22"/>
  <c r="AL47" i="22"/>
  <c r="AM47" i="22"/>
  <c r="AK46" i="22"/>
  <c r="AL46" i="22"/>
  <c r="AM46" i="22"/>
  <c r="AK44" i="22"/>
  <c r="AM43" i="22"/>
  <c r="AK43" i="22"/>
  <c r="AL43" i="22"/>
  <c r="AK41" i="22"/>
  <c r="AL41" i="22"/>
  <c r="AM41" i="22"/>
  <c r="AM39" i="22"/>
  <c r="AK39" i="22"/>
  <c r="AM38" i="22"/>
  <c r="AK38" i="22"/>
  <c r="AL38" i="22"/>
  <c r="AL36" i="22"/>
  <c r="AM36" i="22"/>
  <c r="AK36" i="22"/>
  <c r="AK32" i="22"/>
  <c r="AM32" i="22"/>
  <c r="AL32" i="22"/>
  <c r="AL31" i="22"/>
  <c r="AK31" i="22"/>
  <c r="AM31" i="22"/>
  <c r="AL29" i="22"/>
  <c r="AM29" i="22"/>
  <c r="AM28" i="22"/>
  <c r="AM25" i="22"/>
  <c r="AK25" i="22"/>
  <c r="AL25" i="22"/>
  <c r="L25" i="22"/>
  <c r="AM20" i="22"/>
  <c r="AK20" i="22"/>
  <c r="AL20" i="22"/>
  <c r="AK18" i="22"/>
  <c r="AM18" i="22"/>
  <c r="AL18" i="22"/>
  <c r="L22" i="22"/>
  <c r="M29" i="22"/>
  <c r="L30" i="22"/>
  <c r="L37" i="22"/>
  <c r="M37" i="22"/>
  <c r="L41" i="22"/>
  <c r="L51" i="22"/>
  <c r="L58" i="22"/>
  <c r="M62" i="22"/>
  <c r="L64" i="22"/>
  <c r="M66" i="22"/>
  <c r="M69" i="22"/>
  <c r="L78" i="22"/>
  <c r="M82" i="22"/>
  <c r="L85" i="22"/>
  <c r="M90" i="22"/>
  <c r="L93" i="22"/>
  <c r="L101" i="22"/>
  <c r="M105" i="22"/>
  <c r="M111" i="22"/>
  <c r="L114" i="22"/>
  <c r="M117" i="22"/>
  <c r="M122" i="22"/>
  <c r="M125" i="22"/>
  <c r="M133" i="22"/>
  <c r="M139" i="22"/>
  <c r="L144" i="22"/>
  <c r="M146" i="22"/>
  <c r="L149" i="22"/>
  <c r="M154" i="22"/>
  <c r="L157" i="22"/>
  <c r="L162" i="22"/>
  <c r="L165" i="22"/>
  <c r="M166" i="22"/>
  <c r="M170" i="22"/>
  <c r="L173" i="22"/>
  <c r="L174" i="22"/>
  <c r="L178" i="22"/>
  <c r="L181" i="22"/>
  <c r="M182" i="22"/>
  <c r="M186" i="22"/>
  <c r="M197" i="22"/>
  <c r="M205" i="22"/>
  <c r="W207" i="22"/>
  <c r="AG9" i="21"/>
  <c r="AG10" i="21"/>
  <c r="AG11" i="21"/>
  <c r="M65" i="21"/>
  <c r="M70" i="21"/>
  <c r="M69"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Q56" i="21"/>
  <c r="Q57" i="21"/>
  <c r="Q58" i="21"/>
  <c r="Q59" i="21"/>
  <c r="Q60" i="21"/>
  <c r="Q61" i="21"/>
  <c r="Q62" i="21"/>
  <c r="Q63" i="21"/>
  <c r="Q64" i="21"/>
  <c r="Q65" i="21"/>
  <c r="Q66" i="21"/>
  <c r="Q67" i="21"/>
  <c r="Q68" i="21"/>
  <c r="Q69" i="21"/>
  <c r="Q70" i="21"/>
  <c r="Q71" i="21"/>
  <c r="Q72" i="21"/>
  <c r="Q73" i="21"/>
  <c r="Q74" i="21"/>
  <c r="Q75" i="21"/>
  <c r="Q76" i="21"/>
  <c r="Q77" i="21"/>
  <c r="Q78" i="21"/>
  <c r="Q79" i="21"/>
  <c r="Q80" i="21"/>
  <c r="Q81" i="21"/>
  <c r="Q82" i="21"/>
  <c r="Q83" i="21"/>
  <c r="Q84" i="21"/>
  <c r="Q85" i="21"/>
  <c r="Q86" i="21"/>
  <c r="Q87" i="21"/>
  <c r="Q88" i="21"/>
  <c r="Q89" i="21"/>
  <c r="Q90" i="21"/>
  <c r="Q91" i="21"/>
  <c r="Q92" i="21"/>
  <c r="Q93" i="21"/>
  <c r="Q94" i="21"/>
  <c r="Q95" i="21"/>
  <c r="Q96" i="21"/>
  <c r="Q97" i="21"/>
  <c r="Q98" i="21"/>
  <c r="Q99" i="21"/>
  <c r="Q100" i="21"/>
  <c r="Q101" i="21"/>
  <c r="Q102" i="21"/>
  <c r="Q103" i="21"/>
  <c r="Q104" i="21"/>
  <c r="Q105" i="21"/>
  <c r="Q106" i="21"/>
  <c r="Q107" i="21"/>
  <c r="Q108" i="21"/>
  <c r="Q109" i="21"/>
  <c r="Q110" i="21"/>
  <c r="Q111" i="21"/>
  <c r="Q112" i="21"/>
  <c r="Q113" i="21"/>
  <c r="Q114" i="21"/>
  <c r="Q115" i="21"/>
  <c r="Q116" i="21"/>
  <c r="Q117" i="21"/>
  <c r="Q118" i="21"/>
  <c r="Q119" i="21"/>
  <c r="Q120" i="21"/>
  <c r="Q121" i="21"/>
  <c r="Q122" i="21"/>
  <c r="Q123" i="21"/>
  <c r="Q124" i="21"/>
  <c r="Q125" i="21"/>
  <c r="Q126" i="21"/>
  <c r="Q127" i="21"/>
  <c r="Q128" i="21"/>
  <c r="Q129" i="21"/>
  <c r="Q130" i="21"/>
  <c r="Q131" i="21"/>
  <c r="Q132" i="21"/>
  <c r="Q133" i="21"/>
  <c r="Q134" i="21"/>
  <c r="Q135" i="21"/>
  <c r="Q136" i="21"/>
  <c r="Q137" i="21"/>
  <c r="Q138" i="21"/>
  <c r="Q139" i="21"/>
  <c r="Q140" i="21"/>
  <c r="Q141" i="21"/>
  <c r="Q142" i="21"/>
  <c r="Q143" i="21"/>
  <c r="Q144" i="21"/>
  <c r="Q145" i="21"/>
  <c r="Q146" i="21"/>
  <c r="Q147" i="21"/>
  <c r="Q148" i="21"/>
  <c r="Q149" i="21"/>
  <c r="Q150" i="21"/>
  <c r="Q151" i="21"/>
  <c r="Q152" i="21"/>
  <c r="Q153" i="21"/>
  <c r="Q154" i="21"/>
  <c r="Q155" i="21"/>
  <c r="Q156" i="21"/>
  <c r="Q157" i="21"/>
  <c r="Q158" i="21"/>
  <c r="Q159" i="21"/>
  <c r="Q160" i="21"/>
  <c r="Q161" i="21"/>
  <c r="Q162" i="21"/>
  <c r="Q163" i="21"/>
  <c r="Q164" i="21"/>
  <c r="Q165" i="21"/>
  <c r="Q166" i="21"/>
  <c r="Q167" i="21"/>
  <c r="Q168" i="21"/>
  <c r="Q169" i="21"/>
  <c r="Q170" i="21"/>
  <c r="Q171" i="21"/>
  <c r="Q172" i="21"/>
  <c r="Q173" i="21"/>
  <c r="Q174" i="21"/>
  <c r="Q175" i="21"/>
  <c r="Q176" i="21"/>
  <c r="Q177" i="21"/>
  <c r="Q178" i="21"/>
  <c r="Q179" i="21"/>
  <c r="Q180" i="21"/>
  <c r="Q181" i="21"/>
  <c r="Q182" i="21"/>
  <c r="Q183" i="21"/>
  <c r="Q184" i="21"/>
  <c r="Q185" i="21"/>
  <c r="Q186" i="21"/>
  <c r="Q187" i="21"/>
  <c r="Q188" i="21"/>
  <c r="Q189" i="21"/>
  <c r="Q190" i="21"/>
  <c r="Q191" i="21"/>
  <c r="Q192" i="21"/>
  <c r="Q193" i="21"/>
  <c r="Q194" i="21"/>
  <c r="Q195" i="21"/>
  <c r="Q196" i="21"/>
  <c r="Q197" i="21"/>
  <c r="Q198" i="21"/>
  <c r="Q199" i="21"/>
  <c r="Q200" i="21"/>
  <c r="Q201" i="21"/>
  <c r="Q202" i="21"/>
  <c r="Q203" i="21"/>
  <c r="Q204" i="21"/>
  <c r="Q205" i="21"/>
  <c r="Q206" i="21"/>
  <c r="Q207" i="21"/>
  <c r="Q208" i="21"/>
  <c r="Q209" i="21"/>
  <c r="Q210" i="21"/>
  <c r="Q211" i="21"/>
  <c r="Q212" i="21"/>
  <c r="Q213" i="21"/>
  <c r="Q214" i="21"/>
  <c r="Q215" i="21"/>
  <c r="Q216" i="21"/>
  <c r="Q217" i="21"/>
  <c r="Q218" i="21"/>
  <c r="Q219" i="21"/>
  <c r="Q220" i="21"/>
  <c r="Q221" i="21"/>
  <c r="Q222" i="21"/>
  <c r="Q223" i="21"/>
  <c r="Q224" i="21"/>
  <c r="Q225" i="21"/>
  <c r="Q226" i="21"/>
  <c r="Q227" i="21"/>
  <c r="Q228" i="21"/>
  <c r="Q229" i="21"/>
  <c r="Q230" i="21"/>
  <c r="Q231" i="21"/>
  <c r="Q232" i="21"/>
  <c r="Q233" i="21"/>
  <c r="Q234" i="21"/>
  <c r="Q235" i="21"/>
  <c r="Q236" i="21"/>
  <c r="Q237" i="21"/>
  <c r="Q238" i="21"/>
  <c r="Q239" i="21"/>
  <c r="Q240" i="21"/>
  <c r="Q241" i="21"/>
  <c r="Q242" i="21"/>
  <c r="Q243" i="21"/>
  <c r="Q244" i="21"/>
  <c r="Q245" i="21"/>
  <c r="Q246" i="21"/>
  <c r="Q247" i="21"/>
  <c r="Q248" i="21"/>
  <c r="Q249" i="21"/>
  <c r="Q250" i="21"/>
  <c r="Q251" i="21"/>
  <c r="Q252" i="21"/>
  <c r="Q253" i="21"/>
  <c r="Q254" i="21"/>
  <c r="Q255" i="21"/>
  <c r="Q256" i="21"/>
  <c r="Q257" i="21"/>
  <c r="Q258" i="21"/>
  <c r="Q259" i="21"/>
  <c r="Q260" i="21"/>
  <c r="Q261" i="21"/>
  <c r="Q262" i="21"/>
  <c r="Q263" i="21"/>
  <c r="Q264" i="21"/>
  <c r="Q265" i="21"/>
  <c r="Q266" i="21"/>
  <c r="Q267" i="21"/>
  <c r="Q268" i="21"/>
  <c r="Q269" i="21"/>
  <c r="Q270" i="21"/>
  <c r="Q271" i="21"/>
  <c r="Q272" i="21"/>
  <c r="Q273" i="21"/>
  <c r="Q274" i="21"/>
  <c r="Q275" i="21"/>
  <c r="Q276" i="21"/>
  <c r="AG4" i="21"/>
  <c r="V5" i="21"/>
  <c r="AG5" i="21"/>
  <c r="V3" i="21"/>
  <c r="V4" i="21"/>
  <c r="AG3" i="21"/>
  <c r="AQ33" i="21"/>
  <c r="AQ35" i="21"/>
  <c r="U8" i="17"/>
  <c r="U9" i="17"/>
  <c r="L9" i="17"/>
  <c r="BB20" i="1"/>
  <c r="BB28" i="1" s="1"/>
  <c r="P35" i="1"/>
  <c r="B11" i="18"/>
  <c r="A11" i="14"/>
  <c r="J11" i="14"/>
  <c r="I12" i="18"/>
  <c r="A11" i="18"/>
  <c r="J11" i="18"/>
  <c r="H11" i="14"/>
  <c r="B11" i="14"/>
  <c r="I12" i="14"/>
  <c r="I12" i="16"/>
  <c r="B11" i="16"/>
  <c r="A11" i="16"/>
  <c r="J11" i="16"/>
  <c r="A14" i="22"/>
  <c r="J14" i="22"/>
  <c r="H14" i="22"/>
  <c r="B14" i="22"/>
  <c r="I15" i="22"/>
  <c r="S15" i="22"/>
  <c r="AD15" i="22"/>
  <c r="I15" i="21"/>
  <c r="S15" i="21"/>
  <c r="AD15" i="21"/>
  <c r="A14" i="21"/>
  <c r="J14" i="21"/>
  <c r="B14" i="21"/>
  <c r="S16" i="20"/>
  <c r="AD16" i="20"/>
  <c r="I16" i="20"/>
  <c r="J15" i="20"/>
  <c r="A15" i="20"/>
  <c r="B15" i="20"/>
  <c r="H15" i="20"/>
  <c r="I12" i="17"/>
  <c r="B11" i="17"/>
  <c r="A11" i="17"/>
  <c r="J11" i="17"/>
  <c r="A11" i="1"/>
  <c r="J11" i="1"/>
  <c r="I12" i="1"/>
  <c r="B11" i="1"/>
  <c r="A10" i="1"/>
  <c r="J10" i="1"/>
  <c r="B10" i="1"/>
  <c r="L8" i="18"/>
  <c r="M8" i="18"/>
  <c r="X9" i="18"/>
  <c r="X10" i="18"/>
  <c r="V11" i="18"/>
  <c r="U10" i="18"/>
  <c r="U11" i="18"/>
  <c r="U12" i="18"/>
  <c r="W11" i="18"/>
  <c r="M8" i="17"/>
  <c r="X10" i="17"/>
  <c r="X11" i="17"/>
  <c r="V11" i="17"/>
  <c r="V12" i="17"/>
  <c r="V6" i="1"/>
  <c r="V8" i="1"/>
  <c r="V9" i="1"/>
  <c r="X6" i="1"/>
  <c r="X8" i="1"/>
  <c r="X9" i="1"/>
  <c r="W6" i="1"/>
  <c r="W8" i="1"/>
  <c r="W9" i="1"/>
  <c r="AK9" i="1"/>
  <c r="U6" i="1"/>
  <c r="S12" i="1"/>
  <c r="AD12" i="1"/>
  <c r="C13" i="18"/>
  <c r="S12" i="18"/>
  <c r="AD12" i="18"/>
  <c r="S12" i="17"/>
  <c r="AD12" i="17"/>
  <c r="S12" i="16"/>
  <c r="AD12" i="16"/>
  <c r="C13" i="14"/>
  <c r="G13" i="14"/>
  <c r="S12" i="14"/>
  <c r="AD12" i="14"/>
  <c r="G182" i="20"/>
  <c r="F13" i="18"/>
  <c r="R13" i="18" s="1"/>
  <c r="G13" i="18"/>
  <c r="F13" i="1"/>
  <c r="R13" i="1"/>
  <c r="F17" i="20"/>
  <c r="R17" i="20" s="1"/>
  <c r="F13" i="17"/>
  <c r="R13" i="17" s="1"/>
  <c r="F16" i="21"/>
  <c r="R16" i="21" s="1"/>
  <c r="F13" i="16"/>
  <c r="R13" i="16" s="1"/>
  <c r="F16" i="22"/>
  <c r="R16" i="22" s="1"/>
  <c r="F13" i="14"/>
  <c r="R13" i="14" s="1"/>
  <c r="U10" i="17"/>
  <c r="U11" i="17"/>
  <c r="U12" i="17"/>
  <c r="M9" i="17"/>
  <c r="L8" i="17"/>
  <c r="Q9" i="17"/>
  <c r="Q10" i="17"/>
  <c r="F15" i="24"/>
  <c r="R15" i="24" s="1"/>
  <c r="I15" i="24"/>
  <c r="C16" i="24"/>
  <c r="G16" i="24"/>
  <c r="S15" i="24"/>
  <c r="AD15" i="24"/>
  <c r="J14" i="24"/>
  <c r="A14" i="24"/>
  <c r="B14" i="24"/>
  <c r="H14" i="24"/>
  <c r="AM207" i="14"/>
  <c r="AL207" i="14"/>
  <c r="AK207" i="14"/>
  <c r="AM206" i="14"/>
  <c r="AL206" i="14"/>
  <c r="AK206" i="14"/>
  <c r="AM205" i="14"/>
  <c r="AL205" i="14"/>
  <c r="AK205" i="14"/>
  <c r="AM204" i="14"/>
  <c r="AL204" i="14"/>
  <c r="AK204" i="14"/>
  <c r="AM203" i="14"/>
  <c r="AL203" i="14"/>
  <c r="AK203" i="14"/>
  <c r="AM202" i="14"/>
  <c r="AL202" i="14"/>
  <c r="AK202" i="14"/>
  <c r="AM201" i="14"/>
  <c r="AL201" i="14"/>
  <c r="AK201" i="14"/>
  <c r="AM200" i="14"/>
  <c r="AL200" i="14"/>
  <c r="AK200" i="14"/>
  <c r="AM199" i="14"/>
  <c r="AL199" i="14"/>
  <c r="AK199" i="14"/>
  <c r="AM198" i="14"/>
  <c r="AL198" i="14"/>
  <c r="AK198" i="14"/>
  <c r="AM197" i="14"/>
  <c r="AL197" i="14"/>
  <c r="AK197" i="14"/>
  <c r="AM196" i="14"/>
  <c r="AL196" i="14"/>
  <c r="AK196" i="14"/>
  <c r="AM195" i="14"/>
  <c r="AL195" i="14"/>
  <c r="AK195" i="14"/>
  <c r="AM194" i="14"/>
  <c r="AL194" i="14"/>
  <c r="AK194" i="14"/>
  <c r="AM193" i="14"/>
  <c r="AL193" i="14"/>
  <c r="AK193" i="14"/>
  <c r="AM192" i="14"/>
  <c r="AL192" i="14"/>
  <c r="AK192" i="14"/>
  <c r="AM191" i="14"/>
  <c r="AL191" i="14"/>
  <c r="AK191" i="14"/>
  <c r="AM190" i="14"/>
  <c r="AL190" i="14"/>
  <c r="AK190" i="14"/>
  <c r="AM189" i="14"/>
  <c r="AL189" i="14"/>
  <c r="AK189" i="14"/>
  <c r="AM188" i="14"/>
  <c r="AL188" i="14"/>
  <c r="AK188" i="14"/>
  <c r="AM187" i="14"/>
  <c r="AL187" i="14"/>
  <c r="AK187" i="14"/>
  <c r="AM186" i="14"/>
  <c r="AL186" i="14"/>
  <c r="AK186" i="14"/>
  <c r="AM185" i="14"/>
  <c r="AL185" i="14"/>
  <c r="AK185" i="14"/>
  <c r="AM184" i="14"/>
  <c r="AL184" i="14"/>
  <c r="AK184" i="14"/>
  <c r="AM183" i="14"/>
  <c r="AL183" i="14"/>
  <c r="AK183" i="14"/>
  <c r="AM182" i="14"/>
  <c r="AL182" i="14"/>
  <c r="AK182" i="14"/>
  <c r="AM181" i="14"/>
  <c r="AL181" i="14"/>
  <c r="AK181" i="14"/>
  <c r="AM180" i="14"/>
  <c r="AL180" i="14"/>
  <c r="AK180" i="14"/>
  <c r="AM179" i="14"/>
  <c r="AL179" i="14"/>
  <c r="AK179" i="14"/>
  <c r="AM178" i="14"/>
  <c r="AL178" i="14"/>
  <c r="AK178" i="14"/>
  <c r="AM177" i="14"/>
  <c r="AL177" i="14"/>
  <c r="AK177" i="14"/>
  <c r="AM176" i="14"/>
  <c r="AL176" i="14"/>
  <c r="AK176" i="14"/>
  <c r="AM175" i="14"/>
  <c r="AL175" i="14"/>
  <c r="AK175" i="14"/>
  <c r="AM174" i="14"/>
  <c r="AL174" i="14"/>
  <c r="AK174" i="14"/>
  <c r="AM173" i="14"/>
  <c r="AL173" i="14"/>
  <c r="AK173" i="14"/>
  <c r="AM172" i="14"/>
  <c r="AL172" i="14"/>
  <c r="AK172" i="14"/>
  <c r="AM171" i="14"/>
  <c r="AL171" i="14"/>
  <c r="AK171" i="14"/>
  <c r="AM170" i="14"/>
  <c r="AL170" i="14"/>
  <c r="AK170" i="14"/>
  <c r="AM169" i="14"/>
  <c r="AL169" i="14"/>
  <c r="AK169" i="14"/>
  <c r="AM168" i="14"/>
  <c r="AL168" i="14"/>
  <c r="AK168" i="14"/>
  <c r="AM167" i="14"/>
  <c r="AL167" i="14"/>
  <c r="AK167" i="14"/>
  <c r="AM166" i="14"/>
  <c r="AL166" i="14"/>
  <c r="AK166" i="14"/>
  <c r="AM165" i="14"/>
  <c r="AL165" i="14"/>
  <c r="AK165" i="14"/>
  <c r="AM164" i="14"/>
  <c r="AL164" i="14"/>
  <c r="AK164" i="14"/>
  <c r="AM163" i="14"/>
  <c r="AL163" i="14"/>
  <c r="AK163" i="14"/>
  <c r="AM162" i="14"/>
  <c r="AL162" i="14"/>
  <c r="AK162" i="14"/>
  <c r="AM161" i="14"/>
  <c r="AL161" i="14"/>
  <c r="AK161" i="14"/>
  <c r="AM160" i="14"/>
  <c r="AL160" i="14"/>
  <c r="AK160" i="14"/>
  <c r="AM159" i="14"/>
  <c r="AL159" i="14"/>
  <c r="AK159" i="14"/>
  <c r="AM158" i="14"/>
  <c r="AL158" i="14"/>
  <c r="AK158" i="14"/>
  <c r="AM157" i="14"/>
  <c r="AL157" i="14"/>
  <c r="AK157" i="14"/>
  <c r="AM156" i="14"/>
  <c r="AL156" i="14"/>
  <c r="AK156" i="14"/>
  <c r="AM155" i="14"/>
  <c r="AL155" i="14"/>
  <c r="AK155" i="14"/>
  <c r="AM154" i="14"/>
  <c r="AL154" i="14"/>
  <c r="AK154" i="14"/>
  <c r="AM153" i="14"/>
  <c r="AL153" i="14"/>
  <c r="AK153" i="14"/>
  <c r="AM152" i="14"/>
  <c r="AL152" i="14"/>
  <c r="AK152" i="14"/>
  <c r="AM151" i="14"/>
  <c r="AL151" i="14"/>
  <c r="AK151" i="14"/>
  <c r="AM150" i="14"/>
  <c r="AL150" i="14"/>
  <c r="AK150" i="14"/>
  <c r="AM149" i="14"/>
  <c r="AL149" i="14"/>
  <c r="AK149" i="14"/>
  <c r="AM148" i="14"/>
  <c r="AL148" i="14"/>
  <c r="AK148" i="14"/>
  <c r="AM147" i="14"/>
  <c r="AL147" i="14"/>
  <c r="AK147" i="14"/>
  <c r="AM146" i="14"/>
  <c r="AL146" i="14"/>
  <c r="AK146" i="14"/>
  <c r="AM145" i="14"/>
  <c r="AL145" i="14"/>
  <c r="AK145" i="14"/>
  <c r="AM144" i="14"/>
  <c r="AL144" i="14"/>
  <c r="AK144" i="14"/>
  <c r="AM143" i="14"/>
  <c r="AL143" i="14"/>
  <c r="AK143" i="14"/>
  <c r="AM142" i="14"/>
  <c r="AL142" i="14"/>
  <c r="AK142" i="14"/>
  <c r="AM141" i="14"/>
  <c r="AL141" i="14"/>
  <c r="AK141" i="14"/>
  <c r="AM140" i="14"/>
  <c r="AL140" i="14"/>
  <c r="AK140" i="14"/>
  <c r="AM139" i="14"/>
  <c r="AL139" i="14"/>
  <c r="AK139" i="14"/>
  <c r="AM138" i="14"/>
  <c r="AL138" i="14"/>
  <c r="AK138" i="14"/>
  <c r="AM137" i="14"/>
  <c r="AL137" i="14"/>
  <c r="AK137" i="14"/>
  <c r="AM136" i="14"/>
  <c r="AL136" i="14"/>
  <c r="AK136" i="14"/>
  <c r="AM135" i="14"/>
  <c r="AL135" i="14"/>
  <c r="AK135" i="14"/>
  <c r="AM134" i="14"/>
  <c r="AL134" i="14"/>
  <c r="AK134" i="14"/>
  <c r="AM133" i="14"/>
  <c r="AL133" i="14"/>
  <c r="AK133" i="14"/>
  <c r="AM132" i="14"/>
  <c r="AL132" i="14"/>
  <c r="AK132" i="14"/>
  <c r="AM131" i="14"/>
  <c r="AL131" i="14"/>
  <c r="AK131" i="14"/>
  <c r="AM130" i="14"/>
  <c r="AL130" i="14"/>
  <c r="AK130" i="14"/>
  <c r="AM129" i="14"/>
  <c r="AL129" i="14"/>
  <c r="AK129" i="14"/>
  <c r="AM128" i="14"/>
  <c r="AL128" i="14"/>
  <c r="AK128" i="14"/>
  <c r="AM127" i="14"/>
  <c r="AL127" i="14"/>
  <c r="AK127" i="14"/>
  <c r="AM126" i="14"/>
  <c r="AL126" i="14"/>
  <c r="AK126" i="14"/>
  <c r="AM125" i="14"/>
  <c r="AL125" i="14"/>
  <c r="AK125" i="14"/>
  <c r="AM124" i="14"/>
  <c r="AL124" i="14"/>
  <c r="AK124" i="14"/>
  <c r="AM123" i="14"/>
  <c r="AL123" i="14"/>
  <c r="AK123" i="14"/>
  <c r="AM122" i="14"/>
  <c r="AL122" i="14"/>
  <c r="AK122" i="14"/>
  <c r="AM121" i="14"/>
  <c r="AL121" i="14"/>
  <c r="AK121" i="14"/>
  <c r="AM120" i="14"/>
  <c r="AL120" i="14"/>
  <c r="AK120" i="14"/>
  <c r="AM119" i="14"/>
  <c r="AL119" i="14"/>
  <c r="AK119" i="14"/>
  <c r="AM118" i="14"/>
  <c r="AL118" i="14"/>
  <c r="AK118" i="14"/>
  <c r="AM117" i="14"/>
  <c r="AL117" i="14"/>
  <c r="AK117" i="14"/>
  <c r="AM116" i="14"/>
  <c r="AL116" i="14"/>
  <c r="AK116" i="14"/>
  <c r="AM115" i="14"/>
  <c r="AL115" i="14"/>
  <c r="AK115" i="14"/>
  <c r="M114" i="14"/>
  <c r="L114" i="14"/>
  <c r="M113" i="14"/>
  <c r="L113" i="14"/>
  <c r="M112" i="14"/>
  <c r="L112" i="14"/>
  <c r="M111" i="14"/>
  <c r="L111" i="14"/>
  <c r="M110" i="14"/>
  <c r="L110" i="14"/>
  <c r="M109" i="14"/>
  <c r="L109" i="14"/>
  <c r="M108" i="14"/>
  <c r="L108" i="14"/>
  <c r="M107" i="14"/>
  <c r="L107" i="14"/>
  <c r="M106" i="14"/>
  <c r="L106" i="14"/>
  <c r="M105" i="14"/>
  <c r="L105" i="14"/>
  <c r="M104" i="14"/>
  <c r="L104" i="14"/>
  <c r="M103" i="14"/>
  <c r="L103" i="14"/>
  <c r="M102" i="14"/>
  <c r="L102" i="14"/>
  <c r="M101" i="14"/>
  <c r="L101" i="14"/>
  <c r="M100" i="14"/>
  <c r="L100" i="14"/>
  <c r="M99" i="14"/>
  <c r="L99" i="14"/>
  <c r="M98" i="14"/>
  <c r="L98" i="14"/>
  <c r="M97" i="14"/>
  <c r="L97" i="14"/>
  <c r="M96" i="14"/>
  <c r="L96" i="14"/>
  <c r="M95" i="14"/>
  <c r="L95" i="14"/>
  <c r="M94" i="14"/>
  <c r="L94" i="14"/>
  <c r="M93" i="14"/>
  <c r="L93" i="14"/>
  <c r="M92" i="14"/>
  <c r="L92" i="14"/>
  <c r="M91" i="14"/>
  <c r="L91" i="14"/>
  <c r="M90" i="14"/>
  <c r="L90" i="14"/>
  <c r="M89" i="14"/>
  <c r="L89" i="14"/>
  <c r="M88" i="14"/>
  <c r="L88" i="14"/>
  <c r="M87" i="14"/>
  <c r="L87" i="14"/>
  <c r="M86" i="14"/>
  <c r="L86" i="14"/>
  <c r="M85" i="14"/>
  <c r="L85" i="14"/>
  <c r="M84" i="14"/>
  <c r="L84" i="14"/>
  <c r="M83" i="14"/>
  <c r="L83" i="14"/>
  <c r="M82" i="14"/>
  <c r="L82" i="14"/>
  <c r="M81" i="14"/>
  <c r="L81" i="14"/>
  <c r="M80" i="14"/>
  <c r="L80" i="14"/>
  <c r="M79" i="14"/>
  <c r="L79" i="14"/>
  <c r="M78" i="14"/>
  <c r="L78" i="14"/>
  <c r="M77" i="14"/>
  <c r="L77" i="14"/>
  <c r="M76" i="14"/>
  <c r="L76" i="14"/>
  <c r="M75" i="14"/>
  <c r="L75" i="14"/>
  <c r="M74" i="14"/>
  <c r="L74" i="14"/>
  <c r="M73" i="14"/>
  <c r="L73" i="14"/>
  <c r="M72" i="14"/>
  <c r="L72" i="14"/>
  <c r="M71" i="14"/>
  <c r="L71" i="14"/>
  <c r="M70" i="14"/>
  <c r="L70" i="14"/>
  <c r="M69" i="14"/>
  <c r="L69" i="14"/>
  <c r="M68" i="14"/>
  <c r="L68" i="14"/>
  <c r="M67" i="14"/>
  <c r="L67" i="14"/>
  <c r="M66" i="14"/>
  <c r="L66" i="14"/>
  <c r="M65" i="14"/>
  <c r="L65" i="14"/>
  <c r="M64" i="14"/>
  <c r="L64" i="14"/>
  <c r="M63" i="14"/>
  <c r="L63" i="14"/>
  <c r="M62" i="14"/>
  <c r="L62" i="14"/>
  <c r="M61" i="14"/>
  <c r="L61" i="14"/>
  <c r="M60" i="14"/>
  <c r="L60" i="14"/>
  <c r="M59" i="14"/>
  <c r="L59" i="14"/>
  <c r="M58" i="14"/>
  <c r="L58" i="14"/>
  <c r="M57" i="14"/>
  <c r="L57" i="14"/>
  <c r="M56" i="14"/>
  <c r="L56" i="14"/>
  <c r="L55" i="14"/>
  <c r="L54" i="14"/>
  <c r="M53" i="14"/>
  <c r="L53" i="14"/>
  <c r="M52" i="14"/>
  <c r="L52" i="14"/>
  <c r="M51" i="14"/>
  <c r="L51" i="14"/>
  <c r="L50" i="14"/>
  <c r="M49" i="14"/>
  <c r="L49" i="14"/>
  <c r="M48" i="14"/>
  <c r="L48" i="14"/>
  <c r="M47" i="14"/>
  <c r="L47" i="14"/>
  <c r="M46" i="14"/>
  <c r="L46" i="14"/>
  <c r="M45" i="14"/>
  <c r="L45" i="14"/>
  <c r="M44" i="14"/>
  <c r="L44" i="14"/>
  <c r="M43" i="14"/>
  <c r="L43" i="14"/>
  <c r="M42" i="14"/>
  <c r="L42" i="14"/>
  <c r="M41" i="14"/>
  <c r="L41" i="14"/>
  <c r="M40" i="14"/>
  <c r="L40" i="14"/>
  <c r="M39" i="14"/>
  <c r="L39" i="14"/>
  <c r="M38" i="14"/>
  <c r="L38" i="14"/>
  <c r="M37" i="14"/>
  <c r="L37" i="14"/>
  <c r="M36" i="14"/>
  <c r="L36" i="14"/>
  <c r="M35" i="14"/>
  <c r="L35" i="14"/>
  <c r="M34" i="14"/>
  <c r="L34" i="14"/>
  <c r="M33" i="14"/>
  <c r="L33" i="14"/>
  <c r="M32" i="14"/>
  <c r="L32" i="14"/>
  <c r="M31" i="14"/>
  <c r="L31" i="14"/>
  <c r="M30" i="14"/>
  <c r="L30" i="14"/>
  <c r="M29" i="14"/>
  <c r="L29" i="14"/>
  <c r="M28" i="14"/>
  <c r="L28" i="14"/>
  <c r="M27" i="14"/>
  <c r="L27" i="14"/>
  <c r="M26" i="14"/>
  <c r="L26" i="14"/>
  <c r="M25" i="14"/>
  <c r="L25" i="14"/>
  <c r="M24" i="14"/>
  <c r="L24" i="14"/>
  <c r="M23" i="14"/>
  <c r="L23" i="14"/>
  <c r="M22" i="14"/>
  <c r="L22" i="14"/>
  <c r="M21" i="14"/>
  <c r="L21" i="14"/>
  <c r="M20" i="14"/>
  <c r="L20" i="14"/>
  <c r="M19" i="14"/>
  <c r="L19" i="14"/>
  <c r="M18" i="14"/>
  <c r="L18" i="14"/>
  <c r="M17" i="14"/>
  <c r="L17" i="14"/>
  <c r="M16" i="14"/>
  <c r="L16" i="14"/>
  <c r="M15" i="14"/>
  <c r="L15" i="14"/>
  <c r="M14" i="14"/>
  <c r="L14" i="14"/>
  <c r="Q15" i="14"/>
  <c r="M13" i="14"/>
  <c r="L13" i="14"/>
  <c r="M12" i="14"/>
  <c r="L12" i="14"/>
  <c r="M11" i="14"/>
  <c r="L11" i="14"/>
  <c r="M10" i="14"/>
  <c r="L10" i="14"/>
  <c r="M9" i="14"/>
  <c r="L9"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W208" i="14"/>
  <c r="AK207" i="22"/>
  <c r="AL207" i="22"/>
  <c r="AM207" i="22"/>
  <c r="W208" i="22"/>
  <c r="AV19" i="21"/>
  <c r="AV27" i="21" s="1"/>
  <c r="AS19" i="21"/>
  <c r="L12" i="19" s="1"/>
  <c r="L6" i="28" s="1"/>
  <c r="AV18" i="21"/>
  <c r="AV26" i="21" s="1"/>
  <c r="AS18" i="21"/>
  <c r="AS26" i="21" s="1"/>
  <c r="L11" i="26" s="1"/>
  <c r="AV20" i="21"/>
  <c r="AU20" i="21" s="1"/>
  <c r="AS20" i="21"/>
  <c r="AS28" i="21" s="1"/>
  <c r="L13" i="26" s="1"/>
  <c r="AG12" i="21"/>
  <c r="AG13" i="21"/>
  <c r="AQ37" i="21"/>
  <c r="P51" i="1"/>
  <c r="P52" i="1"/>
  <c r="P58" i="1"/>
  <c r="U8" i="1"/>
  <c r="M8" i="1"/>
  <c r="AL8" i="1"/>
  <c r="AM8" i="1"/>
  <c r="AK8" i="1"/>
  <c r="Q9" i="18"/>
  <c r="L9" i="18"/>
  <c r="Q10" i="18"/>
  <c r="A12" i="16"/>
  <c r="J12" i="16"/>
  <c r="I13" i="16"/>
  <c r="I13" i="18"/>
  <c r="B12" i="16"/>
  <c r="H12" i="18"/>
  <c r="B12" i="18"/>
  <c r="I13" i="14"/>
  <c r="H12" i="14"/>
  <c r="B12" i="14"/>
  <c r="A12" i="18"/>
  <c r="J12" i="18"/>
  <c r="A12" i="14"/>
  <c r="J12" i="14"/>
  <c r="I16" i="22"/>
  <c r="S16" i="22"/>
  <c r="AD16" i="22"/>
  <c r="H15" i="22"/>
  <c r="B15" i="22"/>
  <c r="A15" i="22"/>
  <c r="J15" i="22"/>
  <c r="I16" i="21"/>
  <c r="S16" i="21"/>
  <c r="AD16" i="21"/>
  <c r="B15" i="21"/>
  <c r="A15" i="21"/>
  <c r="J15" i="21"/>
  <c r="A16" i="20"/>
  <c r="J16" i="20"/>
  <c r="S17" i="20"/>
  <c r="AD17" i="20"/>
  <c r="I17" i="20"/>
  <c r="H16" i="20"/>
  <c r="B16" i="20"/>
  <c r="I13" i="17"/>
  <c r="B12" i="17"/>
  <c r="A12" i="17"/>
  <c r="J12" i="17"/>
  <c r="B12" i="1"/>
  <c r="I13" i="1"/>
  <c r="A12" i="1"/>
  <c r="J12" i="1"/>
  <c r="M9" i="18"/>
  <c r="X11" i="18"/>
  <c r="X12" i="18"/>
  <c r="W12" i="18"/>
  <c r="U13" i="18"/>
  <c r="V12" i="18"/>
  <c r="L10" i="18"/>
  <c r="M10" i="18"/>
  <c r="V10" i="1"/>
  <c r="V11" i="1"/>
  <c r="X10" i="1"/>
  <c r="X11" i="1"/>
  <c r="AM10" i="17"/>
  <c r="AK10" i="17"/>
  <c r="X12" i="17"/>
  <c r="X13" i="17"/>
  <c r="V13" i="17"/>
  <c r="V14" i="17"/>
  <c r="AM11" i="17"/>
  <c r="AK11" i="17"/>
  <c r="U13" i="17"/>
  <c r="U14" i="17"/>
  <c r="AM9" i="1"/>
  <c r="W10" i="1"/>
  <c r="AM10" i="1"/>
  <c r="AL9" i="1"/>
  <c r="S13" i="1"/>
  <c r="AD13" i="1"/>
  <c r="C14" i="18"/>
  <c r="S13" i="18"/>
  <c r="AD13" i="18"/>
  <c r="S13" i="17"/>
  <c r="AD13" i="17"/>
  <c r="S13" i="16"/>
  <c r="AD13" i="16"/>
  <c r="C14" i="14"/>
  <c r="G14" i="14"/>
  <c r="S13" i="14"/>
  <c r="AD13" i="14"/>
  <c r="G183" i="20"/>
  <c r="F14" i="18"/>
  <c r="R14" i="18" s="1"/>
  <c r="G14" i="18"/>
  <c r="F14" i="1"/>
  <c r="R14" i="1" s="1"/>
  <c r="F18" i="20"/>
  <c r="R18" i="20" s="1"/>
  <c r="F14" i="17"/>
  <c r="R14" i="17" s="1"/>
  <c r="F17" i="21"/>
  <c r="R17" i="21" s="1"/>
  <c r="F14" i="16"/>
  <c r="R14" i="16" s="1"/>
  <c r="F17" i="22"/>
  <c r="R17" i="22" s="1"/>
  <c r="F14" i="14"/>
  <c r="R14" i="14" s="1"/>
  <c r="M11" i="17"/>
  <c r="M10" i="17"/>
  <c r="L11" i="17"/>
  <c r="L10" i="17"/>
  <c r="Q11" i="17"/>
  <c r="L12" i="17"/>
  <c r="U9" i="1"/>
  <c r="M9" i="1"/>
  <c r="L8" i="1"/>
  <c r="Q9" i="1"/>
  <c r="J15" i="24"/>
  <c r="A15" i="24"/>
  <c r="F16" i="24"/>
  <c r="R16" i="24" s="1"/>
  <c r="S16" i="24"/>
  <c r="AD16" i="24"/>
  <c r="C17" i="24"/>
  <c r="G17" i="24"/>
  <c r="I16" i="24"/>
  <c r="H15" i="24"/>
  <c r="B15" i="24"/>
  <c r="AM208" i="14"/>
  <c r="AL208" i="14"/>
  <c r="AK208" i="14"/>
  <c r="M208" i="14"/>
  <c r="L208" i="14"/>
  <c r="M207" i="14"/>
  <c r="L207" i="14"/>
  <c r="M206" i="14"/>
  <c r="L206" i="14"/>
  <c r="M205" i="14"/>
  <c r="L205" i="14"/>
  <c r="M204" i="14"/>
  <c r="L204" i="14"/>
  <c r="M203" i="14"/>
  <c r="L203" i="14"/>
  <c r="M202" i="14"/>
  <c r="L202" i="14"/>
  <c r="M201" i="14"/>
  <c r="L201" i="14"/>
  <c r="M200" i="14"/>
  <c r="L200" i="14"/>
  <c r="M199" i="14"/>
  <c r="L199" i="14"/>
  <c r="M198" i="14"/>
  <c r="L198" i="14"/>
  <c r="M197" i="14"/>
  <c r="L197" i="14"/>
  <c r="M196" i="14"/>
  <c r="L196" i="14"/>
  <c r="M195" i="14"/>
  <c r="L195" i="14"/>
  <c r="M194" i="14"/>
  <c r="L194" i="14"/>
  <c r="M193" i="14"/>
  <c r="L193" i="14"/>
  <c r="M192" i="14"/>
  <c r="L192" i="14"/>
  <c r="M191" i="14"/>
  <c r="L191" i="14"/>
  <c r="M190" i="14"/>
  <c r="L190" i="14"/>
  <c r="M189" i="14"/>
  <c r="L189" i="14"/>
  <c r="M188" i="14"/>
  <c r="L188" i="14"/>
  <c r="M187" i="14"/>
  <c r="L187" i="14"/>
  <c r="M186" i="14"/>
  <c r="L186" i="14"/>
  <c r="M185" i="14"/>
  <c r="L185" i="14"/>
  <c r="M184" i="14"/>
  <c r="L184" i="14"/>
  <c r="M183" i="14"/>
  <c r="L183" i="14"/>
  <c r="M182" i="14"/>
  <c r="L182" i="14"/>
  <c r="M181" i="14"/>
  <c r="L181" i="14"/>
  <c r="M180" i="14"/>
  <c r="L180" i="14"/>
  <c r="M179" i="14"/>
  <c r="L179" i="14"/>
  <c r="M178" i="14"/>
  <c r="L178" i="14"/>
  <c r="M177" i="14"/>
  <c r="L177" i="14"/>
  <c r="M176" i="14"/>
  <c r="L176" i="14"/>
  <c r="M175" i="14"/>
  <c r="L175" i="14"/>
  <c r="M174" i="14"/>
  <c r="L174" i="14"/>
  <c r="M173" i="14"/>
  <c r="L173" i="14"/>
  <c r="M172" i="14"/>
  <c r="L172" i="14"/>
  <c r="M171" i="14"/>
  <c r="L171" i="14"/>
  <c r="M170" i="14"/>
  <c r="L170" i="14"/>
  <c r="M169" i="14"/>
  <c r="L169" i="14"/>
  <c r="M168" i="14"/>
  <c r="L168" i="14"/>
  <c r="M167" i="14"/>
  <c r="L167" i="14"/>
  <c r="M166" i="14"/>
  <c r="L166" i="14"/>
  <c r="M165" i="14"/>
  <c r="L165" i="14"/>
  <c r="M164" i="14"/>
  <c r="L164" i="14"/>
  <c r="M163" i="14"/>
  <c r="L163" i="14"/>
  <c r="M162" i="14"/>
  <c r="L162" i="14"/>
  <c r="M161" i="14"/>
  <c r="L161" i="14"/>
  <c r="M160" i="14"/>
  <c r="L160" i="14"/>
  <c r="M159" i="14"/>
  <c r="L159" i="14"/>
  <c r="M158" i="14"/>
  <c r="L158" i="14"/>
  <c r="M157" i="14"/>
  <c r="L157" i="14"/>
  <c r="M156" i="14"/>
  <c r="L156" i="14"/>
  <c r="M155" i="14"/>
  <c r="L155" i="14"/>
  <c r="M154" i="14"/>
  <c r="L154" i="14"/>
  <c r="M153" i="14"/>
  <c r="L153" i="14"/>
  <c r="M152" i="14"/>
  <c r="L152" i="14"/>
  <c r="M151" i="14"/>
  <c r="L151" i="14"/>
  <c r="M150" i="14"/>
  <c r="L150" i="14"/>
  <c r="M149" i="14"/>
  <c r="L149" i="14"/>
  <c r="M148" i="14"/>
  <c r="L148" i="14"/>
  <c r="M147" i="14"/>
  <c r="L147" i="14"/>
  <c r="M146" i="14"/>
  <c r="L146" i="14"/>
  <c r="M145" i="14"/>
  <c r="L145" i="14"/>
  <c r="M144" i="14"/>
  <c r="L144" i="14"/>
  <c r="M143" i="14"/>
  <c r="L143" i="14"/>
  <c r="M142" i="14"/>
  <c r="L142" i="14"/>
  <c r="M141" i="14"/>
  <c r="L141" i="14"/>
  <c r="M140" i="14"/>
  <c r="L140" i="14"/>
  <c r="M139" i="14"/>
  <c r="L139" i="14"/>
  <c r="M138" i="14"/>
  <c r="L138" i="14"/>
  <c r="M137" i="14"/>
  <c r="L137" i="14"/>
  <c r="M136" i="14"/>
  <c r="L136" i="14"/>
  <c r="M135" i="14"/>
  <c r="L135" i="14"/>
  <c r="M134" i="14"/>
  <c r="L134" i="14"/>
  <c r="M133" i="14"/>
  <c r="L133" i="14"/>
  <c r="M132" i="14"/>
  <c r="L132" i="14"/>
  <c r="M131" i="14"/>
  <c r="L131" i="14"/>
  <c r="M130" i="14"/>
  <c r="L130" i="14"/>
  <c r="M129" i="14"/>
  <c r="L129" i="14"/>
  <c r="M128" i="14"/>
  <c r="L128" i="14"/>
  <c r="M127" i="14"/>
  <c r="L127" i="14"/>
  <c r="M126" i="14"/>
  <c r="L126" i="14"/>
  <c r="M125" i="14"/>
  <c r="L125" i="14"/>
  <c r="M124" i="14"/>
  <c r="L124" i="14"/>
  <c r="M123" i="14"/>
  <c r="L123" i="14"/>
  <c r="M122" i="14"/>
  <c r="L122" i="14"/>
  <c r="M121" i="14"/>
  <c r="L121" i="14"/>
  <c r="M120" i="14"/>
  <c r="L120" i="14"/>
  <c r="M119" i="14"/>
  <c r="L119" i="14"/>
  <c r="M118" i="14"/>
  <c r="L118" i="14"/>
  <c r="M117" i="14"/>
  <c r="L117" i="14"/>
  <c r="M116" i="14"/>
  <c r="L116" i="14"/>
  <c r="M115" i="14"/>
  <c r="L1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M50" i="14"/>
  <c r="M55" i="14"/>
  <c r="M54" i="14"/>
  <c r="V3" i="14"/>
  <c r="AG3" i="14"/>
  <c r="V4" i="14"/>
  <c r="AG4" i="14"/>
  <c r="V5" i="14"/>
  <c r="AG5" i="14"/>
  <c r="AQ33" i="14"/>
  <c r="AQ35" i="14"/>
  <c r="AG6" i="14"/>
  <c r="AG8" i="14"/>
  <c r="AH6" i="14"/>
  <c r="AH8" i="14"/>
  <c r="AI6" i="14"/>
  <c r="AK208" i="22"/>
  <c r="AG8" i="22"/>
  <c r="AL208" i="22"/>
  <c r="AH8" i="22"/>
  <c r="AM208" i="22"/>
  <c r="AG14" i="21"/>
  <c r="AG15" i="21"/>
  <c r="AG16" i="21"/>
  <c r="AG17" i="21"/>
  <c r="AG18" i="21"/>
  <c r="AG19" i="2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58" i="21"/>
  <c r="AG59" i="21"/>
  <c r="AG60" i="21"/>
  <c r="AG61" i="21"/>
  <c r="AG62" i="21"/>
  <c r="AG63" i="21"/>
  <c r="AG64" i="21"/>
  <c r="AG65" i="21"/>
  <c r="AG66" i="21"/>
  <c r="AG67" i="21"/>
  <c r="AG68" i="21"/>
  <c r="AG69" i="21"/>
  <c r="AG70" i="21"/>
  <c r="AG71" i="21"/>
  <c r="AG72" i="21"/>
  <c r="AG73" i="21"/>
  <c r="AG74" i="21"/>
  <c r="AG75" i="21"/>
  <c r="AG76" i="21"/>
  <c r="AG77"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3" i="21"/>
  <c r="AG104" i="21"/>
  <c r="AG105" i="21"/>
  <c r="AG106" i="21"/>
  <c r="AG107" i="21"/>
  <c r="AG108" i="21"/>
  <c r="AG109" i="21"/>
  <c r="AG110" i="21"/>
  <c r="AG111" i="21"/>
  <c r="AG112" i="21"/>
  <c r="AG113" i="21"/>
  <c r="AG114" i="21"/>
  <c r="AG115" i="21"/>
  <c r="AG116" i="21"/>
  <c r="AG117" i="21"/>
  <c r="AG118" i="21"/>
  <c r="AG119" i="21"/>
  <c r="AG120" i="21"/>
  <c r="AG121" i="21"/>
  <c r="AG122" i="21"/>
  <c r="AG123" i="21"/>
  <c r="AG124"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8" i="21"/>
  <c r="AG149" i="21"/>
  <c r="AG150" i="21"/>
  <c r="AG151" i="21"/>
  <c r="AG152" i="21"/>
  <c r="AG153" i="21"/>
  <c r="AG154" i="21"/>
  <c r="AG155" i="21"/>
  <c r="AG156" i="21"/>
  <c r="AG157" i="21"/>
  <c r="AG158" i="21"/>
  <c r="AG159" i="21"/>
  <c r="AG160" i="21"/>
  <c r="AG161" i="21"/>
  <c r="AG162" i="21"/>
  <c r="AG163" i="21"/>
  <c r="AG164" i="21"/>
  <c r="AG165" i="21"/>
  <c r="AG166" i="21"/>
  <c r="AG167" i="21"/>
  <c r="AG168" i="21"/>
  <c r="AG169" i="21"/>
  <c r="AG170" i="21"/>
  <c r="AG171" i="21"/>
  <c r="AG172" i="21"/>
  <c r="AG173" i="21"/>
  <c r="AG174"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8" i="21"/>
  <c r="AG209" i="21"/>
  <c r="AG210" i="21"/>
  <c r="AG211" i="21"/>
  <c r="AG212" i="21"/>
  <c r="AG213" i="21"/>
  <c r="AG214" i="21"/>
  <c r="AG215" i="21"/>
  <c r="AG216" i="21"/>
  <c r="AG217" i="21"/>
  <c r="AG218" i="21"/>
  <c r="AG219" i="21"/>
  <c r="AG220" i="21"/>
  <c r="AG221" i="21"/>
  <c r="AG222" i="21"/>
  <c r="AG223" i="21"/>
  <c r="AG224" i="21"/>
  <c r="AG225" i="21"/>
  <c r="AG226" i="21"/>
  <c r="AG227" i="21"/>
  <c r="AG228" i="21"/>
  <c r="AG229" i="21"/>
  <c r="AG230" i="21"/>
  <c r="AG231" i="21"/>
  <c r="AG232" i="21"/>
  <c r="AG233" i="21"/>
  <c r="AG234" i="21"/>
  <c r="AG235" i="21"/>
  <c r="AG236" i="21"/>
  <c r="AG237" i="21"/>
  <c r="P62" i="1"/>
  <c r="P63" i="1"/>
  <c r="L12" i="18"/>
  <c r="H13" i="18"/>
  <c r="B13" i="18"/>
  <c r="A13" i="14"/>
  <c r="J13" i="14"/>
  <c r="A13" i="18"/>
  <c r="J13" i="18"/>
  <c r="I14" i="14"/>
  <c r="I14" i="16"/>
  <c r="I14" i="18"/>
  <c r="H13" i="14"/>
  <c r="B13" i="14"/>
  <c r="A13" i="16"/>
  <c r="J13" i="16"/>
  <c r="B13" i="16"/>
  <c r="A16" i="22"/>
  <c r="J16" i="22"/>
  <c r="I17" i="22"/>
  <c r="S17" i="22"/>
  <c r="AD17" i="22"/>
  <c r="H16" i="22"/>
  <c r="B16" i="22"/>
  <c r="A16" i="21"/>
  <c r="J16" i="21"/>
  <c r="I17" i="21"/>
  <c r="S17" i="21"/>
  <c r="AD17" i="21"/>
  <c r="B16" i="21"/>
  <c r="H17" i="20"/>
  <c r="B17" i="20"/>
  <c r="J17" i="20"/>
  <c r="A17" i="20"/>
  <c r="I18" i="20"/>
  <c r="S18" i="20"/>
  <c r="AD18" i="20"/>
  <c r="I14" i="17"/>
  <c r="B13" i="17"/>
  <c r="A13" i="17"/>
  <c r="J13" i="17"/>
  <c r="A13" i="1"/>
  <c r="J13" i="1"/>
  <c r="B13" i="1"/>
  <c r="I14" i="1"/>
  <c r="M11" i="18"/>
  <c r="L11" i="18"/>
  <c r="V13" i="18"/>
  <c r="U14" i="18"/>
  <c r="M12" i="18"/>
  <c r="Q11" i="18"/>
  <c r="Q12" i="18"/>
  <c r="W13" i="18"/>
  <c r="W14" i="18"/>
  <c r="X13" i="18"/>
  <c r="M12" i="17"/>
  <c r="X14" i="17"/>
  <c r="X15" i="17"/>
  <c r="V15" i="17"/>
  <c r="V16" i="17"/>
  <c r="V17" i="17"/>
  <c r="M13" i="17"/>
  <c r="AK12" i="17"/>
  <c r="AM12" i="17"/>
  <c r="U15" i="17"/>
  <c r="W11" i="1"/>
  <c r="AL10" i="1"/>
  <c r="AK10" i="1"/>
  <c r="X12" i="1"/>
  <c r="V12" i="1"/>
  <c r="S14" i="1"/>
  <c r="AD14" i="1"/>
  <c r="C15" i="18"/>
  <c r="S14" i="18"/>
  <c r="AD14" i="18"/>
  <c r="S14" i="17"/>
  <c r="AD14" i="17"/>
  <c r="S14" i="16"/>
  <c r="AD14" i="16"/>
  <c r="C15" i="14"/>
  <c r="G15" i="14"/>
  <c r="S14" i="14"/>
  <c r="AD14" i="14"/>
  <c r="G184" i="20"/>
  <c r="F15" i="18"/>
  <c r="R15" i="18" s="1"/>
  <c r="G15" i="18"/>
  <c r="F15" i="1"/>
  <c r="R15" i="1" s="1"/>
  <c r="F19" i="20"/>
  <c r="R19" i="20" s="1"/>
  <c r="F15" i="17"/>
  <c r="R15" i="17" s="1"/>
  <c r="F18" i="21"/>
  <c r="R18" i="21" s="1"/>
  <c r="F15" i="16"/>
  <c r="R15" i="16" s="1"/>
  <c r="F18" i="22"/>
  <c r="R18" i="22" s="1"/>
  <c r="F15" i="14"/>
  <c r="R15" i="14" s="1"/>
  <c r="Q12" i="17"/>
  <c r="Q13" i="17"/>
  <c r="U10" i="1"/>
  <c r="M10" i="1"/>
  <c r="L9" i="1"/>
  <c r="Q10" i="1"/>
  <c r="Q13" i="18"/>
  <c r="A16" i="24"/>
  <c r="J16" i="24"/>
  <c r="H16" i="24"/>
  <c r="B16" i="24"/>
  <c r="F17" i="24"/>
  <c r="R17" i="24" s="1"/>
  <c r="S17" i="24"/>
  <c r="AD17" i="24"/>
  <c r="C18" i="24"/>
  <c r="G18" i="24"/>
  <c r="I17" i="24"/>
  <c r="BB29" i="18"/>
  <c r="AH9" i="14"/>
  <c r="AH10" i="14"/>
  <c r="AH11" i="14"/>
  <c r="AH12" i="14"/>
  <c r="AH13" i="14"/>
  <c r="AH14" i="14"/>
  <c r="AH15" i="14"/>
  <c r="AH16" i="14"/>
  <c r="AH17" i="14"/>
  <c r="AH18" i="14"/>
  <c r="AH19" i="14"/>
  <c r="AJ19" i="14"/>
  <c r="AH20" i="14"/>
  <c r="AJ20" i="14"/>
  <c r="AH21" i="14"/>
  <c r="AJ21" i="14"/>
  <c r="AH22" i="14"/>
  <c r="AJ22" i="14"/>
  <c r="AH23" i="14"/>
  <c r="AJ23" i="14"/>
  <c r="AH24" i="14"/>
  <c r="AJ24" i="14"/>
  <c r="AH25" i="14"/>
  <c r="AJ25" i="14"/>
  <c r="AH26" i="14"/>
  <c r="AJ26" i="14"/>
  <c r="AH27" i="14"/>
  <c r="AJ27" i="14"/>
  <c r="AH28" i="14"/>
  <c r="AJ28" i="14"/>
  <c r="AH29" i="14"/>
  <c r="AJ29" i="14"/>
  <c r="AH30" i="14"/>
  <c r="AJ30" i="14"/>
  <c r="AH31" i="14"/>
  <c r="AJ31" i="14"/>
  <c r="AH32" i="14"/>
  <c r="AJ32" i="14"/>
  <c r="AH33" i="14"/>
  <c r="AJ33" i="14"/>
  <c r="AH34" i="14"/>
  <c r="AJ34" i="14"/>
  <c r="AH35" i="14"/>
  <c r="AJ35" i="14"/>
  <c r="AH36" i="14"/>
  <c r="AJ36" i="14"/>
  <c r="AH37" i="14"/>
  <c r="AJ37" i="14"/>
  <c r="AH38" i="14"/>
  <c r="AJ38" i="14"/>
  <c r="AH39" i="14"/>
  <c r="AJ39" i="14"/>
  <c r="AH40" i="14"/>
  <c r="AJ40" i="14"/>
  <c r="AH41" i="14"/>
  <c r="AJ41" i="14"/>
  <c r="AH42" i="14"/>
  <c r="AJ42" i="14"/>
  <c r="AH43" i="14"/>
  <c r="AJ43" i="14"/>
  <c r="AH44" i="14"/>
  <c r="AJ44" i="14"/>
  <c r="AH45" i="14"/>
  <c r="AJ45" i="14"/>
  <c r="AH46" i="14"/>
  <c r="AJ46" i="14"/>
  <c r="AH47" i="14"/>
  <c r="AJ47" i="14"/>
  <c r="AH48" i="14"/>
  <c r="AJ48" i="14"/>
  <c r="AH49" i="14"/>
  <c r="AJ49" i="14"/>
  <c r="AH50" i="14"/>
  <c r="AJ50" i="14"/>
  <c r="AH51" i="14"/>
  <c r="AJ51" i="14"/>
  <c r="AH52" i="14"/>
  <c r="AJ52" i="14"/>
  <c r="AH53" i="14"/>
  <c r="AJ53" i="14"/>
  <c r="AH54" i="14"/>
  <c r="AJ54" i="14"/>
  <c r="AH55" i="14"/>
  <c r="AJ55" i="14"/>
  <c r="AH56" i="14"/>
  <c r="AJ56" i="14"/>
  <c r="AH57" i="14"/>
  <c r="AJ57" i="14"/>
  <c r="AH58" i="14"/>
  <c r="AJ58" i="14"/>
  <c r="AH59" i="14"/>
  <c r="AJ59" i="14"/>
  <c r="AH60" i="14"/>
  <c r="AJ60" i="14"/>
  <c r="AH61" i="14"/>
  <c r="AJ61" i="14"/>
  <c r="AH62" i="14"/>
  <c r="AJ62" i="14"/>
  <c r="AH63" i="14"/>
  <c r="AJ63" i="14"/>
  <c r="AH64" i="14"/>
  <c r="AJ64" i="14"/>
  <c r="AH65" i="14"/>
  <c r="AJ65" i="14"/>
  <c r="AH66" i="14"/>
  <c r="AJ66" i="14"/>
  <c r="AH67" i="14"/>
  <c r="AJ67" i="14"/>
  <c r="AH68" i="14"/>
  <c r="AJ68" i="14"/>
  <c r="AH69" i="14"/>
  <c r="AJ69" i="14"/>
  <c r="AH70" i="14"/>
  <c r="AJ70" i="14"/>
  <c r="AH71" i="14"/>
  <c r="AJ71" i="14"/>
  <c r="AH72" i="14"/>
  <c r="AJ72" i="14"/>
  <c r="AH73" i="14"/>
  <c r="AJ73" i="14"/>
  <c r="AH74" i="14"/>
  <c r="AJ74" i="14"/>
  <c r="AH75" i="14"/>
  <c r="AJ75" i="14"/>
  <c r="AH76" i="14"/>
  <c r="AJ76" i="14"/>
  <c r="AH77" i="14"/>
  <c r="AJ77" i="14"/>
  <c r="AH78" i="14"/>
  <c r="AJ78" i="14"/>
  <c r="AH79" i="14"/>
  <c r="AJ79" i="14"/>
  <c r="AH80" i="14"/>
  <c r="AJ80" i="14"/>
  <c r="AH81" i="14"/>
  <c r="AJ81" i="14"/>
  <c r="AH82" i="14"/>
  <c r="AJ82" i="14"/>
  <c r="AH83" i="14"/>
  <c r="AJ83" i="14"/>
  <c r="AH84" i="14"/>
  <c r="AJ84" i="14"/>
  <c r="AH85" i="14"/>
  <c r="AJ85" i="14"/>
  <c r="AH86" i="14"/>
  <c r="AJ86" i="14"/>
  <c r="AH87" i="14"/>
  <c r="AJ87" i="14"/>
  <c r="AH88" i="14"/>
  <c r="AJ88" i="14"/>
  <c r="AH89" i="14"/>
  <c r="AJ89" i="14"/>
  <c r="AH90" i="14"/>
  <c r="AJ90" i="14"/>
  <c r="AH91" i="14"/>
  <c r="AJ91" i="14"/>
  <c r="AH92" i="14"/>
  <c r="AJ92" i="14"/>
  <c r="AH93" i="14"/>
  <c r="AJ93" i="14"/>
  <c r="AH94" i="14"/>
  <c r="AJ94" i="14"/>
  <c r="AH95" i="14"/>
  <c r="AJ95" i="14"/>
  <c r="AH96" i="14"/>
  <c r="AJ96" i="14"/>
  <c r="AH97" i="14"/>
  <c r="AJ97" i="14"/>
  <c r="AH98" i="14"/>
  <c r="AJ98" i="14"/>
  <c r="AH99" i="14"/>
  <c r="AJ99" i="14"/>
  <c r="AH100" i="14"/>
  <c r="AJ100" i="14"/>
  <c r="AH101" i="14"/>
  <c r="AJ101" i="14"/>
  <c r="AH102" i="14"/>
  <c r="AJ102" i="14"/>
  <c r="AH103" i="14"/>
  <c r="AJ103" i="14"/>
  <c r="AH104" i="14"/>
  <c r="AJ104" i="14"/>
  <c r="AH105" i="14"/>
  <c r="AJ105" i="14"/>
  <c r="AH106" i="14"/>
  <c r="AJ106" i="14"/>
  <c r="AH107" i="14"/>
  <c r="AJ107" i="14"/>
  <c r="AH108" i="14"/>
  <c r="AJ108" i="14"/>
  <c r="AH109" i="14"/>
  <c r="AJ109" i="14"/>
  <c r="AH110" i="14"/>
  <c r="AJ110" i="14"/>
  <c r="AH111" i="14"/>
  <c r="AJ111" i="14"/>
  <c r="AH112" i="14"/>
  <c r="AJ112" i="14"/>
  <c r="AH113" i="14"/>
  <c r="AJ113" i="14"/>
  <c r="AG9" i="14"/>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AG49" i="14"/>
  <c r="AG50" i="14"/>
  <c r="AG51" i="14"/>
  <c r="AG52" i="14"/>
  <c r="AG53" i="14"/>
  <c r="AG54" i="14"/>
  <c r="AG55" i="14"/>
  <c r="AG56" i="14"/>
  <c r="AG57" i="14"/>
  <c r="AG58" i="14"/>
  <c r="AG59" i="14"/>
  <c r="AG60" i="14"/>
  <c r="AG61" i="14"/>
  <c r="AG62" i="14"/>
  <c r="AG63" i="14"/>
  <c r="AG64" i="14"/>
  <c r="AG65" i="14"/>
  <c r="AG66" i="14"/>
  <c r="AG67" i="14"/>
  <c r="AG68" i="14"/>
  <c r="AG69" i="14"/>
  <c r="AG70" i="14"/>
  <c r="AG71" i="14"/>
  <c r="AG72" i="14"/>
  <c r="AG73" i="14"/>
  <c r="AG74" i="14"/>
  <c r="AG75" i="14"/>
  <c r="AG76" i="14"/>
  <c r="AG77" i="14"/>
  <c r="AG78" i="14"/>
  <c r="AG79" i="14"/>
  <c r="AG80" i="14"/>
  <c r="AG81" i="14"/>
  <c r="AG82" i="14"/>
  <c r="AG83" i="14"/>
  <c r="AG84" i="14"/>
  <c r="AG85" i="14"/>
  <c r="AG86" i="14"/>
  <c r="AG87" i="14"/>
  <c r="AG88" i="14"/>
  <c r="AG89" i="14"/>
  <c r="AG90" i="14"/>
  <c r="AG91" i="14"/>
  <c r="AG92" i="14"/>
  <c r="AG93" i="14"/>
  <c r="AG94" i="14"/>
  <c r="AG95" i="14"/>
  <c r="AG96" i="14"/>
  <c r="AG97" i="14"/>
  <c r="AG98" i="14"/>
  <c r="AG99" i="14"/>
  <c r="AG100" i="14"/>
  <c r="AG101" i="14"/>
  <c r="AG102" i="14"/>
  <c r="AG103" i="14"/>
  <c r="AG104" i="14"/>
  <c r="AG105" i="14"/>
  <c r="AG106" i="14"/>
  <c r="AG107" i="14"/>
  <c r="AG108" i="14"/>
  <c r="AG109" i="14"/>
  <c r="AG110" i="14"/>
  <c r="AG111" i="14"/>
  <c r="AG112" i="14"/>
  <c r="AG113" i="14"/>
  <c r="AV20" i="14"/>
  <c r="AV28" i="14" s="1"/>
  <c r="AS20" i="14"/>
  <c r="AV19" i="14"/>
  <c r="AV27" i="14" s="1"/>
  <c r="AS19" i="14"/>
  <c r="AS27" i="14" s="1"/>
  <c r="D27" i="26" s="1"/>
  <c r="AV18" i="14"/>
  <c r="AU18" i="14" s="1"/>
  <c r="AS18" i="14"/>
  <c r="D26" i="19" s="1"/>
  <c r="E27" i="19" s="1"/>
  <c r="AQ37" i="14"/>
  <c r="AH9" i="22"/>
  <c r="AH10" i="22"/>
  <c r="AH11" i="22"/>
  <c r="AG9" i="22"/>
  <c r="AG10" i="22"/>
  <c r="AG11" i="22"/>
  <c r="AG12" i="22"/>
  <c r="AH34" i="21"/>
  <c r="AJ34" i="21"/>
  <c r="AH35" i="21"/>
  <c r="AJ35" i="21"/>
  <c r="AH36" i="21"/>
  <c r="AJ36" i="21"/>
  <c r="AH37" i="21"/>
  <c r="AJ37" i="21"/>
  <c r="AH38" i="21"/>
  <c r="AJ38" i="21"/>
  <c r="AH39" i="21"/>
  <c r="AJ39" i="21"/>
  <c r="AH40" i="21"/>
  <c r="AJ40" i="21"/>
  <c r="AH41" i="21"/>
  <c r="AJ41" i="21"/>
  <c r="AH42" i="21"/>
  <c r="AJ42" i="21"/>
  <c r="AH43" i="21"/>
  <c r="AJ43" i="21"/>
  <c r="AH44" i="21"/>
  <c r="AJ44" i="21"/>
  <c r="AH45" i="21"/>
  <c r="AJ45" i="21"/>
  <c r="AH46" i="21"/>
  <c r="AJ46" i="21"/>
  <c r="AH47" i="21"/>
  <c r="AJ47" i="21"/>
  <c r="AH48" i="21"/>
  <c r="AJ48" i="21"/>
  <c r="AH49" i="21"/>
  <c r="AJ49" i="21"/>
  <c r="AH50" i="21"/>
  <c r="AJ50" i="21"/>
  <c r="AH51" i="21"/>
  <c r="AJ51" i="21"/>
  <c r="AH52" i="21"/>
  <c r="AJ52" i="21"/>
  <c r="AH53" i="21"/>
  <c r="AJ53" i="21"/>
  <c r="AH54" i="21"/>
  <c r="AJ54" i="21"/>
  <c r="AH55" i="21"/>
  <c r="AJ55" i="21"/>
  <c r="AH56" i="21"/>
  <c r="AJ56" i="21"/>
  <c r="AH57" i="21"/>
  <c r="AJ57" i="21"/>
  <c r="AH58" i="21"/>
  <c r="AJ58" i="21"/>
  <c r="AH59" i="21"/>
  <c r="AJ59" i="21"/>
  <c r="AH60" i="21"/>
  <c r="AJ60" i="21"/>
  <c r="AH61" i="21"/>
  <c r="AJ61" i="21"/>
  <c r="AH62" i="21"/>
  <c r="AJ62" i="21"/>
  <c r="AH63" i="21"/>
  <c r="AJ63" i="21"/>
  <c r="AH64" i="21"/>
  <c r="AJ64" i="21"/>
  <c r="AH65" i="21"/>
  <c r="AJ65" i="21"/>
  <c r="AH66" i="21"/>
  <c r="AJ66" i="21"/>
  <c r="AH67" i="21"/>
  <c r="AJ67" i="21"/>
  <c r="AH68" i="21"/>
  <c r="AJ68" i="21"/>
  <c r="AH69" i="21"/>
  <c r="AJ69" i="21"/>
  <c r="AH70" i="21"/>
  <c r="AJ70" i="21"/>
  <c r="AH71" i="21"/>
  <c r="AJ71" i="21"/>
  <c r="AH72" i="21"/>
  <c r="AJ72" i="21"/>
  <c r="AH73" i="21"/>
  <c r="AJ73" i="21"/>
  <c r="AH74" i="21"/>
  <c r="AJ74" i="21"/>
  <c r="AH75" i="21"/>
  <c r="AJ75" i="21"/>
  <c r="AH76" i="21"/>
  <c r="AJ76" i="21"/>
  <c r="AH77" i="21"/>
  <c r="AJ77" i="21"/>
  <c r="AH78" i="21"/>
  <c r="AJ78" i="21"/>
  <c r="AH79" i="21"/>
  <c r="AJ79" i="21"/>
  <c r="AH80" i="21"/>
  <c r="AJ80" i="21"/>
  <c r="AH81" i="21"/>
  <c r="AJ81" i="21"/>
  <c r="AH82" i="21"/>
  <c r="AJ82" i="21"/>
  <c r="AH83" i="21"/>
  <c r="AJ83" i="21"/>
  <c r="AH84" i="21"/>
  <c r="AJ84" i="21"/>
  <c r="AH85" i="21"/>
  <c r="AJ85" i="21"/>
  <c r="AH86" i="21"/>
  <c r="AJ86" i="21"/>
  <c r="AH87" i="21"/>
  <c r="AJ87" i="21"/>
  <c r="AH88" i="21"/>
  <c r="AJ88" i="21"/>
  <c r="AH89" i="21"/>
  <c r="AJ89" i="21"/>
  <c r="AH90" i="21"/>
  <c r="AJ90" i="21"/>
  <c r="AH91" i="21"/>
  <c r="AJ91" i="21"/>
  <c r="AH92" i="21"/>
  <c r="AJ92" i="21"/>
  <c r="AH93" i="21"/>
  <c r="AJ93" i="21"/>
  <c r="AH94" i="21"/>
  <c r="AJ94" i="21"/>
  <c r="AH95" i="21"/>
  <c r="AJ95" i="21"/>
  <c r="AH96" i="21"/>
  <c r="AJ96" i="21"/>
  <c r="AH97" i="21"/>
  <c r="AJ97" i="21"/>
  <c r="AH98" i="21"/>
  <c r="AJ98" i="21"/>
  <c r="AH99" i="21"/>
  <c r="AJ99" i="21"/>
  <c r="AH100" i="21"/>
  <c r="AJ100" i="21"/>
  <c r="AH101" i="21"/>
  <c r="AJ101" i="21"/>
  <c r="AH102" i="21"/>
  <c r="AJ102" i="21"/>
  <c r="AH103" i="21"/>
  <c r="AJ103" i="21"/>
  <c r="AH104" i="21"/>
  <c r="AJ104" i="21"/>
  <c r="AH105" i="21"/>
  <c r="AJ105" i="21"/>
  <c r="AH106" i="21"/>
  <c r="AJ106" i="21"/>
  <c r="AH107" i="21"/>
  <c r="AJ107" i="21"/>
  <c r="AH108" i="21"/>
  <c r="AJ108" i="21"/>
  <c r="AH109" i="21"/>
  <c r="AJ109" i="21"/>
  <c r="AH110" i="21"/>
  <c r="AJ110" i="21"/>
  <c r="AH111" i="21"/>
  <c r="AJ111" i="21"/>
  <c r="AH112" i="21"/>
  <c r="AJ112" i="21"/>
  <c r="AH113" i="21"/>
  <c r="AJ113" i="21"/>
  <c r="AH114" i="21"/>
  <c r="AJ114" i="21"/>
  <c r="AH115" i="21"/>
  <c r="AJ115" i="21"/>
  <c r="AH116" i="21"/>
  <c r="AJ116" i="21"/>
  <c r="AH117" i="21"/>
  <c r="AJ117" i="21"/>
  <c r="AH118" i="21"/>
  <c r="AJ118" i="21"/>
  <c r="AH119" i="21"/>
  <c r="AJ119" i="21"/>
  <c r="AH120" i="21"/>
  <c r="AJ120" i="21"/>
  <c r="AH121" i="21"/>
  <c r="AJ121" i="21"/>
  <c r="AH122" i="21"/>
  <c r="AJ122" i="21"/>
  <c r="AH123" i="21"/>
  <c r="AJ123" i="21"/>
  <c r="AH124" i="21"/>
  <c r="AJ124" i="21"/>
  <c r="AH125" i="21"/>
  <c r="AJ125" i="21"/>
  <c r="AH126" i="21"/>
  <c r="AJ126" i="21"/>
  <c r="AH127" i="21"/>
  <c r="AJ127" i="21"/>
  <c r="AH128" i="21"/>
  <c r="AJ128" i="21"/>
  <c r="AH129" i="21"/>
  <c r="AJ129" i="21"/>
  <c r="AH130" i="21"/>
  <c r="AJ130" i="21"/>
  <c r="AH131" i="21"/>
  <c r="AJ131" i="21"/>
  <c r="AH132" i="21"/>
  <c r="AJ132" i="21"/>
  <c r="AH133" i="21"/>
  <c r="AJ133" i="21"/>
  <c r="AH134" i="21"/>
  <c r="AJ134" i="21"/>
  <c r="AH135" i="21"/>
  <c r="AJ135" i="21"/>
  <c r="AH136" i="21"/>
  <c r="AJ136" i="21"/>
  <c r="AH137" i="21"/>
  <c r="AJ137" i="21"/>
  <c r="AH138" i="21"/>
  <c r="AJ138" i="21"/>
  <c r="AH139" i="21"/>
  <c r="AJ139" i="21"/>
  <c r="AH140" i="21"/>
  <c r="AJ140" i="21"/>
  <c r="AH141" i="21"/>
  <c r="AJ141" i="21"/>
  <c r="AH142" i="21"/>
  <c r="AJ142" i="21"/>
  <c r="AH143" i="21"/>
  <c r="AJ143" i="21"/>
  <c r="AH144" i="21"/>
  <c r="AJ144" i="21"/>
  <c r="AH145" i="21"/>
  <c r="AJ145" i="21"/>
  <c r="AH146" i="21"/>
  <c r="AJ146" i="21"/>
  <c r="AH147" i="21"/>
  <c r="AJ147" i="21"/>
  <c r="AH148" i="21"/>
  <c r="AJ148" i="21"/>
  <c r="AH149" i="21"/>
  <c r="AJ149" i="21"/>
  <c r="AH150" i="21"/>
  <c r="AJ150" i="21"/>
  <c r="AH151" i="21"/>
  <c r="AJ151" i="21"/>
  <c r="AH152" i="21"/>
  <c r="AJ152" i="21"/>
  <c r="AH153" i="21"/>
  <c r="AJ153" i="21"/>
  <c r="AH154" i="21"/>
  <c r="AJ154" i="21"/>
  <c r="AH155" i="21"/>
  <c r="AJ155" i="21"/>
  <c r="AH156" i="21"/>
  <c r="AJ156" i="21"/>
  <c r="AH157" i="21"/>
  <c r="AJ157" i="21"/>
  <c r="AH158" i="21"/>
  <c r="AJ158" i="21"/>
  <c r="AH159" i="21"/>
  <c r="AJ159" i="21"/>
  <c r="AH160" i="21"/>
  <c r="AJ160" i="21"/>
  <c r="AH161" i="21"/>
  <c r="AJ161" i="21"/>
  <c r="AH162" i="21"/>
  <c r="AJ162" i="21"/>
  <c r="AH163" i="21"/>
  <c r="AJ163" i="21"/>
  <c r="AH164" i="21"/>
  <c r="AJ164" i="21"/>
  <c r="AH165" i="21"/>
  <c r="AJ165" i="21"/>
  <c r="AH166" i="21"/>
  <c r="AJ166" i="21"/>
  <c r="AH167" i="21"/>
  <c r="AJ167" i="21"/>
  <c r="AH168" i="21"/>
  <c r="AJ168" i="21"/>
  <c r="AH169" i="21"/>
  <c r="AJ169" i="21"/>
  <c r="AH170" i="21"/>
  <c r="AJ170" i="21"/>
  <c r="AH171" i="21"/>
  <c r="AJ171" i="21"/>
  <c r="AH172" i="21"/>
  <c r="AJ172" i="21"/>
  <c r="AH173" i="21"/>
  <c r="AJ173" i="21"/>
  <c r="AH174" i="21"/>
  <c r="AJ174" i="21"/>
  <c r="AH175" i="21"/>
  <c r="AJ175" i="21"/>
  <c r="AH176" i="21"/>
  <c r="AJ176" i="21"/>
  <c r="AH177" i="21"/>
  <c r="AJ177" i="21"/>
  <c r="AH178" i="21"/>
  <c r="AJ178" i="21"/>
  <c r="AH179" i="21"/>
  <c r="AJ179" i="21"/>
  <c r="AH180" i="21"/>
  <c r="AJ180" i="21"/>
  <c r="AH181" i="21"/>
  <c r="AJ181" i="21"/>
  <c r="AH182" i="21"/>
  <c r="AJ182" i="21"/>
  <c r="AH183" i="21"/>
  <c r="AJ183" i="21"/>
  <c r="AH184" i="21"/>
  <c r="AJ184" i="21"/>
  <c r="AH185" i="21"/>
  <c r="AJ185" i="21"/>
  <c r="AH186" i="21"/>
  <c r="AJ186" i="21"/>
  <c r="AH187" i="21"/>
  <c r="AJ187" i="21"/>
  <c r="AH188" i="21"/>
  <c r="AJ188" i="21"/>
  <c r="AH189" i="21"/>
  <c r="AJ189" i="21"/>
  <c r="AH190" i="21"/>
  <c r="AJ190" i="21"/>
  <c r="AH191" i="21"/>
  <c r="AJ191" i="21"/>
  <c r="AH192" i="21"/>
  <c r="AJ192" i="21"/>
  <c r="AH193" i="21"/>
  <c r="AJ193" i="21"/>
  <c r="AH194" i="21"/>
  <c r="AJ194" i="21"/>
  <c r="AH195" i="21"/>
  <c r="AJ195" i="21"/>
  <c r="AH196" i="21"/>
  <c r="AJ196" i="21"/>
  <c r="AH197" i="21"/>
  <c r="AJ197" i="21"/>
  <c r="AH198" i="21"/>
  <c r="AJ198" i="21"/>
  <c r="AH199" i="21"/>
  <c r="AJ199" i="21"/>
  <c r="AH200" i="21"/>
  <c r="AJ200" i="21"/>
  <c r="AH201" i="21"/>
  <c r="AJ201" i="21"/>
  <c r="AH202" i="21"/>
  <c r="AJ202" i="21"/>
  <c r="AH203" i="21"/>
  <c r="AJ203" i="21"/>
  <c r="AH204" i="21"/>
  <c r="AJ204" i="21"/>
  <c r="AH205" i="21"/>
  <c r="AJ205" i="21"/>
  <c r="AH206" i="21"/>
  <c r="AJ206" i="21"/>
  <c r="AH207" i="21"/>
  <c r="AJ207" i="21"/>
  <c r="AH208" i="21"/>
  <c r="AJ208" i="21"/>
  <c r="AH209" i="21"/>
  <c r="AH210" i="21"/>
  <c r="AH211" i="21"/>
  <c r="AH212" i="21"/>
  <c r="AH213" i="21"/>
  <c r="AH214" i="21"/>
  <c r="AH215" i="21"/>
  <c r="AH216" i="21"/>
  <c r="AH217" i="21"/>
  <c r="AH218" i="21"/>
  <c r="AH219" i="21"/>
  <c r="AH220" i="21"/>
  <c r="AH221" i="21"/>
  <c r="AH222" i="21"/>
  <c r="AH223" i="21"/>
  <c r="AH224" i="21"/>
  <c r="AH225" i="21"/>
  <c r="AH226" i="21"/>
  <c r="AH227" i="21"/>
  <c r="AH228" i="21"/>
  <c r="AH229" i="21"/>
  <c r="AH230" i="21"/>
  <c r="AH231" i="21"/>
  <c r="AH232" i="21"/>
  <c r="AH233" i="21"/>
  <c r="AH234" i="21"/>
  <c r="AH235" i="21"/>
  <c r="AH236" i="21"/>
  <c r="AH237" i="21"/>
  <c r="BB29" i="17"/>
  <c r="W15" i="18"/>
  <c r="W16" i="18"/>
  <c r="AM14" i="18"/>
  <c r="AL14" i="18"/>
  <c r="AK14" i="18"/>
  <c r="H14" i="18"/>
  <c r="B14" i="18"/>
  <c r="H14" i="14"/>
  <c r="B14" i="14"/>
  <c r="A14" i="18"/>
  <c r="J14" i="18"/>
  <c r="A14" i="14"/>
  <c r="J14" i="14"/>
  <c r="A14" i="16"/>
  <c r="J14" i="16"/>
  <c r="I15" i="14"/>
  <c r="I15" i="16"/>
  <c r="I15" i="18"/>
  <c r="B14" i="16"/>
  <c r="I18" i="22"/>
  <c r="S18" i="22"/>
  <c r="AD18" i="22"/>
  <c r="B17" i="22"/>
  <c r="H17" i="22"/>
  <c r="J17" i="22"/>
  <c r="A17" i="22"/>
  <c r="J17" i="21"/>
  <c r="A17" i="21"/>
  <c r="I18" i="21"/>
  <c r="S18" i="21"/>
  <c r="AD18" i="21"/>
  <c r="B17" i="21"/>
  <c r="S19" i="20"/>
  <c r="AD19" i="20"/>
  <c r="I19" i="20"/>
  <c r="J18" i="20"/>
  <c r="A18" i="20"/>
  <c r="B18" i="20"/>
  <c r="H18" i="20"/>
  <c r="I15" i="17"/>
  <c r="B14" i="17"/>
  <c r="A14" i="17"/>
  <c r="J14" i="17"/>
  <c r="B14" i="1"/>
  <c r="I15" i="1"/>
  <c r="A14" i="1"/>
  <c r="J14" i="1"/>
  <c r="AL15" i="18"/>
  <c r="AM15" i="18"/>
  <c r="AK15" i="18"/>
  <c r="L13" i="18"/>
  <c r="Q14" i="18"/>
  <c r="X14" i="18"/>
  <c r="L14" i="18"/>
  <c r="U15" i="18"/>
  <c r="M13" i="18"/>
  <c r="V14" i="18"/>
  <c r="V15" i="18"/>
  <c r="V18" i="17"/>
  <c r="V19" i="17"/>
  <c r="X16" i="17"/>
  <c r="X17" i="17"/>
  <c r="U16" i="17"/>
  <c r="U17" i="17"/>
  <c r="L13" i="17"/>
  <c r="AK13" i="17"/>
  <c r="AM13" i="17"/>
  <c r="AL11" i="1"/>
  <c r="AK11" i="1"/>
  <c r="W12" i="1"/>
  <c r="AM11" i="1"/>
  <c r="X13" i="1"/>
  <c r="X14" i="1"/>
  <c r="V13" i="1"/>
  <c r="S15" i="1"/>
  <c r="AD15" i="1"/>
  <c r="C16" i="18"/>
  <c r="S15" i="18"/>
  <c r="AD15" i="18"/>
  <c r="S15" i="17"/>
  <c r="AD15" i="17"/>
  <c r="S15" i="16"/>
  <c r="AD15" i="16"/>
  <c r="C16" i="14"/>
  <c r="G16" i="14"/>
  <c r="S15" i="14"/>
  <c r="AD15" i="14"/>
  <c r="G185" i="20"/>
  <c r="F16" i="18"/>
  <c r="R16" i="18" s="1"/>
  <c r="G16" i="18"/>
  <c r="F16" i="1"/>
  <c r="R16" i="1" s="1"/>
  <c r="F20" i="20"/>
  <c r="R20" i="20" s="1"/>
  <c r="F16" i="17"/>
  <c r="R16" i="17" s="1"/>
  <c r="F19" i="21"/>
  <c r="R19" i="21" s="1"/>
  <c r="F16" i="16"/>
  <c r="R16" i="16" s="1"/>
  <c r="F19" i="22"/>
  <c r="R19" i="22" s="1"/>
  <c r="F16" i="14"/>
  <c r="R16" i="14" s="1"/>
  <c r="L10" i="1"/>
  <c r="Q11" i="1"/>
  <c r="U11" i="1"/>
  <c r="L11" i="1"/>
  <c r="F18" i="24"/>
  <c r="R18" i="24" s="1"/>
  <c r="I18" i="24"/>
  <c r="S18" i="24"/>
  <c r="AD18" i="24"/>
  <c r="C19" i="24"/>
  <c r="G19" i="24"/>
  <c r="H17" i="24"/>
  <c r="B17" i="24"/>
  <c r="J17" i="24"/>
  <c r="A17" i="24"/>
  <c r="AG114" i="14"/>
  <c r="AG237" i="14"/>
  <c r="AG115" i="14"/>
  <c r="AG116" i="14"/>
  <c r="AG117" i="14"/>
  <c r="AG118" i="14"/>
  <c r="AG119" i="14"/>
  <c r="AG120" i="14"/>
  <c r="AG121" i="14"/>
  <c r="AG122" i="14"/>
  <c r="AG123" i="14"/>
  <c r="AG124" i="14"/>
  <c r="AG125" i="14"/>
  <c r="AG126" i="14"/>
  <c r="AG127" i="14"/>
  <c r="AG128" i="14"/>
  <c r="AG129" i="14"/>
  <c r="AG130" i="14"/>
  <c r="AG131" i="14"/>
  <c r="AG132" i="14"/>
  <c r="AG133" i="14"/>
  <c r="AG134" i="14"/>
  <c r="AG135" i="14"/>
  <c r="AG136" i="14"/>
  <c r="AG137" i="14"/>
  <c r="AG138" i="14"/>
  <c r="AG139" i="14"/>
  <c r="AG140" i="14"/>
  <c r="AG141" i="14"/>
  <c r="AG142" i="14"/>
  <c r="AG143" i="14"/>
  <c r="AG144" i="14"/>
  <c r="AG145" i="14"/>
  <c r="AG146" i="14"/>
  <c r="AG147" i="14"/>
  <c r="AG148" i="14"/>
  <c r="AG149" i="14"/>
  <c r="AG150" i="14"/>
  <c r="AG151" i="14"/>
  <c r="AG152" i="14"/>
  <c r="AG153" i="14"/>
  <c r="AG154" i="14"/>
  <c r="AG155" i="14"/>
  <c r="AG156" i="14"/>
  <c r="AG157" i="14"/>
  <c r="AG158" i="14"/>
  <c r="AG159" i="14"/>
  <c r="AG160" i="14"/>
  <c r="AG161" i="14"/>
  <c r="AG162" i="14"/>
  <c r="AG163" i="14"/>
  <c r="AG164" i="14"/>
  <c r="AG165" i="14"/>
  <c r="AG166" i="14"/>
  <c r="AG167" i="14"/>
  <c r="AG168" i="14"/>
  <c r="AG169" i="14"/>
  <c r="AG170" i="14"/>
  <c r="AG171" i="14"/>
  <c r="AG172" i="14"/>
  <c r="AG173" i="14"/>
  <c r="AG174" i="14"/>
  <c r="AG175" i="14"/>
  <c r="AG176" i="14"/>
  <c r="AG177" i="14"/>
  <c r="AG178" i="14"/>
  <c r="AG179" i="14"/>
  <c r="AG180" i="14"/>
  <c r="AG181" i="14"/>
  <c r="AG182" i="14"/>
  <c r="AG183" i="14"/>
  <c r="AG184" i="14"/>
  <c r="AG185" i="14"/>
  <c r="AG186" i="14"/>
  <c r="AG187" i="14"/>
  <c r="AG188" i="14"/>
  <c r="AG189" i="14"/>
  <c r="AG190" i="14"/>
  <c r="AG191" i="14"/>
  <c r="AG192" i="14"/>
  <c r="AG193" i="14"/>
  <c r="AG194" i="14"/>
  <c r="AG195" i="14"/>
  <c r="AG196" i="14"/>
  <c r="AG197" i="14"/>
  <c r="AG198" i="14"/>
  <c r="AG199" i="14"/>
  <c r="AG200" i="14"/>
  <c r="AG201" i="14"/>
  <c r="AG202" i="14"/>
  <c r="AG203" i="14"/>
  <c r="AG204" i="14"/>
  <c r="AG205" i="14"/>
  <c r="AG206" i="14"/>
  <c r="AG207" i="14"/>
  <c r="AG208" i="14"/>
  <c r="AG209" i="14"/>
  <c r="AG210" i="14"/>
  <c r="AG211" i="14"/>
  <c r="AG212" i="14"/>
  <c r="AG213" i="14"/>
  <c r="AG214" i="14"/>
  <c r="AG215" i="14"/>
  <c r="AG216" i="14"/>
  <c r="AG217" i="14"/>
  <c r="AG218" i="14"/>
  <c r="AG219" i="14"/>
  <c r="AG220" i="14"/>
  <c r="AG221" i="14"/>
  <c r="AG222" i="14"/>
  <c r="AG223" i="14"/>
  <c r="AG224" i="14"/>
  <c r="AG225" i="14"/>
  <c r="AG226" i="14"/>
  <c r="AG227" i="14"/>
  <c r="AG228" i="14"/>
  <c r="AG229" i="14"/>
  <c r="AG230" i="14"/>
  <c r="AG231" i="14"/>
  <c r="AG232" i="14"/>
  <c r="AG233" i="14"/>
  <c r="AG234" i="14"/>
  <c r="AG235" i="14"/>
  <c r="AG236" i="14"/>
  <c r="AH114" i="14"/>
  <c r="AJ114" i="14"/>
  <c r="AH115" i="14"/>
  <c r="AJ115" i="14"/>
  <c r="AH116" i="14"/>
  <c r="AJ116" i="14"/>
  <c r="AH117" i="14"/>
  <c r="AJ117" i="14"/>
  <c r="AH118" i="14"/>
  <c r="AJ118" i="14"/>
  <c r="AH119" i="14"/>
  <c r="AJ119" i="14"/>
  <c r="AH120" i="14"/>
  <c r="AJ120" i="14"/>
  <c r="AH121" i="14"/>
  <c r="AJ121" i="14"/>
  <c r="AH122" i="14"/>
  <c r="AJ122" i="14"/>
  <c r="AH123" i="14"/>
  <c r="AJ123" i="14"/>
  <c r="AH124" i="14"/>
  <c r="AJ124" i="14"/>
  <c r="AH125" i="14"/>
  <c r="AJ125" i="14"/>
  <c r="AH126" i="14"/>
  <c r="AJ126" i="14"/>
  <c r="AH127" i="14"/>
  <c r="AJ127" i="14"/>
  <c r="AH128" i="14"/>
  <c r="AJ128" i="14"/>
  <c r="AH129" i="14"/>
  <c r="AJ129" i="14"/>
  <c r="AH130" i="14"/>
  <c r="AJ130" i="14"/>
  <c r="AH131" i="14"/>
  <c r="AJ131" i="14"/>
  <c r="AH132" i="14"/>
  <c r="AJ132" i="14"/>
  <c r="AH133" i="14"/>
  <c r="AJ133" i="14"/>
  <c r="AH134" i="14"/>
  <c r="AJ134" i="14"/>
  <c r="AH135" i="14"/>
  <c r="AJ135" i="14"/>
  <c r="AH136" i="14"/>
  <c r="AJ136" i="14"/>
  <c r="AH137" i="14"/>
  <c r="AJ137" i="14"/>
  <c r="AH138" i="14"/>
  <c r="AJ138" i="14"/>
  <c r="AH139" i="14"/>
  <c r="AJ139" i="14"/>
  <c r="AH140" i="14"/>
  <c r="AJ140" i="14"/>
  <c r="AH141" i="14"/>
  <c r="AJ141" i="14"/>
  <c r="AH142" i="14"/>
  <c r="AJ142" i="14"/>
  <c r="AH143" i="14"/>
  <c r="AJ143" i="14"/>
  <c r="AH144" i="14"/>
  <c r="AJ144" i="14"/>
  <c r="AH145" i="14"/>
  <c r="AJ145" i="14"/>
  <c r="AH146" i="14"/>
  <c r="AJ146" i="14"/>
  <c r="AH147" i="14"/>
  <c r="AJ147" i="14"/>
  <c r="AH148" i="14"/>
  <c r="AJ148" i="14"/>
  <c r="AH149" i="14"/>
  <c r="AJ149" i="14"/>
  <c r="AH150" i="14"/>
  <c r="AJ150" i="14"/>
  <c r="AH151" i="14"/>
  <c r="AJ151" i="14"/>
  <c r="AH152" i="14"/>
  <c r="AJ152" i="14"/>
  <c r="AH153" i="14"/>
  <c r="AJ153" i="14"/>
  <c r="AH154" i="14"/>
  <c r="AJ154" i="14"/>
  <c r="AH155" i="14"/>
  <c r="AJ155" i="14"/>
  <c r="AH156" i="14"/>
  <c r="AJ156" i="14"/>
  <c r="AH157" i="14"/>
  <c r="AJ157" i="14"/>
  <c r="AH158" i="14"/>
  <c r="AJ158" i="14"/>
  <c r="AH159" i="14"/>
  <c r="AJ159" i="14"/>
  <c r="AH160" i="14"/>
  <c r="AJ160" i="14"/>
  <c r="AH161" i="14"/>
  <c r="AJ161" i="14"/>
  <c r="AH162" i="14"/>
  <c r="AJ162" i="14"/>
  <c r="AH163" i="14"/>
  <c r="AJ163" i="14"/>
  <c r="AH164" i="14"/>
  <c r="AJ164" i="14"/>
  <c r="AH165" i="14"/>
  <c r="AJ165" i="14"/>
  <c r="AH166" i="14"/>
  <c r="AJ166" i="14"/>
  <c r="AH167" i="14"/>
  <c r="AJ167" i="14"/>
  <c r="AH168" i="14"/>
  <c r="AJ168" i="14"/>
  <c r="AH169" i="14"/>
  <c r="AJ169" i="14"/>
  <c r="AH170" i="14"/>
  <c r="AJ170" i="14"/>
  <c r="AH171" i="14"/>
  <c r="AJ171" i="14"/>
  <c r="AH172" i="14"/>
  <c r="AJ172" i="14"/>
  <c r="AH173" i="14"/>
  <c r="AJ173" i="14"/>
  <c r="AH174" i="14"/>
  <c r="AJ174" i="14"/>
  <c r="AH175" i="14"/>
  <c r="AJ175" i="14"/>
  <c r="AH176" i="14"/>
  <c r="AJ176" i="14"/>
  <c r="AH177" i="14"/>
  <c r="AJ177" i="14"/>
  <c r="AH178" i="14"/>
  <c r="AJ178" i="14"/>
  <c r="AH179" i="14"/>
  <c r="AJ179" i="14"/>
  <c r="AH180" i="14"/>
  <c r="AJ180" i="14"/>
  <c r="AH181" i="14"/>
  <c r="AJ181" i="14"/>
  <c r="AH182" i="14"/>
  <c r="AJ182" i="14"/>
  <c r="AH183" i="14"/>
  <c r="AJ183" i="14"/>
  <c r="AH184" i="14"/>
  <c r="AJ184" i="14"/>
  <c r="AH185" i="14"/>
  <c r="AJ185" i="14"/>
  <c r="AH186" i="14"/>
  <c r="AJ186" i="14"/>
  <c r="AH187" i="14"/>
  <c r="AJ187" i="14"/>
  <c r="AH188" i="14"/>
  <c r="AJ188" i="14"/>
  <c r="AH189" i="14"/>
  <c r="AJ189" i="14"/>
  <c r="AH190" i="14"/>
  <c r="AJ190" i="14"/>
  <c r="AH191" i="14"/>
  <c r="AJ191" i="14"/>
  <c r="AH192" i="14"/>
  <c r="AJ192" i="14"/>
  <c r="AH193" i="14"/>
  <c r="AJ193" i="14"/>
  <c r="AH194" i="14"/>
  <c r="AJ194" i="14"/>
  <c r="AH195" i="14"/>
  <c r="AJ195" i="14"/>
  <c r="AH196" i="14"/>
  <c r="AJ196" i="14"/>
  <c r="AH197" i="14"/>
  <c r="AJ197" i="14"/>
  <c r="AH198" i="14"/>
  <c r="AJ198" i="14"/>
  <c r="AH199" i="14"/>
  <c r="AJ199" i="14"/>
  <c r="AH200" i="14"/>
  <c r="AJ200" i="14"/>
  <c r="AH201" i="14"/>
  <c r="AJ201" i="14"/>
  <c r="AH202" i="14"/>
  <c r="AJ202" i="14"/>
  <c r="AH203" i="14"/>
  <c r="AJ203" i="14"/>
  <c r="AH204" i="14"/>
  <c r="AJ204" i="14"/>
  <c r="AH205" i="14"/>
  <c r="AJ205" i="14"/>
  <c r="AH206" i="14"/>
  <c r="AJ206" i="14"/>
  <c r="AH207" i="14"/>
  <c r="AJ207" i="14"/>
  <c r="AH208" i="14"/>
  <c r="AJ208" i="14"/>
  <c r="AH209" i="14"/>
  <c r="AH210" i="14"/>
  <c r="AH211" i="14"/>
  <c r="AH212" i="14"/>
  <c r="AH213" i="14"/>
  <c r="AH214" i="14"/>
  <c r="AH215" i="14"/>
  <c r="AH216" i="14"/>
  <c r="AH217" i="14"/>
  <c r="AH218" i="14"/>
  <c r="AH219" i="14"/>
  <c r="AH220" i="14"/>
  <c r="AH221" i="14"/>
  <c r="AH222" i="14"/>
  <c r="AH223" i="14"/>
  <c r="AH224" i="14"/>
  <c r="AH225" i="14"/>
  <c r="AH226" i="14"/>
  <c r="AH227" i="14"/>
  <c r="AH228" i="14"/>
  <c r="AH229" i="14"/>
  <c r="AH230" i="14"/>
  <c r="AH231" i="14"/>
  <c r="AH232" i="14"/>
  <c r="AH233" i="14"/>
  <c r="AH234" i="14"/>
  <c r="AH235" i="14"/>
  <c r="AH236" i="14"/>
  <c r="AH12" i="22"/>
  <c r="AG13" i="22"/>
  <c r="AH13" i="22"/>
  <c r="AF6" i="21"/>
  <c r="AF8" i="21"/>
  <c r="Q14" i="17"/>
  <c r="A15" i="18"/>
  <c r="J15" i="18"/>
  <c r="A15" i="14"/>
  <c r="J15" i="14"/>
  <c r="H15" i="14"/>
  <c r="B15" i="14"/>
  <c r="B15" i="16"/>
  <c r="H15" i="18"/>
  <c r="B15" i="18"/>
  <c r="I16" i="14"/>
  <c r="I16" i="16"/>
  <c r="I16" i="18"/>
  <c r="A15" i="16"/>
  <c r="J15" i="16"/>
  <c r="I19" i="22"/>
  <c r="S19" i="22"/>
  <c r="AD19" i="22"/>
  <c r="J18" i="22"/>
  <c r="A18" i="22"/>
  <c r="H18" i="22"/>
  <c r="B18" i="22"/>
  <c r="J18" i="21"/>
  <c r="A18" i="21"/>
  <c r="B18" i="21"/>
  <c r="I19" i="21"/>
  <c r="S19" i="21"/>
  <c r="AD19" i="21"/>
  <c r="J19" i="20"/>
  <c r="A19" i="20"/>
  <c r="I20" i="20"/>
  <c r="S20" i="20"/>
  <c r="AD20" i="20"/>
  <c r="H19" i="20"/>
  <c r="B19" i="20"/>
  <c r="B15" i="17"/>
  <c r="I16" i="17"/>
  <c r="A15" i="17"/>
  <c r="J15" i="17"/>
  <c r="I16" i="1"/>
  <c r="B15" i="1"/>
  <c r="A15" i="1"/>
  <c r="J15" i="1"/>
  <c r="Q15" i="18"/>
  <c r="M14" i="18"/>
  <c r="X15" i="18"/>
  <c r="M15" i="18"/>
  <c r="AK16" i="18"/>
  <c r="AL16" i="18"/>
  <c r="AM16" i="18"/>
  <c r="W17" i="18"/>
  <c r="U16" i="18"/>
  <c r="V16" i="18"/>
  <c r="AM14" i="17"/>
  <c r="AK14" i="17"/>
  <c r="M14" i="17"/>
  <c r="L14" i="17"/>
  <c r="X18" i="17"/>
  <c r="X19" i="17"/>
  <c r="U18" i="17"/>
  <c r="V20" i="17"/>
  <c r="W13" i="1"/>
  <c r="AL12" i="1"/>
  <c r="AK12" i="1"/>
  <c r="AM12" i="1"/>
  <c r="X15" i="1"/>
  <c r="V14" i="1"/>
  <c r="S16" i="1"/>
  <c r="AD16" i="1"/>
  <c r="C17" i="18"/>
  <c r="S16" i="18"/>
  <c r="AD16" i="18"/>
  <c r="S16" i="17"/>
  <c r="AD16" i="17"/>
  <c r="S16" i="16"/>
  <c r="AD16" i="16"/>
  <c r="C17" i="14"/>
  <c r="G17" i="14"/>
  <c r="S16" i="14"/>
  <c r="AD16" i="14"/>
  <c r="G186" i="20"/>
  <c r="F17" i="18"/>
  <c r="R17" i="18" s="1"/>
  <c r="G17" i="18"/>
  <c r="F17" i="1"/>
  <c r="R17" i="1" s="1"/>
  <c r="F21" i="20"/>
  <c r="R21" i="20" s="1"/>
  <c r="F17" i="17"/>
  <c r="R17" i="17"/>
  <c r="F20" i="21"/>
  <c r="R20" i="21" s="1"/>
  <c r="F17" i="16"/>
  <c r="R17" i="16" s="1"/>
  <c r="F20" i="22"/>
  <c r="R20" i="22" s="1"/>
  <c r="F17" i="14"/>
  <c r="R17" i="14" s="1"/>
  <c r="Q15" i="17"/>
  <c r="Q12" i="1"/>
  <c r="M11" i="1"/>
  <c r="U12" i="1"/>
  <c r="U13" i="1"/>
  <c r="U14" i="1"/>
  <c r="A18" i="24"/>
  <c r="J18" i="24"/>
  <c r="F19" i="24"/>
  <c r="R19" i="24" s="1"/>
  <c r="I19" i="24"/>
  <c r="S19" i="24"/>
  <c r="AD19" i="24"/>
  <c r="C20" i="24"/>
  <c r="G20" i="24"/>
  <c r="B18" i="24"/>
  <c r="H18" i="24"/>
  <c r="AF6" i="14"/>
  <c r="AF8" i="14"/>
  <c r="AH237" i="14"/>
  <c r="AH14" i="22"/>
  <c r="AH15" i="22"/>
  <c r="AH16" i="22"/>
  <c r="AJ16" i="22"/>
  <c r="AH17" i="22"/>
  <c r="AH18" i="22"/>
  <c r="AJ18" i="22"/>
  <c r="AH19" i="22"/>
  <c r="AJ19" i="22"/>
  <c r="AH20" i="22"/>
  <c r="AH21" i="22"/>
  <c r="AH22" i="22"/>
  <c r="AH23" i="22"/>
  <c r="AJ23" i="22"/>
  <c r="AH24" i="22"/>
  <c r="AH25" i="22"/>
  <c r="AH26" i="22"/>
  <c r="AJ26" i="22"/>
  <c r="AH27" i="22"/>
  <c r="AH28" i="22"/>
  <c r="AJ28" i="22"/>
  <c r="AH29" i="22"/>
  <c r="AH30" i="22"/>
  <c r="AH31" i="22"/>
  <c r="AH32" i="22"/>
  <c r="AH33" i="22"/>
  <c r="AH34" i="22"/>
  <c r="AJ34" i="22"/>
  <c r="AH35" i="22"/>
  <c r="AH36" i="22"/>
  <c r="AH37" i="22"/>
  <c r="AH38" i="22"/>
  <c r="AJ38" i="22"/>
  <c r="AH39" i="22"/>
  <c r="AH40" i="22"/>
  <c r="AH41" i="22"/>
  <c r="AH42" i="22"/>
  <c r="AH43" i="22"/>
  <c r="AJ43" i="22"/>
  <c r="AH44" i="22"/>
  <c r="AJ44" i="22"/>
  <c r="AH45" i="22"/>
  <c r="AH46" i="22"/>
  <c r="AH47" i="22"/>
  <c r="AH48" i="22"/>
  <c r="AJ48" i="22"/>
  <c r="AH49" i="22"/>
  <c r="AJ49" i="22"/>
  <c r="AH50" i="22"/>
  <c r="AJ50" i="22"/>
  <c r="AH51" i="22"/>
  <c r="AH52" i="22"/>
  <c r="AJ52" i="22"/>
  <c r="AH53" i="22"/>
  <c r="AJ53" i="22"/>
  <c r="AH54" i="22"/>
  <c r="AJ54" i="22"/>
  <c r="AH55" i="22"/>
  <c r="AJ55" i="22"/>
  <c r="AH56" i="22"/>
  <c r="AJ56" i="22"/>
  <c r="AH57" i="22"/>
  <c r="AH58" i="22"/>
  <c r="AH59" i="22"/>
  <c r="AH60" i="22"/>
  <c r="AJ60" i="22"/>
  <c r="AH61" i="22"/>
  <c r="AH62" i="22"/>
  <c r="AH63" i="22"/>
  <c r="AJ63" i="22"/>
  <c r="AH64" i="22"/>
  <c r="AJ64" i="22"/>
  <c r="AH65" i="22"/>
  <c r="AH66" i="22"/>
  <c r="AH67" i="22"/>
  <c r="AH68" i="22"/>
  <c r="AH69" i="22"/>
  <c r="AJ69" i="22"/>
  <c r="AH70" i="22"/>
  <c r="AJ70" i="22"/>
  <c r="AH71" i="22"/>
  <c r="AJ71" i="22"/>
  <c r="AH72" i="22"/>
  <c r="AJ72" i="22"/>
  <c r="AH73" i="22"/>
  <c r="AH74" i="22"/>
  <c r="AH75" i="22"/>
  <c r="AH76" i="22"/>
  <c r="AH77" i="22"/>
  <c r="AJ77" i="22"/>
  <c r="AH78" i="22"/>
  <c r="AH79" i="22"/>
  <c r="AH80" i="22"/>
  <c r="AH81" i="22"/>
  <c r="AJ81" i="22"/>
  <c r="AH82" i="22"/>
  <c r="AH83" i="22"/>
  <c r="AJ83" i="22"/>
  <c r="AH84" i="22"/>
  <c r="AH85" i="22"/>
  <c r="AH86" i="22"/>
  <c r="AJ86" i="22"/>
  <c r="AH87" i="22"/>
  <c r="AJ87" i="22"/>
  <c r="AH88" i="22"/>
  <c r="AH89" i="22"/>
  <c r="AJ89" i="22"/>
  <c r="AH90" i="22"/>
  <c r="AH91" i="22"/>
  <c r="AH92" i="22"/>
  <c r="AH93" i="22"/>
  <c r="AJ93" i="22"/>
  <c r="AH94" i="22"/>
  <c r="AH95" i="22"/>
  <c r="AJ95" i="22"/>
  <c r="AH96" i="22"/>
  <c r="AJ96" i="22"/>
  <c r="AH97" i="22"/>
  <c r="AH98" i="22"/>
  <c r="AJ98" i="22"/>
  <c r="AH99" i="22"/>
  <c r="AH100" i="22"/>
  <c r="AJ100" i="22"/>
  <c r="AH101" i="22"/>
  <c r="AJ101" i="22"/>
  <c r="AH102" i="22"/>
  <c r="AH103" i="22"/>
  <c r="AJ103" i="22"/>
  <c r="AH104" i="22"/>
  <c r="AJ104" i="22"/>
  <c r="AH105" i="22"/>
  <c r="AJ105" i="22"/>
  <c r="AH106" i="22"/>
  <c r="AJ106" i="22"/>
  <c r="AH107" i="22"/>
  <c r="AH108" i="22"/>
  <c r="AH109" i="22"/>
  <c r="AJ109" i="22"/>
  <c r="AH110" i="22"/>
  <c r="AJ110" i="22"/>
  <c r="AH111" i="22"/>
  <c r="AJ111" i="22"/>
  <c r="AH112" i="22"/>
  <c r="AJ112" i="22"/>
  <c r="AH113" i="22"/>
  <c r="AH114" i="22"/>
  <c r="AH115" i="22"/>
  <c r="AH116" i="22"/>
  <c r="AJ116" i="22"/>
  <c r="AH117" i="22"/>
  <c r="AJ117" i="22"/>
  <c r="AH118" i="22"/>
  <c r="AH119" i="22"/>
  <c r="AH120" i="22"/>
  <c r="AH121" i="22"/>
  <c r="AH122" i="22"/>
  <c r="AH123" i="22"/>
  <c r="AH124" i="22"/>
  <c r="AH125" i="22"/>
  <c r="AH126" i="22"/>
  <c r="AJ126" i="22"/>
  <c r="AH127" i="22"/>
  <c r="AH128" i="22"/>
  <c r="AJ128" i="22"/>
  <c r="AH129" i="22"/>
  <c r="AJ129" i="22"/>
  <c r="AH130" i="22"/>
  <c r="AH131" i="22"/>
  <c r="AH132" i="22"/>
  <c r="AJ132" i="22"/>
  <c r="AH133" i="22"/>
  <c r="AJ133" i="22"/>
  <c r="AH134" i="22"/>
  <c r="AJ134" i="22"/>
  <c r="AH135" i="22"/>
  <c r="AH136" i="22"/>
  <c r="AJ136" i="22"/>
  <c r="AH137" i="22"/>
  <c r="AJ137" i="22"/>
  <c r="AH138" i="22"/>
  <c r="AJ138" i="22"/>
  <c r="AH139" i="22"/>
  <c r="AH140" i="22"/>
  <c r="AJ140" i="22"/>
  <c r="AH141" i="22"/>
  <c r="AJ141" i="22"/>
  <c r="AH142" i="22"/>
  <c r="AH143" i="22"/>
  <c r="AJ143" i="22"/>
  <c r="AH144" i="22"/>
  <c r="AJ144" i="22"/>
  <c r="AH145" i="22"/>
  <c r="AJ145" i="22"/>
  <c r="AH146" i="22"/>
  <c r="AH147" i="22"/>
  <c r="AJ147" i="22"/>
  <c r="AH148" i="22"/>
  <c r="AJ148" i="22"/>
  <c r="AH149" i="22"/>
  <c r="AH150" i="22"/>
  <c r="AH151" i="22"/>
  <c r="AJ151" i="22"/>
  <c r="AH152" i="22"/>
  <c r="AJ152" i="22"/>
  <c r="AH153" i="22"/>
  <c r="AJ153" i="22"/>
  <c r="AH154" i="22"/>
  <c r="AH155" i="22"/>
  <c r="AH156" i="22"/>
  <c r="AJ156" i="22"/>
  <c r="AH157" i="22"/>
  <c r="AJ157" i="22"/>
  <c r="AH158" i="22"/>
  <c r="AJ158" i="22"/>
  <c r="AH159" i="22"/>
  <c r="AJ159" i="22"/>
  <c r="AH160" i="22"/>
  <c r="AH161" i="22"/>
  <c r="AJ161" i="22"/>
  <c r="AH162" i="22"/>
  <c r="AH163" i="22"/>
  <c r="AJ163" i="22"/>
  <c r="AH164" i="22"/>
  <c r="AJ164" i="22"/>
  <c r="AH165" i="22"/>
  <c r="AJ165" i="22"/>
  <c r="AH166" i="22"/>
  <c r="AH167" i="22"/>
  <c r="AJ167" i="22"/>
  <c r="AH168" i="22"/>
  <c r="AJ168" i="22"/>
  <c r="AH169" i="22"/>
  <c r="AJ169" i="22"/>
  <c r="AH170" i="22"/>
  <c r="AJ170" i="22"/>
  <c r="AH171" i="22"/>
  <c r="AJ171" i="22"/>
  <c r="AH172" i="22"/>
  <c r="AJ172" i="22"/>
  <c r="AH173" i="22"/>
  <c r="AH174" i="22"/>
  <c r="AJ174" i="22"/>
  <c r="AH175" i="22"/>
  <c r="AH176" i="22"/>
  <c r="AH177" i="22"/>
  <c r="AH178" i="22"/>
  <c r="AJ178" i="22"/>
  <c r="AH179" i="22"/>
  <c r="AH180" i="22"/>
  <c r="AH181" i="22"/>
  <c r="AJ181" i="22"/>
  <c r="AH182" i="22"/>
  <c r="AH183" i="22"/>
  <c r="AJ183" i="22"/>
  <c r="AH184" i="22"/>
  <c r="AJ184" i="22"/>
  <c r="AH185" i="22"/>
  <c r="AJ185" i="22"/>
  <c r="AH186" i="22"/>
  <c r="AJ186" i="22"/>
  <c r="AH187" i="22"/>
  <c r="AJ187" i="22"/>
  <c r="AH188" i="22"/>
  <c r="AJ188" i="22"/>
  <c r="AH189" i="22"/>
  <c r="AJ189" i="22"/>
  <c r="AH190" i="22"/>
  <c r="AH191" i="22"/>
  <c r="AH192" i="22"/>
  <c r="AJ192" i="22"/>
  <c r="AH193" i="22"/>
  <c r="AH194" i="22"/>
  <c r="AJ194" i="22"/>
  <c r="AH195" i="22"/>
  <c r="AH196" i="22"/>
  <c r="AJ196" i="22"/>
  <c r="AH197" i="22"/>
  <c r="AH198" i="22"/>
  <c r="AJ198" i="22"/>
  <c r="AH199" i="22"/>
  <c r="AH200" i="22"/>
  <c r="AJ200" i="22"/>
  <c r="AH201" i="22"/>
  <c r="AJ201" i="22"/>
  <c r="AH202" i="22"/>
  <c r="AJ202" i="22"/>
  <c r="AH203" i="22"/>
  <c r="AH204" i="22"/>
  <c r="AJ204" i="22"/>
  <c r="AH205" i="22"/>
  <c r="AJ205" i="22"/>
  <c r="AH206" i="22"/>
  <c r="AJ206" i="22"/>
  <c r="AH207" i="22"/>
  <c r="AJ207" i="22"/>
  <c r="AH208" i="22"/>
  <c r="AJ208" i="22"/>
  <c r="AG14" i="22"/>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G50" i="22"/>
  <c r="AG51" i="22"/>
  <c r="AG52" i="22"/>
  <c r="AG53" i="22"/>
  <c r="AG54" i="22"/>
  <c r="AG55" i="22"/>
  <c r="AG56" i="22"/>
  <c r="AG57" i="22"/>
  <c r="AG58" i="22"/>
  <c r="AG59" i="22"/>
  <c r="AG60" i="22"/>
  <c r="AG61" i="22"/>
  <c r="AG62" i="22"/>
  <c r="AG63" i="22"/>
  <c r="AG64" i="22"/>
  <c r="AG65" i="22"/>
  <c r="AG66" i="22"/>
  <c r="AG67" i="22"/>
  <c r="AG68" i="22"/>
  <c r="AG69" i="22"/>
  <c r="AG70" i="22"/>
  <c r="AG71" i="22"/>
  <c r="AG72" i="22"/>
  <c r="AG73" i="22"/>
  <c r="AG74" i="22"/>
  <c r="AG75" i="22"/>
  <c r="AG76" i="22"/>
  <c r="AG77" i="22"/>
  <c r="AG78" i="22"/>
  <c r="AG79" i="22"/>
  <c r="AG80" i="22"/>
  <c r="AG81" i="22"/>
  <c r="AG82" i="22"/>
  <c r="AG83" i="22"/>
  <c r="AG84" i="22"/>
  <c r="AG85" i="22"/>
  <c r="AG86" i="22"/>
  <c r="AG87" i="22"/>
  <c r="AG88" i="22"/>
  <c r="AG89" i="22"/>
  <c r="AG90" i="22"/>
  <c r="AG91" i="22"/>
  <c r="AG92" i="22"/>
  <c r="AG93" i="22"/>
  <c r="AG94" i="22"/>
  <c r="AG95" i="22"/>
  <c r="AG96" i="22"/>
  <c r="AG97" i="22"/>
  <c r="AG98" i="22"/>
  <c r="AG99" i="22"/>
  <c r="AG100" i="22"/>
  <c r="AG101" i="22"/>
  <c r="AG102" i="22"/>
  <c r="AG103" i="22"/>
  <c r="AG104" i="22"/>
  <c r="AG105" i="22"/>
  <c r="AG106" i="22"/>
  <c r="AG107" i="22"/>
  <c r="AG108" i="22"/>
  <c r="AG109" i="22"/>
  <c r="AG110" i="22"/>
  <c r="AG111" i="22"/>
  <c r="AG112" i="22"/>
  <c r="AG113" i="22"/>
  <c r="AG114" i="22"/>
  <c r="AG115" i="22"/>
  <c r="AG116" i="22"/>
  <c r="AG117" i="22"/>
  <c r="AG118" i="22"/>
  <c r="AG119" i="22"/>
  <c r="AG120" i="22"/>
  <c r="AG121" i="22"/>
  <c r="AG122" i="22"/>
  <c r="AG123" i="22"/>
  <c r="AG124" i="22"/>
  <c r="AG125" i="22"/>
  <c r="AG126" i="22"/>
  <c r="AG127" i="22"/>
  <c r="AG128" i="22"/>
  <c r="AG129" i="22"/>
  <c r="AG130" i="22"/>
  <c r="AG131" i="22"/>
  <c r="AG132" i="22"/>
  <c r="AG133" i="22"/>
  <c r="AG134" i="22"/>
  <c r="AG135" i="22"/>
  <c r="AG136" i="22"/>
  <c r="AG137" i="22"/>
  <c r="AG138" i="22"/>
  <c r="AG139" i="22"/>
  <c r="AG140" i="22"/>
  <c r="AG141" i="22"/>
  <c r="AG142" i="22"/>
  <c r="AG143" i="22"/>
  <c r="AG144" i="22"/>
  <c r="AG145" i="22"/>
  <c r="AG146" i="22"/>
  <c r="AG147" i="22"/>
  <c r="AG148" i="22"/>
  <c r="AG149" i="22"/>
  <c r="AG150" i="22"/>
  <c r="AG151" i="22"/>
  <c r="AG152" i="22"/>
  <c r="AG153" i="22"/>
  <c r="AG154" i="22"/>
  <c r="AG155" i="22"/>
  <c r="AG156" i="22"/>
  <c r="AG157" i="22"/>
  <c r="AG158" i="22"/>
  <c r="AG159" i="22"/>
  <c r="AG160" i="22"/>
  <c r="AG161" i="22"/>
  <c r="AG162" i="22"/>
  <c r="AG163" i="22"/>
  <c r="AG164" i="22"/>
  <c r="AG165" i="22"/>
  <c r="AG166" i="22"/>
  <c r="AG167" i="22"/>
  <c r="AG168" i="22"/>
  <c r="AG169" i="22"/>
  <c r="AG170" i="22"/>
  <c r="AG171" i="22"/>
  <c r="AG172" i="22"/>
  <c r="AG173" i="22"/>
  <c r="AG174" i="22"/>
  <c r="AG175" i="22"/>
  <c r="AG176" i="22"/>
  <c r="AG177" i="22"/>
  <c r="AG178" i="22"/>
  <c r="AG179" i="22"/>
  <c r="AG180" i="22"/>
  <c r="AG181" i="22"/>
  <c r="AG182" i="22"/>
  <c r="AG183" i="22"/>
  <c r="AG184" i="22"/>
  <c r="AG185" i="22"/>
  <c r="AG186" i="22"/>
  <c r="AG187" i="22"/>
  <c r="AG188" i="22"/>
  <c r="AG189" i="22"/>
  <c r="AG190" i="22"/>
  <c r="AG191" i="22"/>
  <c r="AG192" i="22"/>
  <c r="AG193" i="22"/>
  <c r="AG194" i="22"/>
  <c r="AG195" i="22"/>
  <c r="AG196" i="22"/>
  <c r="AG197" i="22"/>
  <c r="AG198" i="22"/>
  <c r="AG199" i="22"/>
  <c r="AG200" i="22"/>
  <c r="AG201" i="22"/>
  <c r="AG202" i="22"/>
  <c r="AG203" i="22"/>
  <c r="AG204" i="22"/>
  <c r="AG205" i="22"/>
  <c r="AG206" i="22"/>
  <c r="AG207" i="22"/>
  <c r="AG208" i="22"/>
  <c r="BB29" i="1"/>
  <c r="H16" i="18"/>
  <c r="B16" i="18"/>
  <c r="H16" i="14"/>
  <c r="B16" i="14"/>
  <c r="I17" i="14"/>
  <c r="I17" i="16"/>
  <c r="I17" i="18"/>
  <c r="A16" i="18"/>
  <c r="A16" i="14"/>
  <c r="J16" i="14"/>
  <c r="A16" i="16"/>
  <c r="J16" i="16"/>
  <c r="B16" i="16"/>
  <c r="I20" i="22"/>
  <c r="S20" i="22"/>
  <c r="AD20" i="22"/>
  <c r="J19" i="22"/>
  <c r="A19" i="22"/>
  <c r="B19" i="22"/>
  <c r="H19" i="22"/>
  <c r="I20" i="21"/>
  <c r="S20" i="21"/>
  <c r="AD20" i="21"/>
  <c r="J19" i="21"/>
  <c r="A19" i="21"/>
  <c r="B19" i="21"/>
  <c r="S21" i="20"/>
  <c r="AD21" i="20"/>
  <c r="I21" i="20"/>
  <c r="H20" i="20"/>
  <c r="B20" i="20"/>
  <c r="A20" i="20"/>
  <c r="J20" i="20"/>
  <c r="A16" i="17"/>
  <c r="J16" i="17"/>
  <c r="I17" i="17"/>
  <c r="B16" i="17"/>
  <c r="I17" i="1"/>
  <c r="B16" i="1"/>
  <c r="A16" i="1"/>
  <c r="J16" i="1"/>
  <c r="L15" i="18"/>
  <c r="Q16" i="18"/>
  <c r="V17" i="18"/>
  <c r="X16" i="18"/>
  <c r="U17" i="18"/>
  <c r="AK17" i="18"/>
  <c r="AL17" i="18"/>
  <c r="AM17" i="18"/>
  <c r="W18" i="18"/>
  <c r="V21" i="17"/>
  <c r="U19" i="17"/>
  <c r="AM15" i="17"/>
  <c r="AK15" i="17"/>
  <c r="L15" i="17"/>
  <c r="M15" i="17"/>
  <c r="X20" i="17"/>
  <c r="X21" i="17"/>
  <c r="X22" i="17"/>
  <c r="X23" i="17"/>
  <c r="X24" i="17"/>
  <c r="X25" i="17"/>
  <c r="X26" i="17"/>
  <c r="X27" i="17"/>
  <c r="X28" i="17"/>
  <c r="X29" i="17"/>
  <c r="X30" i="17"/>
  <c r="X31" i="17"/>
  <c r="X32" i="17"/>
  <c r="X33" i="17"/>
  <c r="X34" i="17"/>
  <c r="X35" i="17"/>
  <c r="AL13" i="1"/>
  <c r="AK13" i="1"/>
  <c r="AM13" i="1"/>
  <c r="W14" i="1"/>
  <c r="X16" i="1"/>
  <c r="X17" i="1"/>
  <c r="V15" i="1"/>
  <c r="S17" i="1"/>
  <c r="AD17" i="1"/>
  <c r="C18" i="18"/>
  <c r="S17" i="18"/>
  <c r="AD17" i="18"/>
  <c r="S17" i="17"/>
  <c r="AD17" i="17"/>
  <c r="S17" i="16"/>
  <c r="AD17" i="16"/>
  <c r="C18" i="14"/>
  <c r="G18" i="14"/>
  <c r="S17" i="14"/>
  <c r="AD17" i="14"/>
  <c r="G187" i="20"/>
  <c r="F18" i="18"/>
  <c r="R18" i="18" s="1"/>
  <c r="G18" i="18"/>
  <c r="F18" i="1"/>
  <c r="R18" i="1" s="1"/>
  <c r="F22" i="20"/>
  <c r="R22" i="20" s="1"/>
  <c r="F18" i="17"/>
  <c r="R18" i="17" s="1"/>
  <c r="F21" i="21"/>
  <c r="R21" i="21" s="1"/>
  <c r="F18" i="16"/>
  <c r="R18" i="16" s="1"/>
  <c r="F21" i="22"/>
  <c r="R21" i="22" s="1"/>
  <c r="F18" i="14"/>
  <c r="R18" i="14" s="1"/>
  <c r="Q16" i="17"/>
  <c r="L12" i="1"/>
  <c r="Q13" i="1"/>
  <c r="M12" i="1"/>
  <c r="F20" i="24"/>
  <c r="R20" i="24" s="1"/>
  <c r="S20" i="24"/>
  <c r="AD20" i="24"/>
  <c r="C21" i="24"/>
  <c r="G21" i="24"/>
  <c r="I20" i="24"/>
  <c r="B19" i="24"/>
  <c r="H19" i="24"/>
  <c r="A19" i="24"/>
  <c r="J19" i="24"/>
  <c r="AF8" i="22"/>
  <c r="B17" i="18"/>
  <c r="A17" i="14"/>
  <c r="J17" i="14"/>
  <c r="I18" i="14"/>
  <c r="I18" i="16"/>
  <c r="I18" i="18"/>
  <c r="A17" i="18"/>
  <c r="J17" i="18"/>
  <c r="H17" i="14"/>
  <c r="B17" i="14"/>
  <c r="A17" i="16"/>
  <c r="J17" i="16"/>
  <c r="B17" i="16"/>
  <c r="H20" i="22"/>
  <c r="B20" i="22"/>
  <c r="I21" i="22"/>
  <c r="S21" i="22"/>
  <c r="AD21" i="22"/>
  <c r="A20" i="22"/>
  <c r="J20" i="22"/>
  <c r="I21" i="21"/>
  <c r="S21" i="21"/>
  <c r="AD21" i="21"/>
  <c r="A20" i="21"/>
  <c r="J20" i="21"/>
  <c r="B20" i="21"/>
  <c r="A21" i="20"/>
  <c r="J21" i="20"/>
  <c r="H21" i="20"/>
  <c r="B21" i="20"/>
  <c r="I22" i="20"/>
  <c r="S22" i="20"/>
  <c r="AD22" i="20"/>
  <c r="I18" i="17"/>
  <c r="B17" i="17"/>
  <c r="A17" i="17"/>
  <c r="J17" i="17"/>
  <c r="B17" i="1"/>
  <c r="A17" i="1"/>
  <c r="J17" i="1"/>
  <c r="I18" i="1"/>
  <c r="U18" i="18"/>
  <c r="X17" i="18"/>
  <c r="X18" i="18"/>
  <c r="X19" i="18"/>
  <c r="X20" i="18"/>
  <c r="X21" i="18"/>
  <c r="X22" i="18"/>
  <c r="X23" i="18"/>
  <c r="X24" i="18"/>
  <c r="X25" i="18"/>
  <c r="X26" i="18"/>
  <c r="X27" i="18"/>
  <c r="X28" i="18"/>
  <c r="X29" i="18"/>
  <c r="X30" i="18"/>
  <c r="X31" i="18"/>
  <c r="X32" i="18"/>
  <c r="X33" i="18"/>
  <c r="X34" i="18"/>
  <c r="X35" i="18"/>
  <c r="X36" i="18"/>
  <c r="X37" i="18"/>
  <c r="X38" i="18"/>
  <c r="X39" i="18"/>
  <c r="X40" i="18"/>
  <c r="X41" i="18"/>
  <c r="X42" i="18"/>
  <c r="X43" i="18"/>
  <c r="X44" i="18"/>
  <c r="X45" i="18"/>
  <c r="X46" i="18"/>
  <c r="X47" i="18"/>
  <c r="X48" i="18"/>
  <c r="X49" i="18"/>
  <c r="X50" i="18"/>
  <c r="X51" i="18"/>
  <c r="X52" i="18"/>
  <c r="X53" i="18"/>
  <c r="X54" i="18"/>
  <c r="X55" i="18"/>
  <c r="X56" i="18"/>
  <c r="X57" i="18"/>
  <c r="X58" i="18"/>
  <c r="X59" i="18"/>
  <c r="X60" i="18"/>
  <c r="X61" i="18"/>
  <c r="X62" i="18"/>
  <c r="X63" i="18"/>
  <c r="X64" i="18"/>
  <c r="X65" i="18"/>
  <c r="X66" i="18"/>
  <c r="X67" i="18"/>
  <c r="X68" i="18"/>
  <c r="X69" i="18"/>
  <c r="X70" i="18"/>
  <c r="X71" i="18"/>
  <c r="X72" i="18"/>
  <c r="X73" i="18"/>
  <c r="X74" i="18"/>
  <c r="X75" i="18"/>
  <c r="X76" i="18"/>
  <c r="X77" i="18"/>
  <c r="X78" i="18"/>
  <c r="X79" i="18"/>
  <c r="X80" i="18"/>
  <c r="X81" i="18"/>
  <c r="X82" i="18"/>
  <c r="X83" i="18"/>
  <c r="X84" i="18"/>
  <c r="X85" i="18"/>
  <c r="X86" i="18"/>
  <c r="X87" i="18"/>
  <c r="X88" i="18"/>
  <c r="X89" i="18"/>
  <c r="X90" i="18"/>
  <c r="X91" i="18"/>
  <c r="X92" i="18"/>
  <c r="X93" i="18"/>
  <c r="X94" i="18"/>
  <c r="X95" i="18"/>
  <c r="X96" i="18"/>
  <c r="X97" i="18"/>
  <c r="X98" i="18"/>
  <c r="X99" i="18"/>
  <c r="X100" i="18"/>
  <c r="X101" i="18"/>
  <c r="X102" i="18"/>
  <c r="X103" i="18"/>
  <c r="X104" i="18"/>
  <c r="X105" i="18"/>
  <c r="X106" i="18"/>
  <c r="X107" i="18"/>
  <c r="X108" i="18"/>
  <c r="X109" i="18"/>
  <c r="X110" i="18"/>
  <c r="X111" i="18"/>
  <c r="X112" i="18"/>
  <c r="X113" i="18"/>
  <c r="X114" i="18"/>
  <c r="X115" i="18"/>
  <c r="X116" i="18"/>
  <c r="X117" i="18"/>
  <c r="X118" i="18"/>
  <c r="X119" i="18"/>
  <c r="X120" i="18"/>
  <c r="X121" i="18"/>
  <c r="X122" i="18"/>
  <c r="X123" i="18"/>
  <c r="X124" i="18"/>
  <c r="X125" i="18"/>
  <c r="X126" i="18"/>
  <c r="X127" i="18"/>
  <c r="X128" i="18"/>
  <c r="X129" i="18"/>
  <c r="X130" i="18"/>
  <c r="X131" i="18"/>
  <c r="X132" i="18"/>
  <c r="X133" i="18"/>
  <c r="X134" i="18"/>
  <c r="X135" i="18"/>
  <c r="X136" i="18"/>
  <c r="X137" i="18"/>
  <c r="X138" i="18"/>
  <c r="X139" i="18"/>
  <c r="X140" i="18"/>
  <c r="X141" i="18"/>
  <c r="X142" i="18"/>
  <c r="X143" i="18"/>
  <c r="X144" i="18"/>
  <c r="X145" i="18"/>
  <c r="X146" i="18"/>
  <c r="X147" i="18"/>
  <c r="X148" i="18"/>
  <c r="X149" i="18"/>
  <c r="X150" i="18"/>
  <c r="X151" i="18"/>
  <c r="X152" i="18"/>
  <c r="X153" i="18"/>
  <c r="X154" i="18"/>
  <c r="X155" i="18"/>
  <c r="X156" i="18"/>
  <c r="X157" i="18"/>
  <c r="X158" i="18"/>
  <c r="X159" i="18"/>
  <c r="X160" i="18"/>
  <c r="X161" i="18"/>
  <c r="X162" i="18"/>
  <c r="X163" i="18"/>
  <c r="X164" i="18"/>
  <c r="X165" i="18"/>
  <c r="X166" i="18"/>
  <c r="X167" i="18"/>
  <c r="X168" i="18"/>
  <c r="X169" i="18"/>
  <c r="X170" i="18"/>
  <c r="X171" i="18"/>
  <c r="X172" i="18"/>
  <c r="X173" i="18"/>
  <c r="X174" i="18"/>
  <c r="X175" i="18"/>
  <c r="X176" i="18"/>
  <c r="X177" i="18"/>
  <c r="X178" i="18"/>
  <c r="X179" i="18"/>
  <c r="X180" i="18"/>
  <c r="X181" i="18"/>
  <c r="X182" i="18"/>
  <c r="X183" i="18"/>
  <c r="X184" i="18"/>
  <c r="X185" i="18"/>
  <c r="X186" i="18"/>
  <c r="X187" i="18"/>
  <c r="X188" i="18"/>
  <c r="X189" i="18"/>
  <c r="X190" i="18"/>
  <c r="X191" i="18"/>
  <c r="X192" i="18"/>
  <c r="X193" i="18"/>
  <c r="X194" i="18"/>
  <c r="X195" i="18"/>
  <c r="X196" i="18"/>
  <c r="X197" i="18"/>
  <c r="X198" i="18"/>
  <c r="X199" i="18"/>
  <c r="X200" i="18"/>
  <c r="X201" i="18"/>
  <c r="X202" i="18"/>
  <c r="X203" i="18"/>
  <c r="X204" i="18"/>
  <c r="X205" i="18"/>
  <c r="X206" i="18"/>
  <c r="X207" i="18"/>
  <c r="X208" i="18"/>
  <c r="V18" i="18"/>
  <c r="M16" i="18"/>
  <c r="AM18" i="18"/>
  <c r="AL18" i="18"/>
  <c r="AK18" i="18"/>
  <c r="W19" i="18"/>
  <c r="L16" i="18"/>
  <c r="U20" i="17"/>
  <c r="X36" i="17"/>
  <c r="X37" i="17"/>
  <c r="X38" i="17"/>
  <c r="X39" i="17"/>
  <c r="X40" i="17"/>
  <c r="X41" i="17"/>
  <c r="X42" i="17"/>
  <c r="X43" i="17"/>
  <c r="X44" i="17"/>
  <c r="AK16" i="17"/>
  <c r="AM16" i="17"/>
  <c r="M16" i="17"/>
  <c r="L16"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V126" i="17"/>
  <c r="V127" i="17"/>
  <c r="V128" i="17"/>
  <c r="V129" i="17"/>
  <c r="V130" i="17"/>
  <c r="V131" i="17"/>
  <c r="V132" i="17"/>
  <c r="V133" i="17"/>
  <c r="V134" i="17"/>
  <c r="V135" i="17"/>
  <c r="V136" i="17"/>
  <c r="V137" i="17"/>
  <c r="V138" i="17"/>
  <c r="V139" i="17"/>
  <c r="V140" i="17"/>
  <c r="V141" i="17"/>
  <c r="V142" i="17"/>
  <c r="V143" i="17"/>
  <c r="V144" i="17"/>
  <c r="V145" i="17"/>
  <c r="V146" i="17"/>
  <c r="V147" i="17"/>
  <c r="V148" i="17"/>
  <c r="V149" i="17"/>
  <c r="V150" i="17"/>
  <c r="V151" i="17"/>
  <c r="V152" i="17"/>
  <c r="V153" i="17"/>
  <c r="V154" i="17"/>
  <c r="V155" i="17"/>
  <c r="V156" i="17"/>
  <c r="V157" i="17"/>
  <c r="V158" i="17"/>
  <c r="V159" i="17"/>
  <c r="V160" i="17"/>
  <c r="V161" i="17"/>
  <c r="V162" i="17"/>
  <c r="V163" i="17"/>
  <c r="V164" i="17"/>
  <c r="V165" i="17"/>
  <c r="V166" i="17"/>
  <c r="V167" i="17"/>
  <c r="V168" i="17"/>
  <c r="V169" i="17"/>
  <c r="V170" i="17"/>
  <c r="V171" i="17"/>
  <c r="V172" i="17"/>
  <c r="V173" i="17"/>
  <c r="V174" i="17"/>
  <c r="V175" i="17"/>
  <c r="V176" i="17"/>
  <c r="V177" i="17"/>
  <c r="V178" i="17"/>
  <c r="V179" i="17"/>
  <c r="V180" i="17"/>
  <c r="V181" i="17"/>
  <c r="V182" i="17"/>
  <c r="V183" i="17"/>
  <c r="V184" i="17"/>
  <c r="V185" i="17"/>
  <c r="V186" i="17"/>
  <c r="V187" i="17"/>
  <c r="V188" i="17"/>
  <c r="V189" i="17"/>
  <c r="V190" i="17"/>
  <c r="V191" i="17"/>
  <c r="V192" i="17"/>
  <c r="V193" i="17"/>
  <c r="V194" i="17"/>
  <c r="V195" i="17"/>
  <c r="V196" i="17"/>
  <c r="V197" i="17"/>
  <c r="V198" i="17"/>
  <c r="V199" i="17"/>
  <c r="V200" i="17"/>
  <c r="V201" i="17"/>
  <c r="V202" i="17"/>
  <c r="V203" i="17"/>
  <c r="V204" i="17"/>
  <c r="V205" i="17"/>
  <c r="V206" i="17"/>
  <c r="V207" i="17"/>
  <c r="V208" i="17"/>
  <c r="AL14" i="1"/>
  <c r="AK14" i="1"/>
  <c r="AM14" i="1"/>
  <c r="W15" i="1"/>
  <c r="W16" i="1"/>
  <c r="L14" i="1"/>
  <c r="M13" i="1"/>
  <c r="M14" i="1"/>
  <c r="L13" i="1"/>
  <c r="U15" i="1"/>
  <c r="X18" i="1"/>
  <c r="V16" i="1"/>
  <c r="V17" i="1"/>
  <c r="S18" i="1"/>
  <c r="AD18" i="1"/>
  <c r="C19" i="18"/>
  <c r="S18" i="18"/>
  <c r="AD18" i="18"/>
  <c r="S18" i="17"/>
  <c r="AD18" i="17"/>
  <c r="S18" i="16"/>
  <c r="AD18" i="16"/>
  <c r="C19" i="14"/>
  <c r="G19" i="14"/>
  <c r="S18" i="14"/>
  <c r="AD18" i="14"/>
  <c r="G188" i="20"/>
  <c r="F19" i="18"/>
  <c r="R19" i="18" s="1"/>
  <c r="G19" i="18"/>
  <c r="Q14" i="1"/>
  <c r="Q15" i="1"/>
  <c r="F23" i="20"/>
  <c r="R23" i="20" s="1"/>
  <c r="F19" i="17"/>
  <c r="R19" i="17" s="1"/>
  <c r="F22" i="21"/>
  <c r="R22" i="21" s="1"/>
  <c r="F19" i="16"/>
  <c r="R19" i="16" s="1"/>
  <c r="F22" i="22"/>
  <c r="R22" i="22" s="1"/>
  <c r="F19" i="14"/>
  <c r="R19" i="14" s="1"/>
  <c r="Q17" i="17"/>
  <c r="A20" i="24"/>
  <c r="J20" i="24"/>
  <c r="B20" i="24"/>
  <c r="H20" i="24"/>
  <c r="F21" i="24"/>
  <c r="R21" i="24" s="1"/>
  <c r="S21" i="24"/>
  <c r="AD21" i="24"/>
  <c r="I21" i="24"/>
  <c r="C22" i="24"/>
  <c r="G22" i="24"/>
  <c r="F19" i="1"/>
  <c r="R19" i="1" s="1"/>
  <c r="I19" i="14"/>
  <c r="I19" i="16"/>
  <c r="I19" i="18"/>
  <c r="H18" i="18"/>
  <c r="B18" i="18"/>
  <c r="H18" i="14"/>
  <c r="B18" i="14"/>
  <c r="A18" i="18"/>
  <c r="J18" i="18"/>
  <c r="A18" i="14"/>
  <c r="J18" i="14"/>
  <c r="B18" i="16"/>
  <c r="A18" i="16"/>
  <c r="J18" i="16"/>
  <c r="I22" i="22"/>
  <c r="S22" i="22"/>
  <c r="AD22" i="22"/>
  <c r="H21" i="22"/>
  <c r="B21" i="22"/>
  <c r="J21" i="22"/>
  <c r="A21" i="22"/>
  <c r="A21" i="21"/>
  <c r="J21" i="21"/>
  <c r="I22" i="21"/>
  <c r="S22" i="21"/>
  <c r="AD22" i="21"/>
  <c r="B21" i="21"/>
  <c r="I23" i="20"/>
  <c r="S23" i="20"/>
  <c r="AD23" i="20"/>
  <c r="A22" i="20"/>
  <c r="J22" i="20"/>
  <c r="H22" i="20"/>
  <c r="B22" i="20"/>
  <c r="I19" i="17"/>
  <c r="B18" i="17"/>
  <c r="A18" i="17"/>
  <c r="J18" i="17"/>
  <c r="A18" i="1"/>
  <c r="J18" i="1"/>
  <c r="I19" i="1"/>
  <c r="A19" i="1"/>
  <c r="B18" i="1"/>
  <c r="M18" i="18"/>
  <c r="L18" i="18"/>
  <c r="U19" i="18"/>
  <c r="AL19" i="18"/>
  <c r="AM19" i="18"/>
  <c r="AK19" i="18"/>
  <c r="W20" i="18"/>
  <c r="V19" i="18"/>
  <c r="V20" i="18"/>
  <c r="V21" i="18"/>
  <c r="V22" i="18"/>
  <c r="V23" i="18"/>
  <c r="V24" i="18"/>
  <c r="V25" i="18"/>
  <c r="V26" i="18"/>
  <c r="V27" i="18"/>
  <c r="V28" i="18"/>
  <c r="V29" i="18"/>
  <c r="V30" i="18"/>
  <c r="V31" i="18"/>
  <c r="V32" i="18"/>
  <c r="V33" i="18"/>
  <c r="V34" i="18"/>
  <c r="V35" i="18"/>
  <c r="V36" i="18"/>
  <c r="V37" i="18"/>
  <c r="V38" i="18"/>
  <c r="V39" i="18"/>
  <c r="V40" i="18"/>
  <c r="V41" i="18"/>
  <c r="V42" i="18"/>
  <c r="V43" i="18"/>
  <c r="V44" i="18"/>
  <c r="V45" i="18"/>
  <c r="V46" i="18"/>
  <c r="V47" i="18"/>
  <c r="V48" i="18"/>
  <c r="V49" i="18"/>
  <c r="V50" i="18"/>
  <c r="V51" i="18"/>
  <c r="V52" i="18"/>
  <c r="V53" i="18"/>
  <c r="V54" i="18"/>
  <c r="V55" i="18"/>
  <c r="V56" i="18"/>
  <c r="V57" i="18"/>
  <c r="V58" i="18"/>
  <c r="V59" i="18"/>
  <c r="V60" i="18"/>
  <c r="V61" i="18"/>
  <c r="V62" i="18"/>
  <c r="V63" i="18"/>
  <c r="V64" i="18"/>
  <c r="V65" i="18"/>
  <c r="V66" i="18"/>
  <c r="V67" i="18"/>
  <c r="V68" i="18"/>
  <c r="V69" i="18"/>
  <c r="V70" i="18"/>
  <c r="V71" i="18"/>
  <c r="V72" i="18"/>
  <c r="V73" i="18"/>
  <c r="V74" i="18"/>
  <c r="V75" i="18"/>
  <c r="V76" i="18"/>
  <c r="V77" i="18"/>
  <c r="V78" i="18"/>
  <c r="V79" i="18"/>
  <c r="V80" i="18"/>
  <c r="V81" i="18"/>
  <c r="V82" i="18"/>
  <c r="V83" i="18"/>
  <c r="V84" i="18"/>
  <c r="V85" i="18"/>
  <c r="V86" i="18"/>
  <c r="V87" i="18"/>
  <c r="V88" i="18"/>
  <c r="V89" i="18"/>
  <c r="V90" i="18"/>
  <c r="V91" i="18"/>
  <c r="V92" i="18"/>
  <c r="V93" i="18"/>
  <c r="V94" i="18"/>
  <c r="V95" i="18"/>
  <c r="V96" i="18"/>
  <c r="V97" i="18"/>
  <c r="V98" i="18"/>
  <c r="V99" i="18"/>
  <c r="V100" i="18"/>
  <c r="V101" i="18"/>
  <c r="V102" i="18"/>
  <c r="V103" i="18"/>
  <c r="V104" i="18"/>
  <c r="V105" i="18"/>
  <c r="V106" i="18"/>
  <c r="V107" i="18"/>
  <c r="V108" i="18"/>
  <c r="V109" i="18"/>
  <c r="V110" i="18"/>
  <c r="V111" i="18"/>
  <c r="V112" i="18"/>
  <c r="V113" i="18"/>
  <c r="V114" i="18"/>
  <c r="V115" i="18"/>
  <c r="V116" i="18"/>
  <c r="V117" i="18"/>
  <c r="V118" i="18"/>
  <c r="V119" i="18"/>
  <c r="V120" i="18"/>
  <c r="V121" i="18"/>
  <c r="V122" i="18"/>
  <c r="V123" i="18"/>
  <c r="V124" i="18"/>
  <c r="V125" i="18"/>
  <c r="V126" i="18"/>
  <c r="V127" i="18"/>
  <c r="V128" i="18"/>
  <c r="V129" i="18"/>
  <c r="V130" i="18"/>
  <c r="V131" i="18"/>
  <c r="V132" i="18"/>
  <c r="V133" i="18"/>
  <c r="V134" i="18"/>
  <c r="V135" i="18"/>
  <c r="V136" i="18"/>
  <c r="V137" i="18"/>
  <c r="V138" i="18"/>
  <c r="V139" i="18"/>
  <c r="V140" i="18"/>
  <c r="V141" i="18"/>
  <c r="V142" i="18"/>
  <c r="V143" i="18"/>
  <c r="V144" i="18"/>
  <c r="V145" i="18"/>
  <c r="V146" i="18"/>
  <c r="V147" i="18"/>
  <c r="V148" i="18"/>
  <c r="V149" i="18"/>
  <c r="V150" i="18"/>
  <c r="V151" i="18"/>
  <c r="V152" i="18"/>
  <c r="V153" i="18"/>
  <c r="V154" i="18"/>
  <c r="V155" i="18"/>
  <c r="V156" i="18"/>
  <c r="V157" i="18"/>
  <c r="V158" i="18"/>
  <c r="V159" i="18"/>
  <c r="V160" i="18"/>
  <c r="V161" i="18"/>
  <c r="V162" i="18"/>
  <c r="V163" i="18"/>
  <c r="V164" i="18"/>
  <c r="V165" i="18"/>
  <c r="V166" i="18"/>
  <c r="V167" i="18"/>
  <c r="V168" i="18"/>
  <c r="V169" i="18"/>
  <c r="V170" i="18"/>
  <c r="V171" i="18"/>
  <c r="V172" i="18"/>
  <c r="V173" i="18"/>
  <c r="V174" i="18"/>
  <c r="V175" i="18"/>
  <c r="V176" i="18"/>
  <c r="V177" i="18"/>
  <c r="V178" i="18"/>
  <c r="V179" i="18"/>
  <c r="V180" i="18"/>
  <c r="V181" i="18"/>
  <c r="V182" i="18"/>
  <c r="V183" i="18"/>
  <c r="V184" i="18"/>
  <c r="V185" i="18"/>
  <c r="V186" i="18"/>
  <c r="V187" i="18"/>
  <c r="V188" i="18"/>
  <c r="V189" i="18"/>
  <c r="V190" i="18"/>
  <c r="V191" i="18"/>
  <c r="V192" i="18"/>
  <c r="V193" i="18"/>
  <c r="V194" i="18"/>
  <c r="V195" i="18"/>
  <c r="V196" i="18"/>
  <c r="V197" i="18"/>
  <c r="V198" i="18"/>
  <c r="V199" i="18"/>
  <c r="V200" i="18"/>
  <c r="V201" i="18"/>
  <c r="V202" i="18"/>
  <c r="V203" i="18"/>
  <c r="V204" i="18"/>
  <c r="V205" i="18"/>
  <c r="V206" i="18"/>
  <c r="V207" i="18"/>
  <c r="V208" i="18"/>
  <c r="Q17" i="18"/>
  <c r="M17" i="18"/>
  <c r="L17" i="18"/>
  <c r="X45" i="17"/>
  <c r="X46" i="17"/>
  <c r="X47" i="17"/>
  <c r="X48" i="17"/>
  <c r="X49" i="17"/>
  <c r="X50" i="17"/>
  <c r="X51" i="17"/>
  <c r="X52" i="17"/>
  <c r="X53" i="17"/>
  <c r="X54" i="17"/>
  <c r="X55" i="17"/>
  <c r="X56" i="17"/>
  <c r="X57" i="17"/>
  <c r="X58" i="17"/>
  <c r="X59" i="17"/>
  <c r="X60" i="17"/>
  <c r="X61" i="17"/>
  <c r="X62" i="17"/>
  <c r="X63" i="17"/>
  <c r="X64" i="17"/>
  <c r="X65" i="17"/>
  <c r="X66" i="17"/>
  <c r="X67" i="17"/>
  <c r="X68" i="17"/>
  <c r="X69" i="17"/>
  <c r="X70" i="17"/>
  <c r="X71" i="17"/>
  <c r="X72" i="17"/>
  <c r="X73" i="17"/>
  <c r="X74" i="17"/>
  <c r="X75" i="17"/>
  <c r="X76" i="17"/>
  <c r="X77" i="17"/>
  <c r="X78" i="17"/>
  <c r="X79" i="17"/>
  <c r="X80" i="17"/>
  <c r="X81" i="17"/>
  <c r="X82" i="17"/>
  <c r="X83" i="17"/>
  <c r="X84" i="17"/>
  <c r="X85" i="17"/>
  <c r="X86" i="17"/>
  <c r="X87" i="17"/>
  <c r="X88" i="17"/>
  <c r="X89" i="17"/>
  <c r="X90" i="17"/>
  <c r="X91" i="17"/>
  <c r="X92" i="17"/>
  <c r="X93" i="17"/>
  <c r="X94" i="17"/>
  <c r="X95" i="17"/>
  <c r="X96" i="17"/>
  <c r="X97" i="17"/>
  <c r="X98" i="17"/>
  <c r="X99" i="17"/>
  <c r="X100" i="17"/>
  <c r="X101" i="17"/>
  <c r="X102" i="17"/>
  <c r="X103" i="17"/>
  <c r="X104" i="17"/>
  <c r="X105" i="17"/>
  <c r="X106" i="17"/>
  <c r="X107" i="17"/>
  <c r="X108" i="17"/>
  <c r="X109" i="17"/>
  <c r="X110" i="17"/>
  <c r="X111" i="17"/>
  <c r="X112" i="17"/>
  <c r="X113" i="17"/>
  <c r="X114" i="17"/>
  <c r="X115" i="17"/>
  <c r="X116" i="17"/>
  <c r="X117" i="17"/>
  <c r="X118" i="17"/>
  <c r="X119" i="17"/>
  <c r="X120" i="17"/>
  <c r="X121" i="17"/>
  <c r="X122" i="17"/>
  <c r="X123" i="17"/>
  <c r="X124" i="17"/>
  <c r="X125" i="17"/>
  <c r="X126" i="17"/>
  <c r="X127" i="17"/>
  <c r="X128" i="17"/>
  <c r="X129" i="17"/>
  <c r="X130" i="17"/>
  <c r="X131" i="17"/>
  <c r="X132" i="17"/>
  <c r="X133" i="17"/>
  <c r="X134" i="17"/>
  <c r="X135" i="17"/>
  <c r="X136" i="17"/>
  <c r="X137" i="17"/>
  <c r="X138" i="17"/>
  <c r="X139" i="17"/>
  <c r="X140" i="17"/>
  <c r="X141" i="17"/>
  <c r="X142" i="17"/>
  <c r="X143" i="17"/>
  <c r="X144" i="17"/>
  <c r="X145" i="17"/>
  <c r="X146" i="17"/>
  <c r="X147" i="17"/>
  <c r="X148" i="17"/>
  <c r="X149" i="17"/>
  <c r="X150" i="17"/>
  <c r="X151" i="17"/>
  <c r="X152" i="17"/>
  <c r="X153" i="17"/>
  <c r="X154" i="17"/>
  <c r="X155" i="17"/>
  <c r="X156" i="17"/>
  <c r="X157" i="17"/>
  <c r="X158" i="17"/>
  <c r="X159" i="17"/>
  <c r="X160" i="17"/>
  <c r="X161" i="17"/>
  <c r="X162" i="17"/>
  <c r="X163" i="17"/>
  <c r="X164" i="17"/>
  <c r="X165" i="17"/>
  <c r="X166" i="17"/>
  <c r="X167" i="17"/>
  <c r="X168" i="17"/>
  <c r="X169" i="17"/>
  <c r="X170" i="17"/>
  <c r="X171" i="17"/>
  <c r="X172" i="17"/>
  <c r="X173" i="17"/>
  <c r="X174" i="17"/>
  <c r="X175" i="17"/>
  <c r="X176" i="17"/>
  <c r="X177" i="17"/>
  <c r="X178" i="17"/>
  <c r="X179" i="17"/>
  <c r="X180" i="17"/>
  <c r="X181" i="17"/>
  <c r="X182" i="17"/>
  <c r="X183" i="17"/>
  <c r="X184" i="17"/>
  <c r="X185" i="17"/>
  <c r="X186" i="17"/>
  <c r="X187" i="17"/>
  <c r="X188" i="17"/>
  <c r="X189" i="17"/>
  <c r="X190" i="17"/>
  <c r="X191" i="17"/>
  <c r="X192" i="17"/>
  <c r="X193" i="17"/>
  <c r="X194" i="17"/>
  <c r="X195" i="17"/>
  <c r="X196" i="17"/>
  <c r="X197" i="17"/>
  <c r="X198" i="17"/>
  <c r="X199" i="17"/>
  <c r="X200" i="17"/>
  <c r="X201" i="17"/>
  <c r="X202" i="17"/>
  <c r="X203" i="17"/>
  <c r="X204" i="17"/>
  <c r="X205" i="17"/>
  <c r="X206" i="17"/>
  <c r="X207" i="17"/>
  <c r="X208" i="17"/>
  <c r="AK17" i="17"/>
  <c r="AM17" i="17"/>
  <c r="M17" i="17"/>
  <c r="L17" i="17"/>
  <c r="U21" i="17"/>
  <c r="AM15" i="1"/>
  <c r="AK15" i="1"/>
  <c r="AL15" i="1"/>
  <c r="AK16" i="1"/>
  <c r="AM16" i="1"/>
  <c r="AL16" i="1"/>
  <c r="W17" i="1"/>
  <c r="U16" i="1"/>
  <c r="U17" i="1"/>
  <c r="L15" i="1"/>
  <c r="M15" i="1"/>
  <c r="V18" i="1"/>
  <c r="V19" i="1"/>
  <c r="V20" i="1"/>
  <c r="V21" i="1"/>
  <c r="V22" i="1"/>
  <c r="V23" i="1"/>
  <c r="V24" i="1"/>
  <c r="V25" i="1"/>
  <c r="V26" i="1"/>
  <c r="V27" i="1"/>
  <c r="V28" i="1"/>
  <c r="V29" i="1"/>
  <c r="V30" i="1"/>
  <c r="V31" i="1"/>
  <c r="V32" i="1"/>
  <c r="X19" i="1"/>
  <c r="S19" i="1"/>
  <c r="AD19" i="1"/>
  <c r="C20" i="18"/>
  <c r="S19" i="18"/>
  <c r="AD19" i="18"/>
  <c r="S19" i="17"/>
  <c r="AD19" i="17"/>
  <c r="S19" i="16"/>
  <c r="AD19" i="16"/>
  <c r="C20" i="14"/>
  <c r="G20" i="14"/>
  <c r="S19" i="14"/>
  <c r="AD19" i="14"/>
  <c r="G189" i="20"/>
  <c r="F20" i="18"/>
  <c r="R20" i="18" s="1"/>
  <c r="G20" i="18"/>
  <c r="J19" i="1"/>
  <c r="F24" i="20"/>
  <c r="R24" i="20" s="1"/>
  <c r="F20" i="17"/>
  <c r="R20" i="17" s="1"/>
  <c r="F23" i="21"/>
  <c r="R23" i="21" s="1"/>
  <c r="F20" i="16"/>
  <c r="R20" i="16" s="1"/>
  <c r="F23" i="22"/>
  <c r="R23" i="22" s="1"/>
  <c r="F20" i="14"/>
  <c r="R20" i="14" s="1"/>
  <c r="Q18" i="17"/>
  <c r="Q16" i="1"/>
  <c r="F22" i="24"/>
  <c r="R22" i="24" s="1"/>
  <c r="I22" i="24"/>
  <c r="S22" i="24"/>
  <c r="AD22" i="24"/>
  <c r="C23" i="24"/>
  <c r="G23" i="24"/>
  <c r="A21" i="24"/>
  <c r="J21" i="24"/>
  <c r="H21" i="24"/>
  <c r="B21" i="24"/>
  <c r="F20" i="1"/>
  <c r="R20" i="1" s="1"/>
  <c r="B19" i="16"/>
  <c r="A19" i="16"/>
  <c r="J19" i="16"/>
  <c r="H19" i="18"/>
  <c r="B19" i="18"/>
  <c r="H19" i="14"/>
  <c r="B19" i="14"/>
  <c r="I20" i="14"/>
  <c r="I20" i="16"/>
  <c r="I20" i="18"/>
  <c r="A19" i="18"/>
  <c r="J19" i="18"/>
  <c r="A19" i="14"/>
  <c r="J19" i="14"/>
  <c r="B22" i="22"/>
  <c r="H22" i="22"/>
  <c r="I23" i="22"/>
  <c r="S23" i="22"/>
  <c r="AD23" i="22"/>
  <c r="J22" i="22"/>
  <c r="A22" i="22"/>
  <c r="J22" i="21"/>
  <c r="A22" i="21"/>
  <c r="B22" i="21"/>
  <c r="I23" i="21"/>
  <c r="S23" i="21"/>
  <c r="AD23" i="21"/>
  <c r="I24" i="20"/>
  <c r="S24" i="20"/>
  <c r="AD24" i="20"/>
  <c r="H23" i="20"/>
  <c r="B23" i="20"/>
  <c r="A23" i="20"/>
  <c r="J23" i="20"/>
  <c r="B19" i="17"/>
  <c r="I20" i="17"/>
  <c r="J19" i="17"/>
  <c r="A19" i="17"/>
  <c r="Q18" i="18"/>
  <c r="Q19" i="18"/>
  <c r="I20" i="1"/>
  <c r="B19" i="1"/>
  <c r="AK20" i="18"/>
  <c r="AL20" i="18"/>
  <c r="AM20" i="18"/>
  <c r="W21" i="18"/>
  <c r="M19" i="18"/>
  <c r="L19" i="18"/>
  <c r="U20" i="18"/>
  <c r="AM18" i="17"/>
  <c r="AK18" i="17"/>
  <c r="M18" i="17"/>
  <c r="L18" i="17"/>
  <c r="U22" i="17"/>
  <c r="AK17" i="1"/>
  <c r="AL17" i="1"/>
  <c r="AM17" i="1"/>
  <c r="W18" i="1"/>
  <c r="M17" i="1"/>
  <c r="L17" i="1"/>
  <c r="L16" i="1"/>
  <c r="M16" i="1"/>
  <c r="U18" i="1"/>
  <c r="U19"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X20" i="1"/>
  <c r="S20" i="1"/>
  <c r="C21" i="18"/>
  <c r="S20" i="18"/>
  <c r="AD20" i="18"/>
  <c r="S20" i="17"/>
  <c r="AD20" i="17"/>
  <c r="S20" i="16"/>
  <c r="AD20" i="16"/>
  <c r="C21" i="14"/>
  <c r="G21" i="14"/>
  <c r="S20" i="14"/>
  <c r="AD20" i="14"/>
  <c r="G190" i="20"/>
  <c r="F21" i="18"/>
  <c r="R21" i="18" s="1"/>
  <c r="G21" i="18"/>
  <c r="F25" i="20"/>
  <c r="R25" i="20" s="1"/>
  <c r="F21" i="17"/>
  <c r="R21" i="17" s="1"/>
  <c r="F24" i="21"/>
  <c r="R24" i="21" s="1"/>
  <c r="F21" i="16"/>
  <c r="R21" i="16" s="1"/>
  <c r="F24" i="22"/>
  <c r="R24" i="22" s="1"/>
  <c r="F21" i="14"/>
  <c r="R21" i="14" s="1"/>
  <c r="Q19" i="17"/>
  <c r="Q17" i="1"/>
  <c r="Q18" i="1"/>
  <c r="A22" i="24"/>
  <c r="J22" i="24"/>
  <c r="B22" i="24"/>
  <c r="H22" i="24"/>
  <c r="F23" i="24"/>
  <c r="R23" i="24" s="1"/>
  <c r="C24" i="24"/>
  <c r="G24" i="24"/>
  <c r="I23" i="24"/>
  <c r="S23" i="24"/>
  <c r="AD23" i="24"/>
  <c r="AD20" i="1"/>
  <c r="AY18" i="1"/>
  <c r="F6" i="19" s="1"/>
  <c r="G7" i="19" s="1"/>
  <c r="F21" i="1"/>
  <c r="R21" i="1" s="1"/>
  <c r="A20" i="18"/>
  <c r="J20" i="14"/>
  <c r="A20" i="14"/>
  <c r="H20" i="14"/>
  <c r="B20" i="14"/>
  <c r="I21" i="14"/>
  <c r="I21" i="16"/>
  <c r="I21" i="18"/>
  <c r="B20" i="16"/>
  <c r="B20" i="18"/>
  <c r="J20" i="16"/>
  <c r="A20" i="16"/>
  <c r="I24" i="22"/>
  <c r="S24" i="22"/>
  <c r="AD24" i="22"/>
  <c r="H23" i="22"/>
  <c r="B23" i="22"/>
  <c r="J23" i="22"/>
  <c r="A23" i="22"/>
  <c r="A23" i="21"/>
  <c r="J23" i="21"/>
  <c r="B23" i="21"/>
  <c r="I24" i="21"/>
  <c r="S24" i="21"/>
  <c r="AD24" i="21"/>
  <c r="A24" i="20"/>
  <c r="J24" i="20"/>
  <c r="I25" i="20"/>
  <c r="S25" i="20"/>
  <c r="AD25" i="20"/>
  <c r="H24" i="20"/>
  <c r="B24" i="20"/>
  <c r="Q20" i="18"/>
  <c r="B20" i="17"/>
  <c r="A20" i="17"/>
  <c r="J20" i="17"/>
  <c r="I21" i="17"/>
  <c r="A20" i="1"/>
  <c r="J20" i="1"/>
  <c r="B20" i="1"/>
  <c r="I21" i="1"/>
  <c r="A21" i="1"/>
  <c r="AK21" i="18"/>
  <c r="AM21" i="18"/>
  <c r="AL21" i="18"/>
  <c r="W22" i="18"/>
  <c r="M20" i="18"/>
  <c r="L20" i="18"/>
  <c r="U21" i="18"/>
  <c r="AM19" i="17"/>
  <c r="AK19" i="17"/>
  <c r="M19" i="17"/>
  <c r="L19" i="17"/>
  <c r="U23" i="17"/>
  <c r="AL18" i="1"/>
  <c r="AK18" i="1"/>
  <c r="AM18" i="1"/>
  <c r="U20" i="1"/>
  <c r="U21" i="1"/>
  <c r="W19" i="1"/>
  <c r="M18" i="1"/>
  <c r="L18" i="1"/>
  <c r="X21" i="1"/>
  <c r="S21" i="1"/>
  <c r="AD21" i="1"/>
  <c r="C22" i="18"/>
  <c r="S21" i="18"/>
  <c r="AD21" i="18"/>
  <c r="S21" i="17"/>
  <c r="AD21" i="17"/>
  <c r="S21" i="16"/>
  <c r="AD21" i="16"/>
  <c r="C22" i="14"/>
  <c r="G22" i="14"/>
  <c r="S21" i="14"/>
  <c r="AD21" i="14"/>
  <c r="G191" i="20"/>
  <c r="F22" i="18"/>
  <c r="R22" i="18" s="1"/>
  <c r="G22" i="18"/>
  <c r="F26" i="20"/>
  <c r="R26" i="20" s="1"/>
  <c r="F22" i="17"/>
  <c r="R22" i="17" s="1"/>
  <c r="F25" i="21"/>
  <c r="R25" i="21" s="1"/>
  <c r="F22" i="16"/>
  <c r="R22" i="16" s="1"/>
  <c r="F25" i="22"/>
  <c r="R25" i="22" s="1"/>
  <c r="F22" i="14"/>
  <c r="R22" i="14" s="1"/>
  <c r="Q20" i="17"/>
  <c r="Q19" i="1"/>
  <c r="Q21" i="18"/>
  <c r="A23" i="24"/>
  <c r="J23" i="24"/>
  <c r="F24" i="24"/>
  <c r="R24" i="24" s="1"/>
  <c r="S24" i="24"/>
  <c r="AD24" i="24"/>
  <c r="C25" i="24"/>
  <c r="G25" i="24"/>
  <c r="I24" i="24"/>
  <c r="H23" i="24"/>
  <c r="B23" i="24"/>
  <c r="F22" i="1"/>
  <c r="R22" i="1" s="1"/>
  <c r="A21" i="16"/>
  <c r="J21" i="16"/>
  <c r="B21" i="16"/>
  <c r="I22" i="14"/>
  <c r="I22" i="16"/>
  <c r="I22" i="18"/>
  <c r="A21" i="18"/>
  <c r="J21" i="18"/>
  <c r="A21" i="14"/>
  <c r="J21" i="14"/>
  <c r="H21" i="18"/>
  <c r="B21" i="18"/>
  <c r="H21" i="14"/>
  <c r="B21" i="14"/>
  <c r="I25" i="22"/>
  <c r="S25" i="22"/>
  <c r="AD25" i="22"/>
  <c r="B24" i="22"/>
  <c r="H24" i="22"/>
  <c r="J24" i="22"/>
  <c r="A24" i="22"/>
  <c r="J24" i="21"/>
  <c r="A24" i="21"/>
  <c r="I25" i="21"/>
  <c r="S25" i="21"/>
  <c r="AD25" i="21"/>
  <c r="B24" i="21"/>
  <c r="I26" i="20"/>
  <c r="S26" i="20"/>
  <c r="AD26" i="20"/>
  <c r="H25" i="20"/>
  <c r="B25" i="20"/>
  <c r="J25" i="20"/>
  <c r="A25" i="20"/>
  <c r="I22" i="17"/>
  <c r="B21" i="17"/>
  <c r="A21" i="17"/>
  <c r="J21" i="17"/>
  <c r="J21" i="1"/>
  <c r="B21" i="1"/>
  <c r="I22" i="1"/>
  <c r="M21" i="18"/>
  <c r="L21" i="18"/>
  <c r="U22" i="18"/>
  <c r="AM22" i="18"/>
  <c r="AK22" i="18"/>
  <c r="AL22" i="18"/>
  <c r="W23" i="18"/>
  <c r="AK20" i="17"/>
  <c r="AM20" i="17"/>
  <c r="M20" i="17"/>
  <c r="L20" i="17"/>
  <c r="U24" i="17"/>
  <c r="U22" i="1"/>
  <c r="W20" i="1"/>
  <c r="AM19" i="1"/>
  <c r="AL19" i="1"/>
  <c r="AK19" i="1"/>
  <c r="M19" i="1"/>
  <c r="L19" i="1"/>
  <c r="X22" i="1"/>
  <c r="S22" i="1"/>
  <c r="AD22" i="1"/>
  <c r="C23" i="18"/>
  <c r="S22" i="18"/>
  <c r="AD22" i="18"/>
  <c r="S22" i="17"/>
  <c r="AD22" i="17"/>
  <c r="S22" i="16"/>
  <c r="AD22" i="16"/>
  <c r="C23" i="14"/>
  <c r="G23" i="14"/>
  <c r="S22" i="14"/>
  <c r="AD22" i="14"/>
  <c r="G192" i="20"/>
  <c r="F23" i="18"/>
  <c r="R23" i="18" s="1"/>
  <c r="G23" i="18"/>
  <c r="Q22" i="18"/>
  <c r="F27" i="20"/>
  <c r="R27" i="20" s="1"/>
  <c r="F23" i="17"/>
  <c r="R23" i="17" s="1"/>
  <c r="F26" i="21"/>
  <c r="R26" i="21" s="1"/>
  <c r="F23" i="16"/>
  <c r="R23" i="16" s="1"/>
  <c r="F26" i="22"/>
  <c r="R26" i="22" s="1"/>
  <c r="F23" i="14"/>
  <c r="R23" i="14" s="1"/>
  <c r="Q21" i="17"/>
  <c r="Q20" i="1"/>
  <c r="J24" i="24"/>
  <c r="A24" i="24"/>
  <c r="B24" i="24"/>
  <c r="H24" i="24"/>
  <c r="F25" i="24"/>
  <c r="R25" i="24" s="1"/>
  <c r="I25" i="24"/>
  <c r="S25" i="24"/>
  <c r="AD25" i="24"/>
  <c r="C26" i="24"/>
  <c r="G26" i="24"/>
  <c r="F23" i="1"/>
  <c r="R23" i="1" s="1"/>
  <c r="U23" i="1"/>
  <c r="B22" i="16"/>
  <c r="J22" i="16"/>
  <c r="A22" i="16"/>
  <c r="H22" i="18"/>
  <c r="B22" i="18"/>
  <c r="B22" i="14"/>
  <c r="H22" i="14"/>
  <c r="I23" i="14"/>
  <c r="I23" i="16"/>
  <c r="I23" i="18"/>
  <c r="J22" i="18"/>
  <c r="A22" i="18"/>
  <c r="A22" i="14"/>
  <c r="J22" i="14"/>
  <c r="H25" i="22"/>
  <c r="B25" i="22"/>
  <c r="A25" i="22"/>
  <c r="J25" i="22"/>
  <c r="I26" i="22"/>
  <c r="S26" i="22"/>
  <c r="AD26" i="22"/>
  <c r="J25" i="21"/>
  <c r="A25" i="21"/>
  <c r="I26" i="21"/>
  <c r="S26" i="21"/>
  <c r="AD26" i="21"/>
  <c r="B25" i="21"/>
  <c r="H26" i="20"/>
  <c r="B26" i="20"/>
  <c r="A26" i="20"/>
  <c r="J26" i="20"/>
  <c r="I27" i="20"/>
  <c r="S27" i="20"/>
  <c r="AD27" i="20"/>
  <c r="I23" i="17"/>
  <c r="B22" i="17"/>
  <c r="A22" i="17"/>
  <c r="J22" i="17"/>
  <c r="A22" i="1"/>
  <c r="J22" i="1"/>
  <c r="I23" i="1"/>
  <c r="B22" i="1"/>
  <c r="U24" i="1"/>
  <c r="U25" i="1"/>
  <c r="AL23" i="18"/>
  <c r="AM23" i="18"/>
  <c r="AK23" i="18"/>
  <c r="W24" i="18"/>
  <c r="M22" i="18"/>
  <c r="L22" i="18"/>
  <c r="Q23" i="18"/>
  <c r="U23" i="18"/>
  <c r="U25" i="17"/>
  <c r="AK21" i="17"/>
  <c r="AM21" i="17"/>
  <c r="L21" i="17"/>
  <c r="M21" i="17"/>
  <c r="AK20" i="1"/>
  <c r="AL20" i="1"/>
  <c r="AM20" i="1"/>
  <c r="M20" i="1"/>
  <c r="L20" i="1"/>
  <c r="Q21" i="1"/>
  <c r="W21" i="1"/>
  <c r="X23" i="1"/>
  <c r="S23" i="1"/>
  <c r="AD23" i="1"/>
  <c r="C24" i="18"/>
  <c r="S23" i="18"/>
  <c r="AD23" i="18"/>
  <c r="S23" i="17"/>
  <c r="AD23" i="17"/>
  <c r="S23" i="16"/>
  <c r="AD23" i="16"/>
  <c r="C24" i="14"/>
  <c r="G24" i="14"/>
  <c r="S23" i="14"/>
  <c r="AD23" i="14"/>
  <c r="G193" i="20"/>
  <c r="F24" i="18"/>
  <c r="R24" i="18" s="1"/>
  <c r="G24" i="18"/>
  <c r="I24" i="17"/>
  <c r="F28" i="20"/>
  <c r="R28" i="20" s="1"/>
  <c r="F24" i="17"/>
  <c r="R24" i="17" s="1"/>
  <c r="F27" i="21"/>
  <c r="R27" i="21" s="1"/>
  <c r="F24" i="16"/>
  <c r="R24" i="16" s="1"/>
  <c r="F27" i="22"/>
  <c r="R27" i="22" s="1"/>
  <c r="F24" i="14"/>
  <c r="R24" i="14" s="1"/>
  <c r="Q22" i="17"/>
  <c r="H25" i="24"/>
  <c r="B25" i="24"/>
  <c r="J25" i="24"/>
  <c r="A25" i="24"/>
  <c r="F26" i="24"/>
  <c r="R26" i="24" s="1"/>
  <c r="C27" i="24"/>
  <c r="G27" i="24"/>
  <c r="I26" i="24"/>
  <c r="S26" i="24"/>
  <c r="AD26" i="24"/>
  <c r="F24" i="1"/>
  <c r="R24" i="1" s="1"/>
  <c r="B23" i="16"/>
  <c r="J23" i="16"/>
  <c r="A23" i="16"/>
  <c r="B23" i="18"/>
  <c r="A23" i="14"/>
  <c r="J23" i="14"/>
  <c r="I24" i="14"/>
  <c r="I24" i="16"/>
  <c r="I24" i="18"/>
  <c r="J23" i="18"/>
  <c r="A23" i="18"/>
  <c r="B23" i="14"/>
  <c r="H23" i="14"/>
  <c r="J26" i="22"/>
  <c r="A26" i="22"/>
  <c r="I27" i="22"/>
  <c r="S27" i="22"/>
  <c r="AD27" i="22"/>
  <c r="H26" i="22"/>
  <c r="B26" i="22"/>
  <c r="I27" i="21"/>
  <c r="S27" i="21"/>
  <c r="AD27" i="21"/>
  <c r="B26" i="21"/>
  <c r="A26" i="21"/>
  <c r="J26" i="21"/>
  <c r="I28" i="20"/>
  <c r="S28" i="20"/>
  <c r="AD28" i="20"/>
  <c r="J27" i="20"/>
  <c r="A27" i="20"/>
  <c r="B27" i="20"/>
  <c r="H27" i="20"/>
  <c r="B23" i="17"/>
  <c r="A23" i="17"/>
  <c r="J23" i="17"/>
  <c r="A23" i="1"/>
  <c r="J23" i="1"/>
  <c r="I24" i="1"/>
  <c r="B23" i="1"/>
  <c r="AK24" i="18"/>
  <c r="AL24" i="18"/>
  <c r="AM24" i="18"/>
  <c r="W25" i="18"/>
  <c r="M23" i="18"/>
  <c r="L23" i="18"/>
  <c r="Q24" i="18"/>
  <c r="U24" i="18"/>
  <c r="AM22" i="17"/>
  <c r="AK22" i="17"/>
  <c r="M22" i="17"/>
  <c r="L22" i="17"/>
  <c r="U26" i="17"/>
  <c r="AM21" i="1"/>
  <c r="AK21" i="1"/>
  <c r="AL21" i="1"/>
  <c r="L21" i="1"/>
  <c r="Q22" i="1"/>
  <c r="M21" i="1"/>
  <c r="W22" i="1"/>
  <c r="L22" i="1"/>
  <c r="U26" i="1"/>
  <c r="X24" i="1"/>
  <c r="S24" i="1"/>
  <c r="AD24" i="1"/>
  <c r="C25" i="18"/>
  <c r="S24" i="18"/>
  <c r="AD24" i="18"/>
  <c r="S24" i="17"/>
  <c r="AD24" i="17"/>
  <c r="S24" i="16"/>
  <c r="AD24" i="16"/>
  <c r="C25" i="14"/>
  <c r="G25" i="14"/>
  <c r="S24" i="14"/>
  <c r="AD24" i="14"/>
  <c r="G194" i="20"/>
  <c r="F25" i="18"/>
  <c r="R25" i="18" s="1"/>
  <c r="G25" i="18"/>
  <c r="I25" i="17"/>
  <c r="F25" i="1"/>
  <c r="R25" i="1" s="1"/>
  <c r="F29" i="20"/>
  <c r="R29" i="20" s="1"/>
  <c r="F25" i="17"/>
  <c r="R25" i="17" s="1"/>
  <c r="F28" i="21"/>
  <c r="R28" i="21" s="1"/>
  <c r="F25" i="16"/>
  <c r="R25" i="16" s="1"/>
  <c r="F28" i="22"/>
  <c r="R28" i="22" s="1"/>
  <c r="F25" i="14"/>
  <c r="R25" i="14" s="1"/>
  <c r="Q23" i="17"/>
  <c r="Q23" i="1"/>
  <c r="J26" i="24"/>
  <c r="A26" i="24"/>
  <c r="B26" i="24"/>
  <c r="H26" i="24"/>
  <c r="F27" i="24"/>
  <c r="R27" i="24" s="1"/>
  <c r="I27" i="24"/>
  <c r="S27" i="24"/>
  <c r="AD27" i="24"/>
  <c r="C28" i="24"/>
  <c r="G28" i="24"/>
  <c r="B24" i="14"/>
  <c r="H24" i="14"/>
  <c r="J24" i="18"/>
  <c r="A24" i="18"/>
  <c r="A24" i="14"/>
  <c r="J24" i="14"/>
  <c r="B24" i="16"/>
  <c r="H24" i="18"/>
  <c r="B24" i="18"/>
  <c r="I25" i="14"/>
  <c r="I25" i="16"/>
  <c r="I25" i="18"/>
  <c r="J24" i="16"/>
  <c r="A24" i="16"/>
  <c r="A27" i="22"/>
  <c r="J27" i="22"/>
  <c r="I28" i="22"/>
  <c r="S28" i="22"/>
  <c r="AD28" i="22"/>
  <c r="H27" i="22"/>
  <c r="B27" i="22"/>
  <c r="I28" i="21"/>
  <c r="S28" i="21"/>
  <c r="AD28" i="21"/>
  <c r="B27" i="21"/>
  <c r="J27" i="21"/>
  <c r="A27" i="21"/>
  <c r="H28" i="20"/>
  <c r="B28" i="20"/>
  <c r="A28" i="20"/>
  <c r="J28" i="20"/>
  <c r="I29" i="20"/>
  <c r="S29" i="20"/>
  <c r="AD29" i="20"/>
  <c r="B24" i="17"/>
  <c r="A24" i="17"/>
  <c r="J24" i="17"/>
  <c r="A24" i="1"/>
  <c r="J24" i="1"/>
  <c r="I25" i="1"/>
  <c r="B24" i="1"/>
  <c r="M24" i="18"/>
  <c r="L24" i="18"/>
  <c r="Q25" i="18"/>
  <c r="U25" i="18"/>
  <c r="AK25" i="18"/>
  <c r="AL25" i="18"/>
  <c r="AM25" i="18"/>
  <c r="W26" i="18"/>
  <c r="AM23" i="17"/>
  <c r="AK23" i="17"/>
  <c r="M23" i="17"/>
  <c r="L23" i="17"/>
  <c r="U27" i="17"/>
  <c r="AM22" i="1"/>
  <c r="AL22" i="1"/>
  <c r="AK22" i="1"/>
  <c r="M22" i="1"/>
  <c r="W23" i="1"/>
  <c r="W24" i="1"/>
  <c r="X25" i="1"/>
  <c r="U27" i="1"/>
  <c r="S25" i="1"/>
  <c r="AD25" i="1"/>
  <c r="C26" i="18"/>
  <c r="S25" i="18"/>
  <c r="AD25" i="18"/>
  <c r="S25" i="17"/>
  <c r="AD25" i="17"/>
  <c r="S25" i="16"/>
  <c r="AD25" i="16"/>
  <c r="C26" i="14"/>
  <c r="G26" i="14"/>
  <c r="S25" i="14"/>
  <c r="AD25" i="14"/>
  <c r="G195" i="20"/>
  <c r="F26" i="18"/>
  <c r="R26" i="18" s="1"/>
  <c r="G26" i="18"/>
  <c r="I26" i="17"/>
  <c r="F26" i="1"/>
  <c r="R26" i="1" s="1"/>
  <c r="F30" i="20"/>
  <c r="R30" i="20" s="1"/>
  <c r="F26" i="17"/>
  <c r="R26" i="17" s="1"/>
  <c r="F29" i="21"/>
  <c r="R29" i="21" s="1"/>
  <c r="F26" i="16"/>
  <c r="R26" i="16" s="1"/>
  <c r="F29" i="22"/>
  <c r="R29" i="22" s="1"/>
  <c r="F26" i="14"/>
  <c r="R26" i="14" s="1"/>
  <c r="Q24" i="17"/>
  <c r="J27" i="24"/>
  <c r="A27" i="24"/>
  <c r="B27" i="24"/>
  <c r="H27" i="24"/>
  <c r="F28" i="24"/>
  <c r="R28" i="24" s="1"/>
  <c r="C29" i="24"/>
  <c r="G29" i="24"/>
  <c r="I28" i="24"/>
  <c r="S28" i="24"/>
  <c r="AD28" i="24"/>
  <c r="A25" i="14"/>
  <c r="J25" i="14"/>
  <c r="J25" i="18"/>
  <c r="A25" i="18"/>
  <c r="B25" i="14"/>
  <c r="H25" i="14"/>
  <c r="H25" i="18"/>
  <c r="B25" i="18"/>
  <c r="J25" i="16"/>
  <c r="A25" i="16"/>
  <c r="I26" i="14"/>
  <c r="I26" i="16"/>
  <c r="I26" i="18"/>
  <c r="B25" i="16"/>
  <c r="J28" i="22"/>
  <c r="A28" i="22"/>
  <c r="B28" i="22"/>
  <c r="H28" i="22"/>
  <c r="I29" i="22"/>
  <c r="S29" i="22"/>
  <c r="AD29" i="22"/>
  <c r="A28" i="21"/>
  <c r="J28" i="21"/>
  <c r="I29" i="21"/>
  <c r="S29" i="21"/>
  <c r="AD29" i="21"/>
  <c r="B28" i="21"/>
  <c r="S30" i="20"/>
  <c r="AD30" i="20"/>
  <c r="I30" i="20"/>
  <c r="B29" i="20"/>
  <c r="H29" i="20"/>
  <c r="J29" i="20"/>
  <c r="A29" i="20"/>
  <c r="B25" i="17"/>
  <c r="A25" i="17"/>
  <c r="J25" i="17"/>
  <c r="I26" i="1"/>
  <c r="B25" i="1"/>
  <c r="A25" i="1"/>
  <c r="J25" i="1"/>
  <c r="AM26" i="18"/>
  <c r="AL26" i="18"/>
  <c r="AK26" i="18"/>
  <c r="W27" i="18"/>
  <c r="M25" i="18"/>
  <c r="L25" i="18"/>
  <c r="Q26" i="18"/>
  <c r="U26" i="18"/>
  <c r="AK24" i="17"/>
  <c r="AM24" i="17"/>
  <c r="L24" i="17"/>
  <c r="M24" i="17"/>
  <c r="U28" i="17"/>
  <c r="AM24" i="1"/>
  <c r="AK24" i="1"/>
  <c r="AL24" i="1"/>
  <c r="L24" i="1"/>
  <c r="AL23" i="1"/>
  <c r="AM23" i="1"/>
  <c r="AK23" i="1"/>
  <c r="L23" i="1"/>
  <c r="Q24" i="1"/>
  <c r="M23" i="1"/>
  <c r="M24" i="1"/>
  <c r="W25" i="1"/>
  <c r="U28" i="1"/>
  <c r="X26" i="1"/>
  <c r="S26" i="1"/>
  <c r="AD26" i="1"/>
  <c r="C27" i="18"/>
  <c r="S26" i="18"/>
  <c r="AD26" i="18"/>
  <c r="S26" i="17"/>
  <c r="AD26" i="17"/>
  <c r="S26" i="16"/>
  <c r="AD26" i="16"/>
  <c r="C27" i="14"/>
  <c r="G27" i="14"/>
  <c r="S26" i="14"/>
  <c r="AD26" i="14"/>
  <c r="G196" i="20"/>
  <c r="F27" i="18"/>
  <c r="R27" i="18" s="1"/>
  <c r="G27" i="18"/>
  <c r="I27" i="17"/>
  <c r="F31" i="20"/>
  <c r="R31" i="20" s="1"/>
  <c r="F27" i="17"/>
  <c r="R27" i="17" s="1"/>
  <c r="F30" i="21"/>
  <c r="R30" i="21" s="1"/>
  <c r="F27" i="16"/>
  <c r="R27" i="16" s="1"/>
  <c r="F30" i="22"/>
  <c r="R30" i="22" s="1"/>
  <c r="F27" i="14"/>
  <c r="R27" i="14" s="1"/>
  <c r="Q25" i="17"/>
  <c r="J28" i="24"/>
  <c r="A28" i="24"/>
  <c r="H28" i="24"/>
  <c r="B28" i="24"/>
  <c r="F29" i="24"/>
  <c r="R29" i="24" s="1"/>
  <c r="I29" i="24"/>
  <c r="S29" i="24"/>
  <c r="AD29" i="24"/>
  <c r="C30" i="24"/>
  <c r="G30" i="24"/>
  <c r="Q25" i="1"/>
  <c r="F27" i="1"/>
  <c r="R27" i="1" s="1"/>
  <c r="M25" i="1"/>
  <c r="B26" i="14"/>
  <c r="H26" i="14"/>
  <c r="J26" i="18"/>
  <c r="A26" i="18"/>
  <c r="A26" i="14"/>
  <c r="J26" i="14"/>
  <c r="H26" i="18"/>
  <c r="B26" i="18"/>
  <c r="I27" i="16"/>
  <c r="B26" i="16"/>
  <c r="I27" i="14"/>
  <c r="I27" i="18"/>
  <c r="J26" i="16"/>
  <c r="A26" i="16"/>
  <c r="I30" i="22"/>
  <c r="S30" i="22"/>
  <c r="AD30" i="22"/>
  <c r="A29" i="22"/>
  <c r="J29" i="22"/>
  <c r="H29" i="22"/>
  <c r="B29" i="22"/>
  <c r="J29" i="21"/>
  <c r="A29" i="21"/>
  <c r="I30" i="21"/>
  <c r="S30" i="21"/>
  <c r="AD30" i="21"/>
  <c r="B29" i="21"/>
  <c r="A30" i="20"/>
  <c r="J30" i="20"/>
  <c r="H30" i="20"/>
  <c r="B30" i="20"/>
  <c r="I31" i="20"/>
  <c r="S31" i="20"/>
  <c r="AD31" i="20"/>
  <c r="B26" i="17"/>
  <c r="J26" i="17"/>
  <c r="A26" i="17"/>
  <c r="A26" i="1"/>
  <c r="J26" i="1"/>
  <c r="B26" i="1"/>
  <c r="I27" i="1"/>
  <c r="AL27" i="18"/>
  <c r="AM27" i="18"/>
  <c r="AK27" i="18"/>
  <c r="W28" i="18"/>
  <c r="M26" i="18"/>
  <c r="L26" i="18"/>
  <c r="Q27" i="18"/>
  <c r="U27" i="18"/>
  <c r="W26" i="1"/>
  <c r="AK26" i="1"/>
  <c r="AK25" i="17"/>
  <c r="AM25" i="17"/>
  <c r="L25" i="17"/>
  <c r="Q26" i="17"/>
  <c r="M25" i="17"/>
  <c r="U29" i="17"/>
  <c r="L25" i="1"/>
  <c r="AL25" i="1"/>
  <c r="AM25" i="1"/>
  <c r="AK25" i="1"/>
  <c r="U29" i="1"/>
  <c r="X27" i="1"/>
  <c r="S27" i="1"/>
  <c r="AD27" i="1"/>
  <c r="C28" i="18"/>
  <c r="S27" i="18"/>
  <c r="AD27" i="18"/>
  <c r="S27" i="17"/>
  <c r="AD27" i="17"/>
  <c r="S27" i="16"/>
  <c r="AD27" i="16"/>
  <c r="C28" i="14"/>
  <c r="G28" i="14"/>
  <c r="S27" i="14"/>
  <c r="AD27" i="14"/>
  <c r="G197" i="20"/>
  <c r="F28" i="18"/>
  <c r="R28" i="18" s="1"/>
  <c r="G28" i="18"/>
  <c r="I28" i="17"/>
  <c r="F32" i="20"/>
  <c r="R32" i="20" s="1"/>
  <c r="F28" i="17"/>
  <c r="R28" i="17" s="1"/>
  <c r="F31" i="21"/>
  <c r="R31" i="21" s="1"/>
  <c r="F28" i="16"/>
  <c r="R28" i="16" s="1"/>
  <c r="F31" i="22"/>
  <c r="R31" i="22" s="1"/>
  <c r="F28" i="14"/>
  <c r="R28" i="14" s="1"/>
  <c r="Q26" i="1"/>
  <c r="A29" i="24"/>
  <c r="J29" i="24"/>
  <c r="B29" i="24"/>
  <c r="H29" i="24"/>
  <c r="F30" i="24"/>
  <c r="R30" i="24" s="1"/>
  <c r="S30" i="24"/>
  <c r="AD30" i="24"/>
  <c r="C31" i="24"/>
  <c r="G31" i="24"/>
  <c r="I30" i="24"/>
  <c r="F28" i="1"/>
  <c r="R28" i="1" s="1"/>
  <c r="A27" i="14"/>
  <c r="J27" i="14"/>
  <c r="B27" i="16"/>
  <c r="I28" i="16"/>
  <c r="B27" i="14"/>
  <c r="H27" i="14"/>
  <c r="J27" i="16"/>
  <c r="A27" i="16"/>
  <c r="I28" i="18"/>
  <c r="H27" i="18"/>
  <c r="B27" i="18"/>
  <c r="I28" i="14"/>
  <c r="J27" i="18"/>
  <c r="A27" i="18"/>
  <c r="I31" i="22"/>
  <c r="S31" i="22"/>
  <c r="AD31" i="22"/>
  <c r="B30" i="22"/>
  <c r="H30" i="22"/>
  <c r="A30" i="22"/>
  <c r="J30" i="22"/>
  <c r="I31" i="21"/>
  <c r="S31" i="21"/>
  <c r="AD31" i="21"/>
  <c r="B30" i="21"/>
  <c r="A30" i="21"/>
  <c r="J30" i="21"/>
  <c r="I32" i="20"/>
  <c r="S32" i="20"/>
  <c r="AD32" i="20"/>
  <c r="B31" i="20"/>
  <c r="H31" i="20"/>
  <c r="J31" i="20"/>
  <c r="A31" i="20"/>
  <c r="B27" i="17"/>
  <c r="J27" i="17"/>
  <c r="A27" i="17"/>
  <c r="A27" i="1"/>
  <c r="J27" i="1"/>
  <c r="B27" i="1"/>
  <c r="I28" i="1"/>
  <c r="AK28" i="18"/>
  <c r="AL28" i="18"/>
  <c r="AM28" i="18"/>
  <c r="W29" i="18"/>
  <c r="M27" i="18"/>
  <c r="L27" i="18"/>
  <c r="Q28" i="18"/>
  <c r="U28" i="18"/>
  <c r="L26" i="1"/>
  <c r="M26" i="1"/>
  <c r="AL26" i="1"/>
  <c r="W27" i="1"/>
  <c r="AL27" i="1"/>
  <c r="AM26" i="1"/>
  <c r="AM26" i="17"/>
  <c r="AK26" i="17"/>
  <c r="L26" i="17"/>
  <c r="Q27" i="17"/>
  <c r="M26" i="17"/>
  <c r="U30" i="17"/>
  <c r="U30" i="1"/>
  <c r="X28" i="1"/>
  <c r="S28" i="1"/>
  <c r="AD28" i="1"/>
  <c r="C29" i="18"/>
  <c r="S28" i="18"/>
  <c r="AD28" i="18"/>
  <c r="S28" i="17"/>
  <c r="AD28" i="17"/>
  <c r="S28" i="16"/>
  <c r="AD28" i="16"/>
  <c r="C29" i="14"/>
  <c r="G29" i="14"/>
  <c r="S28" i="14"/>
  <c r="AD28" i="14"/>
  <c r="G198" i="20"/>
  <c r="F29" i="18"/>
  <c r="R29" i="18" s="1"/>
  <c r="G29" i="18"/>
  <c r="I29" i="17"/>
  <c r="F33" i="20"/>
  <c r="R33" i="20" s="1"/>
  <c r="F29" i="17"/>
  <c r="R29" i="17" s="1"/>
  <c r="F32" i="21"/>
  <c r="R32" i="21" s="1"/>
  <c r="F29" i="16"/>
  <c r="R29" i="16" s="1"/>
  <c r="F32" i="22"/>
  <c r="R32" i="22" s="1"/>
  <c r="F29" i="14"/>
  <c r="R29" i="14" s="1"/>
  <c r="W28" i="1"/>
  <c r="W29" i="1"/>
  <c r="Q27" i="1"/>
  <c r="H30" i="24"/>
  <c r="B30" i="24"/>
  <c r="F31" i="24"/>
  <c r="R31" i="24" s="1"/>
  <c r="C32" i="24"/>
  <c r="G32" i="24"/>
  <c r="I31" i="24"/>
  <c r="S31" i="24"/>
  <c r="AD31" i="24"/>
  <c r="A30" i="24"/>
  <c r="J30" i="24"/>
  <c r="F29" i="1"/>
  <c r="R29" i="1" s="1"/>
  <c r="B28" i="14"/>
  <c r="H28" i="14"/>
  <c r="A28" i="14"/>
  <c r="J28" i="14"/>
  <c r="H28" i="18"/>
  <c r="B28" i="18"/>
  <c r="B28" i="16"/>
  <c r="I29" i="14"/>
  <c r="I29" i="16"/>
  <c r="I29" i="18"/>
  <c r="J28" i="18"/>
  <c r="A28" i="18"/>
  <c r="J28" i="16"/>
  <c r="A28" i="16"/>
  <c r="A31" i="22"/>
  <c r="J31" i="22"/>
  <c r="S32" i="22"/>
  <c r="AD32" i="22"/>
  <c r="I32" i="22"/>
  <c r="B31" i="22"/>
  <c r="H31" i="22"/>
  <c r="I32" i="21"/>
  <c r="S32" i="21"/>
  <c r="AD32" i="21"/>
  <c r="B31" i="21"/>
  <c r="J31" i="21"/>
  <c r="A31" i="21"/>
  <c r="B32" i="20"/>
  <c r="H32" i="20"/>
  <c r="I33" i="20"/>
  <c r="S33" i="20"/>
  <c r="AD33" i="20"/>
  <c r="A32" i="20"/>
  <c r="J32" i="20"/>
  <c r="B28" i="17"/>
  <c r="J28" i="17"/>
  <c r="A28" i="17"/>
  <c r="A28" i="1"/>
  <c r="J28" i="1"/>
  <c r="B28" i="1"/>
  <c r="I29" i="1"/>
  <c r="AL29" i="18"/>
  <c r="AK29" i="18"/>
  <c r="AM29" i="18"/>
  <c r="W30" i="18"/>
  <c r="M28" i="18"/>
  <c r="L28" i="18"/>
  <c r="Q29" i="18"/>
  <c r="U29" i="18"/>
  <c r="AM27" i="1"/>
  <c r="L27" i="1"/>
  <c r="AK27" i="1"/>
  <c r="M27" i="1"/>
  <c r="AM27" i="17"/>
  <c r="AK27" i="17"/>
  <c r="L27" i="17"/>
  <c r="Q28" i="17"/>
  <c r="M27" i="17"/>
  <c r="U31" i="17"/>
  <c r="AK29" i="1"/>
  <c r="AM29" i="1"/>
  <c r="AL29" i="1"/>
  <c r="AK28" i="1"/>
  <c r="AL28" i="1"/>
  <c r="AM28" i="1"/>
  <c r="X29" i="1"/>
  <c r="U31" i="1"/>
  <c r="S29" i="1"/>
  <c r="AD29" i="1"/>
  <c r="C30" i="18"/>
  <c r="S29" i="18"/>
  <c r="AD29" i="18"/>
  <c r="S29" i="17"/>
  <c r="AD29" i="17"/>
  <c r="S29" i="16"/>
  <c r="AD29" i="16"/>
  <c r="C30" i="14"/>
  <c r="G30" i="14"/>
  <c r="S29" i="14"/>
  <c r="AD29" i="14"/>
  <c r="G199" i="20"/>
  <c r="L28" i="1"/>
  <c r="F30" i="18"/>
  <c r="R30" i="18" s="1"/>
  <c r="G30" i="18"/>
  <c r="I30" i="17"/>
  <c r="F34" i="20"/>
  <c r="R34" i="20" s="1"/>
  <c r="F30" i="17"/>
  <c r="R30" i="17" s="1"/>
  <c r="F33" i="21"/>
  <c r="R33" i="21" s="1"/>
  <c r="F30" i="16"/>
  <c r="R30" i="16" s="1"/>
  <c r="F33" i="22"/>
  <c r="R33" i="22" s="1"/>
  <c r="F30" i="14"/>
  <c r="R30" i="14" s="1"/>
  <c r="W30" i="1"/>
  <c r="AL30" i="1"/>
  <c r="M28" i="1"/>
  <c r="Q28" i="1"/>
  <c r="Q29" i="1"/>
  <c r="F32" i="24"/>
  <c r="R32" i="24" s="1"/>
  <c r="C33" i="24"/>
  <c r="G33" i="24"/>
  <c r="S32" i="24"/>
  <c r="AD32" i="24"/>
  <c r="I32" i="24"/>
  <c r="A31" i="24"/>
  <c r="J31" i="24"/>
  <c r="B31" i="24"/>
  <c r="H31" i="24"/>
  <c r="F30" i="1"/>
  <c r="R30" i="1" s="1"/>
  <c r="H29" i="18"/>
  <c r="B29" i="18"/>
  <c r="I30" i="14"/>
  <c r="A29" i="18"/>
  <c r="B29" i="14"/>
  <c r="H29" i="14"/>
  <c r="A29" i="14"/>
  <c r="J29" i="14"/>
  <c r="J29" i="16"/>
  <c r="A29" i="16"/>
  <c r="I30" i="16"/>
  <c r="I30" i="18"/>
  <c r="B29" i="16"/>
  <c r="H32" i="22"/>
  <c r="B32" i="22"/>
  <c r="J32" i="22"/>
  <c r="A32" i="22"/>
  <c r="I33" i="22"/>
  <c r="S33" i="22"/>
  <c r="AD33" i="22"/>
  <c r="S33" i="21"/>
  <c r="AD33" i="21"/>
  <c r="I33" i="21"/>
  <c r="B32" i="21"/>
  <c r="A32" i="21"/>
  <c r="J32" i="21"/>
  <c r="A33" i="20"/>
  <c r="J33" i="20"/>
  <c r="H33" i="20"/>
  <c r="B33" i="20"/>
  <c r="I34" i="20"/>
  <c r="S34" i="20"/>
  <c r="AD34" i="20"/>
  <c r="B29" i="17"/>
  <c r="J29" i="17"/>
  <c r="A29" i="17"/>
  <c r="B29" i="1"/>
  <c r="A29" i="1"/>
  <c r="J29" i="1"/>
  <c r="I30" i="1"/>
  <c r="AM30" i="18"/>
  <c r="AL30" i="18"/>
  <c r="AK30" i="18"/>
  <c r="W31" i="18"/>
  <c r="M29" i="18"/>
  <c r="L29" i="18"/>
  <c r="Q30" i="18"/>
  <c r="U30" i="18"/>
  <c r="AK30" i="1"/>
  <c r="W31" i="1"/>
  <c r="AL31" i="1"/>
  <c r="AM30" i="1"/>
  <c r="AK28" i="17"/>
  <c r="AM28" i="17"/>
  <c r="L28" i="17"/>
  <c r="Q29" i="17"/>
  <c r="M28" i="17"/>
  <c r="U32" i="17"/>
  <c r="U32" i="1"/>
  <c r="X30" i="1"/>
  <c r="L29" i="1"/>
  <c r="M29" i="1"/>
  <c r="S30" i="1"/>
  <c r="AD30" i="1"/>
  <c r="C31" i="18"/>
  <c r="S30" i="18"/>
  <c r="AD30" i="18"/>
  <c r="S30" i="17"/>
  <c r="AD30" i="17"/>
  <c r="S30" i="16"/>
  <c r="AD30" i="16"/>
  <c r="C31" i="14"/>
  <c r="G31" i="14"/>
  <c r="S30" i="14"/>
  <c r="AD30" i="14"/>
  <c r="G200" i="20"/>
  <c r="F31" i="18"/>
  <c r="R31" i="18" s="1"/>
  <c r="G31" i="18"/>
  <c r="I31" i="17"/>
  <c r="F31" i="1"/>
  <c r="R31" i="1" s="1"/>
  <c r="F35" i="20"/>
  <c r="R35" i="20" s="1"/>
  <c r="F31" i="17"/>
  <c r="R31" i="17" s="1"/>
  <c r="F34" i="21"/>
  <c r="R34" i="21" s="1"/>
  <c r="F31" i="16"/>
  <c r="R31" i="16" s="1"/>
  <c r="F34" i="22"/>
  <c r="R34" i="22" s="1"/>
  <c r="F31" i="14"/>
  <c r="R31" i="14" s="1"/>
  <c r="Q30" i="1"/>
  <c r="AM31" i="1"/>
  <c r="AK31" i="1"/>
  <c r="H32" i="24"/>
  <c r="B32" i="24"/>
  <c r="F33" i="24"/>
  <c r="R33" i="24" s="1"/>
  <c r="C34" i="24"/>
  <c r="G34" i="24"/>
  <c r="I33" i="24"/>
  <c r="S33" i="24"/>
  <c r="AD33" i="24"/>
  <c r="A32" i="24"/>
  <c r="J32" i="24"/>
  <c r="B30" i="14"/>
  <c r="H30" i="14"/>
  <c r="I31" i="14"/>
  <c r="I31" i="18"/>
  <c r="J30" i="18"/>
  <c r="A30" i="18"/>
  <c r="A30" i="14"/>
  <c r="J30" i="14"/>
  <c r="H30" i="18"/>
  <c r="B30" i="18"/>
  <c r="I31" i="16"/>
  <c r="J30" i="16"/>
  <c r="A30" i="16"/>
  <c r="B30" i="16"/>
  <c r="I34" i="22"/>
  <c r="S34" i="22"/>
  <c r="AD34" i="22"/>
  <c r="B33" i="22"/>
  <c r="H33" i="22"/>
  <c r="J33" i="22"/>
  <c r="A33" i="22"/>
  <c r="J33" i="21"/>
  <c r="A33" i="21"/>
  <c r="I34" i="21"/>
  <c r="S34" i="21"/>
  <c r="AD34" i="21"/>
  <c r="B33" i="21"/>
  <c r="I35" i="20"/>
  <c r="S35" i="20"/>
  <c r="AD35" i="20"/>
  <c r="A34" i="20"/>
  <c r="J34" i="20"/>
  <c r="B34" i="20"/>
  <c r="H34" i="20"/>
  <c r="W32" i="1"/>
  <c r="AM32" i="1"/>
  <c r="B30" i="17"/>
  <c r="J30" i="17"/>
  <c r="A30" i="17"/>
  <c r="A30" i="1"/>
  <c r="J30" i="1"/>
  <c r="B30" i="1"/>
  <c r="I31" i="1"/>
  <c r="AL31" i="18"/>
  <c r="AM31" i="18"/>
  <c r="AK31" i="18"/>
  <c r="W32" i="18"/>
  <c r="M30" i="18"/>
  <c r="L30" i="18"/>
  <c r="Q31" i="18"/>
  <c r="U31" i="18"/>
  <c r="AK29" i="17"/>
  <c r="AM29" i="17"/>
  <c r="L29" i="17"/>
  <c r="Q30" i="17"/>
  <c r="M29" i="17"/>
  <c r="U33" i="17"/>
  <c r="X31" i="1"/>
  <c r="M30" i="1"/>
  <c r="L30" i="1"/>
  <c r="U33" i="1"/>
  <c r="S31" i="1"/>
  <c r="AD31" i="1"/>
  <c r="C32" i="18"/>
  <c r="S31" i="18"/>
  <c r="AD31" i="18"/>
  <c r="S31" i="17"/>
  <c r="AD31" i="17"/>
  <c r="S31" i="16"/>
  <c r="AD31" i="16"/>
  <c r="C32" i="14"/>
  <c r="G32" i="14"/>
  <c r="S31" i="14"/>
  <c r="AD31" i="14"/>
  <c r="G201" i="20"/>
  <c r="F32" i="18"/>
  <c r="R32" i="18" s="1"/>
  <c r="G32" i="18"/>
  <c r="I32" i="17"/>
  <c r="F32" i="1"/>
  <c r="R32" i="1" s="1"/>
  <c r="F36" i="20"/>
  <c r="R36" i="20" s="1"/>
  <c r="F32" i="17"/>
  <c r="R32" i="17" s="1"/>
  <c r="F35" i="21"/>
  <c r="R35" i="21" s="1"/>
  <c r="F32" i="16"/>
  <c r="R32" i="16" s="1"/>
  <c r="F35" i="22"/>
  <c r="R35" i="22" s="1"/>
  <c r="F32" i="14"/>
  <c r="R32" i="14" s="1"/>
  <c r="Q31" i="1"/>
  <c r="W33" i="1"/>
  <c r="AK33" i="1"/>
  <c r="AL32" i="1"/>
  <c r="AK32" i="1"/>
  <c r="H33" i="24"/>
  <c r="B33" i="24"/>
  <c r="A33" i="24"/>
  <c r="J33" i="24"/>
  <c r="F34" i="24"/>
  <c r="R34" i="24" s="1"/>
  <c r="C35" i="24"/>
  <c r="G35" i="24"/>
  <c r="S34" i="24"/>
  <c r="AD34" i="24"/>
  <c r="I34" i="24"/>
  <c r="B31" i="16"/>
  <c r="A31" i="14"/>
  <c r="J31" i="14"/>
  <c r="J31" i="16"/>
  <c r="A31" i="16"/>
  <c r="I32" i="14"/>
  <c r="I32" i="16"/>
  <c r="I32" i="18"/>
  <c r="B31" i="18"/>
  <c r="B31" i="14"/>
  <c r="H31" i="14"/>
  <c r="J31" i="18"/>
  <c r="A31" i="18"/>
  <c r="I35" i="22"/>
  <c r="S35" i="22"/>
  <c r="AD35" i="22"/>
  <c r="H34" i="22"/>
  <c r="B34" i="22"/>
  <c r="A34" i="22"/>
  <c r="J34" i="22"/>
  <c r="J34" i="21"/>
  <c r="A34" i="21"/>
  <c r="I35" i="21"/>
  <c r="S35" i="21"/>
  <c r="AD35" i="21"/>
  <c r="B34" i="21"/>
  <c r="I36" i="20"/>
  <c r="S36" i="20"/>
  <c r="AD36" i="20"/>
  <c r="H35" i="20"/>
  <c r="B35" i="20"/>
  <c r="A35" i="20"/>
  <c r="J35" i="20"/>
  <c r="B31" i="17"/>
  <c r="J31" i="17"/>
  <c r="A31" i="17"/>
  <c r="A31" i="1"/>
  <c r="J31" i="1"/>
  <c r="I32" i="1"/>
  <c r="B31" i="1"/>
  <c r="AK32" i="18"/>
  <c r="AL32" i="18"/>
  <c r="AM32" i="18"/>
  <c r="W33" i="18"/>
  <c r="M31" i="18"/>
  <c r="L31" i="18"/>
  <c r="Q32" i="18"/>
  <c r="U32" i="18"/>
  <c r="AM30" i="17"/>
  <c r="AK30" i="17"/>
  <c r="L30" i="17"/>
  <c r="Q31" i="17"/>
  <c r="M30" i="17"/>
  <c r="U34" i="17"/>
  <c r="X32" i="1"/>
  <c r="M31" i="1"/>
  <c r="L31" i="1"/>
  <c r="U34" i="1"/>
  <c r="S32" i="1"/>
  <c r="AD32" i="1"/>
  <c r="C33" i="18"/>
  <c r="S32" i="18"/>
  <c r="AD32" i="18"/>
  <c r="S32" i="17"/>
  <c r="AD32" i="17"/>
  <c r="S32" i="16"/>
  <c r="AD32" i="16"/>
  <c r="C33" i="14"/>
  <c r="G33" i="14"/>
  <c r="S32" i="14"/>
  <c r="AD32" i="14"/>
  <c r="G202" i="20"/>
  <c r="F33" i="18"/>
  <c r="R33" i="18" s="1"/>
  <c r="G33" i="18"/>
  <c r="I33" i="17"/>
  <c r="Q32" i="1"/>
  <c r="F33" i="1"/>
  <c r="R33" i="1" s="1"/>
  <c r="F37" i="20"/>
  <c r="R37" i="20" s="1"/>
  <c r="F33" i="17"/>
  <c r="R33" i="17" s="1"/>
  <c r="F36" i="21"/>
  <c r="R36" i="21" s="1"/>
  <c r="F33" i="16"/>
  <c r="R33" i="16" s="1"/>
  <c r="F36" i="22"/>
  <c r="R36" i="22" s="1"/>
  <c r="F33" i="14"/>
  <c r="R33" i="14" s="1"/>
  <c r="W34" i="1"/>
  <c r="W35" i="1"/>
  <c r="AM33" i="1"/>
  <c r="AL33" i="1"/>
  <c r="F35" i="24"/>
  <c r="R35" i="24" s="1"/>
  <c r="I35" i="24"/>
  <c r="S35" i="24"/>
  <c r="AD35" i="24"/>
  <c r="C36" i="24"/>
  <c r="G36" i="24"/>
  <c r="B34" i="24"/>
  <c r="H34" i="24"/>
  <c r="A34" i="24"/>
  <c r="J34" i="24"/>
  <c r="B32" i="16"/>
  <c r="J32" i="16"/>
  <c r="A32" i="16"/>
  <c r="H32" i="18"/>
  <c r="B32" i="18"/>
  <c r="B32" i="14"/>
  <c r="H32" i="14"/>
  <c r="I33" i="14"/>
  <c r="I33" i="16"/>
  <c r="I33" i="18"/>
  <c r="J32" i="18"/>
  <c r="A32" i="18"/>
  <c r="A32" i="14"/>
  <c r="J32" i="14"/>
  <c r="A35" i="22"/>
  <c r="J35" i="22"/>
  <c r="I36" i="22"/>
  <c r="S36" i="22"/>
  <c r="AD36" i="22"/>
  <c r="H35" i="22"/>
  <c r="B35" i="22"/>
  <c r="A35" i="21"/>
  <c r="J35" i="21"/>
  <c r="B35" i="21"/>
  <c r="I36" i="21"/>
  <c r="S36" i="21"/>
  <c r="AD36" i="21"/>
  <c r="A36" i="20"/>
  <c r="J36" i="20"/>
  <c r="I37" i="20"/>
  <c r="S37" i="20"/>
  <c r="AD37" i="20"/>
  <c r="H36" i="20"/>
  <c r="B36" i="20"/>
  <c r="B32" i="17"/>
  <c r="J32" i="17"/>
  <c r="A32" i="17"/>
  <c r="B32" i="1"/>
  <c r="I33" i="1"/>
  <c r="A32" i="1"/>
  <c r="J32" i="1"/>
  <c r="AK33" i="18"/>
  <c r="AL33" i="18"/>
  <c r="AM33" i="18"/>
  <c r="W34" i="18"/>
  <c r="M32" i="18"/>
  <c r="L32" i="18"/>
  <c r="Q33" i="18"/>
  <c r="U33" i="18"/>
  <c r="AM31" i="17"/>
  <c r="AK31" i="17"/>
  <c r="L31" i="17"/>
  <c r="Q32" i="17"/>
  <c r="M31" i="17"/>
  <c r="U35" i="17"/>
  <c r="X33" i="1"/>
  <c r="M32" i="1"/>
  <c r="L32" i="1"/>
  <c r="U35" i="1"/>
  <c r="S33" i="1"/>
  <c r="AD33" i="1"/>
  <c r="C34" i="18"/>
  <c r="S33" i="18"/>
  <c r="AD33" i="18"/>
  <c r="S33" i="17"/>
  <c r="AD33" i="17"/>
  <c r="S33" i="16"/>
  <c r="AD33" i="16"/>
  <c r="C34" i="14"/>
  <c r="G34" i="14"/>
  <c r="S33" i="14"/>
  <c r="AD33" i="14"/>
  <c r="H202" i="20"/>
  <c r="B202" i="20"/>
  <c r="G203" i="20"/>
  <c r="F34" i="18"/>
  <c r="R34" i="18" s="1"/>
  <c r="G34" i="18"/>
  <c r="I34" i="17"/>
  <c r="Q33" i="1"/>
  <c r="F34" i="1"/>
  <c r="R34" i="1" s="1"/>
  <c r="F38" i="20"/>
  <c r="R38" i="20" s="1"/>
  <c r="F34" i="17"/>
  <c r="R34" i="17" s="1"/>
  <c r="F37" i="21"/>
  <c r="R37" i="21" s="1"/>
  <c r="F34" i="16"/>
  <c r="R34" i="16" s="1"/>
  <c r="F37" i="22"/>
  <c r="R37" i="22" s="1"/>
  <c r="F34" i="14"/>
  <c r="R34" i="14" s="1"/>
  <c r="AK34" i="1"/>
  <c r="AM34" i="1"/>
  <c r="AL34" i="1"/>
  <c r="J35" i="24"/>
  <c r="A35" i="24"/>
  <c r="H35" i="24"/>
  <c r="B35" i="24"/>
  <c r="F36" i="24"/>
  <c r="R36" i="24" s="1"/>
  <c r="C37" i="24"/>
  <c r="G37" i="24"/>
  <c r="I36" i="24"/>
  <c r="S36" i="24"/>
  <c r="AD36" i="24"/>
  <c r="A33" i="14"/>
  <c r="J33" i="14"/>
  <c r="J33" i="18"/>
  <c r="A33" i="18"/>
  <c r="B33" i="14"/>
  <c r="H33" i="14"/>
  <c r="B33" i="18"/>
  <c r="J33" i="16"/>
  <c r="A33" i="16"/>
  <c r="I34" i="14"/>
  <c r="I34" i="16"/>
  <c r="I34" i="18"/>
  <c r="B33" i="16"/>
  <c r="I37" i="22"/>
  <c r="S37" i="22"/>
  <c r="AD37" i="22"/>
  <c r="H36" i="22"/>
  <c r="B36" i="22"/>
  <c r="J36" i="22"/>
  <c r="A36" i="22"/>
  <c r="A36" i="21"/>
  <c r="J36" i="21"/>
  <c r="S37" i="21"/>
  <c r="AD37" i="21"/>
  <c r="I37" i="21"/>
  <c r="B36" i="21"/>
  <c r="I38" i="20"/>
  <c r="S38" i="20"/>
  <c r="AD38" i="20"/>
  <c r="H37" i="20"/>
  <c r="B37" i="20"/>
  <c r="J37" i="20"/>
  <c r="A37" i="20"/>
  <c r="B33" i="17"/>
  <c r="J33" i="17"/>
  <c r="A33" i="17"/>
  <c r="I34" i="1"/>
  <c r="B33" i="1"/>
  <c r="A33" i="1"/>
  <c r="J33" i="1"/>
  <c r="AM34" i="18"/>
  <c r="AL34" i="18"/>
  <c r="AK34" i="18"/>
  <c r="W35" i="18"/>
  <c r="M33" i="18"/>
  <c r="L33" i="18"/>
  <c r="Q34" i="18"/>
  <c r="U34" i="18"/>
  <c r="AK32" i="17"/>
  <c r="AM32" i="17"/>
  <c r="L32" i="17"/>
  <c r="Q33" i="17"/>
  <c r="M32" i="17"/>
  <c r="U36" i="17"/>
  <c r="AM35" i="1"/>
  <c r="AL35" i="1"/>
  <c r="AK35" i="1"/>
  <c r="W36" i="1"/>
  <c r="X34" i="1"/>
  <c r="L33" i="1"/>
  <c r="Q34" i="1"/>
  <c r="M33" i="1"/>
  <c r="U36" i="1"/>
  <c r="S34" i="1"/>
  <c r="AD34" i="1"/>
  <c r="C35" i="18"/>
  <c r="S34" i="18"/>
  <c r="AD34" i="18"/>
  <c r="S34" i="17"/>
  <c r="AD34" i="17"/>
  <c r="S34" i="16"/>
  <c r="AD34" i="16"/>
  <c r="C35" i="14"/>
  <c r="G35" i="14"/>
  <c r="S34" i="14"/>
  <c r="AD34" i="14"/>
  <c r="H38" i="20"/>
  <c r="H39" i="20"/>
  <c r="H40" i="20"/>
  <c r="H41" i="20"/>
  <c r="H42" i="20"/>
  <c r="H44" i="20"/>
  <c r="H45" i="20"/>
  <c r="H46" i="20"/>
  <c r="H47" i="20"/>
  <c r="H48" i="20"/>
  <c r="H49" i="20"/>
  <c r="H50" i="20"/>
  <c r="H51" i="20"/>
  <c r="H52" i="20"/>
  <c r="H53" i="20"/>
  <c r="H55" i="20"/>
  <c r="H56" i="20"/>
  <c r="H57" i="20"/>
  <c r="H58" i="20"/>
  <c r="H59" i="20"/>
  <c r="H60" i="20"/>
  <c r="H61" i="20"/>
  <c r="H62" i="20"/>
  <c r="H63" i="20"/>
  <c r="H64" i="20"/>
  <c r="H65" i="20"/>
  <c r="H66" i="20"/>
  <c r="H67" i="20"/>
  <c r="H68" i="20"/>
  <c r="H69" i="20"/>
  <c r="H70" i="20"/>
  <c r="H72" i="20"/>
  <c r="H73" i="20"/>
  <c r="H74" i="20"/>
  <c r="H75" i="20"/>
  <c r="H76" i="20"/>
  <c r="H77" i="20"/>
  <c r="H78" i="20"/>
  <c r="H79" i="20"/>
  <c r="H80" i="20"/>
  <c r="H81" i="20"/>
  <c r="H82" i="20"/>
  <c r="H83" i="20"/>
  <c r="H84" i="20"/>
  <c r="H85" i="20"/>
  <c r="H86" i="20"/>
  <c r="H88" i="20"/>
  <c r="H89" i="20"/>
  <c r="H90" i="20"/>
  <c r="H91" i="20"/>
  <c r="H92" i="20"/>
  <c r="H93" i="20"/>
  <c r="H94" i="20"/>
  <c r="H95" i="20"/>
  <c r="H96" i="20"/>
  <c r="H97" i="20"/>
  <c r="H98" i="20"/>
  <c r="H99" i="20"/>
  <c r="H100" i="20"/>
  <c r="H101" i="20"/>
  <c r="H102" i="20"/>
  <c r="H103"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3" i="20"/>
  <c r="B203" i="20"/>
  <c r="G204" i="20"/>
  <c r="F35" i="18"/>
  <c r="R35" i="18" s="1"/>
  <c r="G35" i="18"/>
  <c r="I35" i="17"/>
  <c r="F39" i="20"/>
  <c r="R39" i="20" s="1"/>
  <c r="F35" i="17"/>
  <c r="R35" i="17" s="1"/>
  <c r="F38" i="21"/>
  <c r="R38" i="21" s="1"/>
  <c r="F35" i="16"/>
  <c r="R35" i="16" s="1"/>
  <c r="F38" i="22"/>
  <c r="R38" i="22" s="1"/>
  <c r="F35" i="14"/>
  <c r="R35" i="14" s="1"/>
  <c r="A36" i="24"/>
  <c r="J36" i="24"/>
  <c r="F37" i="24"/>
  <c r="R37" i="24" s="1"/>
  <c r="I37" i="24"/>
  <c r="S37" i="24"/>
  <c r="AD37" i="24"/>
  <c r="C38" i="24"/>
  <c r="G38" i="24"/>
  <c r="B36" i="24"/>
  <c r="H36" i="24"/>
  <c r="F35" i="1"/>
  <c r="R35" i="1" s="1"/>
  <c r="B34" i="16"/>
  <c r="J34" i="16"/>
  <c r="A34" i="16"/>
  <c r="H34" i="18"/>
  <c r="B34" i="18"/>
  <c r="B34" i="14"/>
  <c r="H34" i="14"/>
  <c r="I35" i="14"/>
  <c r="I35" i="16"/>
  <c r="I35" i="18"/>
  <c r="J34" i="18"/>
  <c r="A34" i="18"/>
  <c r="A34" i="14"/>
  <c r="J34" i="14"/>
  <c r="I38" i="22"/>
  <c r="S38" i="22"/>
  <c r="AD38" i="22"/>
  <c r="B37" i="22"/>
  <c r="H37" i="22"/>
  <c r="J37" i="22"/>
  <c r="A37" i="22"/>
  <c r="I38" i="21"/>
  <c r="S38" i="21"/>
  <c r="AD38" i="21"/>
  <c r="B37" i="21"/>
  <c r="J37" i="21"/>
  <c r="A37" i="21"/>
  <c r="I39" i="20"/>
  <c r="S39" i="20"/>
  <c r="AD39" i="20"/>
  <c r="B38" i="20"/>
  <c r="J38" i="20"/>
  <c r="A38" i="20"/>
  <c r="B34" i="17"/>
  <c r="J34" i="17"/>
  <c r="A34" i="17"/>
  <c r="A34" i="1"/>
  <c r="J34" i="1"/>
  <c r="B34" i="1"/>
  <c r="I35" i="1"/>
  <c r="AL35" i="18"/>
  <c r="AM35" i="18"/>
  <c r="AK35" i="18"/>
  <c r="W36" i="18"/>
  <c r="M34" i="18"/>
  <c r="L34" i="18"/>
  <c r="Q35" i="18"/>
  <c r="U35" i="18"/>
  <c r="AK33" i="17"/>
  <c r="AM33" i="17"/>
  <c r="L33" i="17"/>
  <c r="Q34" i="17"/>
  <c r="M33" i="17"/>
  <c r="U37" i="17"/>
  <c r="AM36" i="1"/>
  <c r="AK36" i="1"/>
  <c r="AL36" i="1"/>
  <c r="W37" i="1"/>
  <c r="X35" i="1"/>
  <c r="L34" i="1"/>
  <c r="Q35" i="1"/>
  <c r="U37" i="1"/>
  <c r="M34" i="1"/>
  <c r="S35" i="1"/>
  <c r="AD35" i="1"/>
  <c r="C36" i="18"/>
  <c r="S35" i="18"/>
  <c r="AD35" i="18"/>
  <c r="S35" i="17"/>
  <c r="AD35" i="17"/>
  <c r="S35" i="16"/>
  <c r="AD35" i="16"/>
  <c r="C36" i="14"/>
  <c r="G36" i="14"/>
  <c r="S35" i="14"/>
  <c r="AD35" i="14"/>
  <c r="H204" i="20"/>
  <c r="B204" i="20"/>
  <c r="G205" i="20"/>
  <c r="F36" i="18"/>
  <c r="R36" i="18" s="1"/>
  <c r="G36" i="18"/>
  <c r="I36" i="17"/>
  <c r="F40" i="20"/>
  <c r="R40" i="20" s="1"/>
  <c r="F36" i="17"/>
  <c r="R36" i="17" s="1"/>
  <c r="F39" i="21"/>
  <c r="R39" i="21" s="1"/>
  <c r="F36" i="16"/>
  <c r="R36" i="16" s="1"/>
  <c r="F39" i="22"/>
  <c r="R39" i="22" s="1"/>
  <c r="F36" i="14"/>
  <c r="R36" i="14" s="1"/>
  <c r="J37" i="24"/>
  <c r="A37" i="24"/>
  <c r="F38" i="24"/>
  <c r="R38" i="24" s="1"/>
  <c r="C39" i="24"/>
  <c r="G39" i="24"/>
  <c r="S38" i="24"/>
  <c r="AD38" i="24"/>
  <c r="I38" i="24"/>
  <c r="H37" i="24"/>
  <c r="B37" i="24"/>
  <c r="F36" i="1"/>
  <c r="R36" i="1" s="1"/>
  <c r="I36" i="16"/>
  <c r="A35" i="18"/>
  <c r="J35" i="18"/>
  <c r="A35" i="14"/>
  <c r="J35" i="14"/>
  <c r="B35" i="14"/>
  <c r="H35" i="14"/>
  <c r="B35" i="16"/>
  <c r="I36" i="14"/>
  <c r="I36" i="18"/>
  <c r="H35" i="18"/>
  <c r="B35" i="18"/>
  <c r="J35" i="16"/>
  <c r="A35" i="16"/>
  <c r="I39" i="22"/>
  <c r="S39" i="22"/>
  <c r="AD39" i="22"/>
  <c r="H38" i="22"/>
  <c r="B38" i="22"/>
  <c r="A38" i="22"/>
  <c r="J38" i="22"/>
  <c r="B38" i="21"/>
  <c r="I39" i="21"/>
  <c r="S39" i="21"/>
  <c r="AD39" i="21"/>
  <c r="A38" i="21"/>
  <c r="J38" i="21"/>
  <c r="I40" i="20"/>
  <c r="S40" i="20"/>
  <c r="AD40" i="20"/>
  <c r="B39" i="20"/>
  <c r="A39" i="20"/>
  <c r="J39" i="20"/>
  <c r="B35" i="17"/>
  <c r="J35" i="17"/>
  <c r="A35" i="17"/>
  <c r="A35" i="1"/>
  <c r="J35" i="1"/>
  <c r="B35" i="1"/>
  <c r="I36" i="1"/>
  <c r="AK36" i="18"/>
  <c r="AL36" i="18"/>
  <c r="AM36" i="18"/>
  <c r="W37" i="18"/>
  <c r="M35" i="18"/>
  <c r="L35" i="18"/>
  <c r="Q36" i="18"/>
  <c r="U36" i="18"/>
  <c r="AM34" i="17"/>
  <c r="AK34" i="17"/>
  <c r="L34" i="17"/>
  <c r="Q35" i="17"/>
  <c r="M34" i="17"/>
  <c r="U38" i="17"/>
  <c r="AK37" i="1"/>
  <c r="AL37" i="1"/>
  <c r="AM37" i="1"/>
  <c r="W38" i="1"/>
  <c r="X36" i="1"/>
  <c r="L35" i="1"/>
  <c r="Q36" i="1"/>
  <c r="M35" i="1"/>
  <c r="U38" i="1"/>
  <c r="S36" i="1"/>
  <c r="AD36" i="1"/>
  <c r="C37" i="18"/>
  <c r="S36" i="18"/>
  <c r="AD36" i="18"/>
  <c r="S36" i="17"/>
  <c r="AD36" i="17"/>
  <c r="S36" i="16"/>
  <c r="AD36" i="16"/>
  <c r="C37" i="14"/>
  <c r="G37" i="14"/>
  <c r="S36" i="14"/>
  <c r="AD36" i="14"/>
  <c r="H205" i="20"/>
  <c r="B205" i="20"/>
  <c r="G206" i="20"/>
  <c r="F37" i="18"/>
  <c r="R37" i="18" s="1"/>
  <c r="G37" i="18"/>
  <c r="I37" i="17"/>
  <c r="F41" i="20"/>
  <c r="R41" i="20" s="1"/>
  <c r="F37" i="17"/>
  <c r="R37" i="17" s="1"/>
  <c r="F40" i="21"/>
  <c r="R40" i="21" s="1"/>
  <c r="F37" i="16"/>
  <c r="R37" i="16" s="1"/>
  <c r="F40" i="22"/>
  <c r="R40" i="22" s="1"/>
  <c r="F37" i="14"/>
  <c r="R37" i="14" s="1"/>
  <c r="F39" i="24"/>
  <c r="R39" i="24" s="1"/>
  <c r="I39" i="24"/>
  <c r="S39" i="24"/>
  <c r="AD39" i="24"/>
  <c r="C40" i="24"/>
  <c r="G40" i="24"/>
  <c r="B38" i="24"/>
  <c r="H38" i="24"/>
  <c r="J38" i="24"/>
  <c r="A38" i="24"/>
  <c r="F37" i="1"/>
  <c r="R37" i="1" s="1"/>
  <c r="A36" i="18"/>
  <c r="H36" i="18"/>
  <c r="B36" i="18"/>
  <c r="B36" i="14"/>
  <c r="H36" i="14"/>
  <c r="B36" i="16"/>
  <c r="I37" i="14"/>
  <c r="I37" i="16"/>
  <c r="I37" i="18"/>
  <c r="A36" i="14"/>
  <c r="J36" i="14"/>
  <c r="J36" i="16"/>
  <c r="A36" i="16"/>
  <c r="A39" i="22"/>
  <c r="J39" i="22"/>
  <c r="I40" i="22"/>
  <c r="S40" i="22"/>
  <c r="AD40" i="22"/>
  <c r="H39" i="22"/>
  <c r="B39" i="22"/>
  <c r="I40" i="21"/>
  <c r="S40" i="21"/>
  <c r="AD40" i="21"/>
  <c r="B39" i="21"/>
  <c r="J39" i="21"/>
  <c r="A39" i="21"/>
  <c r="A40" i="20"/>
  <c r="J40" i="20"/>
  <c r="I41" i="20"/>
  <c r="S41" i="20"/>
  <c r="AD41" i="20"/>
  <c r="B40" i="20"/>
  <c r="B36" i="17"/>
  <c r="J36" i="17"/>
  <c r="A36" i="17"/>
  <c r="A36" i="1"/>
  <c r="J36" i="1"/>
  <c r="B36" i="1"/>
  <c r="I37" i="1"/>
  <c r="AK37" i="18"/>
  <c r="AM37" i="18"/>
  <c r="AL37" i="18"/>
  <c r="W38" i="18"/>
  <c r="M36" i="18"/>
  <c r="L36" i="18"/>
  <c r="Q37" i="18"/>
  <c r="U37" i="18"/>
  <c r="AM35" i="17"/>
  <c r="AK35" i="17"/>
  <c r="L35" i="17"/>
  <c r="Q36" i="17"/>
  <c r="M35" i="17"/>
  <c r="U39" i="17"/>
  <c r="AL38" i="1"/>
  <c r="AM38" i="1"/>
  <c r="AK38" i="1"/>
  <c r="W39" i="1"/>
  <c r="X37" i="1"/>
  <c r="L36" i="1"/>
  <c r="Q37" i="1"/>
  <c r="M36" i="1"/>
  <c r="U39" i="1"/>
  <c r="S37" i="1"/>
  <c r="AD37" i="1"/>
  <c r="C38" i="18"/>
  <c r="S37" i="18"/>
  <c r="AD37" i="18"/>
  <c r="S37" i="17"/>
  <c r="AD37" i="17"/>
  <c r="S37" i="16"/>
  <c r="AD37" i="16"/>
  <c r="C38" i="14"/>
  <c r="G38" i="14"/>
  <c r="S37" i="14"/>
  <c r="AD37" i="14"/>
  <c r="H206" i="20"/>
  <c r="B206" i="20"/>
  <c r="G207" i="20"/>
  <c r="F38" i="18"/>
  <c r="R38" i="18" s="1"/>
  <c r="G38" i="18"/>
  <c r="I38" i="17"/>
  <c r="F38" i="1"/>
  <c r="R38" i="1" s="1"/>
  <c r="F42" i="20"/>
  <c r="R42" i="20" s="1"/>
  <c r="F38" i="17"/>
  <c r="R38" i="17" s="1"/>
  <c r="F41" i="21"/>
  <c r="R41" i="21" s="1"/>
  <c r="F38" i="16"/>
  <c r="R38" i="16" s="1"/>
  <c r="F41" i="22"/>
  <c r="R41" i="22" s="1"/>
  <c r="F38" i="14"/>
  <c r="R38" i="14" s="1"/>
  <c r="F40" i="24"/>
  <c r="R40" i="24" s="1"/>
  <c r="I40" i="24"/>
  <c r="S40" i="24"/>
  <c r="AD40" i="24"/>
  <c r="C41" i="24"/>
  <c r="G41" i="24"/>
  <c r="A39" i="24"/>
  <c r="J39" i="24"/>
  <c r="H39" i="24"/>
  <c r="B39" i="24"/>
  <c r="I38" i="16"/>
  <c r="I38" i="18"/>
  <c r="J37" i="18"/>
  <c r="A37" i="18"/>
  <c r="B37" i="18"/>
  <c r="B37" i="14"/>
  <c r="H37" i="14"/>
  <c r="B37" i="16"/>
  <c r="I38" i="14"/>
  <c r="A37" i="14"/>
  <c r="J37" i="14"/>
  <c r="J37" i="16"/>
  <c r="A37" i="16"/>
  <c r="I41" i="22"/>
  <c r="S41" i="22"/>
  <c r="AD41" i="22"/>
  <c r="H40" i="22"/>
  <c r="B40" i="22"/>
  <c r="J40" i="22"/>
  <c r="A40" i="22"/>
  <c r="I41" i="21"/>
  <c r="S41" i="21"/>
  <c r="AD41" i="21"/>
  <c r="B40" i="21"/>
  <c r="J40" i="21"/>
  <c r="A40" i="21"/>
  <c r="I42" i="20"/>
  <c r="S42" i="20"/>
  <c r="AD42" i="20"/>
  <c r="B41" i="20"/>
  <c r="J41" i="20"/>
  <c r="A41" i="20"/>
  <c r="B37" i="17"/>
  <c r="J37" i="17"/>
  <c r="A37" i="17"/>
  <c r="B37" i="1"/>
  <c r="A37" i="1"/>
  <c r="J37" i="1"/>
  <c r="I38" i="1"/>
  <c r="AM38" i="18"/>
  <c r="AK38" i="18"/>
  <c r="AL38" i="18"/>
  <c r="W39" i="18"/>
  <c r="M37" i="18"/>
  <c r="L37" i="18"/>
  <c r="Q38" i="18"/>
  <c r="U38" i="18"/>
  <c r="AK36" i="17"/>
  <c r="AM36" i="17"/>
  <c r="L36" i="17"/>
  <c r="Q37" i="17"/>
  <c r="M36" i="17"/>
  <c r="U40" i="17"/>
  <c r="AK39" i="1"/>
  <c r="AM39" i="1"/>
  <c r="AL39" i="1"/>
  <c r="W40" i="1"/>
  <c r="X38" i="1"/>
  <c r="M37" i="1"/>
  <c r="L37" i="1"/>
  <c r="Q38" i="1"/>
  <c r="U40" i="1"/>
  <c r="S38" i="1"/>
  <c r="AD38" i="1"/>
  <c r="C39" i="18"/>
  <c r="S38" i="18"/>
  <c r="AD38" i="18"/>
  <c r="S38" i="17"/>
  <c r="AD38" i="17"/>
  <c r="S38" i="16"/>
  <c r="AD38" i="16"/>
  <c r="C39" i="14"/>
  <c r="G39" i="14"/>
  <c r="S38" i="14"/>
  <c r="AD38" i="14"/>
  <c r="G208" i="20"/>
  <c r="B207" i="20"/>
  <c r="H207" i="20"/>
  <c r="F39" i="18"/>
  <c r="R39" i="18" s="1"/>
  <c r="G39" i="18"/>
  <c r="I39" i="17"/>
  <c r="F43" i="20"/>
  <c r="R43" i="20" s="1"/>
  <c r="F39" i="17"/>
  <c r="R39" i="17" s="1"/>
  <c r="F42" i="21"/>
  <c r="R42" i="21" s="1"/>
  <c r="F39" i="16"/>
  <c r="R39" i="16" s="1"/>
  <c r="F42" i="22"/>
  <c r="R42" i="22" s="1"/>
  <c r="F39" i="14"/>
  <c r="R39" i="14" s="1"/>
  <c r="F41" i="24"/>
  <c r="R41" i="24" s="1"/>
  <c r="C42" i="24"/>
  <c r="G42" i="24"/>
  <c r="I41" i="24"/>
  <c r="S41" i="24"/>
  <c r="AD41" i="24"/>
  <c r="A40" i="24"/>
  <c r="J40" i="24"/>
  <c r="H40" i="24"/>
  <c r="B40" i="24"/>
  <c r="F39" i="1"/>
  <c r="R39" i="1" s="1"/>
  <c r="J38" i="18"/>
  <c r="A38" i="18"/>
  <c r="I39" i="14"/>
  <c r="I39" i="18"/>
  <c r="H38" i="18"/>
  <c r="B38" i="18"/>
  <c r="B38" i="14"/>
  <c r="H38" i="14"/>
  <c r="J38" i="16"/>
  <c r="A38" i="16"/>
  <c r="I39" i="16"/>
  <c r="A38" i="14"/>
  <c r="J38" i="14"/>
  <c r="B38" i="16"/>
  <c r="I42" i="22"/>
  <c r="S42" i="22"/>
  <c r="AD42" i="22"/>
  <c r="B41" i="22"/>
  <c r="H41" i="22"/>
  <c r="J41" i="22"/>
  <c r="A41" i="22"/>
  <c r="I42" i="21"/>
  <c r="S42" i="21"/>
  <c r="AD42" i="21"/>
  <c r="B41" i="21"/>
  <c r="A41" i="21"/>
  <c r="J41" i="21"/>
  <c r="I43" i="20"/>
  <c r="S43" i="20"/>
  <c r="AD43" i="20"/>
  <c r="B43" i="20"/>
  <c r="B42" i="20"/>
  <c r="J42" i="20"/>
  <c r="A42" i="20"/>
  <c r="B38" i="17"/>
  <c r="J38" i="17"/>
  <c r="A38" i="17"/>
  <c r="A38" i="1"/>
  <c r="J38" i="1"/>
  <c r="B38" i="1"/>
  <c r="I39" i="1"/>
  <c r="AL39" i="18"/>
  <c r="AM39" i="18"/>
  <c r="AK39" i="18"/>
  <c r="W40" i="18"/>
  <c r="M38" i="18"/>
  <c r="L38" i="18"/>
  <c r="Q39" i="18"/>
  <c r="U39" i="18"/>
  <c r="AK37" i="17"/>
  <c r="AM37" i="17"/>
  <c r="L37" i="17"/>
  <c r="Q38" i="17"/>
  <c r="M37" i="17"/>
  <c r="U41" i="17"/>
  <c r="AL40" i="1"/>
  <c r="AM40" i="1"/>
  <c r="AK40" i="1"/>
  <c r="W41" i="1"/>
  <c r="X39" i="1"/>
  <c r="M38" i="1"/>
  <c r="L38" i="1"/>
  <c r="Q39" i="1"/>
  <c r="U41" i="1"/>
  <c r="S39" i="1"/>
  <c r="AD39" i="1"/>
  <c r="C40" i="18"/>
  <c r="S39" i="18"/>
  <c r="AD39" i="18"/>
  <c r="S39" i="17"/>
  <c r="AD39" i="17"/>
  <c r="S39" i="16"/>
  <c r="AD39" i="16"/>
  <c r="C40" i="14"/>
  <c r="G40" i="14"/>
  <c r="S39" i="14"/>
  <c r="AD39" i="14"/>
  <c r="B208" i="20"/>
  <c r="H208" i="20"/>
  <c r="G209" i="20"/>
  <c r="F40" i="18"/>
  <c r="R40" i="18" s="1"/>
  <c r="G40" i="18"/>
  <c r="I40" i="17"/>
  <c r="F44" i="20"/>
  <c r="R44" i="20" s="1"/>
  <c r="F40" i="17"/>
  <c r="R40" i="17" s="1"/>
  <c r="F43" i="21"/>
  <c r="R43" i="21" s="1"/>
  <c r="B43" i="21"/>
  <c r="F40" i="16"/>
  <c r="R40" i="16" s="1"/>
  <c r="F43" i="22"/>
  <c r="R43" i="22" s="1"/>
  <c r="B43" i="22"/>
  <c r="F40" i="14"/>
  <c r="R40" i="14" s="1"/>
  <c r="A41" i="24"/>
  <c r="J41" i="24"/>
  <c r="F42" i="24"/>
  <c r="R42" i="24" s="1"/>
  <c r="I42" i="24"/>
  <c r="C43" i="24"/>
  <c r="G43" i="24"/>
  <c r="S42" i="24"/>
  <c r="AD42" i="24"/>
  <c r="H41" i="24"/>
  <c r="B41" i="24"/>
  <c r="F40" i="1"/>
  <c r="R40" i="1" s="1"/>
  <c r="B39" i="14"/>
  <c r="H39" i="14"/>
  <c r="A39" i="14"/>
  <c r="J39" i="14"/>
  <c r="B39" i="16"/>
  <c r="B39" i="18"/>
  <c r="I40" i="14"/>
  <c r="I40" i="16"/>
  <c r="I40" i="18"/>
  <c r="J39" i="16"/>
  <c r="A39" i="16"/>
  <c r="A39" i="18"/>
  <c r="J39" i="18"/>
  <c r="I43" i="22"/>
  <c r="S43" i="22"/>
  <c r="AD43" i="22"/>
  <c r="H42" i="22"/>
  <c r="B42" i="22"/>
  <c r="A42" i="22"/>
  <c r="J42" i="22"/>
  <c r="A42" i="21"/>
  <c r="J42" i="21"/>
  <c r="I43" i="21"/>
  <c r="S43" i="21"/>
  <c r="AD43" i="21"/>
  <c r="B42" i="21"/>
  <c r="I44" i="20"/>
  <c r="S44" i="20"/>
  <c r="AD44" i="20"/>
  <c r="A43" i="20"/>
  <c r="J43" i="20"/>
  <c r="B39" i="17"/>
  <c r="J39" i="17"/>
  <c r="A39" i="17"/>
  <c r="A39" i="1"/>
  <c r="J39" i="1"/>
  <c r="B39" i="1"/>
  <c r="I40" i="1"/>
  <c r="AK40" i="18"/>
  <c r="AL40" i="18"/>
  <c r="AM40" i="18"/>
  <c r="W41" i="18"/>
  <c r="M39" i="18"/>
  <c r="L39" i="18"/>
  <c r="Q40" i="18"/>
  <c r="U40" i="18"/>
  <c r="AM38" i="17"/>
  <c r="AK38" i="17"/>
  <c r="L38" i="17"/>
  <c r="Q39" i="17"/>
  <c r="M38" i="17"/>
  <c r="U42" i="17"/>
  <c r="AK41" i="1"/>
  <c r="AL41" i="1"/>
  <c r="AM41" i="1"/>
  <c r="W42" i="1"/>
  <c r="X40" i="1"/>
  <c r="M39" i="1"/>
  <c r="L39" i="1"/>
  <c r="Q40" i="1"/>
  <c r="U42" i="1"/>
  <c r="S40" i="1"/>
  <c r="AD40" i="1"/>
  <c r="C41" i="18"/>
  <c r="S40" i="18"/>
  <c r="AD40" i="18"/>
  <c r="S40" i="17"/>
  <c r="AD40" i="17"/>
  <c r="S40" i="16"/>
  <c r="AD40" i="16"/>
  <c r="C41" i="14"/>
  <c r="G41" i="14"/>
  <c r="S40" i="14"/>
  <c r="AD40" i="14"/>
  <c r="B209" i="20"/>
  <c r="H209" i="20"/>
  <c r="G210" i="20"/>
  <c r="F41" i="18"/>
  <c r="R41" i="18" s="1"/>
  <c r="G41" i="18"/>
  <c r="I41" i="17"/>
  <c r="F41" i="1"/>
  <c r="R41" i="1" s="1"/>
  <c r="F45" i="20"/>
  <c r="R45" i="20" s="1"/>
  <c r="F41" i="17"/>
  <c r="R41" i="17" s="1"/>
  <c r="F44" i="21"/>
  <c r="R44" i="21" s="1"/>
  <c r="F41" i="16"/>
  <c r="R41" i="16" s="1"/>
  <c r="F44" i="22"/>
  <c r="R44" i="22" s="1"/>
  <c r="F41" i="14"/>
  <c r="R41" i="14" s="1"/>
  <c r="A42" i="24"/>
  <c r="J42" i="24"/>
  <c r="F43" i="24"/>
  <c r="R43" i="24" s="1"/>
  <c r="S43" i="24"/>
  <c r="AD43" i="24"/>
  <c r="I43" i="24"/>
  <c r="C44" i="24"/>
  <c r="G44" i="24"/>
  <c r="B43" i="24"/>
  <c r="B42" i="24"/>
  <c r="H42" i="24"/>
  <c r="B40" i="14"/>
  <c r="H40" i="14"/>
  <c r="A40" i="18"/>
  <c r="A40" i="14"/>
  <c r="J40" i="14"/>
  <c r="H40" i="18"/>
  <c r="B40" i="18"/>
  <c r="B40" i="16"/>
  <c r="I41" i="14"/>
  <c r="I41" i="16"/>
  <c r="I41" i="18"/>
  <c r="J40" i="16"/>
  <c r="A40" i="16"/>
  <c r="I44" i="22"/>
  <c r="S44" i="22"/>
  <c r="AD44" i="22"/>
  <c r="A43" i="22"/>
  <c r="J43" i="22"/>
  <c r="I44" i="21"/>
  <c r="S44" i="21"/>
  <c r="AD44" i="21"/>
  <c r="A43" i="21"/>
  <c r="J43" i="21"/>
  <c r="I45" i="20"/>
  <c r="S45" i="20"/>
  <c r="AD45" i="20"/>
  <c r="B44" i="20"/>
  <c r="A44" i="20"/>
  <c r="J44" i="20"/>
  <c r="B40" i="17"/>
  <c r="J40" i="17"/>
  <c r="A40" i="17"/>
  <c r="A40" i="1"/>
  <c r="J40" i="1"/>
  <c r="B40" i="1"/>
  <c r="I41" i="1"/>
  <c r="M40" i="18"/>
  <c r="L40" i="18"/>
  <c r="Q41" i="18"/>
  <c r="U41" i="18"/>
  <c r="AK41" i="18"/>
  <c r="AM41" i="18"/>
  <c r="AL41" i="18"/>
  <c r="W42" i="18"/>
  <c r="AM39" i="17"/>
  <c r="AK39" i="17"/>
  <c r="L39" i="17"/>
  <c r="Q40" i="17"/>
  <c r="M39" i="17"/>
  <c r="U43" i="17"/>
  <c r="AK42" i="1"/>
  <c r="AL42" i="1"/>
  <c r="AM42" i="1"/>
  <c r="W43" i="1"/>
  <c r="X41" i="1"/>
  <c r="M40" i="1"/>
  <c r="L40" i="1"/>
  <c r="Q41" i="1"/>
  <c r="U43" i="1"/>
  <c r="S41" i="1"/>
  <c r="AD41" i="1"/>
  <c r="C42" i="18"/>
  <c r="S41" i="18"/>
  <c r="AD41" i="18"/>
  <c r="S41" i="17"/>
  <c r="AD41" i="17"/>
  <c r="S41" i="16"/>
  <c r="AD41" i="16"/>
  <c r="C42" i="14"/>
  <c r="G42" i="14"/>
  <c r="S41" i="14"/>
  <c r="AD41" i="14"/>
  <c r="B210" i="20"/>
  <c r="H210" i="20"/>
  <c r="G211" i="20"/>
  <c r="F42" i="18"/>
  <c r="R42" i="18" s="1"/>
  <c r="G42" i="18"/>
  <c r="I42" i="17"/>
  <c r="F42" i="1"/>
  <c r="R42" i="1" s="1"/>
  <c r="F46" i="20"/>
  <c r="R46" i="20" s="1"/>
  <c r="F42" i="17"/>
  <c r="R42" i="17" s="1"/>
  <c r="F45" i="21"/>
  <c r="R45" i="21" s="1"/>
  <c r="F42" i="16"/>
  <c r="R42" i="16" s="1"/>
  <c r="F45" i="22"/>
  <c r="R45" i="22" s="1"/>
  <c r="F42" i="14"/>
  <c r="R42" i="14" s="1"/>
  <c r="F44" i="24"/>
  <c r="R44" i="24" s="1"/>
  <c r="S44" i="24"/>
  <c r="AD44" i="24"/>
  <c r="I44" i="24"/>
  <c r="C45" i="24"/>
  <c r="G45" i="24"/>
  <c r="J43" i="24"/>
  <c r="A43" i="24"/>
  <c r="H41" i="18"/>
  <c r="B41" i="18"/>
  <c r="J41" i="18"/>
  <c r="A41" i="18"/>
  <c r="B41" i="14"/>
  <c r="H41" i="14"/>
  <c r="I42" i="14"/>
  <c r="A41" i="14"/>
  <c r="J41" i="14"/>
  <c r="J41" i="16"/>
  <c r="A41" i="16"/>
  <c r="I42" i="16"/>
  <c r="I42" i="18"/>
  <c r="B41" i="16"/>
  <c r="A44" i="22"/>
  <c r="J44" i="22"/>
  <c r="I45" i="22"/>
  <c r="S45" i="22"/>
  <c r="AD45" i="22"/>
  <c r="H44" i="22"/>
  <c r="B44" i="22"/>
  <c r="J44" i="21"/>
  <c r="A44" i="21"/>
  <c r="I45" i="21"/>
  <c r="S45" i="21"/>
  <c r="AD45" i="21"/>
  <c r="B44" i="21"/>
  <c r="A45" i="20"/>
  <c r="J45" i="20"/>
  <c r="I46" i="20"/>
  <c r="S46" i="20"/>
  <c r="AD46" i="20"/>
  <c r="B45" i="20"/>
  <c r="B41" i="17"/>
  <c r="J41" i="17"/>
  <c r="A41" i="17"/>
  <c r="A41" i="1"/>
  <c r="J41" i="1"/>
  <c r="B41" i="1"/>
  <c r="I42" i="1"/>
  <c r="AM42" i="18"/>
  <c r="AK42" i="18"/>
  <c r="AL42" i="18"/>
  <c r="W43" i="18"/>
  <c r="M41" i="18"/>
  <c r="L41" i="18"/>
  <c r="Q42" i="18"/>
  <c r="U42" i="18"/>
  <c r="AK40" i="17"/>
  <c r="AM40" i="17"/>
  <c r="L40" i="17"/>
  <c r="Q41" i="17"/>
  <c r="M40" i="17"/>
  <c r="U44" i="17"/>
  <c r="AL43" i="1"/>
  <c r="AM43" i="1"/>
  <c r="AK43" i="1"/>
  <c r="W44" i="1"/>
  <c r="X42" i="1"/>
  <c r="M41" i="1"/>
  <c r="L41" i="1"/>
  <c r="Q42" i="1"/>
  <c r="U44" i="1"/>
  <c r="S42" i="1"/>
  <c r="AD42" i="1"/>
  <c r="C43" i="18"/>
  <c r="S42" i="18"/>
  <c r="AD42" i="18"/>
  <c r="S42" i="17"/>
  <c r="AD42" i="17"/>
  <c r="S42" i="16"/>
  <c r="AD42" i="16"/>
  <c r="C43" i="14"/>
  <c r="G43" i="14"/>
  <c r="S42" i="14"/>
  <c r="AD42" i="14"/>
  <c r="G212" i="20"/>
  <c r="H211" i="20"/>
  <c r="B211" i="20"/>
  <c r="F43" i="18"/>
  <c r="R43" i="18" s="1"/>
  <c r="G43" i="18"/>
  <c r="B43" i="18"/>
  <c r="I43" i="17"/>
  <c r="B43" i="17"/>
  <c r="F43" i="1"/>
  <c r="R43" i="1" s="1"/>
  <c r="F47" i="20"/>
  <c r="R47" i="20" s="1"/>
  <c r="F43" i="17"/>
  <c r="R43" i="17" s="1"/>
  <c r="F46" i="21"/>
  <c r="R46" i="21" s="1"/>
  <c r="F43" i="16"/>
  <c r="R43" i="16" s="1"/>
  <c r="B43" i="16"/>
  <c r="F46" i="22"/>
  <c r="R46" i="22" s="1"/>
  <c r="F43" i="14"/>
  <c r="R43" i="14" s="1"/>
  <c r="B43" i="14"/>
  <c r="F45" i="24"/>
  <c r="R45" i="24" s="1"/>
  <c r="C46" i="24"/>
  <c r="G46" i="24"/>
  <c r="I45" i="24"/>
  <c r="S45" i="24"/>
  <c r="AD45" i="24"/>
  <c r="A44" i="24"/>
  <c r="J44" i="24"/>
  <c r="B44" i="24"/>
  <c r="H44" i="24"/>
  <c r="J42" i="18"/>
  <c r="A42" i="18"/>
  <c r="A42" i="14"/>
  <c r="J42" i="14"/>
  <c r="B42" i="18"/>
  <c r="B42" i="14"/>
  <c r="H42" i="14"/>
  <c r="I43" i="16"/>
  <c r="I43" i="18"/>
  <c r="B42" i="16"/>
  <c r="I43" i="14"/>
  <c r="J42" i="16"/>
  <c r="A42" i="16"/>
  <c r="I46" i="22"/>
  <c r="S46" i="22"/>
  <c r="AD46" i="22"/>
  <c r="H45" i="22"/>
  <c r="B45" i="22"/>
  <c r="J45" i="22"/>
  <c r="A45" i="22"/>
  <c r="J45" i="21"/>
  <c r="A45" i="21"/>
  <c r="I46" i="21"/>
  <c r="S46" i="21"/>
  <c r="AD46" i="21"/>
  <c r="B45" i="21"/>
  <c r="S47" i="20"/>
  <c r="AD47" i="20"/>
  <c r="I47" i="20"/>
  <c r="B46" i="20"/>
  <c r="J46" i="20"/>
  <c r="A46" i="20"/>
  <c r="B42" i="17"/>
  <c r="J42" i="17"/>
  <c r="A42" i="17"/>
  <c r="A42" i="1"/>
  <c r="J42" i="1"/>
  <c r="B42" i="1"/>
  <c r="I43" i="1"/>
  <c r="B43" i="1"/>
  <c r="AL43" i="18"/>
  <c r="AM43" i="18"/>
  <c r="AK43" i="18"/>
  <c r="W44" i="18"/>
  <c r="M42" i="18"/>
  <c r="L42" i="18"/>
  <c r="Q43" i="18"/>
  <c r="U43" i="18"/>
  <c r="AK41" i="17"/>
  <c r="AM41" i="17"/>
  <c r="L41" i="17"/>
  <c r="Q42" i="17"/>
  <c r="M41" i="17"/>
  <c r="U45" i="17"/>
  <c r="AM44" i="1"/>
  <c r="AK44" i="1"/>
  <c r="AL44" i="1"/>
  <c r="W45" i="1"/>
  <c r="X43" i="1"/>
  <c r="M42" i="1"/>
  <c r="L42" i="1"/>
  <c r="Q43" i="1"/>
  <c r="U45" i="1"/>
  <c r="S43" i="1"/>
  <c r="AD43" i="1"/>
  <c r="C44" i="18"/>
  <c r="S43" i="18"/>
  <c r="AD43" i="18"/>
  <c r="S43" i="17"/>
  <c r="AD43" i="17"/>
  <c r="S43" i="16"/>
  <c r="AD43" i="16"/>
  <c r="C44" i="14"/>
  <c r="G44" i="14"/>
  <c r="S43" i="14"/>
  <c r="AD43" i="14"/>
  <c r="B212" i="20"/>
  <c r="H212" i="20"/>
  <c r="G213" i="20"/>
  <c r="F44" i="18"/>
  <c r="R44" i="18" s="1"/>
  <c r="G44" i="18"/>
  <c r="I44" i="17"/>
  <c r="F44" i="1"/>
  <c r="R44" i="1" s="1"/>
  <c r="F48" i="20"/>
  <c r="R48" i="20" s="1"/>
  <c r="F44" i="17"/>
  <c r="R44" i="17" s="1"/>
  <c r="F47" i="21"/>
  <c r="R47" i="21" s="1"/>
  <c r="F44" i="16"/>
  <c r="R44" i="16" s="1"/>
  <c r="F47" i="22"/>
  <c r="R47" i="22" s="1"/>
  <c r="F44" i="14"/>
  <c r="R44" i="14" s="1"/>
  <c r="J45" i="24"/>
  <c r="A45" i="24"/>
  <c r="F46" i="24"/>
  <c r="R46" i="24" s="1"/>
  <c r="C47" i="24"/>
  <c r="G47" i="24"/>
  <c r="S46" i="24"/>
  <c r="AD46" i="24"/>
  <c r="I46" i="24"/>
  <c r="B45" i="24"/>
  <c r="H45" i="24"/>
  <c r="I44" i="16"/>
  <c r="I44" i="18"/>
  <c r="J43" i="16"/>
  <c r="A43" i="16"/>
  <c r="I44" i="14"/>
  <c r="A43" i="14"/>
  <c r="J43" i="14"/>
  <c r="J43" i="18"/>
  <c r="A43" i="18"/>
  <c r="I47" i="22"/>
  <c r="S47" i="22"/>
  <c r="AD47" i="22"/>
  <c r="B46" i="22"/>
  <c r="H46" i="22"/>
  <c r="J46" i="22"/>
  <c r="A46" i="22"/>
  <c r="A46" i="21"/>
  <c r="J46" i="21"/>
  <c r="I47" i="21"/>
  <c r="S47" i="21"/>
  <c r="AD47" i="21"/>
  <c r="B46" i="21"/>
  <c r="A47" i="20"/>
  <c r="J47" i="20"/>
  <c r="S48" i="20"/>
  <c r="AD48" i="20"/>
  <c r="I48" i="20"/>
  <c r="B47" i="20"/>
  <c r="J43" i="17"/>
  <c r="A43" i="17"/>
  <c r="A43" i="1"/>
  <c r="J43" i="1"/>
  <c r="I44" i="1"/>
  <c r="AK44" i="18"/>
  <c r="AM44" i="18"/>
  <c r="AL44" i="18"/>
  <c r="W45" i="18"/>
  <c r="M43" i="18"/>
  <c r="L43" i="18"/>
  <c r="Q44" i="18"/>
  <c r="U44" i="18"/>
  <c r="AM42" i="17"/>
  <c r="AK42" i="17"/>
  <c r="L42" i="17"/>
  <c r="Q43" i="17"/>
  <c r="M42" i="17"/>
  <c r="U46" i="17"/>
  <c r="AL45" i="1"/>
  <c r="AM45" i="1"/>
  <c r="AK45" i="1"/>
  <c r="W46" i="1"/>
  <c r="X44" i="1"/>
  <c r="M43" i="1"/>
  <c r="L43" i="1"/>
  <c r="Q44" i="1"/>
  <c r="U46" i="1"/>
  <c r="S44" i="1"/>
  <c r="AD44" i="1"/>
  <c r="C45" i="18"/>
  <c r="S44" i="18"/>
  <c r="S44" i="17"/>
  <c r="AD44" i="17"/>
  <c r="S44" i="16"/>
  <c r="AD44" i="16"/>
  <c r="C45" i="14"/>
  <c r="G45" i="14"/>
  <c r="S44" i="14"/>
  <c r="AD44" i="14"/>
  <c r="B213" i="20"/>
  <c r="H213" i="20"/>
  <c r="G214" i="20"/>
  <c r="F45" i="18"/>
  <c r="R45" i="18" s="1"/>
  <c r="G45" i="18"/>
  <c r="I45" i="17"/>
  <c r="F45" i="1"/>
  <c r="R45" i="1" s="1"/>
  <c r="F49" i="20"/>
  <c r="R49" i="20" s="1"/>
  <c r="F45" i="17"/>
  <c r="R45" i="17" s="1"/>
  <c r="F48" i="21"/>
  <c r="R48" i="21" s="1"/>
  <c r="F45" i="16"/>
  <c r="R45" i="16" s="1"/>
  <c r="F48" i="22"/>
  <c r="R48" i="22" s="1"/>
  <c r="F45" i="14"/>
  <c r="R45" i="14" s="1"/>
  <c r="F47" i="24"/>
  <c r="R47" i="24" s="1"/>
  <c r="S47" i="24"/>
  <c r="AD47" i="24"/>
  <c r="C48" i="24"/>
  <c r="G48" i="24"/>
  <c r="I47" i="24"/>
  <c r="A46" i="24"/>
  <c r="J46" i="24"/>
  <c r="B46" i="24"/>
  <c r="H46" i="24"/>
  <c r="J44" i="18"/>
  <c r="A44" i="18"/>
  <c r="B44" i="18"/>
  <c r="H44" i="14"/>
  <c r="B44" i="14"/>
  <c r="B44" i="16"/>
  <c r="I45" i="14"/>
  <c r="I45" i="16"/>
  <c r="I45" i="18"/>
  <c r="A44" i="14"/>
  <c r="J44" i="14"/>
  <c r="A44" i="16"/>
  <c r="J44" i="16"/>
  <c r="I48" i="22"/>
  <c r="S48" i="22"/>
  <c r="AD48" i="22"/>
  <c r="H47" i="22"/>
  <c r="B47" i="22"/>
  <c r="A47" i="22"/>
  <c r="J47" i="22"/>
  <c r="I48" i="21"/>
  <c r="S48" i="21"/>
  <c r="AD48" i="21"/>
  <c r="B47" i="21"/>
  <c r="A47" i="21"/>
  <c r="J47" i="21"/>
  <c r="I49" i="20"/>
  <c r="S49" i="20"/>
  <c r="AD49" i="20"/>
  <c r="B48" i="20"/>
  <c r="J48" i="20"/>
  <c r="A48" i="20"/>
  <c r="B44" i="17"/>
  <c r="J44" i="17"/>
  <c r="A44" i="17"/>
  <c r="AD44" i="18"/>
  <c r="I45" i="1"/>
  <c r="A44" i="1"/>
  <c r="J44" i="1"/>
  <c r="B44" i="1"/>
  <c r="AK45" i="18"/>
  <c r="AM45" i="18"/>
  <c r="AL45" i="18"/>
  <c r="W46" i="18"/>
  <c r="M44" i="18"/>
  <c r="L44" i="18"/>
  <c r="Q45" i="18"/>
  <c r="U45" i="18"/>
  <c r="AM43" i="17"/>
  <c r="AK43" i="17"/>
  <c r="L43" i="17"/>
  <c r="Q44" i="17"/>
  <c r="M43" i="17"/>
  <c r="U47" i="17"/>
  <c r="AM46" i="1"/>
  <c r="AK46" i="1"/>
  <c r="AL46" i="1"/>
  <c r="W47" i="1"/>
  <c r="X45" i="1"/>
  <c r="M44" i="1"/>
  <c r="L44" i="1"/>
  <c r="Q45" i="1"/>
  <c r="U47" i="1"/>
  <c r="S45" i="1"/>
  <c r="AD45" i="1"/>
  <c r="C46" i="18"/>
  <c r="S45" i="18"/>
  <c r="AD45" i="18"/>
  <c r="S45" i="17"/>
  <c r="AD45" i="17"/>
  <c r="S45" i="16"/>
  <c r="AD45" i="16"/>
  <c r="C46" i="14"/>
  <c r="G46" i="14"/>
  <c r="S45" i="14"/>
  <c r="G215" i="20"/>
  <c r="B214" i="20"/>
  <c r="H214" i="20"/>
  <c r="F46" i="18"/>
  <c r="R46" i="18" s="1"/>
  <c r="G46" i="18"/>
  <c r="I46" i="17"/>
  <c r="F46" i="1"/>
  <c r="R46" i="1" s="1"/>
  <c r="F50" i="20"/>
  <c r="R50" i="20" s="1"/>
  <c r="F46" i="17"/>
  <c r="R46" i="17" s="1"/>
  <c r="F49" i="21"/>
  <c r="R49" i="21" s="1"/>
  <c r="F46" i="16"/>
  <c r="R46" i="16" s="1"/>
  <c r="F49" i="22"/>
  <c r="R49" i="22" s="1"/>
  <c r="F46" i="14"/>
  <c r="R46" i="14" s="1"/>
  <c r="F48" i="24"/>
  <c r="R48" i="24" s="1"/>
  <c r="I48" i="24"/>
  <c r="C49" i="24"/>
  <c r="G49" i="24"/>
  <c r="S48" i="24"/>
  <c r="AD48" i="24"/>
  <c r="H47" i="24"/>
  <c r="B47" i="24"/>
  <c r="J47" i="24"/>
  <c r="A47" i="24"/>
  <c r="A45" i="16"/>
  <c r="J45" i="16"/>
  <c r="I46" i="14"/>
  <c r="I46" i="16"/>
  <c r="I46" i="18"/>
  <c r="B45" i="16"/>
  <c r="B45" i="18"/>
  <c r="J45" i="14"/>
  <c r="A45" i="14"/>
  <c r="A45" i="18"/>
  <c r="B45" i="14"/>
  <c r="H45" i="14"/>
  <c r="A48" i="22"/>
  <c r="J48" i="22"/>
  <c r="I49" i="22"/>
  <c r="S49" i="22"/>
  <c r="AD49" i="22"/>
  <c r="H48" i="22"/>
  <c r="B48" i="22"/>
  <c r="J48" i="21"/>
  <c r="A48" i="21"/>
  <c r="S49" i="21"/>
  <c r="AD49" i="21"/>
  <c r="I49" i="21"/>
  <c r="B48" i="21"/>
  <c r="B49" i="20"/>
  <c r="I50" i="20"/>
  <c r="S50" i="20"/>
  <c r="AD50" i="20"/>
  <c r="A49" i="20"/>
  <c r="J49" i="20"/>
  <c r="B45" i="17"/>
  <c r="J45" i="17"/>
  <c r="A45" i="17"/>
  <c r="AD45" i="14"/>
  <c r="A45" i="1"/>
  <c r="J45" i="1"/>
  <c r="B45" i="1"/>
  <c r="I46" i="1"/>
  <c r="AM46" i="18"/>
  <c r="AK46" i="18"/>
  <c r="AL46" i="18"/>
  <c r="W47" i="18"/>
  <c r="M45" i="18"/>
  <c r="L45" i="18"/>
  <c r="Q46" i="18"/>
  <c r="U46" i="18"/>
  <c r="AK44" i="17"/>
  <c r="AM44" i="17"/>
  <c r="L44" i="17"/>
  <c r="Q45" i="17"/>
  <c r="M44" i="17"/>
  <c r="U48" i="17"/>
  <c r="AL47" i="1"/>
  <c r="AM47" i="1"/>
  <c r="AK47" i="1"/>
  <c r="W48" i="1"/>
  <c r="X46" i="1"/>
  <c r="M45" i="1"/>
  <c r="L45" i="1"/>
  <c r="Q46" i="1"/>
  <c r="U48" i="1"/>
  <c r="S46" i="1"/>
  <c r="AD46" i="1"/>
  <c r="C47" i="18"/>
  <c r="S46" i="18"/>
  <c r="S46" i="17"/>
  <c r="AD46" i="17"/>
  <c r="S46" i="16"/>
  <c r="AD46" i="16"/>
  <c r="C47" i="14"/>
  <c r="G47" i="14"/>
  <c r="S46" i="14"/>
  <c r="AD46" i="14"/>
  <c r="G216" i="20"/>
  <c r="H215" i="20"/>
  <c r="B215" i="20"/>
  <c r="F47" i="18"/>
  <c r="R47" i="18" s="1"/>
  <c r="G47" i="18"/>
  <c r="I47" i="17"/>
  <c r="F51" i="20"/>
  <c r="R51" i="20" s="1"/>
  <c r="F47" i="17"/>
  <c r="R47" i="17" s="1"/>
  <c r="F50" i="21"/>
  <c r="R50" i="21" s="1"/>
  <c r="F47" i="16"/>
  <c r="R47" i="16" s="1"/>
  <c r="F50" i="22"/>
  <c r="R50" i="22" s="1"/>
  <c r="F47" i="14"/>
  <c r="R47" i="14" s="1"/>
  <c r="F49" i="24"/>
  <c r="R49" i="24" s="1"/>
  <c r="I49" i="24"/>
  <c r="S49" i="24"/>
  <c r="AD49" i="24"/>
  <c r="C50" i="24"/>
  <c r="G50" i="24"/>
  <c r="J48" i="24"/>
  <c r="A48" i="24"/>
  <c r="H48" i="24"/>
  <c r="B48" i="24"/>
  <c r="F47" i="1"/>
  <c r="R47" i="1" s="1"/>
  <c r="I47" i="14"/>
  <c r="A46" i="18"/>
  <c r="J46" i="18"/>
  <c r="J46" i="14"/>
  <c r="A46" i="14"/>
  <c r="B46" i="18"/>
  <c r="H46" i="18"/>
  <c r="I47" i="16"/>
  <c r="A46" i="16"/>
  <c r="J46" i="16"/>
  <c r="H46" i="14"/>
  <c r="B46" i="14"/>
  <c r="I47" i="18"/>
  <c r="B46" i="16"/>
  <c r="I50" i="22"/>
  <c r="S50" i="22"/>
  <c r="AD50" i="22"/>
  <c r="H49" i="22"/>
  <c r="B49" i="22"/>
  <c r="J49" i="22"/>
  <c r="A49" i="22"/>
  <c r="I50" i="21"/>
  <c r="S50" i="21"/>
  <c r="AD50" i="21"/>
  <c r="B49" i="21"/>
  <c r="J49" i="21"/>
  <c r="A49" i="21"/>
  <c r="I51" i="20"/>
  <c r="S51" i="20"/>
  <c r="AD51" i="20"/>
  <c r="B50" i="20"/>
  <c r="J50" i="20"/>
  <c r="A50" i="20"/>
  <c r="B46" i="17"/>
  <c r="J46" i="17"/>
  <c r="A46" i="17"/>
  <c r="AD46" i="18"/>
  <c r="A46" i="1"/>
  <c r="J46" i="1"/>
  <c r="B46" i="1"/>
  <c r="I47" i="1"/>
  <c r="AL47" i="18"/>
  <c r="AM47" i="18"/>
  <c r="AK47" i="18"/>
  <c r="W48" i="18"/>
  <c r="M46" i="18"/>
  <c r="L46" i="18"/>
  <c r="Q47" i="18"/>
  <c r="U47" i="18"/>
  <c r="AK45" i="17"/>
  <c r="AM45" i="17"/>
  <c r="L45" i="17"/>
  <c r="Q46" i="17"/>
  <c r="M45" i="17"/>
  <c r="U49" i="17"/>
  <c r="AM48" i="1"/>
  <c r="AK48" i="1"/>
  <c r="AL48" i="1"/>
  <c r="W49" i="1"/>
  <c r="X47" i="1"/>
  <c r="M46" i="1"/>
  <c r="L46" i="1"/>
  <c r="Q47" i="1"/>
  <c r="U49" i="1"/>
  <c r="S47" i="1"/>
  <c r="AD47" i="1"/>
  <c r="C48" i="18"/>
  <c r="S47" i="18"/>
  <c r="AD47" i="18"/>
  <c r="S47" i="17"/>
  <c r="AD47" i="17"/>
  <c r="S47" i="16"/>
  <c r="AD47" i="16"/>
  <c r="C48" i="14"/>
  <c r="G48" i="14"/>
  <c r="S47" i="14"/>
  <c r="AD47" i="14"/>
  <c r="H216" i="20"/>
  <c r="B216" i="20"/>
  <c r="G217" i="20"/>
  <c r="F48" i="18"/>
  <c r="R48" i="18" s="1"/>
  <c r="G48" i="18"/>
  <c r="I48" i="17"/>
  <c r="F52" i="20"/>
  <c r="R52" i="20" s="1"/>
  <c r="F48" i="17"/>
  <c r="R48" i="17" s="1"/>
  <c r="F51" i="21"/>
  <c r="R51" i="21" s="1"/>
  <c r="F48" i="16"/>
  <c r="R48" i="16" s="1"/>
  <c r="F51" i="22"/>
  <c r="R51" i="22" s="1"/>
  <c r="F48" i="14"/>
  <c r="R48" i="14" s="1"/>
  <c r="B49" i="24"/>
  <c r="H49" i="24"/>
  <c r="J49" i="24"/>
  <c r="A49" i="24"/>
  <c r="F50" i="24"/>
  <c r="R50" i="24" s="1"/>
  <c r="I50" i="24"/>
  <c r="S50" i="24"/>
  <c r="AD50" i="24"/>
  <c r="C51" i="24"/>
  <c r="G51" i="24"/>
  <c r="F48" i="1"/>
  <c r="R48" i="1" s="1"/>
  <c r="A47" i="16"/>
  <c r="J47" i="16"/>
  <c r="I48" i="16"/>
  <c r="B47" i="16"/>
  <c r="B47" i="18"/>
  <c r="H47" i="18"/>
  <c r="J47" i="14"/>
  <c r="A47" i="14"/>
  <c r="I48" i="14"/>
  <c r="I48" i="18"/>
  <c r="J47" i="18"/>
  <c r="A47" i="18"/>
  <c r="H47" i="14"/>
  <c r="B47" i="14"/>
  <c r="I51" i="22"/>
  <c r="S51" i="22"/>
  <c r="AD51" i="22"/>
  <c r="B50" i="22"/>
  <c r="H50" i="22"/>
  <c r="J50" i="22"/>
  <c r="A50" i="22"/>
  <c r="I51" i="21"/>
  <c r="S51" i="21"/>
  <c r="AD51" i="21"/>
  <c r="B50" i="21"/>
  <c r="J50" i="21"/>
  <c r="A50" i="21"/>
  <c r="I52" i="20"/>
  <c r="S52" i="20"/>
  <c r="AD52" i="20"/>
  <c r="B51" i="20"/>
  <c r="J51" i="20"/>
  <c r="A51" i="20"/>
  <c r="B47" i="17"/>
  <c r="J47" i="17"/>
  <c r="A47" i="17"/>
  <c r="I48" i="1"/>
  <c r="A47" i="1"/>
  <c r="J47" i="1"/>
  <c r="B47" i="1"/>
  <c r="AK48" i="18"/>
  <c r="AM48" i="18"/>
  <c r="AL48" i="18"/>
  <c r="W49" i="18"/>
  <c r="M47" i="18"/>
  <c r="L47" i="18"/>
  <c r="Q48" i="18"/>
  <c r="U48" i="18"/>
  <c r="AM46" i="17"/>
  <c r="AK46" i="17"/>
  <c r="L46" i="17"/>
  <c r="Q47" i="17"/>
  <c r="M46" i="17"/>
  <c r="U50" i="17"/>
  <c r="AK49" i="1"/>
  <c r="AL49" i="1"/>
  <c r="AM49" i="1"/>
  <c r="W50" i="1"/>
  <c r="X48" i="1"/>
  <c r="M47" i="1"/>
  <c r="L47" i="1"/>
  <c r="Q48" i="1"/>
  <c r="U50" i="1"/>
  <c r="S48" i="1"/>
  <c r="AD48" i="1"/>
  <c r="C49" i="18"/>
  <c r="S48" i="18"/>
  <c r="AD48" i="18"/>
  <c r="S48" i="17"/>
  <c r="S48" i="16"/>
  <c r="AD48" i="16"/>
  <c r="C49" i="14"/>
  <c r="G49" i="14"/>
  <c r="S48" i="14"/>
  <c r="H217" i="20"/>
  <c r="B217" i="20"/>
  <c r="G218" i="20"/>
  <c r="F49" i="18"/>
  <c r="R49" i="18" s="1"/>
  <c r="G49" i="18"/>
  <c r="I49" i="17"/>
  <c r="F53" i="20"/>
  <c r="R53" i="20" s="1"/>
  <c r="F49" i="17"/>
  <c r="R49" i="17" s="1"/>
  <c r="F52" i="21"/>
  <c r="R52" i="21" s="1"/>
  <c r="F49" i="16"/>
  <c r="R49" i="16" s="1"/>
  <c r="F52" i="22"/>
  <c r="R52" i="22" s="1"/>
  <c r="F49" i="14"/>
  <c r="R49" i="14" s="1"/>
  <c r="H50" i="24"/>
  <c r="B50" i="24"/>
  <c r="A50" i="24"/>
  <c r="J50" i="24"/>
  <c r="F51" i="24"/>
  <c r="R51" i="24" s="1"/>
  <c r="I51" i="24"/>
  <c r="S51" i="24"/>
  <c r="AD51" i="24"/>
  <c r="C52" i="24"/>
  <c r="G52" i="24"/>
  <c r="AK53" i="23"/>
  <c r="F49" i="1"/>
  <c r="R49" i="1" s="1"/>
  <c r="J48" i="18"/>
  <c r="A48" i="18"/>
  <c r="B48" i="18"/>
  <c r="H48" i="18"/>
  <c r="H48" i="14"/>
  <c r="B48" i="14"/>
  <c r="B48" i="16"/>
  <c r="I49" i="14"/>
  <c r="I49" i="16"/>
  <c r="I49" i="18"/>
  <c r="A48" i="14"/>
  <c r="J48" i="14"/>
  <c r="A48" i="16"/>
  <c r="J48" i="16"/>
  <c r="S52" i="22"/>
  <c r="AD52" i="22"/>
  <c r="I52" i="22"/>
  <c r="H51" i="22"/>
  <c r="B51" i="22"/>
  <c r="A51" i="22"/>
  <c r="J51" i="22"/>
  <c r="B51" i="21"/>
  <c r="S52" i="21"/>
  <c r="AD52" i="21"/>
  <c r="I52" i="21"/>
  <c r="J51" i="21"/>
  <c r="A51" i="21"/>
  <c r="I53" i="20"/>
  <c r="S53" i="20"/>
  <c r="AD53" i="20"/>
  <c r="B52" i="20"/>
  <c r="A52" i="20"/>
  <c r="J52" i="20"/>
  <c r="B48" i="17"/>
  <c r="A48" i="17"/>
  <c r="J48" i="17"/>
  <c r="AD48" i="17"/>
  <c r="AD48" i="14"/>
  <c r="A48" i="1"/>
  <c r="J48" i="1"/>
  <c r="B48" i="1"/>
  <c r="I49" i="1"/>
  <c r="AK49" i="18"/>
  <c r="AM49" i="18"/>
  <c r="AL49" i="18"/>
  <c r="W50" i="18"/>
  <c r="M48" i="18"/>
  <c r="L48" i="18"/>
  <c r="Q49" i="18"/>
  <c r="U49" i="18"/>
  <c r="AM47" i="17"/>
  <c r="AK47" i="17"/>
  <c r="L47" i="17"/>
  <c r="Q48" i="17"/>
  <c r="M47" i="17"/>
  <c r="U51" i="17"/>
  <c r="AM50" i="1"/>
  <c r="AK50" i="1"/>
  <c r="AL50" i="1"/>
  <c r="W51" i="1"/>
  <c r="X49" i="1"/>
  <c r="M48" i="1"/>
  <c r="L48" i="1"/>
  <c r="Q49" i="1"/>
  <c r="U51" i="1"/>
  <c r="S49" i="1"/>
  <c r="AD49" i="1"/>
  <c r="C50" i="18"/>
  <c r="S49" i="18"/>
  <c r="AD49" i="18"/>
  <c r="S49" i="17"/>
  <c r="AD49" i="17"/>
  <c r="S49" i="16"/>
  <c r="AD49" i="16"/>
  <c r="C50" i="14"/>
  <c r="G50" i="14"/>
  <c r="S49" i="14"/>
  <c r="AD49" i="14"/>
  <c r="H218" i="20"/>
  <c r="B218" i="20"/>
  <c r="G219" i="20"/>
  <c r="F50" i="18"/>
  <c r="R50" i="18" s="1"/>
  <c r="G50" i="18"/>
  <c r="I50" i="17"/>
  <c r="F54" i="20"/>
  <c r="R54" i="20" s="1"/>
  <c r="F50" i="17"/>
  <c r="R50" i="17" s="1"/>
  <c r="F53" i="21"/>
  <c r="R53" i="21" s="1"/>
  <c r="B50" i="16"/>
  <c r="F53" i="22"/>
  <c r="R53" i="22" s="1"/>
  <c r="F50" i="14"/>
  <c r="R50" i="14" s="1"/>
  <c r="F52" i="24"/>
  <c r="R52" i="24" s="1"/>
  <c r="S52" i="24"/>
  <c r="AD52" i="24"/>
  <c r="C53" i="24"/>
  <c r="G53" i="24"/>
  <c r="I52" i="24"/>
  <c r="I50" i="16"/>
  <c r="A50" i="16"/>
  <c r="F50" i="16"/>
  <c r="R50" i="16" s="1"/>
  <c r="A51" i="24"/>
  <c r="J51" i="24"/>
  <c r="B51" i="24"/>
  <c r="H51" i="24"/>
  <c r="F50" i="1"/>
  <c r="R50" i="1" s="1"/>
  <c r="A49" i="14"/>
  <c r="J49" i="14"/>
  <c r="A49" i="18"/>
  <c r="H49" i="14"/>
  <c r="B49" i="14"/>
  <c r="B49" i="18"/>
  <c r="A49" i="16"/>
  <c r="J49" i="16"/>
  <c r="I50" i="14"/>
  <c r="I50" i="18"/>
  <c r="B49" i="16"/>
  <c r="A52" i="22"/>
  <c r="J52" i="22"/>
  <c r="H52" i="22"/>
  <c r="B52" i="22"/>
  <c r="I53" i="22"/>
  <c r="S53" i="22"/>
  <c r="AD53" i="22"/>
  <c r="I53" i="21"/>
  <c r="S53" i="21"/>
  <c r="AD53" i="21"/>
  <c r="A52" i="21"/>
  <c r="J52" i="21"/>
  <c r="B52" i="21"/>
  <c r="A53" i="20"/>
  <c r="J53" i="20"/>
  <c r="I54" i="20"/>
  <c r="S54" i="20"/>
  <c r="AD54" i="20"/>
  <c r="B53" i="20"/>
  <c r="B49" i="17"/>
  <c r="A49" i="17"/>
  <c r="J49" i="17"/>
  <c r="B49" i="1"/>
  <c r="A49" i="1"/>
  <c r="J49" i="1"/>
  <c r="I50" i="1"/>
  <c r="AM50" i="18"/>
  <c r="AK50" i="18"/>
  <c r="AL50" i="18"/>
  <c r="W51" i="18"/>
  <c r="M49" i="18"/>
  <c r="L49" i="18"/>
  <c r="Q50" i="18"/>
  <c r="U50" i="18"/>
  <c r="AK48" i="17"/>
  <c r="AM48" i="17"/>
  <c r="L48" i="17"/>
  <c r="Q49" i="17"/>
  <c r="M48" i="17"/>
  <c r="U52" i="17"/>
  <c r="AM51" i="1"/>
  <c r="AK51" i="1"/>
  <c r="AL51" i="1"/>
  <c r="W52" i="1"/>
  <c r="X50" i="1"/>
  <c r="M49" i="1"/>
  <c r="L49" i="1"/>
  <c r="Q50" i="1"/>
  <c r="U52" i="1"/>
  <c r="S50" i="1"/>
  <c r="AD50" i="1"/>
  <c r="C51" i="18"/>
  <c r="S50" i="18"/>
  <c r="AD50" i="18"/>
  <c r="S50" i="17"/>
  <c r="AD50" i="17"/>
  <c r="S50" i="16"/>
  <c r="AD50" i="16"/>
  <c r="C51" i="14"/>
  <c r="G51" i="14"/>
  <c r="S50" i="14"/>
  <c r="AD50" i="14"/>
  <c r="G220" i="20"/>
  <c r="H219" i="20"/>
  <c r="B219" i="20"/>
  <c r="F51" i="18"/>
  <c r="R51" i="18" s="1"/>
  <c r="G51" i="18"/>
  <c r="I51" i="17"/>
  <c r="F55" i="20"/>
  <c r="R55" i="20" s="1"/>
  <c r="F51" i="17"/>
  <c r="R51" i="17" s="1"/>
  <c r="F54" i="21"/>
  <c r="R54" i="21" s="1"/>
  <c r="J50" i="16"/>
  <c r="B51" i="16"/>
  <c r="F54" i="22"/>
  <c r="R54" i="22" s="1"/>
  <c r="F51" i="14"/>
  <c r="R51" i="14" s="1"/>
  <c r="H52" i="24"/>
  <c r="B52" i="24"/>
  <c r="F53" i="24"/>
  <c r="R53" i="24" s="1"/>
  <c r="C54" i="24"/>
  <c r="G54" i="24"/>
  <c r="I53" i="24"/>
  <c r="S53" i="24"/>
  <c r="AD53" i="24"/>
  <c r="I51" i="16"/>
  <c r="J51" i="16"/>
  <c r="F51" i="16"/>
  <c r="R51" i="16" s="1"/>
  <c r="A52" i="24"/>
  <c r="J52" i="24"/>
  <c r="F51" i="1"/>
  <c r="R51" i="1" s="1"/>
  <c r="I51" i="14"/>
  <c r="H50" i="14"/>
  <c r="B50" i="14"/>
  <c r="A50" i="14"/>
  <c r="J50" i="14"/>
  <c r="B50" i="18"/>
  <c r="H50" i="18"/>
  <c r="I51" i="18"/>
  <c r="A50" i="18"/>
  <c r="J50" i="18"/>
  <c r="B53" i="22"/>
  <c r="H53" i="22"/>
  <c r="S54" i="22"/>
  <c r="AD54" i="22"/>
  <c r="I54" i="22"/>
  <c r="A53" i="22"/>
  <c r="J53" i="22"/>
  <c r="I54" i="21"/>
  <c r="S54" i="21"/>
  <c r="AD54" i="21"/>
  <c r="J53" i="21"/>
  <c r="A53" i="21"/>
  <c r="B53" i="21"/>
  <c r="I55" i="20"/>
  <c r="S55" i="20"/>
  <c r="AD55" i="20"/>
  <c r="B54" i="20"/>
  <c r="J54" i="20"/>
  <c r="A54" i="20"/>
  <c r="B50" i="17"/>
  <c r="A50" i="17"/>
  <c r="J50" i="17"/>
  <c r="A50" i="1"/>
  <c r="J50" i="1"/>
  <c r="B50" i="1"/>
  <c r="I51" i="1"/>
  <c r="AL51" i="18"/>
  <c r="AM51" i="18"/>
  <c r="AK51" i="18"/>
  <c r="W52" i="18"/>
  <c r="M50" i="18"/>
  <c r="L50" i="18"/>
  <c r="Q51" i="18"/>
  <c r="U51" i="18"/>
  <c r="AK49" i="17"/>
  <c r="AM49" i="17"/>
  <c r="L49" i="17"/>
  <c r="Q50" i="17"/>
  <c r="M49" i="17"/>
  <c r="U53" i="17"/>
  <c r="AL52" i="1"/>
  <c r="AM52" i="1"/>
  <c r="AK52" i="1"/>
  <c r="W53" i="1"/>
  <c r="X51" i="1"/>
  <c r="L50" i="1"/>
  <c r="Q51" i="1"/>
  <c r="M50" i="1"/>
  <c r="U53" i="1"/>
  <c r="S51" i="1"/>
  <c r="AD51" i="1"/>
  <c r="C52" i="18"/>
  <c r="S51" i="18"/>
  <c r="AD51" i="18"/>
  <c r="S51" i="17"/>
  <c r="S51" i="16"/>
  <c r="C52" i="14"/>
  <c r="G52" i="14"/>
  <c r="S51" i="14"/>
  <c r="AD51" i="14"/>
  <c r="B220" i="20"/>
  <c r="H220" i="20"/>
  <c r="G221" i="20"/>
  <c r="F52" i="18"/>
  <c r="R52" i="18" s="1"/>
  <c r="G52" i="18"/>
  <c r="I52" i="17"/>
  <c r="F56" i="20"/>
  <c r="R56" i="20" s="1"/>
  <c r="F52" i="17"/>
  <c r="R52" i="17" s="1"/>
  <c r="F55" i="21"/>
  <c r="R55" i="21" s="1"/>
  <c r="F52" i="16"/>
  <c r="R52" i="16" s="1"/>
  <c r="A51" i="16"/>
  <c r="F55" i="22"/>
  <c r="R55" i="22" s="1"/>
  <c r="F52" i="14"/>
  <c r="R52" i="14" s="1"/>
  <c r="H53" i="24"/>
  <c r="B53" i="24"/>
  <c r="J53" i="24"/>
  <c r="A53" i="24"/>
  <c r="F54" i="24"/>
  <c r="R54" i="24" s="1"/>
  <c r="C55" i="24"/>
  <c r="G55" i="24"/>
  <c r="I54" i="24"/>
  <c r="S54" i="24"/>
  <c r="AD54" i="24"/>
  <c r="F52" i="1"/>
  <c r="R52" i="1" s="1"/>
  <c r="I52" i="14"/>
  <c r="I52" i="16"/>
  <c r="I52" i="18"/>
  <c r="B51" i="18"/>
  <c r="H51" i="14"/>
  <c r="B51" i="14"/>
  <c r="J51" i="18"/>
  <c r="A51" i="18"/>
  <c r="A51" i="14"/>
  <c r="J51" i="14"/>
  <c r="I55" i="22"/>
  <c r="S55" i="22"/>
  <c r="AD55" i="22"/>
  <c r="A54" i="22"/>
  <c r="J54" i="22"/>
  <c r="H54" i="22"/>
  <c r="B54" i="22"/>
  <c r="A54" i="21"/>
  <c r="J54" i="21"/>
  <c r="I55" i="21"/>
  <c r="S55" i="21"/>
  <c r="AD55" i="21"/>
  <c r="B54" i="21"/>
  <c r="I56" i="20"/>
  <c r="S56" i="20"/>
  <c r="AD56" i="20"/>
  <c r="B55" i="20"/>
  <c r="J55" i="20"/>
  <c r="A55" i="20"/>
  <c r="B51" i="17"/>
  <c r="A51" i="17"/>
  <c r="J51" i="17"/>
  <c r="AD51" i="16"/>
  <c r="AD51" i="17"/>
  <c r="I52" i="1"/>
  <c r="A51" i="1"/>
  <c r="J51" i="1"/>
  <c r="B51" i="1"/>
  <c r="AK52" i="18"/>
  <c r="AM52" i="18"/>
  <c r="AL52" i="18"/>
  <c r="W53" i="18"/>
  <c r="M51" i="18"/>
  <c r="L51" i="18"/>
  <c r="Q52" i="18"/>
  <c r="U52" i="18"/>
  <c r="AM50" i="17"/>
  <c r="AK50" i="17"/>
  <c r="L50" i="17"/>
  <c r="Q51" i="17"/>
  <c r="M50" i="17"/>
  <c r="U54" i="17"/>
  <c r="AL53" i="1"/>
  <c r="AM53" i="1"/>
  <c r="AK53" i="1"/>
  <c r="W54" i="1"/>
  <c r="X52" i="1"/>
  <c r="M51" i="1"/>
  <c r="L51" i="1"/>
  <c r="Q52" i="1"/>
  <c r="U54" i="1"/>
  <c r="S52" i="1"/>
  <c r="AD52" i="1"/>
  <c r="C53" i="18"/>
  <c r="S52" i="18"/>
  <c r="AD52" i="18"/>
  <c r="S52" i="17"/>
  <c r="AD52" i="17"/>
  <c r="S52" i="16"/>
  <c r="AD52" i="16"/>
  <c r="C53" i="14"/>
  <c r="G53" i="14"/>
  <c r="S52" i="14"/>
  <c r="AD52" i="14"/>
  <c r="B221" i="20"/>
  <c r="H221" i="20"/>
  <c r="G222" i="20"/>
  <c r="I57" i="20"/>
  <c r="F53" i="18"/>
  <c r="R53" i="18" s="1"/>
  <c r="G53" i="18"/>
  <c r="I53" i="17"/>
  <c r="F53" i="1"/>
  <c r="R53" i="1" s="1"/>
  <c r="F57" i="20"/>
  <c r="R57" i="20" s="1"/>
  <c r="F53" i="17"/>
  <c r="R53" i="17" s="1"/>
  <c r="F56" i="21"/>
  <c r="R56" i="21" s="1"/>
  <c r="F56" i="22"/>
  <c r="R56" i="22" s="1"/>
  <c r="F53" i="14"/>
  <c r="R53" i="14" s="1"/>
  <c r="H54" i="24"/>
  <c r="B54" i="24"/>
  <c r="F55" i="24"/>
  <c r="R55" i="24" s="1"/>
  <c r="C56" i="24"/>
  <c r="G56" i="24"/>
  <c r="I55" i="24"/>
  <c r="S55" i="24"/>
  <c r="AD55" i="24"/>
  <c r="F53" i="16"/>
  <c r="R53" i="16" s="1"/>
  <c r="A54" i="24"/>
  <c r="J54" i="24"/>
  <c r="A52" i="16"/>
  <c r="J52" i="16"/>
  <c r="B52" i="16"/>
  <c r="I53" i="14"/>
  <c r="B52" i="18"/>
  <c r="H52" i="14"/>
  <c r="B52" i="14"/>
  <c r="I53" i="18"/>
  <c r="J52" i="18"/>
  <c r="A52" i="18"/>
  <c r="A52" i="14"/>
  <c r="J52" i="14"/>
  <c r="J55" i="22"/>
  <c r="A55" i="22"/>
  <c r="S56" i="22"/>
  <c r="AD56" i="22"/>
  <c r="I56" i="22"/>
  <c r="B55" i="22"/>
  <c r="H55" i="22"/>
  <c r="B55" i="21"/>
  <c r="I56" i="21"/>
  <c r="S56" i="21"/>
  <c r="AD56" i="21"/>
  <c r="J55" i="21"/>
  <c r="A55" i="21"/>
  <c r="S57" i="20"/>
  <c r="AD57" i="20"/>
  <c r="B56" i="20"/>
  <c r="A56" i="20"/>
  <c r="J56" i="20"/>
  <c r="B52" i="17"/>
  <c r="A52" i="17"/>
  <c r="J52" i="17"/>
  <c r="A52" i="1"/>
  <c r="J52" i="1"/>
  <c r="B52" i="1"/>
  <c r="I53" i="1"/>
  <c r="AK53" i="18"/>
  <c r="AM53" i="18"/>
  <c r="AL53" i="18"/>
  <c r="W54" i="18"/>
  <c r="M52" i="18"/>
  <c r="L52" i="18"/>
  <c r="Q53" i="18"/>
  <c r="U53" i="18"/>
  <c r="AM51" i="17"/>
  <c r="AK51" i="17"/>
  <c r="L51" i="17"/>
  <c r="Q52" i="17"/>
  <c r="M51" i="17"/>
  <c r="U55" i="17"/>
  <c r="U55" i="1"/>
  <c r="AK54" i="1"/>
  <c r="AL54" i="1"/>
  <c r="AM54" i="1"/>
  <c r="W55" i="1"/>
  <c r="X53" i="1"/>
  <c r="M52" i="1"/>
  <c r="L52" i="1"/>
  <c r="Q53" i="1"/>
  <c r="S53" i="1"/>
  <c r="AD53" i="1"/>
  <c r="C54" i="18"/>
  <c r="S53" i="18"/>
  <c r="AD53" i="18"/>
  <c r="S53" i="17"/>
  <c r="AD53" i="17"/>
  <c r="S53" i="16"/>
  <c r="AD53" i="16"/>
  <c r="C54" i="14"/>
  <c r="G54" i="14"/>
  <c r="S53" i="14"/>
  <c r="AD53" i="14"/>
  <c r="H222" i="20"/>
  <c r="B222" i="20"/>
  <c r="G223" i="20"/>
  <c r="I58" i="20"/>
  <c r="F54" i="18"/>
  <c r="R54" i="18" s="1"/>
  <c r="G54" i="18"/>
  <c r="I54" i="17"/>
  <c r="F54" i="1"/>
  <c r="R54" i="1" s="1"/>
  <c r="F58" i="20"/>
  <c r="R58" i="20" s="1"/>
  <c r="F54" i="17"/>
  <c r="R54" i="17" s="1"/>
  <c r="F57" i="21"/>
  <c r="R57" i="21" s="1"/>
  <c r="F57" i="22"/>
  <c r="R57" i="22" s="1"/>
  <c r="F54" i="14"/>
  <c r="R54" i="14" s="1"/>
  <c r="F56" i="24"/>
  <c r="R56" i="24" s="1"/>
  <c r="I56" i="24"/>
  <c r="C57" i="24"/>
  <c r="G57" i="24"/>
  <c r="S56" i="24"/>
  <c r="AD56" i="24"/>
  <c r="B53" i="16"/>
  <c r="H55" i="24"/>
  <c r="B55" i="24"/>
  <c r="F54" i="16"/>
  <c r="R54" i="16" s="1"/>
  <c r="J55" i="24"/>
  <c r="A55" i="24"/>
  <c r="B53" i="18"/>
  <c r="A53" i="18"/>
  <c r="J53" i="18"/>
  <c r="A53" i="14"/>
  <c r="J53" i="14"/>
  <c r="I54" i="14"/>
  <c r="B54" i="16"/>
  <c r="I54" i="18"/>
  <c r="B53" i="14"/>
  <c r="H53" i="14"/>
  <c r="J56" i="22"/>
  <c r="A56" i="22"/>
  <c r="I57" i="22"/>
  <c r="S57" i="22"/>
  <c r="AD57" i="22"/>
  <c r="B56" i="22"/>
  <c r="J56" i="21"/>
  <c r="A56" i="21"/>
  <c r="I57" i="21"/>
  <c r="S57" i="21"/>
  <c r="AD57" i="21"/>
  <c r="B56" i="21"/>
  <c r="A57" i="20"/>
  <c r="J57" i="20"/>
  <c r="S58" i="20"/>
  <c r="AD58" i="20"/>
  <c r="B57" i="20"/>
  <c r="B53" i="17"/>
  <c r="A53" i="17"/>
  <c r="J53" i="17"/>
  <c r="A53" i="1"/>
  <c r="J53" i="1"/>
  <c r="I54" i="1"/>
  <c r="B53" i="1"/>
  <c r="AM54" i="18"/>
  <c r="AK54" i="18"/>
  <c r="AL54" i="18"/>
  <c r="W55" i="18"/>
  <c r="M53" i="18"/>
  <c r="L53" i="18"/>
  <c r="Q54" i="18"/>
  <c r="U54" i="18"/>
  <c r="AK52" i="17"/>
  <c r="AM52" i="17"/>
  <c r="L52" i="17"/>
  <c r="Q53" i="17"/>
  <c r="M52" i="17"/>
  <c r="U56" i="17"/>
  <c r="X54" i="1"/>
  <c r="M53" i="1"/>
  <c r="L53" i="1"/>
  <c r="Q54" i="1"/>
  <c r="AL55" i="1"/>
  <c r="AM55" i="1"/>
  <c r="AK55" i="1"/>
  <c r="W56" i="1"/>
  <c r="U56" i="1"/>
  <c r="S54" i="1"/>
  <c r="C55" i="18"/>
  <c r="S54" i="18"/>
  <c r="AD54" i="18"/>
  <c r="S54" i="17"/>
  <c r="AD54" i="17"/>
  <c r="S54" i="16"/>
  <c r="C55" i="14"/>
  <c r="G55" i="14"/>
  <c r="S54" i="14"/>
  <c r="AD54" i="14"/>
  <c r="H223" i="20"/>
  <c r="B223" i="20"/>
  <c r="G224" i="20"/>
  <c r="I59" i="20"/>
  <c r="F55" i="18"/>
  <c r="R55" i="18" s="1"/>
  <c r="G55" i="18"/>
  <c r="I55" i="17"/>
  <c r="F55" i="1"/>
  <c r="R55" i="1" s="1"/>
  <c r="F59" i="20"/>
  <c r="R59" i="20" s="1"/>
  <c r="F55" i="17"/>
  <c r="R55" i="17" s="1"/>
  <c r="F58" i="21"/>
  <c r="R58" i="21" s="1"/>
  <c r="F55" i="16"/>
  <c r="R55" i="16" s="1"/>
  <c r="F58" i="22"/>
  <c r="R58" i="22" s="1"/>
  <c r="F55" i="14"/>
  <c r="R55" i="14" s="1"/>
  <c r="F57" i="24"/>
  <c r="R57" i="24" s="1"/>
  <c r="C58" i="24"/>
  <c r="G58" i="24"/>
  <c r="I57" i="24"/>
  <c r="S57" i="24"/>
  <c r="AD57" i="24"/>
  <c r="B56" i="24"/>
  <c r="H56" i="24"/>
  <c r="A56" i="24"/>
  <c r="J56" i="24"/>
  <c r="H54" i="18"/>
  <c r="B54" i="18"/>
  <c r="A54" i="18"/>
  <c r="A54" i="14"/>
  <c r="J54" i="14"/>
  <c r="B54" i="14"/>
  <c r="H54" i="14"/>
  <c r="I55" i="14"/>
  <c r="I55" i="16"/>
  <c r="I55" i="18"/>
  <c r="A57" i="22"/>
  <c r="J57" i="22"/>
  <c r="I58" i="22"/>
  <c r="S58" i="22"/>
  <c r="AD58" i="22"/>
  <c r="B57" i="22"/>
  <c r="H57" i="22"/>
  <c r="A57" i="21"/>
  <c r="J57" i="21"/>
  <c r="I58" i="21"/>
  <c r="S58" i="21"/>
  <c r="AD58" i="21"/>
  <c r="B57" i="21"/>
  <c r="S59" i="20"/>
  <c r="AD59" i="20"/>
  <c r="B58" i="20"/>
  <c r="J58" i="20"/>
  <c r="A58" i="20"/>
  <c r="B54" i="17"/>
  <c r="A54" i="17"/>
  <c r="J54" i="17"/>
  <c r="AD54" i="16"/>
  <c r="B54" i="1"/>
  <c r="I55" i="1"/>
  <c r="A54" i="1"/>
  <c r="J54" i="1"/>
  <c r="AL55" i="18"/>
  <c r="AM55" i="18"/>
  <c r="AK55" i="18"/>
  <c r="W56" i="18"/>
  <c r="M54" i="18"/>
  <c r="L54" i="18"/>
  <c r="Q55" i="18"/>
  <c r="U55" i="18"/>
  <c r="AK53" i="17"/>
  <c r="AM53" i="17"/>
  <c r="L53" i="17"/>
  <c r="Q54" i="17"/>
  <c r="M53" i="17"/>
  <c r="U57" i="17"/>
  <c r="AD54" i="1"/>
  <c r="U57" i="1"/>
  <c r="X55" i="1"/>
  <c r="M54" i="1"/>
  <c r="L54" i="1"/>
  <c r="Q55" i="1"/>
  <c r="AL56" i="1"/>
  <c r="AM56" i="1"/>
  <c r="AK56" i="1"/>
  <c r="W57" i="1"/>
  <c r="S55" i="1"/>
  <c r="AD55" i="1"/>
  <c r="C56" i="18"/>
  <c r="S55" i="18"/>
  <c r="AD55" i="18"/>
  <c r="S55" i="17"/>
  <c r="AD55" i="17"/>
  <c r="S55" i="16"/>
  <c r="AD55" i="16"/>
  <c r="C56" i="14"/>
  <c r="G56" i="14"/>
  <c r="S55" i="14"/>
  <c r="AD55" i="14"/>
  <c r="B224" i="20"/>
  <c r="H224" i="20"/>
  <c r="G225" i="20"/>
  <c r="I60" i="20"/>
  <c r="F56" i="18"/>
  <c r="R56" i="18" s="1"/>
  <c r="G56" i="18"/>
  <c r="I56" i="17"/>
  <c r="F56" i="1"/>
  <c r="R56" i="1" s="1"/>
  <c r="F60" i="20"/>
  <c r="R60" i="20" s="1"/>
  <c r="F56" i="17"/>
  <c r="R56" i="17" s="1"/>
  <c r="F59" i="21"/>
  <c r="R59" i="21" s="1"/>
  <c r="F56" i="16"/>
  <c r="R56" i="16" s="1"/>
  <c r="F59" i="22"/>
  <c r="R59" i="22" s="1"/>
  <c r="F56" i="14"/>
  <c r="R56" i="14" s="1"/>
  <c r="J57" i="24"/>
  <c r="A57" i="24"/>
  <c r="F58" i="24"/>
  <c r="R58" i="24" s="1"/>
  <c r="C59" i="24"/>
  <c r="G59" i="24"/>
  <c r="I58" i="24"/>
  <c r="S58" i="24"/>
  <c r="AD58" i="24"/>
  <c r="H57" i="24"/>
  <c r="B57" i="24"/>
  <c r="B55" i="16"/>
  <c r="I56" i="14"/>
  <c r="I56" i="16"/>
  <c r="I56" i="18"/>
  <c r="H55" i="18"/>
  <c r="B55" i="18"/>
  <c r="A55" i="14"/>
  <c r="J55" i="14"/>
  <c r="A55" i="18"/>
  <c r="B55" i="14"/>
  <c r="H55" i="14"/>
  <c r="J55" i="16"/>
  <c r="A55" i="16"/>
  <c r="A58" i="22"/>
  <c r="J58" i="22"/>
  <c r="H58" i="22"/>
  <c r="B58" i="22"/>
  <c r="I59" i="22"/>
  <c r="S59" i="22"/>
  <c r="AD59" i="22"/>
  <c r="I59" i="21"/>
  <c r="S59" i="21"/>
  <c r="AD59" i="21"/>
  <c r="B58" i="21"/>
  <c r="A58" i="21"/>
  <c r="J58" i="21"/>
  <c r="S60" i="20"/>
  <c r="AD60" i="20"/>
  <c r="B59" i="20"/>
  <c r="J59" i="20"/>
  <c r="A59" i="20"/>
  <c r="B55" i="17"/>
  <c r="A55" i="17"/>
  <c r="J55" i="17"/>
  <c r="I56" i="1"/>
  <c r="A55" i="1"/>
  <c r="J55" i="1"/>
  <c r="B55" i="1"/>
  <c r="AK56" i="18"/>
  <c r="AL56" i="18"/>
  <c r="AM56" i="18"/>
  <c r="W57" i="18"/>
  <c r="M55" i="18"/>
  <c r="L55" i="18"/>
  <c r="Q56" i="18"/>
  <c r="U56" i="18"/>
  <c r="AM54" i="17"/>
  <c r="AK54" i="17"/>
  <c r="L54" i="17"/>
  <c r="Q55" i="17"/>
  <c r="M54" i="17"/>
  <c r="U58" i="17"/>
  <c r="X56" i="1"/>
  <c r="M55" i="1"/>
  <c r="L55" i="1"/>
  <c r="Q56" i="1"/>
  <c r="AL57" i="1"/>
  <c r="AM57" i="1"/>
  <c r="AK57" i="1"/>
  <c r="W58" i="1"/>
  <c r="U58" i="1"/>
  <c r="S56" i="1"/>
  <c r="AD56" i="1"/>
  <c r="C57" i="18"/>
  <c r="S56" i="18"/>
  <c r="AD56" i="18"/>
  <c r="S56" i="17"/>
  <c r="AD56" i="17"/>
  <c r="S56" i="16"/>
  <c r="AD56" i="16"/>
  <c r="C57" i="14"/>
  <c r="G57" i="14"/>
  <c r="S56" i="14"/>
  <c r="AD56" i="14"/>
  <c r="G226" i="20"/>
  <c r="B225" i="20"/>
  <c r="H225" i="20"/>
  <c r="I61" i="20"/>
  <c r="F57" i="18"/>
  <c r="R57" i="18" s="1"/>
  <c r="G57" i="18"/>
  <c r="I57" i="17"/>
  <c r="F57" i="1"/>
  <c r="R57" i="1" s="1"/>
  <c r="F61" i="20"/>
  <c r="R61" i="20" s="1"/>
  <c r="F57" i="17"/>
  <c r="R57" i="17" s="1"/>
  <c r="F60" i="21"/>
  <c r="R60" i="21" s="1"/>
  <c r="F57" i="16"/>
  <c r="R57" i="16" s="1"/>
  <c r="F60" i="22"/>
  <c r="R60" i="22" s="1"/>
  <c r="F57" i="14"/>
  <c r="R57" i="14" s="1"/>
  <c r="F59" i="24"/>
  <c r="R59" i="24" s="1"/>
  <c r="C60" i="24"/>
  <c r="G60" i="24"/>
  <c r="I59" i="24"/>
  <c r="S59" i="24"/>
  <c r="AD59" i="24"/>
  <c r="B58" i="24"/>
  <c r="H58" i="24"/>
  <c r="A58" i="24"/>
  <c r="J58" i="24"/>
  <c r="B56" i="16"/>
  <c r="I57" i="14"/>
  <c r="I57" i="16"/>
  <c r="I57" i="18"/>
  <c r="B56" i="18"/>
  <c r="B56" i="14"/>
  <c r="H56" i="14"/>
  <c r="A56" i="18"/>
  <c r="A56" i="14"/>
  <c r="J56" i="14"/>
  <c r="J56" i="16"/>
  <c r="A56" i="16"/>
  <c r="I60" i="22"/>
  <c r="S60" i="22"/>
  <c r="AD60" i="22"/>
  <c r="A59" i="22"/>
  <c r="J59" i="22"/>
  <c r="H59" i="22"/>
  <c r="B59" i="22"/>
  <c r="J59" i="21"/>
  <c r="A59" i="21"/>
  <c r="I60" i="21"/>
  <c r="S60" i="21"/>
  <c r="AD60" i="21"/>
  <c r="B59" i="21"/>
  <c r="A60" i="20"/>
  <c r="J60" i="20"/>
  <c r="S61" i="20"/>
  <c r="AD61" i="20"/>
  <c r="B60" i="20"/>
  <c r="B56" i="17"/>
  <c r="A56" i="17"/>
  <c r="J56" i="17"/>
  <c r="I57" i="1"/>
  <c r="B56" i="1"/>
  <c r="A56" i="1"/>
  <c r="J56" i="1"/>
  <c r="AK57" i="18"/>
  <c r="AM57" i="18"/>
  <c r="AL57" i="18"/>
  <c r="W58" i="18"/>
  <c r="M56" i="18"/>
  <c r="L56" i="18"/>
  <c r="Q57" i="18"/>
  <c r="U57" i="18"/>
  <c r="AM55" i="17"/>
  <c r="AK55" i="17"/>
  <c r="L55" i="17"/>
  <c r="Q56" i="17"/>
  <c r="M55" i="17"/>
  <c r="U59" i="17"/>
  <c r="U59" i="1"/>
  <c r="X57" i="1"/>
  <c r="M56" i="1"/>
  <c r="L56" i="1"/>
  <c r="Q57" i="1"/>
  <c r="AM58" i="1"/>
  <c r="AK58" i="1"/>
  <c r="AL58" i="1"/>
  <c r="W59" i="1"/>
  <c r="S57" i="1"/>
  <c r="C58" i="18"/>
  <c r="S57" i="18"/>
  <c r="AD57" i="18"/>
  <c r="S57" i="17"/>
  <c r="AD57" i="17"/>
  <c r="S57" i="16"/>
  <c r="AD57" i="16"/>
  <c r="C58" i="14"/>
  <c r="G58" i="14"/>
  <c r="S57" i="14"/>
  <c r="AD57" i="14"/>
  <c r="H226" i="20"/>
  <c r="B226" i="20"/>
  <c r="G227" i="20"/>
  <c r="I62" i="20"/>
  <c r="F58" i="18"/>
  <c r="R58" i="18" s="1"/>
  <c r="G58" i="18"/>
  <c r="I58" i="17"/>
  <c r="F58" i="1"/>
  <c r="R58" i="1" s="1"/>
  <c r="F62" i="20"/>
  <c r="R62" i="20" s="1"/>
  <c r="F58" i="17"/>
  <c r="R58" i="17" s="1"/>
  <c r="F61" i="21"/>
  <c r="R61" i="21" s="1"/>
  <c r="F58" i="16"/>
  <c r="R58" i="16" s="1"/>
  <c r="F61" i="22"/>
  <c r="R61" i="22" s="1"/>
  <c r="F58" i="14"/>
  <c r="R58" i="14" s="1"/>
  <c r="A59" i="24"/>
  <c r="J59" i="24"/>
  <c r="F60" i="24"/>
  <c r="R60" i="24" s="1"/>
  <c r="C61" i="24"/>
  <c r="G61" i="24"/>
  <c r="S60" i="24"/>
  <c r="AD60" i="24"/>
  <c r="I60" i="24"/>
  <c r="B59" i="24"/>
  <c r="H59" i="24"/>
  <c r="I58" i="14"/>
  <c r="I58" i="18"/>
  <c r="J57" i="18"/>
  <c r="A57" i="18"/>
  <c r="H57" i="14"/>
  <c r="B57" i="14"/>
  <c r="J57" i="16"/>
  <c r="A57" i="16"/>
  <c r="I58" i="16"/>
  <c r="B57" i="16"/>
  <c r="H57" i="18"/>
  <c r="B57" i="18"/>
  <c r="A57" i="14"/>
  <c r="J57" i="14"/>
  <c r="A60" i="22"/>
  <c r="J60" i="22"/>
  <c r="I61" i="22"/>
  <c r="S61" i="22"/>
  <c r="AD61" i="22"/>
  <c r="H60" i="22"/>
  <c r="B60" i="22"/>
  <c r="J60" i="21"/>
  <c r="A60" i="21"/>
  <c r="I61" i="21"/>
  <c r="S61" i="21"/>
  <c r="AD61" i="21"/>
  <c r="B60" i="21"/>
  <c r="S62" i="20"/>
  <c r="AD62" i="20"/>
  <c r="B61" i="20"/>
  <c r="A61" i="20"/>
  <c r="J61" i="20"/>
  <c r="A57" i="17"/>
  <c r="J57" i="17"/>
  <c r="B57" i="17"/>
  <c r="B57" i="1"/>
  <c r="I58" i="1"/>
  <c r="A57" i="1"/>
  <c r="J57" i="1"/>
  <c r="AM58" i="18"/>
  <c r="AK58" i="18"/>
  <c r="AL58" i="18"/>
  <c r="W59" i="18"/>
  <c r="M57" i="18"/>
  <c r="L57" i="18"/>
  <c r="Q58" i="18"/>
  <c r="U58" i="18"/>
  <c r="AK56" i="17"/>
  <c r="AM56" i="17"/>
  <c r="L56" i="17"/>
  <c r="Q57" i="17"/>
  <c r="M56" i="17"/>
  <c r="U60" i="17"/>
  <c r="AD57" i="1"/>
  <c r="X58" i="1"/>
  <c r="M57" i="1"/>
  <c r="L57" i="1"/>
  <c r="Q58" i="1"/>
  <c r="AM59" i="1"/>
  <c r="AK59" i="1"/>
  <c r="AL59" i="1"/>
  <c r="W60" i="1"/>
  <c r="U60" i="1"/>
  <c r="S58" i="1"/>
  <c r="AY19" i="1"/>
  <c r="F7" i="19" s="1"/>
  <c r="G8" i="19" s="1"/>
  <c r="C59" i="18"/>
  <c r="S58" i="18"/>
  <c r="AD58" i="18"/>
  <c r="S58" i="17"/>
  <c r="AD58" i="17"/>
  <c r="S58" i="16"/>
  <c r="AD58" i="16"/>
  <c r="C59" i="14"/>
  <c r="G59" i="14"/>
  <c r="S58" i="14"/>
  <c r="AD58" i="14"/>
  <c r="G228" i="20"/>
  <c r="H227" i="20"/>
  <c r="B227" i="20"/>
  <c r="I63" i="20"/>
  <c r="F59" i="18"/>
  <c r="R59" i="18" s="1"/>
  <c r="G59" i="18"/>
  <c r="I59" i="17"/>
  <c r="F59" i="1"/>
  <c r="R59" i="1" s="1"/>
  <c r="F63" i="20"/>
  <c r="R63" i="20" s="1"/>
  <c r="F59" i="17"/>
  <c r="R59" i="17" s="1"/>
  <c r="F62" i="21"/>
  <c r="R62" i="21" s="1"/>
  <c r="F59" i="16"/>
  <c r="R59" i="16" s="1"/>
  <c r="F62" i="22"/>
  <c r="R62" i="22" s="1"/>
  <c r="F59" i="14"/>
  <c r="R59" i="14" s="1"/>
  <c r="F61" i="24"/>
  <c r="R61" i="24" s="1"/>
  <c r="S61" i="24"/>
  <c r="AD61" i="24"/>
  <c r="C62" i="24"/>
  <c r="G62" i="24"/>
  <c r="I61" i="24"/>
  <c r="A60" i="24"/>
  <c r="J60" i="24"/>
  <c r="B60" i="24"/>
  <c r="H60" i="24"/>
  <c r="AD58" i="1"/>
  <c r="J58" i="18"/>
  <c r="A58" i="18"/>
  <c r="B58" i="18"/>
  <c r="B58" i="16"/>
  <c r="H58" i="14"/>
  <c r="B58" i="14"/>
  <c r="I59" i="14"/>
  <c r="I59" i="16"/>
  <c r="I59" i="18"/>
  <c r="J58" i="16"/>
  <c r="A58" i="16"/>
  <c r="A58" i="14"/>
  <c r="J58" i="14"/>
  <c r="I62" i="22"/>
  <c r="S62" i="22"/>
  <c r="AD62" i="22"/>
  <c r="H61" i="22"/>
  <c r="B61" i="22"/>
  <c r="J61" i="22"/>
  <c r="A61" i="22"/>
  <c r="A61" i="21"/>
  <c r="J61" i="21"/>
  <c r="I62" i="21"/>
  <c r="S62" i="21"/>
  <c r="AD62" i="21"/>
  <c r="B61" i="21"/>
  <c r="J62" i="20"/>
  <c r="A62" i="20"/>
  <c r="S63" i="20"/>
  <c r="AD63" i="20"/>
  <c r="B62" i="20"/>
  <c r="B58" i="17"/>
  <c r="A58" i="17"/>
  <c r="J58" i="17"/>
  <c r="A58" i="1"/>
  <c r="J58" i="1"/>
  <c r="B58" i="1"/>
  <c r="AL59" i="18"/>
  <c r="AM59" i="18"/>
  <c r="AK59" i="18"/>
  <c r="W60" i="18"/>
  <c r="M58" i="18"/>
  <c r="L58" i="18"/>
  <c r="Q59" i="18"/>
  <c r="U59" i="18"/>
  <c r="AK57" i="17"/>
  <c r="AM57" i="17"/>
  <c r="L57" i="17"/>
  <c r="Q58" i="17"/>
  <c r="M57" i="17"/>
  <c r="U61" i="17"/>
  <c r="U61" i="1"/>
  <c r="X59" i="1"/>
  <c r="M58" i="1"/>
  <c r="L58" i="1"/>
  <c r="Q59" i="1"/>
  <c r="AM60" i="1"/>
  <c r="AK60" i="1"/>
  <c r="AL60" i="1"/>
  <c r="W61" i="1"/>
  <c r="S59" i="1"/>
  <c r="AD59" i="1"/>
  <c r="C60" i="18"/>
  <c r="S59" i="18"/>
  <c r="AD59" i="18"/>
  <c r="S59" i="17"/>
  <c r="AD59" i="17"/>
  <c r="S59" i="16"/>
  <c r="AD59" i="16"/>
  <c r="C60" i="14"/>
  <c r="G60" i="14"/>
  <c r="S59" i="14"/>
  <c r="AD59" i="14"/>
  <c r="B228" i="20"/>
  <c r="H228" i="20"/>
  <c r="G229" i="20"/>
  <c r="I64" i="20"/>
  <c r="F60" i="18"/>
  <c r="R60" i="18" s="1"/>
  <c r="G60" i="18"/>
  <c r="I60" i="17"/>
  <c r="F64" i="20"/>
  <c r="R64" i="20" s="1"/>
  <c r="F60" i="17"/>
  <c r="R60" i="17" s="1"/>
  <c r="F63" i="21"/>
  <c r="R63" i="21" s="1"/>
  <c r="F60" i="16"/>
  <c r="R60" i="16" s="1"/>
  <c r="F63" i="22"/>
  <c r="R63" i="22" s="1"/>
  <c r="F60" i="14"/>
  <c r="R60" i="14" s="1"/>
  <c r="F62" i="24"/>
  <c r="R62" i="24" s="1"/>
  <c r="C63" i="24"/>
  <c r="G63" i="24"/>
  <c r="I62" i="24"/>
  <c r="S62" i="24"/>
  <c r="AD62" i="24"/>
  <c r="B61" i="24"/>
  <c r="H61" i="24"/>
  <c r="A61" i="24"/>
  <c r="J61" i="24"/>
  <c r="F60" i="1"/>
  <c r="R60" i="1" s="1"/>
  <c r="I60" i="16"/>
  <c r="B59" i="16"/>
  <c r="I60" i="14"/>
  <c r="J59" i="16"/>
  <c r="A59" i="16"/>
  <c r="B59" i="18"/>
  <c r="J59" i="14"/>
  <c r="A59" i="14"/>
  <c r="I60" i="18"/>
  <c r="A59" i="18"/>
  <c r="J59" i="18"/>
  <c r="B59" i="14"/>
  <c r="H59" i="14"/>
  <c r="I63" i="22"/>
  <c r="S63" i="22"/>
  <c r="AD63" i="22"/>
  <c r="B62" i="22"/>
  <c r="H62" i="22"/>
  <c r="J62" i="22"/>
  <c r="A62" i="22"/>
  <c r="I63" i="21"/>
  <c r="S63" i="21"/>
  <c r="AD63" i="21"/>
  <c r="B62" i="21"/>
  <c r="A62" i="21"/>
  <c r="J62" i="21"/>
  <c r="J63" i="20"/>
  <c r="A63" i="20"/>
  <c r="S64" i="20"/>
  <c r="AD64" i="20"/>
  <c r="B63" i="20"/>
  <c r="B59" i="17"/>
  <c r="A59" i="17"/>
  <c r="J59" i="17"/>
  <c r="A59" i="1"/>
  <c r="J59" i="1"/>
  <c r="B59" i="1"/>
  <c r="AK60" i="18"/>
  <c r="AL60" i="18"/>
  <c r="AM60" i="18"/>
  <c r="W61" i="18"/>
  <c r="M59" i="18"/>
  <c r="L59" i="18"/>
  <c r="Q60" i="18"/>
  <c r="U60" i="18"/>
  <c r="AM58" i="17"/>
  <c r="AK58" i="17"/>
  <c r="L58" i="17"/>
  <c r="Q59" i="17"/>
  <c r="M58" i="17"/>
  <c r="U62" i="17"/>
  <c r="X60" i="1"/>
  <c r="M59" i="1"/>
  <c r="L59" i="1"/>
  <c r="Q60" i="1"/>
  <c r="AL61" i="1"/>
  <c r="AM61" i="1"/>
  <c r="AK61" i="1"/>
  <c r="W62" i="1"/>
  <c r="U62" i="1"/>
  <c r="S60" i="1"/>
  <c r="AD60" i="1"/>
  <c r="C61" i="18"/>
  <c r="S60" i="18"/>
  <c r="AD60" i="18"/>
  <c r="S60" i="17"/>
  <c r="AD60" i="17"/>
  <c r="S60" i="16"/>
  <c r="AD60" i="16"/>
  <c r="C61" i="14"/>
  <c r="G61" i="14"/>
  <c r="S60" i="14"/>
  <c r="AD60" i="14"/>
  <c r="B229" i="20"/>
  <c r="H229" i="20"/>
  <c r="G230" i="20"/>
  <c r="I65" i="20"/>
  <c r="F61" i="18"/>
  <c r="R61" i="18" s="1"/>
  <c r="G61" i="18"/>
  <c r="I61" i="17"/>
  <c r="F61" i="1"/>
  <c r="R61" i="1" s="1"/>
  <c r="F65" i="20"/>
  <c r="R65" i="20" s="1"/>
  <c r="F61" i="17"/>
  <c r="R61" i="17" s="1"/>
  <c r="F64" i="21"/>
  <c r="R64" i="21" s="1"/>
  <c r="F61" i="16"/>
  <c r="R61" i="16" s="1"/>
  <c r="F64" i="22"/>
  <c r="R64" i="22" s="1"/>
  <c r="F61" i="14"/>
  <c r="R61" i="14" s="1"/>
  <c r="J62" i="24"/>
  <c r="A62" i="24"/>
  <c r="F63" i="24"/>
  <c r="R63" i="24" s="1"/>
  <c r="C64" i="24"/>
  <c r="G64" i="24"/>
  <c r="I63" i="24"/>
  <c r="S63" i="24"/>
  <c r="AD63" i="24"/>
  <c r="B62" i="24"/>
  <c r="H62" i="24"/>
  <c r="A60" i="18"/>
  <c r="J60" i="14"/>
  <c r="A60" i="14"/>
  <c r="B60" i="16"/>
  <c r="I61" i="14"/>
  <c r="I61" i="16"/>
  <c r="I61" i="18"/>
  <c r="H60" i="18"/>
  <c r="B60" i="18"/>
  <c r="H60" i="14"/>
  <c r="B60" i="14"/>
  <c r="J60" i="16"/>
  <c r="A60" i="16"/>
  <c r="I64" i="22"/>
  <c r="S64" i="22"/>
  <c r="AD64" i="22"/>
  <c r="H63" i="22"/>
  <c r="B63" i="22"/>
  <c r="A63" i="22"/>
  <c r="J63" i="22"/>
  <c r="J63" i="21"/>
  <c r="A63" i="21"/>
  <c r="I64" i="21"/>
  <c r="S64" i="21"/>
  <c r="AD64" i="21"/>
  <c r="B63" i="21"/>
  <c r="A64" i="20"/>
  <c r="J64" i="20"/>
  <c r="S65" i="20"/>
  <c r="AD65" i="20"/>
  <c r="B64" i="20"/>
  <c r="B60" i="17"/>
  <c r="A60" i="17"/>
  <c r="J60" i="17"/>
  <c r="I61" i="1"/>
  <c r="B60" i="1"/>
  <c r="A60" i="1"/>
  <c r="J60" i="1"/>
  <c r="AK61" i="18"/>
  <c r="AM61" i="18"/>
  <c r="AL61" i="18"/>
  <c r="W62" i="18"/>
  <c r="M60" i="18"/>
  <c r="L60" i="18"/>
  <c r="Q61" i="18"/>
  <c r="U61" i="18"/>
  <c r="AM59" i="17"/>
  <c r="AK59" i="17"/>
  <c r="L59" i="17"/>
  <c r="Q60" i="17"/>
  <c r="M59" i="17"/>
  <c r="U63" i="17"/>
  <c r="U63" i="1"/>
  <c r="X61" i="1"/>
  <c r="M60" i="1"/>
  <c r="L60" i="1"/>
  <c r="Q61" i="1"/>
  <c r="AM62" i="1"/>
  <c r="AK62" i="1"/>
  <c r="AL62" i="1"/>
  <c r="W63" i="1"/>
  <c r="S61" i="1"/>
  <c r="AD61" i="1"/>
  <c r="C62" i="18"/>
  <c r="S61" i="18"/>
  <c r="AD61" i="18"/>
  <c r="S61" i="17"/>
  <c r="AD61" i="17"/>
  <c r="S61" i="16"/>
  <c r="AD61" i="16"/>
  <c r="C62" i="14"/>
  <c r="G62" i="14"/>
  <c r="S61" i="14"/>
  <c r="AD61" i="14"/>
  <c r="H230" i="20"/>
  <c r="B230" i="20"/>
  <c r="G231" i="20"/>
  <c r="I66" i="20"/>
  <c r="F62" i="18"/>
  <c r="R62" i="18" s="1"/>
  <c r="G62" i="18"/>
  <c r="I62" i="17"/>
  <c r="F66" i="20"/>
  <c r="R66" i="20" s="1"/>
  <c r="F62" i="17"/>
  <c r="R62" i="17" s="1"/>
  <c r="F65" i="21"/>
  <c r="R65" i="21" s="1"/>
  <c r="F62" i="16"/>
  <c r="R62" i="16" s="1"/>
  <c r="F65" i="22"/>
  <c r="R65" i="22" s="1"/>
  <c r="F62" i="14"/>
  <c r="R62" i="14" s="1"/>
  <c r="J63" i="24"/>
  <c r="A63" i="24"/>
  <c r="F64" i="24"/>
  <c r="R64" i="24" s="1"/>
  <c r="S64" i="24"/>
  <c r="AD64" i="24"/>
  <c r="C65" i="24"/>
  <c r="G65" i="24"/>
  <c r="I64" i="24"/>
  <c r="H63" i="24"/>
  <c r="B63" i="24"/>
  <c r="F62" i="1"/>
  <c r="R62" i="1" s="1"/>
  <c r="B61" i="16"/>
  <c r="A61" i="16"/>
  <c r="J61" i="16"/>
  <c r="H61" i="18"/>
  <c r="B61" i="18"/>
  <c r="J61" i="14"/>
  <c r="A61" i="14"/>
  <c r="I62" i="14"/>
  <c r="I62" i="16"/>
  <c r="I62" i="18"/>
  <c r="A61" i="18"/>
  <c r="H61" i="14"/>
  <c r="B61" i="14"/>
  <c r="A64" i="22"/>
  <c r="J64" i="22"/>
  <c r="I65" i="22"/>
  <c r="S65" i="22"/>
  <c r="AD65" i="22"/>
  <c r="H64" i="22"/>
  <c r="B64" i="22"/>
  <c r="J64" i="21"/>
  <c r="A64" i="21"/>
  <c r="I65" i="21"/>
  <c r="S65" i="21"/>
  <c r="AD65" i="21"/>
  <c r="B64" i="21"/>
  <c r="B65" i="20"/>
  <c r="S66" i="20"/>
  <c r="AD66" i="20"/>
  <c r="A65" i="20"/>
  <c r="J65" i="20"/>
  <c r="B61" i="17"/>
  <c r="J61" i="17"/>
  <c r="A61" i="17"/>
  <c r="A61" i="1"/>
  <c r="J61" i="1"/>
  <c r="B61" i="1"/>
  <c r="I62" i="1"/>
  <c r="AM62" i="18"/>
  <c r="AK62" i="18"/>
  <c r="AL62" i="18"/>
  <c r="W63" i="18"/>
  <c r="M61" i="18"/>
  <c r="L61" i="18"/>
  <c r="Q62" i="18"/>
  <c r="U62" i="18"/>
  <c r="AK60" i="17"/>
  <c r="AM60" i="17"/>
  <c r="L60" i="17"/>
  <c r="Q61" i="17"/>
  <c r="M60" i="17"/>
  <c r="U64" i="17"/>
  <c r="X62" i="1"/>
  <c r="M61" i="1"/>
  <c r="L61" i="1"/>
  <c r="Q62" i="1"/>
  <c r="AM63" i="1"/>
  <c r="AK63" i="1"/>
  <c r="AL63" i="1"/>
  <c r="W64" i="1"/>
  <c r="U64" i="1"/>
  <c r="S62" i="1"/>
  <c r="C63" i="18"/>
  <c r="S62" i="18"/>
  <c r="AD62" i="18"/>
  <c r="S62" i="17"/>
  <c r="AD62" i="17"/>
  <c r="S62" i="16"/>
  <c r="AD62" i="16"/>
  <c r="C63" i="14"/>
  <c r="G63" i="14"/>
  <c r="S62" i="14"/>
  <c r="AD62" i="14"/>
  <c r="G232" i="20"/>
  <c r="B231" i="20"/>
  <c r="H231" i="20"/>
  <c r="I67" i="20"/>
  <c r="F63" i="18"/>
  <c r="R63" i="18" s="1"/>
  <c r="G63" i="18"/>
  <c r="I63" i="17"/>
  <c r="F63" i="1"/>
  <c r="R63" i="1" s="1"/>
  <c r="F67" i="20"/>
  <c r="R67" i="20" s="1"/>
  <c r="F63" i="17"/>
  <c r="R63" i="17" s="1"/>
  <c r="F66" i="21"/>
  <c r="R66" i="21" s="1"/>
  <c r="F66" i="22"/>
  <c r="R66" i="22" s="1"/>
  <c r="F63" i="14"/>
  <c r="R63" i="14" s="1"/>
  <c r="H65" i="24"/>
  <c r="B65" i="24"/>
  <c r="F63" i="16"/>
  <c r="R63" i="16" s="1"/>
  <c r="A64" i="24"/>
  <c r="J64" i="24"/>
  <c r="F65" i="24"/>
  <c r="R65" i="24" s="1"/>
  <c r="C66" i="24"/>
  <c r="I65" i="24"/>
  <c r="S65" i="24"/>
  <c r="AD65" i="24"/>
  <c r="B64" i="24"/>
  <c r="H64" i="24"/>
  <c r="AD62" i="1"/>
  <c r="AY20" i="1"/>
  <c r="F8" i="19" s="1"/>
  <c r="H62" i="18"/>
  <c r="B62" i="18"/>
  <c r="H62" i="14"/>
  <c r="B62" i="14"/>
  <c r="I63" i="14"/>
  <c r="A62" i="18"/>
  <c r="J62" i="18"/>
  <c r="J62" i="14"/>
  <c r="A62" i="14"/>
  <c r="A62" i="16"/>
  <c r="J62" i="16"/>
  <c r="B63" i="16"/>
  <c r="I63" i="18"/>
  <c r="B62" i="16"/>
  <c r="I66" i="22"/>
  <c r="S66" i="22"/>
  <c r="AD66" i="22"/>
  <c r="H65" i="22"/>
  <c r="B65" i="22"/>
  <c r="J65" i="22"/>
  <c r="A65" i="22"/>
  <c r="A65" i="21"/>
  <c r="J65" i="21"/>
  <c r="I66" i="21"/>
  <c r="S66" i="21"/>
  <c r="AD66" i="21"/>
  <c r="B65" i="21"/>
  <c r="S67" i="20"/>
  <c r="AD67" i="20"/>
  <c r="B66" i="20"/>
  <c r="J66" i="20"/>
  <c r="A66" i="20"/>
  <c r="B62" i="17"/>
  <c r="J62" i="17"/>
  <c r="A62" i="17"/>
  <c r="A62" i="1"/>
  <c r="J62" i="1"/>
  <c r="B62" i="1"/>
  <c r="I63" i="1"/>
  <c r="AL63" i="18"/>
  <c r="AM63" i="18"/>
  <c r="AK63" i="18"/>
  <c r="W64" i="18"/>
  <c r="M62" i="18"/>
  <c r="L62" i="18"/>
  <c r="Q63" i="18"/>
  <c r="U63" i="18"/>
  <c r="AK61" i="17"/>
  <c r="AM61" i="17"/>
  <c r="L61" i="17"/>
  <c r="Q62" i="17"/>
  <c r="M61" i="17"/>
  <c r="U65" i="17"/>
  <c r="U65" i="1"/>
  <c r="X63" i="1"/>
  <c r="M62" i="1"/>
  <c r="L62" i="1"/>
  <c r="Q63" i="1"/>
  <c r="AL64" i="1"/>
  <c r="AM64" i="1"/>
  <c r="AK64" i="1"/>
  <c r="W65" i="1"/>
  <c r="S63" i="1"/>
  <c r="AD63" i="1"/>
  <c r="C64" i="18"/>
  <c r="S63" i="18"/>
  <c r="AD63" i="18"/>
  <c r="S63" i="17"/>
  <c r="AD63" i="17"/>
  <c r="S63" i="16"/>
  <c r="AD63" i="16"/>
  <c r="C64" i="14"/>
  <c r="G64" i="14"/>
  <c r="S63" i="14"/>
  <c r="AD63" i="14"/>
  <c r="B232" i="20"/>
  <c r="H232" i="20"/>
  <c r="G233" i="20"/>
  <c r="I68" i="20"/>
  <c r="F64" i="18"/>
  <c r="R64" i="18" s="1"/>
  <c r="G64" i="18"/>
  <c r="G66" i="24"/>
  <c r="H66" i="24"/>
  <c r="I64" i="17"/>
  <c r="F64" i="1"/>
  <c r="R64" i="1" s="1"/>
  <c r="F68" i="20"/>
  <c r="R68" i="20" s="1"/>
  <c r="F64" i="17"/>
  <c r="R64" i="17" s="1"/>
  <c r="F67" i="21"/>
  <c r="R67" i="21" s="1"/>
  <c r="F67" i="22"/>
  <c r="R67" i="22" s="1"/>
  <c r="F64" i="14"/>
  <c r="R64" i="14" s="1"/>
  <c r="F64" i="16"/>
  <c r="R64" i="16" s="1"/>
  <c r="J65" i="24"/>
  <c r="A65" i="24"/>
  <c r="F66" i="24"/>
  <c r="R66" i="24" s="1"/>
  <c r="C67" i="24"/>
  <c r="G67" i="24"/>
  <c r="I66" i="24"/>
  <c r="S66" i="24"/>
  <c r="AD66" i="24"/>
  <c r="B64" i="16"/>
  <c r="J63" i="14"/>
  <c r="A63" i="14"/>
  <c r="A63" i="18"/>
  <c r="J63" i="18"/>
  <c r="H63" i="14"/>
  <c r="B63" i="14"/>
  <c r="I64" i="18"/>
  <c r="B63" i="18"/>
  <c r="H63" i="18"/>
  <c r="I64" i="14"/>
  <c r="I67" i="22"/>
  <c r="S67" i="22"/>
  <c r="AD67" i="22"/>
  <c r="B66" i="22"/>
  <c r="H66" i="22"/>
  <c r="J66" i="22"/>
  <c r="A66" i="22"/>
  <c r="A66" i="21"/>
  <c r="J66" i="21"/>
  <c r="B66" i="21"/>
  <c r="I67" i="21"/>
  <c r="S67" i="21"/>
  <c r="AD67" i="21"/>
  <c r="S68" i="20"/>
  <c r="AD68" i="20"/>
  <c r="B67" i="20"/>
  <c r="J67" i="20"/>
  <c r="A67" i="20"/>
  <c r="B63" i="17"/>
  <c r="J63" i="17"/>
  <c r="A63" i="17"/>
  <c r="A63" i="1"/>
  <c r="J63" i="1"/>
  <c r="B63" i="1"/>
  <c r="I64" i="1"/>
  <c r="AK64" i="18"/>
  <c r="AL64" i="18"/>
  <c r="AM64" i="18"/>
  <c r="W65" i="18"/>
  <c r="M63" i="18"/>
  <c r="L63" i="18"/>
  <c r="Q64" i="18"/>
  <c r="U64" i="18"/>
  <c r="AM62" i="17"/>
  <c r="AK62" i="17"/>
  <c r="L62" i="17"/>
  <c r="Q63" i="17"/>
  <c r="M62" i="17"/>
  <c r="U66" i="17"/>
  <c r="X64" i="1"/>
  <c r="M63" i="1"/>
  <c r="L63" i="1"/>
  <c r="Q64" i="1"/>
  <c r="AK65" i="1"/>
  <c r="AL65" i="1"/>
  <c r="AM65" i="1"/>
  <c r="W66" i="1"/>
  <c r="U66" i="1"/>
  <c r="S64" i="1"/>
  <c r="AD64" i="1"/>
  <c r="C65" i="18"/>
  <c r="S64" i="18"/>
  <c r="S64" i="17"/>
  <c r="AD64" i="17"/>
  <c r="S64" i="16"/>
  <c r="AD64" i="16"/>
  <c r="C65" i="14"/>
  <c r="G65" i="14"/>
  <c r="S64" i="14"/>
  <c r="AD64" i="14"/>
  <c r="B233" i="20"/>
  <c r="H233" i="20"/>
  <c r="G234" i="20"/>
  <c r="I69" i="20"/>
  <c r="F65" i="18"/>
  <c r="R65" i="18" s="1"/>
  <c r="G65" i="18"/>
  <c r="B66" i="24"/>
  <c r="I65" i="17"/>
  <c r="F65" i="1"/>
  <c r="R65" i="1" s="1"/>
  <c r="F69" i="20"/>
  <c r="R69" i="20" s="1"/>
  <c r="F65" i="17"/>
  <c r="R65" i="17" s="1"/>
  <c r="F68" i="21"/>
  <c r="R68" i="21" s="1"/>
  <c r="F65" i="16"/>
  <c r="R65" i="16" s="1"/>
  <c r="F68" i="22"/>
  <c r="R68" i="22" s="1"/>
  <c r="F65" i="14"/>
  <c r="R65" i="14" s="1"/>
  <c r="J66" i="24"/>
  <c r="A66" i="24"/>
  <c r="F67" i="24"/>
  <c r="R67" i="24" s="1"/>
  <c r="C68" i="24"/>
  <c r="G68" i="24"/>
  <c r="I67" i="24"/>
  <c r="S67" i="24"/>
  <c r="AD67" i="24"/>
  <c r="A64" i="18"/>
  <c r="I65" i="14"/>
  <c r="H64" i="14"/>
  <c r="B64" i="14"/>
  <c r="I65" i="16"/>
  <c r="I65" i="18"/>
  <c r="H64" i="18"/>
  <c r="B64" i="18"/>
  <c r="J64" i="14"/>
  <c r="A64" i="14"/>
  <c r="I68" i="22"/>
  <c r="S68" i="22"/>
  <c r="AD68" i="22"/>
  <c r="H67" i="22"/>
  <c r="B67" i="22"/>
  <c r="A67" i="22"/>
  <c r="J67" i="22"/>
  <c r="A67" i="21"/>
  <c r="J67" i="21"/>
  <c r="S68" i="21"/>
  <c r="AD68" i="21"/>
  <c r="I68" i="21"/>
  <c r="B67" i="21"/>
  <c r="S69" i="20"/>
  <c r="AD69" i="20"/>
  <c r="B68" i="20"/>
  <c r="A68" i="20"/>
  <c r="J68" i="20"/>
  <c r="B64" i="17"/>
  <c r="J64" i="17"/>
  <c r="A64" i="17"/>
  <c r="AD64" i="18"/>
  <c r="B64" i="1"/>
  <c r="A64" i="1"/>
  <c r="J64" i="1"/>
  <c r="I65" i="1"/>
  <c r="AK65" i="18"/>
  <c r="AM65" i="18"/>
  <c r="AL65" i="18"/>
  <c r="W66" i="18"/>
  <c r="M64" i="18"/>
  <c r="L64" i="18"/>
  <c r="Q65" i="18"/>
  <c r="U65" i="18"/>
  <c r="AM63" i="17"/>
  <c r="AK63" i="17"/>
  <c r="L63" i="17"/>
  <c r="Q64" i="17"/>
  <c r="M63" i="17"/>
  <c r="U67" i="17"/>
  <c r="U67" i="1"/>
  <c r="X65" i="1"/>
  <c r="M64" i="1"/>
  <c r="L64" i="1"/>
  <c r="Q65" i="1"/>
  <c r="AM66" i="1"/>
  <c r="AK66" i="1"/>
  <c r="AL66" i="1"/>
  <c r="W67" i="1"/>
  <c r="S65" i="1"/>
  <c r="AD65" i="1"/>
  <c r="C66" i="18"/>
  <c r="S65" i="18"/>
  <c r="AD65" i="18"/>
  <c r="S65" i="17"/>
  <c r="AD65" i="17"/>
  <c r="S65" i="16"/>
  <c r="AD65" i="16"/>
  <c r="C66" i="14"/>
  <c r="G66" i="14"/>
  <c r="S65" i="14"/>
  <c r="H234" i="20"/>
  <c r="B234" i="20"/>
  <c r="G235" i="20"/>
  <c r="I70" i="20"/>
  <c r="F66" i="18"/>
  <c r="R66" i="18" s="1"/>
  <c r="G66" i="18"/>
  <c r="I66" i="17"/>
  <c r="F66" i="1"/>
  <c r="R66" i="1" s="1"/>
  <c r="F70" i="20"/>
  <c r="R70" i="20" s="1"/>
  <c r="F66" i="17"/>
  <c r="R66" i="17" s="1"/>
  <c r="F69" i="21"/>
  <c r="R69" i="21" s="1"/>
  <c r="F66" i="16"/>
  <c r="R66" i="16" s="1"/>
  <c r="F69" i="22"/>
  <c r="R69" i="22" s="1"/>
  <c r="F66" i="14"/>
  <c r="R66" i="14" s="1"/>
  <c r="F68" i="24"/>
  <c r="R68" i="24" s="1"/>
  <c r="C69" i="24"/>
  <c r="G69" i="24"/>
  <c r="S68" i="24"/>
  <c r="AD68" i="24"/>
  <c r="I68" i="24"/>
  <c r="H67" i="24"/>
  <c r="B67" i="24"/>
  <c r="J67" i="24"/>
  <c r="A67" i="24"/>
  <c r="I66" i="14"/>
  <c r="I66" i="16"/>
  <c r="I66" i="18"/>
  <c r="A65" i="16"/>
  <c r="J65" i="16"/>
  <c r="H65" i="14"/>
  <c r="B65" i="14"/>
  <c r="B65" i="16"/>
  <c r="A65" i="14"/>
  <c r="J65" i="14"/>
  <c r="B65" i="18"/>
  <c r="J65" i="18"/>
  <c r="A65" i="18"/>
  <c r="A68" i="22"/>
  <c r="J68" i="22"/>
  <c r="I69" i="22"/>
  <c r="S69" i="22"/>
  <c r="AD69" i="22"/>
  <c r="H68" i="22"/>
  <c r="B68" i="22"/>
  <c r="I69" i="21"/>
  <c r="S69" i="21"/>
  <c r="AD69" i="21"/>
  <c r="B68" i="21"/>
  <c r="J68" i="21"/>
  <c r="A68" i="21"/>
  <c r="A69" i="20"/>
  <c r="J69" i="20"/>
  <c r="S70" i="20"/>
  <c r="AD70" i="20"/>
  <c r="B69" i="20"/>
  <c r="B65" i="17"/>
  <c r="A65" i="17"/>
  <c r="J65" i="17"/>
  <c r="AD65" i="14"/>
  <c r="A65" i="1"/>
  <c r="J65" i="1"/>
  <c r="B65" i="1"/>
  <c r="I66" i="1"/>
  <c r="AM66" i="18"/>
  <c r="AK66" i="18"/>
  <c r="AL66" i="18"/>
  <c r="W67" i="18"/>
  <c r="M65" i="18"/>
  <c r="L65" i="18"/>
  <c r="Q66" i="18"/>
  <c r="U66" i="18"/>
  <c r="AK64" i="17"/>
  <c r="AM64" i="17"/>
  <c r="L64" i="17"/>
  <c r="Q65" i="17"/>
  <c r="M64" i="17"/>
  <c r="U68" i="17"/>
  <c r="X66" i="1"/>
  <c r="M65" i="1"/>
  <c r="L65" i="1"/>
  <c r="Q66" i="1"/>
  <c r="AM67" i="1"/>
  <c r="AK67" i="1"/>
  <c r="AL67" i="1"/>
  <c r="W68" i="1"/>
  <c r="U68" i="1"/>
  <c r="S66" i="1"/>
  <c r="AD66" i="1"/>
  <c r="C67" i="18"/>
  <c r="S66" i="18"/>
  <c r="S66" i="17"/>
  <c r="AD66" i="17"/>
  <c r="S66" i="16"/>
  <c r="AD66" i="16"/>
  <c r="C67" i="14"/>
  <c r="G67" i="14"/>
  <c r="S66" i="14"/>
  <c r="AD66" i="14"/>
  <c r="B235" i="20"/>
  <c r="H235" i="20"/>
  <c r="G236" i="20"/>
  <c r="I71" i="20"/>
  <c r="F67" i="18"/>
  <c r="R67" i="18" s="1"/>
  <c r="G67" i="18"/>
  <c r="I67" i="17"/>
  <c r="F67" i="1"/>
  <c r="R67" i="1" s="1"/>
  <c r="F71" i="20"/>
  <c r="R71" i="20" s="1"/>
  <c r="F67" i="17"/>
  <c r="R67" i="17" s="1"/>
  <c r="F70" i="21"/>
  <c r="R70" i="21" s="1"/>
  <c r="F67" i="16"/>
  <c r="R67" i="16" s="1"/>
  <c r="F70" i="22"/>
  <c r="R70" i="22" s="1"/>
  <c r="F67" i="14"/>
  <c r="R67" i="14" s="1"/>
  <c r="A68" i="24"/>
  <c r="J68" i="24"/>
  <c r="F69" i="24"/>
  <c r="R69" i="24" s="1"/>
  <c r="C70" i="24"/>
  <c r="G70" i="24"/>
  <c r="I69" i="24"/>
  <c r="S69" i="24"/>
  <c r="AD69" i="24"/>
  <c r="B68" i="24"/>
  <c r="H68" i="24"/>
  <c r="B66" i="18"/>
  <c r="H66" i="14"/>
  <c r="B66" i="14"/>
  <c r="B66" i="16"/>
  <c r="A66" i="18"/>
  <c r="J66" i="18"/>
  <c r="A66" i="14"/>
  <c r="J66" i="14"/>
  <c r="I67" i="14"/>
  <c r="I67" i="16"/>
  <c r="I67" i="18"/>
  <c r="A66" i="16"/>
  <c r="J66" i="16"/>
  <c r="I70" i="22"/>
  <c r="S70" i="22"/>
  <c r="AD70" i="22"/>
  <c r="H69" i="22"/>
  <c r="B69" i="22"/>
  <c r="J69" i="22"/>
  <c r="A69" i="22"/>
  <c r="B69" i="21"/>
  <c r="S70" i="21"/>
  <c r="AD70" i="21"/>
  <c r="I70" i="21"/>
  <c r="A69" i="21"/>
  <c r="J69" i="21"/>
  <c r="J70" i="20"/>
  <c r="A70" i="20"/>
  <c r="B70" i="20"/>
  <c r="S71" i="20"/>
  <c r="AD71" i="20"/>
  <c r="B66" i="17"/>
  <c r="A66" i="17"/>
  <c r="J66" i="17"/>
  <c r="AD66" i="18"/>
  <c r="B66" i="1"/>
  <c r="A66" i="1"/>
  <c r="J66" i="1"/>
  <c r="I67" i="1"/>
  <c r="AL67" i="18"/>
  <c r="AM67" i="18"/>
  <c r="AK67" i="18"/>
  <c r="W68" i="18"/>
  <c r="M66" i="18"/>
  <c r="L66" i="18"/>
  <c r="Q67" i="18"/>
  <c r="U67" i="18"/>
  <c r="AK65" i="17"/>
  <c r="AM65" i="17"/>
  <c r="L65" i="17"/>
  <c r="Q66" i="17"/>
  <c r="M65" i="17"/>
  <c r="U69" i="17"/>
  <c r="U69" i="1"/>
  <c r="X67" i="1"/>
  <c r="M66" i="1"/>
  <c r="L66" i="1"/>
  <c r="Q67" i="1"/>
  <c r="AM68" i="1"/>
  <c r="AK68" i="1"/>
  <c r="AL68" i="1"/>
  <c r="W69" i="1"/>
  <c r="S67" i="1"/>
  <c r="AD67" i="1"/>
  <c r="C68" i="18"/>
  <c r="S67" i="18"/>
  <c r="AD67" i="18"/>
  <c r="S67" i="17"/>
  <c r="AD67" i="17"/>
  <c r="S67" i="16"/>
  <c r="AD67" i="16"/>
  <c r="C68" i="14"/>
  <c r="G68" i="14"/>
  <c r="S67" i="14"/>
  <c r="B236" i="20"/>
  <c r="H236" i="20"/>
  <c r="G237" i="20"/>
  <c r="I72" i="20"/>
  <c r="F68" i="18"/>
  <c r="R68" i="18" s="1"/>
  <c r="G68" i="18"/>
  <c r="I68" i="17"/>
  <c r="F68" i="1"/>
  <c r="R68" i="1" s="1"/>
  <c r="F72" i="20"/>
  <c r="R72" i="20" s="1"/>
  <c r="F68" i="17"/>
  <c r="R68" i="17" s="1"/>
  <c r="F71" i="21"/>
  <c r="R71" i="21" s="1"/>
  <c r="F68" i="16"/>
  <c r="R68" i="16" s="1"/>
  <c r="F71" i="22"/>
  <c r="R71" i="22" s="1"/>
  <c r="F68" i="14"/>
  <c r="R68" i="14" s="1"/>
  <c r="F70" i="24"/>
  <c r="R70" i="24" s="1"/>
  <c r="I70" i="24"/>
  <c r="S70" i="24"/>
  <c r="AD70" i="24"/>
  <c r="C71" i="24"/>
  <c r="G71" i="24"/>
  <c r="B69" i="24"/>
  <c r="H69" i="24"/>
  <c r="J69" i="24"/>
  <c r="A69" i="24"/>
  <c r="I68" i="14"/>
  <c r="J67" i="18"/>
  <c r="A67" i="18"/>
  <c r="A67" i="14"/>
  <c r="J67" i="14"/>
  <c r="H67" i="18"/>
  <c r="B67" i="18"/>
  <c r="I68" i="16"/>
  <c r="I68" i="18"/>
  <c r="A67" i="16"/>
  <c r="J67" i="16"/>
  <c r="B67" i="14"/>
  <c r="H67" i="14"/>
  <c r="B67" i="16"/>
  <c r="I71" i="22"/>
  <c r="S71" i="22"/>
  <c r="AD71" i="22"/>
  <c r="B70" i="22"/>
  <c r="J70" i="22"/>
  <c r="A70" i="22"/>
  <c r="B70" i="21"/>
  <c r="I71" i="21"/>
  <c r="S71" i="21"/>
  <c r="AD71" i="21"/>
  <c r="A70" i="21"/>
  <c r="J70" i="21"/>
  <c r="S72" i="20"/>
  <c r="AD72" i="20"/>
  <c r="B71" i="20"/>
  <c r="A71" i="20"/>
  <c r="J71" i="20"/>
  <c r="B67" i="17"/>
  <c r="A67" i="17"/>
  <c r="J67" i="17"/>
  <c r="AD67" i="14"/>
  <c r="I68" i="1"/>
  <c r="A67" i="1"/>
  <c r="J67" i="1"/>
  <c r="B67" i="1"/>
  <c r="AK68" i="18"/>
  <c r="AL68" i="18"/>
  <c r="AM68" i="18"/>
  <c r="W69" i="18"/>
  <c r="M67" i="18"/>
  <c r="L67" i="18"/>
  <c r="Q68" i="18"/>
  <c r="U68" i="18"/>
  <c r="AM66" i="17"/>
  <c r="AK66" i="17"/>
  <c r="L66" i="17"/>
  <c r="Q67" i="17"/>
  <c r="M66" i="17"/>
  <c r="U70" i="17"/>
  <c r="X68" i="1"/>
  <c r="M67" i="1"/>
  <c r="L67" i="1"/>
  <c r="Q68" i="1"/>
  <c r="AK69" i="1"/>
  <c r="AL69" i="1"/>
  <c r="AM69" i="1"/>
  <c r="W70" i="1"/>
  <c r="U70" i="1"/>
  <c r="S68" i="1"/>
  <c r="AD68" i="1"/>
  <c r="C69" i="18"/>
  <c r="S68" i="18"/>
  <c r="AD68" i="18"/>
  <c r="S68" i="17"/>
  <c r="AD68" i="17"/>
  <c r="S68" i="16"/>
  <c r="AD68" i="16"/>
  <c r="C69" i="14"/>
  <c r="G69" i="14"/>
  <c r="S68" i="14"/>
  <c r="AD68" i="14"/>
  <c r="B237" i="20"/>
  <c r="H237" i="20"/>
  <c r="G238" i="20"/>
  <c r="B238" i="20"/>
  <c r="I73" i="20"/>
  <c r="F69" i="18"/>
  <c r="R69" i="18" s="1"/>
  <c r="G69" i="18"/>
  <c r="I69" i="17"/>
  <c r="F69" i="1"/>
  <c r="R69" i="1" s="1"/>
  <c r="F73" i="20"/>
  <c r="R73" i="20" s="1"/>
  <c r="F69" i="17"/>
  <c r="R69" i="17" s="1"/>
  <c r="F72" i="21"/>
  <c r="R72" i="21" s="1"/>
  <c r="F69" i="16"/>
  <c r="R69" i="16" s="1"/>
  <c r="F72" i="22"/>
  <c r="R72" i="22" s="1"/>
  <c r="F69" i="14"/>
  <c r="R69" i="14" s="1"/>
  <c r="F71" i="24"/>
  <c r="R71" i="24" s="1"/>
  <c r="C72" i="24"/>
  <c r="G72" i="24"/>
  <c r="I71" i="24"/>
  <c r="S71" i="24"/>
  <c r="AD71" i="24"/>
  <c r="A70" i="24"/>
  <c r="J70" i="24"/>
  <c r="B70" i="24"/>
  <c r="H70" i="24"/>
  <c r="B68" i="16"/>
  <c r="I69" i="14"/>
  <c r="I69" i="18"/>
  <c r="J68" i="18"/>
  <c r="A68" i="18"/>
  <c r="A68" i="16"/>
  <c r="J68" i="16"/>
  <c r="B68" i="14"/>
  <c r="H68" i="14"/>
  <c r="I69" i="16"/>
  <c r="H68" i="18"/>
  <c r="B68" i="18"/>
  <c r="A68" i="14"/>
  <c r="J68" i="14"/>
  <c r="I72" i="22"/>
  <c r="S72" i="22"/>
  <c r="AD72" i="22"/>
  <c r="H71" i="22"/>
  <c r="B71" i="22"/>
  <c r="A71" i="22"/>
  <c r="J71" i="22"/>
  <c r="I72" i="21"/>
  <c r="S72" i="21"/>
  <c r="AD72" i="21"/>
  <c r="B71" i="21"/>
  <c r="A71" i="21"/>
  <c r="J71" i="21"/>
  <c r="A72" i="20"/>
  <c r="J72" i="20"/>
  <c r="S73" i="20"/>
  <c r="AD73" i="20"/>
  <c r="B72" i="20"/>
  <c r="B68" i="17"/>
  <c r="A68" i="17"/>
  <c r="J68" i="17"/>
  <c r="B68" i="1"/>
  <c r="A68" i="1"/>
  <c r="J68" i="1"/>
  <c r="I69" i="1"/>
  <c r="AK69" i="18"/>
  <c r="AM69" i="18"/>
  <c r="AL69" i="18"/>
  <c r="W70" i="18"/>
  <c r="M68" i="18"/>
  <c r="L68" i="18"/>
  <c r="Q69" i="18"/>
  <c r="U69" i="18"/>
  <c r="AM67" i="17"/>
  <c r="AK67" i="17"/>
  <c r="L67" i="17"/>
  <c r="Q68" i="17"/>
  <c r="M67" i="17"/>
  <c r="U71" i="17"/>
  <c r="U71" i="1"/>
  <c r="X69" i="1"/>
  <c r="M68" i="1"/>
  <c r="L68" i="1"/>
  <c r="Q69" i="1"/>
  <c r="AK70" i="1"/>
  <c r="AL70" i="1"/>
  <c r="AM70" i="1"/>
  <c r="W71" i="1"/>
  <c r="S69" i="1"/>
  <c r="AD69" i="1"/>
  <c r="C70" i="18"/>
  <c r="S69" i="18"/>
  <c r="AD69" i="18"/>
  <c r="S69" i="17"/>
  <c r="AD69" i="17"/>
  <c r="S69" i="16"/>
  <c r="AD69" i="16"/>
  <c r="C70" i="14"/>
  <c r="G70" i="14"/>
  <c r="S69" i="14"/>
  <c r="AD69" i="14"/>
  <c r="G239" i="20"/>
  <c r="B239" i="20"/>
  <c r="I74" i="20"/>
  <c r="F70" i="18"/>
  <c r="R70" i="18" s="1"/>
  <c r="G70" i="18"/>
  <c r="I70" i="17"/>
  <c r="F70" i="1"/>
  <c r="R70" i="1" s="1"/>
  <c r="F74" i="20"/>
  <c r="R74" i="20" s="1"/>
  <c r="F70" i="17"/>
  <c r="R70" i="17" s="1"/>
  <c r="F73" i="21"/>
  <c r="R73" i="21" s="1"/>
  <c r="F70" i="16"/>
  <c r="R70" i="16" s="1"/>
  <c r="F73" i="22"/>
  <c r="R73" i="22" s="1"/>
  <c r="F70" i="14"/>
  <c r="R70" i="14" s="1"/>
  <c r="A71" i="24"/>
  <c r="J71" i="24"/>
  <c r="F72" i="24"/>
  <c r="R72" i="24" s="1"/>
  <c r="C73" i="24"/>
  <c r="G73" i="24"/>
  <c r="S72" i="24"/>
  <c r="AD72" i="24"/>
  <c r="I72" i="24"/>
  <c r="H71" i="24"/>
  <c r="B71" i="24"/>
  <c r="H69" i="18"/>
  <c r="B69" i="18"/>
  <c r="I70" i="16"/>
  <c r="B69" i="16"/>
  <c r="A69" i="14"/>
  <c r="J69" i="14"/>
  <c r="A69" i="18"/>
  <c r="I70" i="14"/>
  <c r="I70" i="18"/>
  <c r="J69" i="16"/>
  <c r="A69" i="16"/>
  <c r="B69" i="14"/>
  <c r="H69" i="14"/>
  <c r="A72" i="22"/>
  <c r="J72" i="22"/>
  <c r="I73" i="22"/>
  <c r="S73" i="22"/>
  <c r="AD73" i="22"/>
  <c r="H72" i="22"/>
  <c r="B72" i="22"/>
  <c r="J72" i="21"/>
  <c r="A72" i="21"/>
  <c r="I73" i="21"/>
  <c r="S73" i="21"/>
  <c r="AD73" i="21"/>
  <c r="B72" i="21"/>
  <c r="S74" i="20"/>
  <c r="AD74" i="20"/>
  <c r="B73" i="20"/>
  <c r="J73" i="20"/>
  <c r="A73" i="20"/>
  <c r="B69" i="17"/>
  <c r="A69" i="17"/>
  <c r="J69" i="17"/>
  <c r="A69" i="1"/>
  <c r="J69" i="1"/>
  <c r="I70" i="1"/>
  <c r="B69" i="1"/>
  <c r="AM70" i="18"/>
  <c r="AK70" i="18"/>
  <c r="AL70" i="18"/>
  <c r="W71" i="18"/>
  <c r="M69" i="18"/>
  <c r="L69" i="18"/>
  <c r="Q70" i="18"/>
  <c r="U70" i="18"/>
  <c r="AK68" i="17"/>
  <c r="AM68" i="17"/>
  <c r="L68" i="17"/>
  <c r="Q69" i="17"/>
  <c r="M68" i="17"/>
  <c r="U72" i="17"/>
  <c r="X70" i="1"/>
  <c r="M69" i="1"/>
  <c r="L69" i="1"/>
  <c r="Q70" i="1"/>
  <c r="AM71" i="1"/>
  <c r="AK71" i="1"/>
  <c r="AL71" i="1"/>
  <c r="W72" i="1"/>
  <c r="U72" i="1"/>
  <c r="S70" i="1"/>
  <c r="AD70" i="1"/>
  <c r="C71" i="18"/>
  <c r="S70" i="18"/>
  <c r="AD70" i="18"/>
  <c r="S70" i="17"/>
  <c r="S70" i="16"/>
  <c r="AD70" i="16"/>
  <c r="C71" i="14"/>
  <c r="G71" i="14"/>
  <c r="S70" i="14"/>
  <c r="AD70" i="14"/>
  <c r="I75" i="20"/>
  <c r="F71" i="18"/>
  <c r="R71" i="18" s="1"/>
  <c r="G71" i="18"/>
  <c r="I71" i="17"/>
  <c r="F71" i="1"/>
  <c r="R71" i="1" s="1"/>
  <c r="F75" i="20"/>
  <c r="R75" i="20" s="1"/>
  <c r="F71" i="17"/>
  <c r="R71" i="17" s="1"/>
  <c r="F74" i="21"/>
  <c r="R74" i="21" s="1"/>
  <c r="F71" i="16"/>
  <c r="R71" i="16" s="1"/>
  <c r="F74" i="22"/>
  <c r="R74" i="22" s="1"/>
  <c r="F71" i="14"/>
  <c r="R71" i="14" s="1"/>
  <c r="B72" i="24"/>
  <c r="H72" i="24"/>
  <c r="A72" i="24"/>
  <c r="J72" i="24"/>
  <c r="F73" i="24"/>
  <c r="R73" i="24" s="1"/>
  <c r="C74" i="24"/>
  <c r="G74" i="24"/>
  <c r="I73" i="24"/>
  <c r="S73" i="24"/>
  <c r="AD73" i="24"/>
  <c r="A70" i="18"/>
  <c r="J70" i="18"/>
  <c r="H70" i="18"/>
  <c r="B70" i="18"/>
  <c r="B70" i="14"/>
  <c r="H70" i="14"/>
  <c r="A70" i="16"/>
  <c r="J70" i="16"/>
  <c r="I71" i="14"/>
  <c r="I71" i="16"/>
  <c r="I71" i="18"/>
  <c r="A70" i="14"/>
  <c r="J70" i="14"/>
  <c r="B70" i="16"/>
  <c r="I74" i="22"/>
  <c r="S74" i="22"/>
  <c r="AD74" i="22"/>
  <c r="H73" i="22"/>
  <c r="B73" i="22"/>
  <c r="J73" i="22"/>
  <c r="A73" i="22"/>
  <c r="J73" i="21"/>
  <c r="A73" i="21"/>
  <c r="I74" i="21"/>
  <c r="S74" i="21"/>
  <c r="AD74" i="21"/>
  <c r="B73" i="21"/>
  <c r="B74" i="20"/>
  <c r="S75" i="20"/>
  <c r="AD75" i="20"/>
  <c r="A74" i="20"/>
  <c r="J74" i="20"/>
  <c r="B70" i="17"/>
  <c r="A70" i="17"/>
  <c r="J70" i="17"/>
  <c r="AD70" i="17"/>
  <c r="A70" i="1"/>
  <c r="J70" i="1"/>
  <c r="I71" i="1"/>
  <c r="B70" i="1"/>
  <c r="AL71" i="18"/>
  <c r="AM71" i="18"/>
  <c r="AK71" i="18"/>
  <c r="W72" i="18"/>
  <c r="M70" i="18"/>
  <c r="L70" i="18"/>
  <c r="Q71" i="18"/>
  <c r="U71" i="18"/>
  <c r="AK69" i="17"/>
  <c r="AM69" i="17"/>
  <c r="L69" i="17"/>
  <c r="Q70" i="17"/>
  <c r="M69" i="17"/>
  <c r="U73" i="17"/>
  <c r="U73" i="1"/>
  <c r="X71" i="1"/>
  <c r="M70" i="1"/>
  <c r="L70" i="1"/>
  <c r="Q71" i="1"/>
  <c r="AM72" i="1"/>
  <c r="AK72" i="1"/>
  <c r="AL72" i="1"/>
  <c r="W73" i="1"/>
  <c r="S71" i="1"/>
  <c r="AD71" i="1"/>
  <c r="C72" i="18"/>
  <c r="S71" i="18"/>
  <c r="S71" i="17"/>
  <c r="AD71" i="17"/>
  <c r="S71" i="16"/>
  <c r="AD71" i="16"/>
  <c r="C72" i="14"/>
  <c r="G72" i="14"/>
  <c r="S71" i="14"/>
  <c r="AD71" i="14"/>
  <c r="I76" i="20"/>
  <c r="F72" i="18"/>
  <c r="R72" i="18" s="1"/>
  <c r="G72" i="18"/>
  <c r="I72" i="17"/>
  <c r="F72" i="1"/>
  <c r="R72" i="1" s="1"/>
  <c r="F76" i="20"/>
  <c r="R76" i="20" s="1"/>
  <c r="F72" i="17"/>
  <c r="R72" i="17" s="1"/>
  <c r="F75" i="21"/>
  <c r="R75" i="21" s="1"/>
  <c r="F72" i="16"/>
  <c r="R72" i="16" s="1"/>
  <c r="F75" i="22"/>
  <c r="R75" i="22" s="1"/>
  <c r="F72" i="14"/>
  <c r="R72" i="14" s="1"/>
  <c r="J73" i="24"/>
  <c r="A73" i="24"/>
  <c r="F74" i="24"/>
  <c r="R74" i="24" s="1"/>
  <c r="C75" i="24"/>
  <c r="G75" i="24"/>
  <c r="I74" i="24"/>
  <c r="S74" i="24"/>
  <c r="AD74" i="24"/>
  <c r="B73" i="24"/>
  <c r="H73" i="24"/>
  <c r="J71" i="16"/>
  <c r="A71" i="16"/>
  <c r="B71" i="16"/>
  <c r="I72" i="16"/>
  <c r="H71" i="18"/>
  <c r="B71" i="18"/>
  <c r="A71" i="14"/>
  <c r="J71" i="14"/>
  <c r="I72" i="14"/>
  <c r="I72" i="18"/>
  <c r="A71" i="18"/>
  <c r="B71" i="14"/>
  <c r="H71" i="14"/>
  <c r="I75" i="22"/>
  <c r="S75" i="22"/>
  <c r="AD75" i="22"/>
  <c r="B74" i="22"/>
  <c r="H74" i="22"/>
  <c r="J74" i="22"/>
  <c r="A74" i="22"/>
  <c r="A74" i="21"/>
  <c r="J74" i="21"/>
  <c r="I75" i="21"/>
  <c r="S75" i="21"/>
  <c r="AD75" i="21"/>
  <c r="B74" i="21"/>
  <c r="S76" i="20"/>
  <c r="AD76" i="20"/>
  <c r="A75" i="20"/>
  <c r="J75" i="20"/>
  <c r="B75" i="20"/>
  <c r="B71" i="17"/>
  <c r="A71" i="17"/>
  <c r="J71" i="17"/>
  <c r="AD71" i="18"/>
  <c r="I72" i="1"/>
  <c r="A71" i="1"/>
  <c r="J71" i="1"/>
  <c r="B71" i="1"/>
  <c r="AK72" i="18"/>
  <c r="AL72" i="18"/>
  <c r="AM72" i="18"/>
  <c r="W73" i="18"/>
  <c r="M71" i="18"/>
  <c r="L71" i="18"/>
  <c r="Q72" i="18"/>
  <c r="U72" i="18"/>
  <c r="AM70" i="17"/>
  <c r="AK70" i="17"/>
  <c r="L70" i="17"/>
  <c r="Q71" i="17"/>
  <c r="M70" i="17"/>
  <c r="U74" i="17"/>
  <c r="X72" i="1"/>
  <c r="M71" i="1"/>
  <c r="L71" i="1"/>
  <c r="Q72" i="1"/>
  <c r="AL73" i="1"/>
  <c r="AM73" i="1"/>
  <c r="AK73" i="1"/>
  <c r="W74" i="1"/>
  <c r="U74" i="1"/>
  <c r="S72" i="1"/>
  <c r="AD72" i="1"/>
  <c r="C73" i="18"/>
  <c r="S72" i="18"/>
  <c r="AD72" i="18"/>
  <c r="S72" i="17"/>
  <c r="AD72" i="17"/>
  <c r="S72" i="16"/>
  <c r="AD72" i="16"/>
  <c r="C73" i="14"/>
  <c r="G73" i="14"/>
  <c r="S72" i="14"/>
  <c r="I77" i="20"/>
  <c r="F73" i="18"/>
  <c r="R73" i="18" s="1"/>
  <c r="G73" i="18"/>
  <c r="I73" i="17"/>
  <c r="F73" i="1"/>
  <c r="R73" i="1" s="1"/>
  <c r="F77" i="20"/>
  <c r="R77" i="20" s="1"/>
  <c r="F73" i="17"/>
  <c r="R73" i="17" s="1"/>
  <c r="F76" i="21"/>
  <c r="R76" i="21" s="1"/>
  <c r="F73" i="16"/>
  <c r="R73" i="16" s="1"/>
  <c r="F76" i="22"/>
  <c r="R76" i="22" s="1"/>
  <c r="F73" i="14"/>
  <c r="R73" i="14" s="1"/>
  <c r="F75" i="24"/>
  <c r="R75" i="24" s="1"/>
  <c r="S75" i="24"/>
  <c r="AD75" i="24"/>
  <c r="C76" i="24"/>
  <c r="G76" i="24"/>
  <c r="I75" i="24"/>
  <c r="A74" i="24"/>
  <c r="J74" i="24"/>
  <c r="B74" i="24"/>
  <c r="H74" i="24"/>
  <c r="I73" i="16"/>
  <c r="I73" i="18"/>
  <c r="A72" i="14"/>
  <c r="J72" i="14"/>
  <c r="H72" i="18"/>
  <c r="B72" i="18"/>
  <c r="J72" i="18"/>
  <c r="A72" i="18"/>
  <c r="B72" i="16"/>
  <c r="I73" i="14"/>
  <c r="B72" i="14"/>
  <c r="H72" i="14"/>
  <c r="A72" i="16"/>
  <c r="J72" i="16"/>
  <c r="I76" i="22"/>
  <c r="S76" i="22"/>
  <c r="AD76" i="22"/>
  <c r="H75" i="22"/>
  <c r="B75" i="22"/>
  <c r="A75" i="22"/>
  <c r="J75" i="22"/>
  <c r="I76" i="21"/>
  <c r="S76" i="21"/>
  <c r="AD76" i="21"/>
  <c r="B75" i="21"/>
  <c r="A75" i="21"/>
  <c r="J75" i="21"/>
  <c r="A76" i="20"/>
  <c r="J76" i="20"/>
  <c r="S77" i="20"/>
  <c r="AD77" i="20"/>
  <c r="B76" i="20"/>
  <c r="B72" i="17"/>
  <c r="A72" i="17"/>
  <c r="J72" i="17"/>
  <c r="AD72" i="14"/>
  <c r="B72" i="1"/>
  <c r="A72" i="1"/>
  <c r="J72" i="1"/>
  <c r="I73" i="1"/>
  <c r="AK73" i="18"/>
  <c r="AM73" i="18"/>
  <c r="AL73" i="18"/>
  <c r="W74" i="18"/>
  <c r="M72" i="18"/>
  <c r="L72" i="18"/>
  <c r="Q73" i="18"/>
  <c r="U73" i="18"/>
  <c r="AM71" i="17"/>
  <c r="AK71" i="17"/>
  <c r="L71" i="17"/>
  <c r="Q72" i="17"/>
  <c r="M71" i="17"/>
  <c r="U75" i="17"/>
  <c r="U75" i="1"/>
  <c r="X73" i="1"/>
  <c r="M72" i="1"/>
  <c r="L72" i="1"/>
  <c r="Q73" i="1"/>
  <c r="AK74" i="1"/>
  <c r="AL74" i="1"/>
  <c r="AM74" i="1"/>
  <c r="W75" i="1"/>
  <c r="S73" i="1"/>
  <c r="AD73" i="1"/>
  <c r="C74" i="18"/>
  <c r="S73" i="18"/>
  <c r="AD73" i="18"/>
  <c r="S73" i="17"/>
  <c r="S73" i="16"/>
  <c r="C74" i="14"/>
  <c r="G74" i="14"/>
  <c r="S73" i="14"/>
  <c r="AD73" i="14"/>
  <c r="I78" i="20"/>
  <c r="F74" i="18"/>
  <c r="R74" i="18" s="1"/>
  <c r="G74" i="18"/>
  <c r="I74" i="17"/>
  <c r="F74" i="1"/>
  <c r="R74" i="1" s="1"/>
  <c r="F78" i="20"/>
  <c r="R78" i="20" s="1"/>
  <c r="F74" i="17"/>
  <c r="R74" i="17" s="1"/>
  <c r="F77" i="21"/>
  <c r="R77" i="21" s="1"/>
  <c r="F74" i="16"/>
  <c r="R74" i="16" s="1"/>
  <c r="F77" i="22"/>
  <c r="R77" i="22" s="1"/>
  <c r="F74" i="14"/>
  <c r="R74" i="14" s="1"/>
  <c r="F76" i="24"/>
  <c r="R76" i="24" s="1"/>
  <c r="S76" i="24"/>
  <c r="AD76" i="24"/>
  <c r="C77" i="24"/>
  <c r="G77" i="24"/>
  <c r="I76" i="24"/>
  <c r="H75" i="24"/>
  <c r="B75" i="24"/>
  <c r="A75" i="24"/>
  <c r="J75" i="24"/>
  <c r="I74" i="16"/>
  <c r="I74" i="18"/>
  <c r="H73" i="14"/>
  <c r="B73" i="14"/>
  <c r="J73" i="18"/>
  <c r="A73" i="18"/>
  <c r="A73" i="14"/>
  <c r="J73" i="14"/>
  <c r="B73" i="16"/>
  <c r="I74" i="14"/>
  <c r="B73" i="18"/>
  <c r="H73" i="18"/>
  <c r="A73" i="16"/>
  <c r="J73" i="16"/>
  <c r="A76" i="22"/>
  <c r="J76" i="22"/>
  <c r="I77" i="22"/>
  <c r="S77" i="22"/>
  <c r="AD77" i="22"/>
  <c r="H76" i="22"/>
  <c r="B76" i="22"/>
  <c r="J76" i="21"/>
  <c r="A76" i="21"/>
  <c r="I77" i="21"/>
  <c r="S77" i="21"/>
  <c r="AD77" i="21"/>
  <c r="B76" i="21"/>
  <c r="S78" i="20"/>
  <c r="AD78" i="20"/>
  <c r="J77" i="20"/>
  <c r="A77" i="20"/>
  <c r="B77" i="20"/>
  <c r="B73" i="17"/>
  <c r="A73" i="17"/>
  <c r="J73" i="17"/>
  <c r="AD73" i="17"/>
  <c r="AD73" i="16"/>
  <c r="B73" i="1"/>
  <c r="A73" i="1"/>
  <c r="J73" i="1"/>
  <c r="I74" i="1"/>
  <c r="AM74" i="18"/>
  <c r="AK74" i="18"/>
  <c r="AL74" i="18"/>
  <c r="W75" i="18"/>
  <c r="M73" i="18"/>
  <c r="L73" i="18"/>
  <c r="Q74" i="18"/>
  <c r="U74" i="18"/>
  <c r="AK72" i="17"/>
  <c r="AM72" i="17"/>
  <c r="L72" i="17"/>
  <c r="Q73" i="17"/>
  <c r="M72" i="17"/>
  <c r="U76" i="17"/>
  <c r="X74" i="1"/>
  <c r="M73" i="1"/>
  <c r="L73" i="1"/>
  <c r="Q74" i="1"/>
  <c r="AM75" i="1"/>
  <c r="AK75" i="1"/>
  <c r="AL75" i="1"/>
  <c r="W76" i="1"/>
  <c r="U76" i="1"/>
  <c r="S74" i="1"/>
  <c r="AD74" i="1"/>
  <c r="C75" i="18"/>
  <c r="S74" i="18"/>
  <c r="AD74" i="18"/>
  <c r="S74" i="17"/>
  <c r="AD74" i="17"/>
  <c r="S74" i="16"/>
  <c r="AD74" i="16"/>
  <c r="C75" i="14"/>
  <c r="G75" i="14"/>
  <c r="S74" i="14"/>
  <c r="AD74" i="14"/>
  <c r="I79" i="20"/>
  <c r="F75" i="18"/>
  <c r="R75" i="18" s="1"/>
  <c r="G75" i="18"/>
  <c r="I75" i="17"/>
  <c r="F75" i="1"/>
  <c r="R75" i="1" s="1"/>
  <c r="F79" i="20"/>
  <c r="R79" i="20" s="1"/>
  <c r="F75" i="17"/>
  <c r="R75" i="17" s="1"/>
  <c r="F78" i="21"/>
  <c r="R78" i="21" s="1"/>
  <c r="F75" i="16"/>
  <c r="R75" i="16" s="1"/>
  <c r="F78" i="22"/>
  <c r="R78" i="22" s="1"/>
  <c r="F75" i="14"/>
  <c r="R75" i="14" s="1"/>
  <c r="F77" i="24"/>
  <c r="R77" i="24" s="1"/>
  <c r="S77" i="24"/>
  <c r="AD77" i="24"/>
  <c r="C78" i="24"/>
  <c r="G78" i="24"/>
  <c r="I77" i="24"/>
  <c r="H76" i="24"/>
  <c r="B76" i="24"/>
  <c r="A76" i="24"/>
  <c r="J76" i="24"/>
  <c r="H74" i="18"/>
  <c r="B74" i="18"/>
  <c r="I75" i="14"/>
  <c r="I75" i="16"/>
  <c r="I75" i="18"/>
  <c r="J74" i="18"/>
  <c r="A74" i="18"/>
  <c r="A74" i="14"/>
  <c r="J74" i="14"/>
  <c r="J74" i="16"/>
  <c r="A74" i="16"/>
  <c r="H74" i="14"/>
  <c r="B74" i="14"/>
  <c r="B74" i="16"/>
  <c r="I78" i="22"/>
  <c r="S78" i="22"/>
  <c r="AD78" i="22"/>
  <c r="H77" i="22"/>
  <c r="B77" i="22"/>
  <c r="J77" i="22"/>
  <c r="A77" i="22"/>
  <c r="J77" i="21"/>
  <c r="A77" i="21"/>
  <c r="I78" i="21"/>
  <c r="S78" i="21"/>
  <c r="AD78" i="21"/>
  <c r="B77" i="21"/>
  <c r="S79" i="20"/>
  <c r="AD79" i="20"/>
  <c r="B78" i="20"/>
  <c r="J78" i="20"/>
  <c r="A78" i="20"/>
  <c r="B74" i="17"/>
  <c r="A74" i="17"/>
  <c r="J74" i="17"/>
  <c r="B74" i="1"/>
  <c r="A74" i="1"/>
  <c r="J74" i="1"/>
  <c r="I75" i="1"/>
  <c r="AL75" i="18"/>
  <c r="AM75" i="18"/>
  <c r="AK75" i="18"/>
  <c r="W76" i="18"/>
  <c r="M74" i="18"/>
  <c r="L74" i="18"/>
  <c r="Q75" i="18"/>
  <c r="U75" i="18"/>
  <c r="AK73" i="17"/>
  <c r="AM73" i="17"/>
  <c r="L73" i="17"/>
  <c r="Q74" i="17"/>
  <c r="M73" i="17"/>
  <c r="U77" i="17"/>
  <c r="U77" i="1"/>
  <c r="X75" i="1"/>
  <c r="M74" i="1"/>
  <c r="L74" i="1"/>
  <c r="Q75" i="1"/>
  <c r="AM76" i="1"/>
  <c r="AK76" i="1"/>
  <c r="AL76" i="1"/>
  <c r="W77" i="1"/>
  <c r="S75" i="1"/>
  <c r="AD75" i="1"/>
  <c r="C76" i="18"/>
  <c r="S75" i="18"/>
  <c r="AD75" i="18"/>
  <c r="S75" i="17"/>
  <c r="AD75" i="17"/>
  <c r="S75" i="16"/>
  <c r="AD75" i="16"/>
  <c r="C76" i="14"/>
  <c r="G76" i="14"/>
  <c r="S75" i="14"/>
  <c r="AD75" i="14"/>
  <c r="I80" i="20"/>
  <c r="F76" i="18"/>
  <c r="R76" i="18" s="1"/>
  <c r="G76" i="18"/>
  <c r="I76" i="17"/>
  <c r="F76" i="1"/>
  <c r="R76" i="1" s="1"/>
  <c r="F80" i="20"/>
  <c r="R80" i="20" s="1"/>
  <c r="F76" i="17"/>
  <c r="R76" i="17" s="1"/>
  <c r="F79" i="21"/>
  <c r="R79" i="21" s="1"/>
  <c r="F76" i="16"/>
  <c r="R76" i="16" s="1"/>
  <c r="F79" i="22"/>
  <c r="R79" i="22" s="1"/>
  <c r="F76" i="14"/>
  <c r="R76" i="14" s="1"/>
  <c r="B77" i="24"/>
  <c r="H77" i="24"/>
  <c r="F78" i="24"/>
  <c r="R78" i="24" s="1"/>
  <c r="I78" i="24"/>
  <c r="S78" i="24"/>
  <c r="AD78" i="24"/>
  <c r="C79" i="24"/>
  <c r="G79" i="24"/>
  <c r="A77" i="24"/>
  <c r="J77" i="24"/>
  <c r="H75" i="18"/>
  <c r="B75" i="18"/>
  <c r="I76" i="14"/>
  <c r="I76" i="16"/>
  <c r="I76" i="18"/>
  <c r="J75" i="18"/>
  <c r="A75" i="18"/>
  <c r="H75" i="14"/>
  <c r="B75" i="14"/>
  <c r="A75" i="14"/>
  <c r="J75" i="14"/>
  <c r="J75" i="16"/>
  <c r="A75" i="16"/>
  <c r="B75" i="16"/>
  <c r="I79" i="22"/>
  <c r="S79" i="22"/>
  <c r="AD79" i="22"/>
  <c r="B78" i="22"/>
  <c r="H78" i="22"/>
  <c r="J78" i="22"/>
  <c r="A78" i="22"/>
  <c r="A78" i="21"/>
  <c r="J78" i="21"/>
  <c r="I79" i="21"/>
  <c r="S79" i="21"/>
  <c r="AD79" i="21"/>
  <c r="B78" i="21"/>
  <c r="S80" i="20"/>
  <c r="AD80" i="20"/>
  <c r="B79" i="20"/>
  <c r="A79" i="20"/>
  <c r="J79" i="20"/>
  <c r="B75" i="17"/>
  <c r="A75" i="17"/>
  <c r="J75" i="17"/>
  <c r="A75" i="1"/>
  <c r="J75" i="1"/>
  <c r="B75" i="1"/>
  <c r="I76" i="1"/>
  <c r="AK76" i="18"/>
  <c r="AL76" i="18"/>
  <c r="AM76" i="18"/>
  <c r="W77" i="18"/>
  <c r="M75" i="18"/>
  <c r="L75" i="18"/>
  <c r="Q76" i="18"/>
  <c r="U76" i="18"/>
  <c r="AM74" i="17"/>
  <c r="AK74" i="17"/>
  <c r="L74" i="17"/>
  <c r="Q75" i="17"/>
  <c r="M74" i="17"/>
  <c r="U78" i="17"/>
  <c r="X76" i="1"/>
  <c r="M75" i="1"/>
  <c r="L75" i="1"/>
  <c r="Q76" i="1"/>
  <c r="AK77" i="1"/>
  <c r="AL77" i="1"/>
  <c r="AM77" i="1"/>
  <c r="W78" i="1"/>
  <c r="U78" i="1"/>
  <c r="S76" i="1"/>
  <c r="C77" i="18"/>
  <c r="S76" i="18"/>
  <c r="AD76" i="18"/>
  <c r="S76" i="17"/>
  <c r="AD76" i="17"/>
  <c r="S76" i="16"/>
  <c r="C77" i="14"/>
  <c r="G77" i="14"/>
  <c r="S76" i="14"/>
  <c r="AD76" i="14"/>
  <c r="I81" i="20"/>
  <c r="F77" i="18"/>
  <c r="R77" i="18" s="1"/>
  <c r="G77" i="18"/>
  <c r="I77" i="17"/>
  <c r="F77" i="1"/>
  <c r="R77" i="1" s="1"/>
  <c r="F81" i="20"/>
  <c r="R81" i="20" s="1"/>
  <c r="F77" i="17"/>
  <c r="R77" i="17" s="1"/>
  <c r="F80" i="21"/>
  <c r="R80" i="21" s="1"/>
  <c r="F77" i="16"/>
  <c r="R77" i="16" s="1"/>
  <c r="F80" i="22"/>
  <c r="R80" i="22" s="1"/>
  <c r="F77" i="14"/>
  <c r="R77" i="14" s="1"/>
  <c r="H78" i="24"/>
  <c r="B78" i="24"/>
  <c r="F79" i="24"/>
  <c r="R79" i="24" s="1"/>
  <c r="C80" i="24"/>
  <c r="G80" i="24"/>
  <c r="I79" i="24"/>
  <c r="S79" i="24"/>
  <c r="AD79" i="24"/>
  <c r="A78" i="24"/>
  <c r="J78" i="24"/>
  <c r="A76" i="18"/>
  <c r="A76" i="14"/>
  <c r="J76" i="14"/>
  <c r="H76" i="14"/>
  <c r="B76" i="14"/>
  <c r="B76" i="16"/>
  <c r="H76" i="18"/>
  <c r="B76" i="18"/>
  <c r="I77" i="14"/>
  <c r="I77" i="16"/>
  <c r="I77" i="18"/>
  <c r="J76" i="16"/>
  <c r="A76" i="16"/>
  <c r="I80" i="22"/>
  <c r="S80" i="22"/>
  <c r="AD80" i="22"/>
  <c r="H79" i="22"/>
  <c r="B79" i="22"/>
  <c r="A79" i="22"/>
  <c r="J79" i="22"/>
  <c r="I80" i="21"/>
  <c r="S80" i="21"/>
  <c r="AD80" i="21"/>
  <c r="B79" i="21"/>
  <c r="A79" i="21"/>
  <c r="J79" i="21"/>
  <c r="A80" i="20"/>
  <c r="J80" i="20"/>
  <c r="S81" i="20"/>
  <c r="AD81" i="20"/>
  <c r="B80" i="20"/>
  <c r="B76" i="17"/>
  <c r="A76" i="17"/>
  <c r="J76" i="17"/>
  <c r="AD76" i="16"/>
  <c r="B76" i="1"/>
  <c r="A76" i="1"/>
  <c r="J76" i="1"/>
  <c r="I77" i="1"/>
  <c r="AK77" i="18"/>
  <c r="AM77" i="18"/>
  <c r="AL77" i="18"/>
  <c r="W78" i="18"/>
  <c r="M76" i="18"/>
  <c r="L76" i="18"/>
  <c r="Q77" i="18"/>
  <c r="U77" i="18"/>
  <c r="AM75" i="17"/>
  <c r="AK75" i="17"/>
  <c r="L75" i="17"/>
  <c r="Q76" i="17"/>
  <c r="M75" i="17"/>
  <c r="U79" i="17"/>
  <c r="AD76" i="1"/>
  <c r="U79" i="1"/>
  <c r="X77" i="1"/>
  <c r="M76" i="1"/>
  <c r="L76" i="1"/>
  <c r="Q77" i="1"/>
  <c r="AK78" i="1"/>
  <c r="AL78" i="1"/>
  <c r="AM78" i="1"/>
  <c r="W79" i="1"/>
  <c r="S77" i="1"/>
  <c r="AD77" i="1"/>
  <c r="C78" i="18"/>
  <c r="S77" i="18"/>
  <c r="AD77" i="18"/>
  <c r="S77" i="17"/>
  <c r="AD77" i="17"/>
  <c r="S77" i="16"/>
  <c r="AD77" i="16"/>
  <c r="C78" i="14"/>
  <c r="G78" i="14"/>
  <c r="S77" i="14"/>
  <c r="AD77" i="14"/>
  <c r="I82" i="20"/>
  <c r="F78" i="18"/>
  <c r="R78" i="18" s="1"/>
  <c r="G78" i="18"/>
  <c r="I78" i="17"/>
  <c r="F78" i="1"/>
  <c r="R78" i="1" s="1"/>
  <c r="F82" i="20"/>
  <c r="R82" i="20" s="1"/>
  <c r="F78" i="17"/>
  <c r="R78" i="17" s="1"/>
  <c r="F81" i="21"/>
  <c r="R81" i="21" s="1"/>
  <c r="F78" i="16"/>
  <c r="R78" i="16" s="1"/>
  <c r="F81" i="22"/>
  <c r="R81" i="22" s="1"/>
  <c r="F78" i="14"/>
  <c r="R78" i="14" s="1"/>
  <c r="H79" i="24"/>
  <c r="B79" i="24"/>
  <c r="A79" i="24"/>
  <c r="J79" i="24"/>
  <c r="F80" i="24"/>
  <c r="R80" i="24" s="1"/>
  <c r="I80" i="24"/>
  <c r="S80" i="24"/>
  <c r="AD80" i="24"/>
  <c r="C81" i="24"/>
  <c r="G81" i="24"/>
  <c r="I78" i="16"/>
  <c r="B77" i="16"/>
  <c r="A77" i="16"/>
  <c r="J77" i="16"/>
  <c r="I78" i="14"/>
  <c r="I78" i="18"/>
  <c r="B77" i="18"/>
  <c r="H77" i="18"/>
  <c r="A77" i="14"/>
  <c r="J77" i="14"/>
  <c r="J77" i="18"/>
  <c r="A77" i="18"/>
  <c r="H77" i="14"/>
  <c r="B77" i="14"/>
  <c r="A80" i="22"/>
  <c r="J80" i="22"/>
  <c r="I81" i="22"/>
  <c r="S81" i="22"/>
  <c r="AD81" i="22"/>
  <c r="H80" i="22"/>
  <c r="B80" i="22"/>
  <c r="J80" i="21"/>
  <c r="A80" i="21"/>
  <c r="I81" i="21"/>
  <c r="S81" i="21"/>
  <c r="AD81" i="21"/>
  <c r="B80" i="21"/>
  <c r="S82" i="20"/>
  <c r="AD82" i="20"/>
  <c r="B81" i="20"/>
  <c r="J81" i="20"/>
  <c r="A81" i="20"/>
  <c r="B77" i="17"/>
  <c r="A77" i="17"/>
  <c r="J77" i="17"/>
  <c r="B77" i="1"/>
  <c r="A77" i="1"/>
  <c r="J77" i="1"/>
  <c r="I78" i="1"/>
  <c r="AM78" i="18"/>
  <c r="AK78" i="18"/>
  <c r="AL78" i="18"/>
  <c r="W79" i="18"/>
  <c r="M77" i="18"/>
  <c r="L77" i="18"/>
  <c r="Q78" i="18"/>
  <c r="U78" i="18"/>
  <c r="AK76" i="17"/>
  <c r="AM76" i="17"/>
  <c r="L76" i="17"/>
  <c r="Q77" i="17"/>
  <c r="M76" i="17"/>
  <c r="U80" i="17"/>
  <c r="X78" i="1"/>
  <c r="M77" i="1"/>
  <c r="L77" i="1"/>
  <c r="Q78" i="1"/>
  <c r="AM79" i="1"/>
  <c r="AK79" i="1"/>
  <c r="AL79" i="1"/>
  <c r="W80" i="1"/>
  <c r="U80" i="1"/>
  <c r="S78" i="1"/>
  <c r="AD78" i="1"/>
  <c r="C79" i="18"/>
  <c r="S78" i="18"/>
  <c r="AD78" i="18"/>
  <c r="S78" i="17"/>
  <c r="AD78" i="17"/>
  <c r="S78" i="16"/>
  <c r="AD78" i="16"/>
  <c r="C79" i="14"/>
  <c r="G79" i="14"/>
  <c r="S78" i="14"/>
  <c r="AD78" i="14"/>
  <c r="I83" i="20"/>
  <c r="F79" i="18"/>
  <c r="R79" i="18" s="1"/>
  <c r="G79" i="18"/>
  <c r="I79" i="17"/>
  <c r="F79" i="1"/>
  <c r="R79" i="1" s="1"/>
  <c r="F83" i="20"/>
  <c r="R83" i="20" s="1"/>
  <c r="F79" i="17"/>
  <c r="R79" i="17" s="1"/>
  <c r="F82" i="21"/>
  <c r="R82" i="21" s="1"/>
  <c r="F79" i="16"/>
  <c r="R79" i="16" s="1"/>
  <c r="F82" i="22"/>
  <c r="R82" i="22" s="1"/>
  <c r="F79" i="14"/>
  <c r="R79" i="14" s="1"/>
  <c r="J80" i="24"/>
  <c r="A80" i="24"/>
  <c r="B80" i="24"/>
  <c r="H80" i="24"/>
  <c r="F81" i="24"/>
  <c r="R81" i="24" s="1"/>
  <c r="I81" i="24"/>
  <c r="S81" i="24"/>
  <c r="AD81" i="24"/>
  <c r="C82" i="24"/>
  <c r="G82" i="24"/>
  <c r="A78" i="14"/>
  <c r="J78" i="14"/>
  <c r="H78" i="14"/>
  <c r="B78" i="14"/>
  <c r="I79" i="16"/>
  <c r="H78" i="18"/>
  <c r="B78" i="18"/>
  <c r="A78" i="16"/>
  <c r="J78" i="16"/>
  <c r="I79" i="14"/>
  <c r="I79" i="18"/>
  <c r="J78" i="18"/>
  <c r="A78" i="18"/>
  <c r="B78" i="16"/>
  <c r="I82" i="22"/>
  <c r="S82" i="22"/>
  <c r="AD82" i="22"/>
  <c r="B81" i="22"/>
  <c r="H81" i="22"/>
  <c r="J81" i="22"/>
  <c r="A81" i="22"/>
  <c r="J81" i="21"/>
  <c r="A81" i="21"/>
  <c r="I82" i="21"/>
  <c r="S82" i="21"/>
  <c r="AD82" i="21"/>
  <c r="B81" i="21"/>
  <c r="B82" i="20"/>
  <c r="S83" i="20"/>
  <c r="AD83" i="20"/>
  <c r="J82" i="20"/>
  <c r="A82" i="20"/>
  <c r="B78" i="17"/>
  <c r="A78" i="17"/>
  <c r="J78" i="17"/>
  <c r="B78" i="1"/>
  <c r="A78" i="1"/>
  <c r="J78" i="1"/>
  <c r="I79" i="1"/>
  <c r="AL79" i="18"/>
  <c r="AM79" i="18"/>
  <c r="AK79" i="18"/>
  <c r="W80" i="18"/>
  <c r="M78" i="18"/>
  <c r="L78" i="18"/>
  <c r="Q79" i="18"/>
  <c r="U79" i="18"/>
  <c r="AK77" i="17"/>
  <c r="AM77" i="17"/>
  <c r="L77" i="17"/>
  <c r="Q78" i="17"/>
  <c r="M77" i="17"/>
  <c r="U81" i="17"/>
  <c r="U81" i="1"/>
  <c r="X79" i="1"/>
  <c r="M78" i="1"/>
  <c r="L78" i="1"/>
  <c r="Q79" i="1"/>
  <c r="AL80" i="1"/>
  <c r="AM80" i="1"/>
  <c r="AK80" i="1"/>
  <c r="W81" i="1"/>
  <c r="S79" i="1"/>
  <c r="C80" i="18"/>
  <c r="S79" i="18"/>
  <c r="AD79" i="18"/>
  <c r="S79" i="17"/>
  <c r="S79" i="16"/>
  <c r="AD79" i="16"/>
  <c r="C80" i="14"/>
  <c r="G80" i="14"/>
  <c r="S79" i="14"/>
  <c r="AD79" i="14"/>
  <c r="I84" i="20"/>
  <c r="F80" i="18"/>
  <c r="R80" i="18" s="1"/>
  <c r="G80" i="18"/>
  <c r="I80" i="17"/>
  <c r="F80" i="1"/>
  <c r="R80" i="1" s="1"/>
  <c r="F84" i="20"/>
  <c r="R84" i="20" s="1"/>
  <c r="F80" i="17"/>
  <c r="R80" i="17" s="1"/>
  <c r="F83" i="21"/>
  <c r="R83" i="21" s="1"/>
  <c r="F80" i="16"/>
  <c r="R80" i="16" s="1"/>
  <c r="F83" i="22"/>
  <c r="R83" i="22" s="1"/>
  <c r="F80" i="14"/>
  <c r="R80" i="14" s="1"/>
  <c r="B81" i="24"/>
  <c r="H81" i="24"/>
  <c r="A81" i="24"/>
  <c r="J81" i="24"/>
  <c r="F82" i="24"/>
  <c r="R82" i="24" s="1"/>
  <c r="I82" i="24"/>
  <c r="C83" i="24"/>
  <c r="G83" i="24"/>
  <c r="S82" i="24"/>
  <c r="AD82" i="24"/>
  <c r="H79" i="18"/>
  <c r="B79" i="18"/>
  <c r="J79" i="18"/>
  <c r="A79" i="18"/>
  <c r="B79" i="16"/>
  <c r="A79" i="14"/>
  <c r="J79" i="14"/>
  <c r="A79" i="16"/>
  <c r="J79" i="16"/>
  <c r="I80" i="14"/>
  <c r="I80" i="16"/>
  <c r="I80" i="18"/>
  <c r="H79" i="14"/>
  <c r="B79" i="14"/>
  <c r="H82" i="22"/>
  <c r="B82" i="22"/>
  <c r="I83" i="22"/>
  <c r="S83" i="22"/>
  <c r="AD83" i="22"/>
  <c r="J82" i="22"/>
  <c r="A82" i="22"/>
  <c r="A82" i="21"/>
  <c r="J82" i="21"/>
  <c r="I83" i="21"/>
  <c r="S83" i="21"/>
  <c r="AD83" i="21"/>
  <c r="B82" i="21"/>
  <c r="A83" i="20"/>
  <c r="J83" i="20"/>
  <c r="S84" i="20"/>
  <c r="AD84" i="20"/>
  <c r="B83" i="20"/>
  <c r="B79" i="17"/>
  <c r="A79" i="17"/>
  <c r="J79" i="17"/>
  <c r="AD79" i="17"/>
  <c r="A79" i="1"/>
  <c r="J79" i="1"/>
  <c r="B79" i="1"/>
  <c r="I80" i="1"/>
  <c r="AK80" i="18"/>
  <c r="AL80" i="18"/>
  <c r="AM80" i="18"/>
  <c r="W81" i="18"/>
  <c r="M79" i="18"/>
  <c r="L79" i="18"/>
  <c r="Q80" i="18"/>
  <c r="U80" i="18"/>
  <c r="AM78" i="17"/>
  <c r="AK78" i="17"/>
  <c r="L78" i="17"/>
  <c r="Q79" i="17"/>
  <c r="M78" i="17"/>
  <c r="U82" i="17"/>
  <c r="AD79" i="1"/>
  <c r="X80" i="1"/>
  <c r="M79" i="1"/>
  <c r="L79" i="1"/>
  <c r="Q80" i="1"/>
  <c r="AK81" i="1"/>
  <c r="AL81" i="1"/>
  <c r="AM81" i="1"/>
  <c r="W82" i="1"/>
  <c r="U82" i="1"/>
  <c r="S80" i="1"/>
  <c r="AD80" i="1"/>
  <c r="C81" i="18"/>
  <c r="S80" i="18"/>
  <c r="AD80" i="18"/>
  <c r="S80" i="17"/>
  <c r="AD80" i="17"/>
  <c r="S80" i="16"/>
  <c r="AD80" i="16"/>
  <c r="C81" i="14"/>
  <c r="G81" i="14"/>
  <c r="S80" i="14"/>
  <c r="AD80" i="14"/>
  <c r="I85" i="20"/>
  <c r="F81" i="18"/>
  <c r="R81" i="18" s="1"/>
  <c r="G81" i="18"/>
  <c r="I81" i="17"/>
  <c r="F81" i="1"/>
  <c r="R81" i="1" s="1"/>
  <c r="F85" i="20"/>
  <c r="R85" i="20" s="1"/>
  <c r="F81" i="17"/>
  <c r="R81" i="17" s="1"/>
  <c r="F84" i="21"/>
  <c r="R84" i="21" s="1"/>
  <c r="F81" i="16"/>
  <c r="R81" i="16" s="1"/>
  <c r="F84" i="22"/>
  <c r="R84" i="22" s="1"/>
  <c r="F81" i="14"/>
  <c r="R81" i="14" s="1"/>
  <c r="F83" i="24"/>
  <c r="R83" i="24" s="1"/>
  <c r="I83" i="24"/>
  <c r="S83" i="24"/>
  <c r="AD83" i="24"/>
  <c r="C84" i="24"/>
  <c r="G84" i="24"/>
  <c r="H82" i="24"/>
  <c r="B82" i="24"/>
  <c r="A82" i="24"/>
  <c r="J82" i="24"/>
  <c r="A80" i="16"/>
  <c r="J80" i="16"/>
  <c r="B80" i="16"/>
  <c r="H80" i="18"/>
  <c r="B80" i="18"/>
  <c r="H80" i="14"/>
  <c r="B80" i="14"/>
  <c r="I81" i="14"/>
  <c r="I81" i="16"/>
  <c r="I81" i="18"/>
  <c r="J80" i="18"/>
  <c r="A80" i="18"/>
  <c r="A80" i="14"/>
  <c r="J80" i="14"/>
  <c r="I84" i="22"/>
  <c r="S84" i="22"/>
  <c r="AD84" i="22"/>
  <c r="H83" i="22"/>
  <c r="B83" i="22"/>
  <c r="A83" i="22"/>
  <c r="J83" i="22"/>
  <c r="I84" i="21"/>
  <c r="S84" i="21"/>
  <c r="AD84" i="21"/>
  <c r="B83" i="21"/>
  <c r="A83" i="21"/>
  <c r="J83" i="21"/>
  <c r="S85" i="20"/>
  <c r="AD85" i="20"/>
  <c r="B84" i="20"/>
  <c r="A84" i="20"/>
  <c r="J84" i="20"/>
  <c r="B80" i="17"/>
  <c r="J80" i="17"/>
  <c r="A80" i="17"/>
  <c r="B80" i="1"/>
  <c r="A80" i="1"/>
  <c r="J80" i="1"/>
  <c r="I81" i="1"/>
  <c r="AK81" i="18"/>
  <c r="AM81" i="18"/>
  <c r="AL81" i="18"/>
  <c r="W82" i="18"/>
  <c r="M80" i="18"/>
  <c r="L80" i="18"/>
  <c r="Q81" i="18"/>
  <c r="U81" i="18"/>
  <c r="AM79" i="17"/>
  <c r="AK79" i="17"/>
  <c r="L79" i="17"/>
  <c r="Q80" i="17"/>
  <c r="M79" i="17"/>
  <c r="U83" i="17"/>
  <c r="U83" i="1"/>
  <c r="X81" i="1"/>
  <c r="M80" i="1"/>
  <c r="L80" i="1"/>
  <c r="Q81" i="1"/>
  <c r="AM82" i="1"/>
  <c r="AK82" i="1"/>
  <c r="AL82" i="1"/>
  <c r="W83" i="1"/>
  <c r="S81" i="1"/>
  <c r="AD81" i="1"/>
  <c r="C82" i="18"/>
  <c r="S81" i="18"/>
  <c r="AD81" i="18"/>
  <c r="S81" i="17"/>
  <c r="AD81" i="17"/>
  <c r="S81" i="16"/>
  <c r="AD81" i="16"/>
  <c r="C82" i="14"/>
  <c r="G82" i="14"/>
  <c r="S81" i="14"/>
  <c r="AD81" i="14"/>
  <c r="F82" i="18"/>
  <c r="R82" i="18" s="1"/>
  <c r="G82" i="18"/>
  <c r="I82" i="17"/>
  <c r="F82" i="1"/>
  <c r="R82" i="1" s="1"/>
  <c r="F86" i="20"/>
  <c r="R86" i="20" s="1"/>
  <c r="F82" i="17"/>
  <c r="R82" i="17" s="1"/>
  <c r="F85" i="21"/>
  <c r="R85" i="21" s="1"/>
  <c r="F82" i="16"/>
  <c r="R82" i="16" s="1"/>
  <c r="F85" i="22"/>
  <c r="R85" i="22" s="1"/>
  <c r="F82" i="14"/>
  <c r="R82" i="14" s="1"/>
  <c r="B83" i="24"/>
  <c r="H83" i="24"/>
  <c r="A83" i="24"/>
  <c r="J83" i="24"/>
  <c r="F84" i="24"/>
  <c r="R84" i="24" s="1"/>
  <c r="I84" i="24"/>
  <c r="S84" i="24"/>
  <c r="AD84" i="24"/>
  <c r="C85" i="24"/>
  <c r="G85" i="24"/>
  <c r="J81" i="18"/>
  <c r="A81" i="18"/>
  <c r="H81" i="14"/>
  <c r="B81" i="14"/>
  <c r="B81" i="16"/>
  <c r="A81" i="16"/>
  <c r="J81" i="16"/>
  <c r="I82" i="14"/>
  <c r="I82" i="16"/>
  <c r="I82" i="18"/>
  <c r="B81" i="18"/>
  <c r="H81" i="18"/>
  <c r="A81" i="14"/>
  <c r="J81" i="14"/>
  <c r="I85" i="22"/>
  <c r="S85" i="22"/>
  <c r="AD85" i="22"/>
  <c r="B84" i="22"/>
  <c r="H84" i="22"/>
  <c r="J84" i="22"/>
  <c r="A84" i="22"/>
  <c r="J84" i="21"/>
  <c r="A84" i="21"/>
  <c r="I85" i="21"/>
  <c r="S85" i="21"/>
  <c r="AD85" i="21"/>
  <c r="B84" i="21"/>
  <c r="J85" i="20"/>
  <c r="A85" i="20"/>
  <c r="I86" i="20"/>
  <c r="S86" i="20"/>
  <c r="AD86" i="20"/>
  <c r="B85" i="20"/>
  <c r="B81" i="17"/>
  <c r="J81" i="17"/>
  <c r="A81" i="17"/>
  <c r="B81" i="1"/>
  <c r="A81" i="1"/>
  <c r="J81" i="1"/>
  <c r="I82" i="1"/>
  <c r="AM82" i="18"/>
  <c r="AK82" i="18"/>
  <c r="AL82" i="18"/>
  <c r="W83" i="18"/>
  <c r="M81" i="18"/>
  <c r="L81" i="18"/>
  <c r="Q82" i="18"/>
  <c r="U82" i="18"/>
  <c r="AK80" i="17"/>
  <c r="AM80" i="17"/>
  <c r="L80" i="17"/>
  <c r="Q81" i="17"/>
  <c r="M80" i="17"/>
  <c r="U84" i="17"/>
  <c r="X82" i="1"/>
  <c r="M81" i="1"/>
  <c r="L81" i="1"/>
  <c r="Q82" i="1"/>
  <c r="AM83" i="1"/>
  <c r="AK83" i="1"/>
  <c r="AL83" i="1"/>
  <c r="W84" i="1"/>
  <c r="U84" i="1"/>
  <c r="S82" i="1"/>
  <c r="AD82" i="1"/>
  <c r="C83" i="18"/>
  <c r="S82" i="18"/>
  <c r="AD82" i="18"/>
  <c r="S82" i="17"/>
  <c r="AD82" i="17"/>
  <c r="S82" i="16"/>
  <c r="C83" i="14"/>
  <c r="G83" i="14"/>
  <c r="S82" i="14"/>
  <c r="AD82" i="14"/>
  <c r="F83" i="18"/>
  <c r="R83" i="18" s="1"/>
  <c r="G83" i="18"/>
  <c r="I83" i="17"/>
  <c r="F83" i="1"/>
  <c r="R83" i="1" s="1"/>
  <c r="F87" i="20"/>
  <c r="R87" i="20" s="1"/>
  <c r="F83" i="17"/>
  <c r="R83" i="17" s="1"/>
  <c r="F86" i="21"/>
  <c r="R86" i="21" s="1"/>
  <c r="F83" i="16"/>
  <c r="R83" i="16" s="1"/>
  <c r="F86" i="22"/>
  <c r="R86" i="22" s="1"/>
  <c r="F83" i="14"/>
  <c r="R83" i="14" s="1"/>
  <c r="H84" i="24"/>
  <c r="B84" i="24"/>
  <c r="J84" i="24"/>
  <c r="A84" i="24"/>
  <c r="F85" i="24"/>
  <c r="R85" i="24" s="1"/>
  <c r="C86" i="24"/>
  <c r="G86" i="24"/>
  <c r="I85" i="24"/>
  <c r="S85" i="24"/>
  <c r="AD85" i="24"/>
  <c r="H82" i="18"/>
  <c r="B82" i="18"/>
  <c r="J82" i="18"/>
  <c r="A82" i="18"/>
  <c r="A82" i="14"/>
  <c r="J82" i="14"/>
  <c r="H82" i="14"/>
  <c r="B82" i="14"/>
  <c r="A82" i="16"/>
  <c r="J82" i="16"/>
  <c r="I83" i="14"/>
  <c r="I83" i="16"/>
  <c r="I83" i="18"/>
  <c r="B82" i="16"/>
  <c r="B85" i="22"/>
  <c r="H85" i="22"/>
  <c r="I86" i="22"/>
  <c r="S86" i="22"/>
  <c r="AD86" i="22"/>
  <c r="A85" i="22"/>
  <c r="J85" i="22"/>
  <c r="J85" i="21"/>
  <c r="A85" i="21"/>
  <c r="I86" i="21"/>
  <c r="S86" i="21"/>
  <c r="AD86" i="21"/>
  <c r="B85" i="21"/>
  <c r="J86" i="20"/>
  <c r="A86" i="20"/>
  <c r="I87" i="20"/>
  <c r="S87" i="20"/>
  <c r="AD87" i="20"/>
  <c r="B86" i="20"/>
  <c r="B82" i="17"/>
  <c r="J82" i="17"/>
  <c r="A82" i="17"/>
  <c r="AD82" i="16"/>
  <c r="B82" i="1"/>
  <c r="A82" i="1"/>
  <c r="J82" i="1"/>
  <c r="I83" i="1"/>
  <c r="AL83" i="18"/>
  <c r="AM83" i="18"/>
  <c r="AK83" i="18"/>
  <c r="W84" i="18"/>
  <c r="M82" i="18"/>
  <c r="L82" i="18"/>
  <c r="Q83" i="18"/>
  <c r="U83" i="18"/>
  <c r="AK81" i="17"/>
  <c r="AM81" i="17"/>
  <c r="L81" i="17"/>
  <c r="Q82" i="17"/>
  <c r="M81" i="17"/>
  <c r="U85" i="17"/>
  <c r="U85" i="1"/>
  <c r="X83" i="1"/>
  <c r="M82" i="1"/>
  <c r="L82" i="1"/>
  <c r="Q83" i="1"/>
  <c r="AL84" i="1"/>
  <c r="AM84" i="1"/>
  <c r="AK84" i="1"/>
  <c r="W85" i="1"/>
  <c r="S83" i="1"/>
  <c r="AD83" i="1"/>
  <c r="C84" i="18"/>
  <c r="S83" i="18"/>
  <c r="AD83" i="18"/>
  <c r="S83" i="17"/>
  <c r="AD83" i="17"/>
  <c r="S83" i="16"/>
  <c r="AD83" i="16"/>
  <c r="C84" i="14"/>
  <c r="G84" i="14"/>
  <c r="S83" i="14"/>
  <c r="AD83" i="14"/>
  <c r="F84" i="18"/>
  <c r="R84" i="18" s="1"/>
  <c r="G84" i="18"/>
  <c r="I84" i="17"/>
  <c r="F84" i="1"/>
  <c r="R84" i="1" s="1"/>
  <c r="F88" i="20"/>
  <c r="R88" i="20" s="1"/>
  <c r="F84" i="17"/>
  <c r="R84" i="17" s="1"/>
  <c r="F87" i="21"/>
  <c r="R87" i="21" s="1"/>
  <c r="F84" i="16"/>
  <c r="R84" i="16" s="1"/>
  <c r="F87" i="22"/>
  <c r="R87" i="22" s="1"/>
  <c r="F84" i="14"/>
  <c r="R84" i="14" s="1"/>
  <c r="J85" i="24"/>
  <c r="A85" i="24"/>
  <c r="F86" i="24"/>
  <c r="R86" i="24" s="1"/>
  <c r="C87" i="24"/>
  <c r="G87" i="24"/>
  <c r="I86" i="24"/>
  <c r="S86" i="24"/>
  <c r="AD86" i="24"/>
  <c r="B85" i="24"/>
  <c r="H85" i="24"/>
  <c r="H83" i="18"/>
  <c r="B83" i="18"/>
  <c r="I84" i="14"/>
  <c r="I84" i="16"/>
  <c r="I84" i="18"/>
  <c r="J83" i="18"/>
  <c r="A83" i="18"/>
  <c r="A83" i="14"/>
  <c r="J83" i="14"/>
  <c r="H83" i="14"/>
  <c r="B83" i="14"/>
  <c r="A83" i="16"/>
  <c r="J83" i="16"/>
  <c r="B83" i="16"/>
  <c r="A86" i="22"/>
  <c r="J86" i="22"/>
  <c r="B86" i="22"/>
  <c r="I87" i="22"/>
  <c r="S87" i="22"/>
  <c r="AD87" i="22"/>
  <c r="A86" i="21"/>
  <c r="J86" i="21"/>
  <c r="I87" i="21"/>
  <c r="S87" i="21"/>
  <c r="AD87" i="21"/>
  <c r="B86" i="21"/>
  <c r="A87" i="20"/>
  <c r="J87" i="20"/>
  <c r="I88" i="20"/>
  <c r="S88" i="20"/>
  <c r="AD88" i="20"/>
  <c r="B87" i="20"/>
  <c r="B83" i="17"/>
  <c r="J83" i="17"/>
  <c r="A83" i="17"/>
  <c r="A83" i="1"/>
  <c r="J83" i="1"/>
  <c r="B83" i="1"/>
  <c r="I84" i="1"/>
  <c r="AK84" i="18"/>
  <c r="AL84" i="18"/>
  <c r="AM84" i="18"/>
  <c r="W85" i="18"/>
  <c r="M83" i="18"/>
  <c r="L83" i="18"/>
  <c r="Q84" i="18"/>
  <c r="U84" i="18"/>
  <c r="AM82" i="17"/>
  <c r="AK82" i="17"/>
  <c r="L82" i="17"/>
  <c r="Q83" i="17"/>
  <c r="M82" i="17"/>
  <c r="U86" i="17"/>
  <c r="X84" i="1"/>
  <c r="M83" i="1"/>
  <c r="L83" i="1"/>
  <c r="Q84" i="1"/>
  <c r="AL85" i="1"/>
  <c r="AM85" i="1"/>
  <c r="AK85" i="1"/>
  <c r="W86" i="1"/>
  <c r="U86" i="1"/>
  <c r="S84" i="1"/>
  <c r="AD84" i="1"/>
  <c r="C85" i="18"/>
  <c r="S84" i="18"/>
  <c r="AD84" i="18"/>
  <c r="S84" i="17"/>
  <c r="AD84" i="17"/>
  <c r="S84" i="16"/>
  <c r="AD84" i="16"/>
  <c r="C85" i="14"/>
  <c r="G85" i="14"/>
  <c r="S84" i="14"/>
  <c r="AD84" i="14"/>
  <c r="F85" i="18"/>
  <c r="R85" i="18" s="1"/>
  <c r="G85" i="18"/>
  <c r="I85" i="17"/>
  <c r="F85" i="1"/>
  <c r="R85" i="1" s="1"/>
  <c r="F89" i="20"/>
  <c r="R89" i="20" s="1"/>
  <c r="F85" i="17"/>
  <c r="R85" i="17" s="1"/>
  <c r="F88" i="21"/>
  <c r="R88" i="21" s="1"/>
  <c r="F85" i="16"/>
  <c r="R85" i="16" s="1"/>
  <c r="F88" i="22"/>
  <c r="R88" i="22" s="1"/>
  <c r="F85" i="14"/>
  <c r="R85" i="14" s="1"/>
  <c r="F87" i="24"/>
  <c r="R87" i="24" s="1"/>
  <c r="I87" i="24"/>
  <c r="S87" i="24"/>
  <c r="AD87" i="24"/>
  <c r="C88" i="24"/>
  <c r="G88" i="24"/>
  <c r="J86" i="24"/>
  <c r="A86" i="24"/>
  <c r="B86" i="24"/>
  <c r="H86" i="24"/>
  <c r="A84" i="16"/>
  <c r="J84" i="16"/>
  <c r="I85" i="18"/>
  <c r="H84" i="18"/>
  <c r="B84" i="18"/>
  <c r="H84" i="14"/>
  <c r="B84" i="14"/>
  <c r="B84" i="16"/>
  <c r="I85" i="14"/>
  <c r="I85" i="16"/>
  <c r="J84" i="18"/>
  <c r="A84" i="18"/>
  <c r="A84" i="14"/>
  <c r="J84" i="14"/>
  <c r="A87" i="22"/>
  <c r="J87" i="22"/>
  <c r="S88" i="22"/>
  <c r="AD88" i="22"/>
  <c r="I88" i="22"/>
  <c r="B87" i="22"/>
  <c r="H87" i="22"/>
  <c r="I88" i="21"/>
  <c r="S88" i="21"/>
  <c r="AD88" i="21"/>
  <c r="B87" i="21"/>
  <c r="A87" i="21"/>
  <c r="J87" i="21"/>
  <c r="I89" i="20"/>
  <c r="S89" i="20"/>
  <c r="AD89" i="20"/>
  <c r="B88" i="20"/>
  <c r="A88" i="20"/>
  <c r="J88" i="20"/>
  <c r="B84" i="17"/>
  <c r="J84" i="17"/>
  <c r="A84" i="17"/>
  <c r="B84" i="1"/>
  <c r="A84" i="1"/>
  <c r="J84" i="1"/>
  <c r="I85" i="1"/>
  <c r="AK85" i="18"/>
  <c r="AM85" i="18"/>
  <c r="AL85" i="18"/>
  <c r="W86" i="18"/>
  <c r="M84" i="18"/>
  <c r="L84" i="18"/>
  <c r="Q85" i="18"/>
  <c r="U85" i="18"/>
  <c r="AM83" i="17"/>
  <c r="AK83" i="17"/>
  <c r="L83" i="17"/>
  <c r="Q84" i="17"/>
  <c r="M83" i="17"/>
  <c r="U87" i="17"/>
  <c r="U87" i="1"/>
  <c r="X85" i="1"/>
  <c r="M84" i="1"/>
  <c r="L84" i="1"/>
  <c r="Q85" i="1"/>
  <c r="AM86" i="1"/>
  <c r="AK86" i="1"/>
  <c r="AL86" i="1"/>
  <c r="W87" i="1"/>
  <c r="S85" i="1"/>
  <c r="C86" i="18"/>
  <c r="S85" i="18"/>
  <c r="AD85" i="18"/>
  <c r="S85" i="17"/>
  <c r="AD85" i="17"/>
  <c r="S85" i="16"/>
  <c r="AD85" i="16"/>
  <c r="C86" i="14"/>
  <c r="G86" i="14"/>
  <c r="S85" i="14"/>
  <c r="AD85" i="14"/>
  <c r="F86" i="18"/>
  <c r="R86" i="18" s="1"/>
  <c r="G86" i="18"/>
  <c r="I86" i="17"/>
  <c r="F86" i="1"/>
  <c r="R86" i="1" s="1"/>
  <c r="F90" i="20"/>
  <c r="R90" i="20" s="1"/>
  <c r="F86" i="17"/>
  <c r="R86" i="17" s="1"/>
  <c r="F89" i="21"/>
  <c r="R89" i="21" s="1"/>
  <c r="F86" i="16"/>
  <c r="R86" i="16" s="1"/>
  <c r="F89" i="22"/>
  <c r="R89" i="22" s="1"/>
  <c r="F86" i="14"/>
  <c r="R86" i="14" s="1"/>
  <c r="H87" i="24"/>
  <c r="B87" i="24"/>
  <c r="A87" i="24"/>
  <c r="J87" i="24"/>
  <c r="F88" i="24"/>
  <c r="R88" i="24" s="1"/>
  <c r="C89" i="24"/>
  <c r="G89" i="24"/>
  <c r="I88" i="24"/>
  <c r="S88" i="24"/>
  <c r="AD88" i="24"/>
  <c r="B85" i="16"/>
  <c r="J85" i="18"/>
  <c r="A85" i="18"/>
  <c r="A85" i="16"/>
  <c r="J85" i="16"/>
  <c r="B85" i="18"/>
  <c r="H85" i="18"/>
  <c r="A85" i="14"/>
  <c r="J85" i="14"/>
  <c r="I86" i="14"/>
  <c r="I86" i="16"/>
  <c r="I86" i="18"/>
  <c r="H85" i="14"/>
  <c r="B85" i="14"/>
  <c r="H88" i="22"/>
  <c r="B88" i="22"/>
  <c r="I89" i="22"/>
  <c r="S89" i="22"/>
  <c r="AD89" i="22"/>
  <c r="J88" i="22"/>
  <c r="A88" i="22"/>
  <c r="J88" i="21"/>
  <c r="A88" i="21"/>
  <c r="I89" i="21"/>
  <c r="S89" i="21"/>
  <c r="AD89" i="21"/>
  <c r="B88" i="21"/>
  <c r="J89" i="20"/>
  <c r="A89" i="20"/>
  <c r="I90" i="20"/>
  <c r="S90" i="20"/>
  <c r="AD90" i="20"/>
  <c r="B89" i="20"/>
  <c r="B85" i="17"/>
  <c r="J85" i="17"/>
  <c r="A85" i="17"/>
  <c r="B85" i="1"/>
  <c r="A85" i="1"/>
  <c r="J85" i="1"/>
  <c r="I86" i="1"/>
  <c r="AM86" i="18"/>
  <c r="AK86" i="18"/>
  <c r="AL86" i="18"/>
  <c r="W87" i="18"/>
  <c r="M85" i="18"/>
  <c r="L85" i="18"/>
  <c r="Q86" i="18"/>
  <c r="U86" i="18"/>
  <c r="AK84" i="17"/>
  <c r="AM84" i="17"/>
  <c r="L84" i="17"/>
  <c r="Q85" i="17"/>
  <c r="M84" i="17"/>
  <c r="U88" i="17"/>
  <c r="AD85" i="1"/>
  <c r="X86" i="1"/>
  <c r="M85" i="1"/>
  <c r="L85" i="1"/>
  <c r="Q86" i="1"/>
  <c r="AL87" i="1"/>
  <c r="AM87" i="1"/>
  <c r="AK87" i="1"/>
  <c r="W88" i="1"/>
  <c r="U88" i="1"/>
  <c r="S86" i="1"/>
  <c r="AD86" i="1"/>
  <c r="C87" i="18"/>
  <c r="S86" i="18"/>
  <c r="AD86" i="18"/>
  <c r="S86" i="17"/>
  <c r="AD86" i="17"/>
  <c r="S86" i="16"/>
  <c r="AD86" i="16"/>
  <c r="C87" i="14"/>
  <c r="G87" i="14"/>
  <c r="S86" i="14"/>
  <c r="AD86" i="14"/>
  <c r="F87" i="18"/>
  <c r="R87" i="18" s="1"/>
  <c r="G87" i="18"/>
  <c r="I87" i="17"/>
  <c r="F87" i="1"/>
  <c r="R87" i="1" s="1"/>
  <c r="F91" i="20"/>
  <c r="R91" i="20" s="1"/>
  <c r="F87" i="17"/>
  <c r="R87" i="17" s="1"/>
  <c r="F90" i="21"/>
  <c r="R90" i="21" s="1"/>
  <c r="F87" i="16"/>
  <c r="R87" i="16" s="1"/>
  <c r="F90" i="22"/>
  <c r="R90" i="22" s="1"/>
  <c r="F87" i="14"/>
  <c r="R87" i="14" s="1"/>
  <c r="A88" i="24"/>
  <c r="J88" i="24"/>
  <c r="F89" i="24"/>
  <c r="R89" i="24" s="1"/>
  <c r="I89" i="24"/>
  <c r="S89" i="24"/>
  <c r="AD89" i="24"/>
  <c r="C90" i="24"/>
  <c r="G90" i="24"/>
  <c r="H88" i="24"/>
  <c r="B88" i="24"/>
  <c r="B86" i="16"/>
  <c r="A86" i="16"/>
  <c r="J86" i="16"/>
  <c r="I87" i="14"/>
  <c r="I87" i="16"/>
  <c r="I87" i="18"/>
  <c r="H86" i="18"/>
  <c r="B86" i="18"/>
  <c r="H86" i="14"/>
  <c r="B86" i="14"/>
  <c r="J86" i="18"/>
  <c r="A86" i="18"/>
  <c r="A86" i="14"/>
  <c r="J86" i="14"/>
  <c r="A89" i="22"/>
  <c r="J89" i="22"/>
  <c r="I90" i="22"/>
  <c r="S90" i="22"/>
  <c r="AD90" i="22"/>
  <c r="H89" i="22"/>
  <c r="B89" i="22"/>
  <c r="J89" i="21"/>
  <c r="A89" i="21"/>
  <c r="I90" i="21"/>
  <c r="S90" i="21"/>
  <c r="AD90" i="21"/>
  <c r="B89" i="21"/>
  <c r="J90" i="20"/>
  <c r="A90" i="20"/>
  <c r="I91" i="20"/>
  <c r="S91" i="20"/>
  <c r="AD91" i="20"/>
  <c r="B90" i="20"/>
  <c r="B86" i="17"/>
  <c r="J86" i="17"/>
  <c r="A86" i="17"/>
  <c r="B86" i="1"/>
  <c r="A86" i="1"/>
  <c r="J86" i="1"/>
  <c r="I87" i="1"/>
  <c r="AL87" i="18"/>
  <c r="AM87" i="18"/>
  <c r="AK87" i="18"/>
  <c r="W88" i="18"/>
  <c r="M86" i="18"/>
  <c r="L86" i="18"/>
  <c r="Q87" i="18"/>
  <c r="U87" i="18"/>
  <c r="AK85" i="17"/>
  <c r="AM85" i="17"/>
  <c r="L85" i="17"/>
  <c r="Q86" i="17"/>
  <c r="M85" i="17"/>
  <c r="U89" i="17"/>
  <c r="X87" i="1"/>
  <c r="M86" i="1"/>
  <c r="L86" i="1"/>
  <c r="Q87" i="1"/>
  <c r="U89" i="1"/>
  <c r="AM88" i="1"/>
  <c r="AK88" i="1"/>
  <c r="AL88" i="1"/>
  <c r="W89" i="1"/>
  <c r="S87" i="1"/>
  <c r="AD87" i="1"/>
  <c r="C88" i="18"/>
  <c r="S87" i="18"/>
  <c r="AD87" i="18"/>
  <c r="S87" i="17"/>
  <c r="AD87" i="17"/>
  <c r="S87" i="16"/>
  <c r="AD87" i="16"/>
  <c r="C88" i="14"/>
  <c r="G88" i="14"/>
  <c r="S87" i="14"/>
  <c r="AD87" i="14"/>
  <c r="F88" i="18"/>
  <c r="R88" i="18" s="1"/>
  <c r="G88" i="18"/>
  <c r="I88" i="17"/>
  <c r="F88" i="1"/>
  <c r="R88" i="1" s="1"/>
  <c r="F92" i="20"/>
  <c r="R92" i="20" s="1"/>
  <c r="F88" i="17"/>
  <c r="R88" i="17" s="1"/>
  <c r="F91" i="21"/>
  <c r="R91" i="21" s="1"/>
  <c r="F88" i="16"/>
  <c r="R88" i="16" s="1"/>
  <c r="F91" i="22"/>
  <c r="R91" i="22" s="1"/>
  <c r="F88" i="14"/>
  <c r="R88" i="14" s="1"/>
  <c r="J89" i="24"/>
  <c r="A89" i="24"/>
  <c r="F90" i="24"/>
  <c r="R90" i="24" s="1"/>
  <c r="I90" i="24"/>
  <c r="S90" i="24"/>
  <c r="AD90" i="24"/>
  <c r="C91" i="24"/>
  <c r="G91" i="24"/>
  <c r="B89" i="24"/>
  <c r="H89" i="24"/>
  <c r="B87" i="16"/>
  <c r="A87" i="16"/>
  <c r="J87" i="16"/>
  <c r="H87" i="18"/>
  <c r="B87" i="18"/>
  <c r="A87" i="14"/>
  <c r="J87" i="14"/>
  <c r="I88" i="14"/>
  <c r="I88" i="16"/>
  <c r="I88" i="18"/>
  <c r="J87" i="18"/>
  <c r="A87" i="18"/>
  <c r="H87" i="14"/>
  <c r="B87" i="14"/>
  <c r="I91" i="22"/>
  <c r="S91" i="22"/>
  <c r="AD91" i="22"/>
  <c r="H90" i="22"/>
  <c r="B90" i="22"/>
  <c r="A90" i="22"/>
  <c r="J90" i="22"/>
  <c r="A90" i="21"/>
  <c r="J90" i="21"/>
  <c r="I91" i="21"/>
  <c r="S91" i="21"/>
  <c r="AD91" i="21"/>
  <c r="B90" i="21"/>
  <c r="A91" i="20"/>
  <c r="J91" i="20"/>
  <c r="I92" i="20"/>
  <c r="S92" i="20"/>
  <c r="AD92" i="20"/>
  <c r="B91" i="20"/>
  <c r="B87" i="17"/>
  <c r="J87" i="17"/>
  <c r="A87" i="17"/>
  <c r="A87" i="1"/>
  <c r="J87" i="1"/>
  <c r="B87" i="1"/>
  <c r="I88" i="1"/>
  <c r="AK88" i="18"/>
  <c r="AL88" i="18"/>
  <c r="AM88" i="18"/>
  <c r="W89" i="18"/>
  <c r="M87" i="18"/>
  <c r="L87" i="18"/>
  <c r="Q88" i="18"/>
  <c r="U88" i="18"/>
  <c r="AM86" i="17"/>
  <c r="AK86" i="17"/>
  <c r="L86" i="17"/>
  <c r="Q87" i="17"/>
  <c r="M86" i="17"/>
  <c r="U90" i="17"/>
  <c r="U90" i="1"/>
  <c r="X88" i="1"/>
  <c r="L87" i="1"/>
  <c r="Q88" i="1"/>
  <c r="M87" i="1"/>
  <c r="AK89" i="1"/>
  <c r="AL89" i="1"/>
  <c r="AM89" i="1"/>
  <c r="W90" i="1"/>
  <c r="S88" i="1"/>
  <c r="AD88" i="1"/>
  <c r="C89" i="18"/>
  <c r="S88" i="18"/>
  <c r="AD88" i="18"/>
  <c r="S88" i="17"/>
  <c r="AD88" i="17"/>
  <c r="S88" i="16"/>
  <c r="AD88" i="16"/>
  <c r="C89" i="14"/>
  <c r="G89" i="14"/>
  <c r="S88" i="14"/>
  <c r="AD88" i="14"/>
  <c r="F89" i="18"/>
  <c r="R89" i="18" s="1"/>
  <c r="G89" i="18"/>
  <c r="I89" i="17"/>
  <c r="F89" i="1"/>
  <c r="R89" i="1" s="1"/>
  <c r="F93" i="20"/>
  <c r="R93" i="20" s="1"/>
  <c r="F89" i="17"/>
  <c r="R89" i="17" s="1"/>
  <c r="F92" i="21"/>
  <c r="R92" i="21" s="1"/>
  <c r="F89" i="16"/>
  <c r="R89" i="16" s="1"/>
  <c r="F92" i="22"/>
  <c r="R92" i="22" s="1"/>
  <c r="F89" i="14"/>
  <c r="R89" i="14" s="1"/>
  <c r="J90" i="24"/>
  <c r="A90" i="24"/>
  <c r="B90" i="24"/>
  <c r="H90" i="24"/>
  <c r="F91" i="24"/>
  <c r="R91" i="24" s="1"/>
  <c r="C92" i="24"/>
  <c r="G92" i="24"/>
  <c r="I91" i="24"/>
  <c r="S91" i="24"/>
  <c r="AD91" i="24"/>
  <c r="H88" i="18"/>
  <c r="B88" i="18"/>
  <c r="J88" i="18"/>
  <c r="A88" i="18"/>
  <c r="A88" i="14"/>
  <c r="J88" i="14"/>
  <c r="B88" i="16"/>
  <c r="H88" i="14"/>
  <c r="B88" i="14"/>
  <c r="I89" i="14"/>
  <c r="I89" i="16"/>
  <c r="I89" i="18"/>
  <c r="A88" i="16"/>
  <c r="J88" i="16"/>
  <c r="J91" i="22"/>
  <c r="A91" i="22"/>
  <c r="I92" i="22"/>
  <c r="S92" i="22"/>
  <c r="AD92" i="22"/>
  <c r="H91" i="22"/>
  <c r="B91" i="22"/>
  <c r="I92" i="21"/>
  <c r="S92" i="21"/>
  <c r="AD92" i="21"/>
  <c r="B91" i="21"/>
  <c r="A91" i="21"/>
  <c r="J91" i="21"/>
  <c r="I93" i="20"/>
  <c r="S93" i="20"/>
  <c r="AD93" i="20"/>
  <c r="B92" i="20"/>
  <c r="A92" i="20"/>
  <c r="J92" i="20"/>
  <c r="B88" i="17"/>
  <c r="J88" i="17"/>
  <c r="A88" i="17"/>
  <c r="B88" i="1"/>
  <c r="A88" i="1"/>
  <c r="J88" i="1"/>
  <c r="I89" i="1"/>
  <c r="AK89" i="18"/>
  <c r="AM89" i="18"/>
  <c r="AL89" i="18"/>
  <c r="W90" i="18"/>
  <c r="M88" i="18"/>
  <c r="L88" i="18"/>
  <c r="Q89" i="18"/>
  <c r="U89" i="18"/>
  <c r="AM87" i="17"/>
  <c r="AK87" i="17"/>
  <c r="L87" i="17"/>
  <c r="Q88" i="17"/>
  <c r="M87" i="17"/>
  <c r="U91" i="17"/>
  <c r="AM90" i="1"/>
  <c r="AK90" i="1"/>
  <c r="AL90" i="1"/>
  <c r="W91" i="1"/>
  <c r="X89" i="1"/>
  <c r="M88" i="1"/>
  <c r="L88" i="1"/>
  <c r="Q89" i="1"/>
  <c r="U91" i="1"/>
  <c r="S89" i="1"/>
  <c r="AD89" i="1"/>
  <c r="C90" i="18"/>
  <c r="S89" i="18"/>
  <c r="AD89" i="18"/>
  <c r="S89" i="17"/>
  <c r="AD89" i="17"/>
  <c r="S89" i="16"/>
  <c r="AD89" i="16"/>
  <c r="C90" i="14"/>
  <c r="G90" i="14"/>
  <c r="S89" i="14"/>
  <c r="AD89" i="14"/>
  <c r="F90" i="18"/>
  <c r="R90" i="18" s="1"/>
  <c r="G90" i="18"/>
  <c r="I90" i="17"/>
  <c r="F90" i="1"/>
  <c r="R90" i="1" s="1"/>
  <c r="F94" i="20"/>
  <c r="R94" i="20" s="1"/>
  <c r="F90" i="17"/>
  <c r="R90" i="17" s="1"/>
  <c r="F93" i="21"/>
  <c r="R93" i="21" s="1"/>
  <c r="F90" i="16"/>
  <c r="R90" i="16" s="1"/>
  <c r="F93" i="22"/>
  <c r="R93" i="22" s="1"/>
  <c r="F90" i="14"/>
  <c r="R90" i="14" s="1"/>
  <c r="A91" i="24"/>
  <c r="J91" i="24"/>
  <c r="F92" i="24"/>
  <c r="R92" i="24" s="1"/>
  <c r="S92" i="24"/>
  <c r="AD92" i="24"/>
  <c r="I92" i="24"/>
  <c r="C93" i="24"/>
  <c r="G93" i="24"/>
  <c r="H91" i="24"/>
  <c r="B91" i="24"/>
  <c r="A89" i="14"/>
  <c r="J89" i="14"/>
  <c r="J89" i="18"/>
  <c r="A89" i="18"/>
  <c r="H89" i="14"/>
  <c r="B89" i="14"/>
  <c r="B89" i="18"/>
  <c r="H89" i="18"/>
  <c r="B89" i="16"/>
  <c r="I90" i="14"/>
  <c r="I90" i="16"/>
  <c r="I90" i="18"/>
  <c r="A89" i="16"/>
  <c r="J89" i="16"/>
  <c r="J92" i="22"/>
  <c r="A92" i="22"/>
  <c r="I93" i="22"/>
  <c r="S93" i="22"/>
  <c r="AD93" i="22"/>
  <c r="B92" i="22"/>
  <c r="H92" i="22"/>
  <c r="J92" i="21"/>
  <c r="A92" i="21"/>
  <c r="I93" i="21"/>
  <c r="S93" i="21"/>
  <c r="AD93" i="21"/>
  <c r="B92" i="21"/>
  <c r="J93" i="20"/>
  <c r="A93" i="20"/>
  <c r="I94" i="20"/>
  <c r="S94" i="20"/>
  <c r="AD94" i="20"/>
  <c r="B93" i="20"/>
  <c r="B89" i="17"/>
  <c r="J89" i="17"/>
  <c r="A89" i="17"/>
  <c r="B89" i="1"/>
  <c r="A89" i="1"/>
  <c r="J89" i="1"/>
  <c r="I90" i="1"/>
  <c r="AM90" i="18"/>
  <c r="AK90" i="18"/>
  <c r="AL90" i="18"/>
  <c r="W91" i="18"/>
  <c r="M89" i="18"/>
  <c r="L89" i="18"/>
  <c r="Q90" i="18"/>
  <c r="U90" i="18"/>
  <c r="AK88" i="17"/>
  <c r="AM88" i="17"/>
  <c r="L88" i="17"/>
  <c r="Q89" i="17"/>
  <c r="M88" i="17"/>
  <c r="U92" i="17"/>
  <c r="X90" i="1"/>
  <c r="M89" i="1"/>
  <c r="L89" i="1"/>
  <c r="Q90" i="1"/>
  <c r="AL91" i="1"/>
  <c r="AM91" i="1"/>
  <c r="AK91" i="1"/>
  <c r="W92" i="1"/>
  <c r="U92" i="1"/>
  <c r="S90" i="1"/>
  <c r="AD90" i="1"/>
  <c r="C91" i="18"/>
  <c r="S90" i="18"/>
  <c r="AD90" i="18"/>
  <c r="S90" i="17"/>
  <c r="AD90" i="17"/>
  <c r="S90" i="16"/>
  <c r="AD90" i="16"/>
  <c r="C91" i="14"/>
  <c r="G91" i="14"/>
  <c r="S90" i="14"/>
  <c r="AD90" i="14"/>
  <c r="F91" i="18"/>
  <c r="R91" i="18" s="1"/>
  <c r="G91" i="18"/>
  <c r="F91" i="1"/>
  <c r="R91" i="1" s="1"/>
  <c r="F95" i="20"/>
  <c r="R95" i="20" s="1"/>
  <c r="F91" i="17"/>
  <c r="R91" i="17" s="1"/>
  <c r="F94" i="21"/>
  <c r="R94" i="21" s="1"/>
  <c r="F91" i="16"/>
  <c r="R91" i="16" s="1"/>
  <c r="F94" i="22"/>
  <c r="R94" i="22" s="1"/>
  <c r="F91" i="14"/>
  <c r="R91" i="14" s="1"/>
  <c r="F93" i="24"/>
  <c r="R93" i="24" s="1"/>
  <c r="S93" i="24"/>
  <c r="AD93" i="24"/>
  <c r="I93" i="24"/>
  <c r="C94" i="24"/>
  <c r="G94" i="24"/>
  <c r="H92" i="24"/>
  <c r="B92" i="24"/>
  <c r="A92" i="24"/>
  <c r="J92" i="24"/>
  <c r="H90" i="14"/>
  <c r="B90" i="14"/>
  <c r="J90" i="18"/>
  <c r="A90" i="18"/>
  <c r="A90" i="14"/>
  <c r="J90" i="14"/>
  <c r="H90" i="18"/>
  <c r="B90" i="18"/>
  <c r="A90" i="16"/>
  <c r="J90" i="16"/>
  <c r="I91" i="14"/>
  <c r="I91" i="16"/>
  <c r="I91" i="18"/>
  <c r="B90" i="16"/>
  <c r="A93" i="22"/>
  <c r="J93" i="22"/>
  <c r="I94" i="22"/>
  <c r="S94" i="22"/>
  <c r="AD94" i="22"/>
  <c r="H93" i="22"/>
  <c r="B93" i="22"/>
  <c r="J93" i="21"/>
  <c r="A93" i="21"/>
  <c r="I94" i="21"/>
  <c r="S94" i="21"/>
  <c r="AD94" i="21"/>
  <c r="B93" i="21"/>
  <c r="J94" i="20"/>
  <c r="A94" i="20"/>
  <c r="I95" i="20"/>
  <c r="S95" i="20"/>
  <c r="AD95" i="20"/>
  <c r="B94" i="20"/>
  <c r="I91" i="17"/>
  <c r="B90" i="17"/>
  <c r="J90" i="17"/>
  <c r="A90" i="17"/>
  <c r="B90" i="1"/>
  <c r="A90" i="1"/>
  <c r="J90" i="1"/>
  <c r="I91" i="1"/>
  <c r="AL91" i="18"/>
  <c r="AM91" i="18"/>
  <c r="AK91" i="18"/>
  <c r="W92" i="18"/>
  <c r="M90" i="18"/>
  <c r="L90" i="18"/>
  <c r="Q91" i="18"/>
  <c r="U91" i="18"/>
  <c r="AK89" i="17"/>
  <c r="AM89" i="17"/>
  <c r="L89" i="17"/>
  <c r="Q90" i="17"/>
  <c r="M89" i="17"/>
  <c r="U93" i="17"/>
  <c r="X91" i="1"/>
  <c r="M90" i="1"/>
  <c r="L90" i="1"/>
  <c r="Q91" i="1"/>
  <c r="U93" i="1"/>
  <c r="AL92" i="1"/>
  <c r="AM92" i="1"/>
  <c r="AK92" i="1"/>
  <c r="W93" i="1"/>
  <c r="S91" i="1"/>
  <c r="AD91" i="1"/>
  <c r="C92" i="18"/>
  <c r="S91" i="18"/>
  <c r="AD91" i="18"/>
  <c r="S91" i="17"/>
  <c r="AD91" i="17"/>
  <c r="S91" i="16"/>
  <c r="AD91" i="16"/>
  <c r="C92" i="14"/>
  <c r="G92" i="14"/>
  <c r="S91" i="14"/>
  <c r="AD91" i="14"/>
  <c r="F92" i="18"/>
  <c r="R92" i="18" s="1"/>
  <c r="G92" i="18"/>
  <c r="F92" i="1"/>
  <c r="R92" i="1" s="1"/>
  <c r="F96" i="20"/>
  <c r="R96" i="20" s="1"/>
  <c r="F92" i="17"/>
  <c r="R92" i="17" s="1"/>
  <c r="F95" i="21"/>
  <c r="R95" i="21" s="1"/>
  <c r="F92" i="16"/>
  <c r="R92" i="16" s="1"/>
  <c r="F95" i="22"/>
  <c r="R95" i="22" s="1"/>
  <c r="F92" i="14"/>
  <c r="R92" i="14" s="1"/>
  <c r="H93" i="24"/>
  <c r="B93" i="24"/>
  <c r="J93" i="24"/>
  <c r="A93" i="24"/>
  <c r="F94" i="24"/>
  <c r="R94" i="24" s="1"/>
  <c r="C95" i="24"/>
  <c r="G95" i="24"/>
  <c r="I94" i="24"/>
  <c r="S94" i="24"/>
  <c r="AD94" i="24"/>
  <c r="B91" i="16"/>
  <c r="A91" i="16"/>
  <c r="J91" i="16"/>
  <c r="H91" i="18"/>
  <c r="B91" i="18"/>
  <c r="A91" i="14"/>
  <c r="J91" i="14"/>
  <c r="I92" i="14"/>
  <c r="I92" i="16"/>
  <c r="I92" i="18"/>
  <c r="J91" i="18"/>
  <c r="A91" i="18"/>
  <c r="H91" i="14"/>
  <c r="B91" i="14"/>
  <c r="I95" i="22"/>
  <c r="S95" i="22"/>
  <c r="AD95" i="22"/>
  <c r="H94" i="22"/>
  <c r="B94" i="22"/>
  <c r="A94" i="22"/>
  <c r="J94" i="22"/>
  <c r="A94" i="21"/>
  <c r="J94" i="21"/>
  <c r="I95" i="21"/>
  <c r="S95" i="21"/>
  <c r="AD95" i="21"/>
  <c r="B94" i="21"/>
  <c r="A95" i="20"/>
  <c r="J95" i="20"/>
  <c r="I96" i="20"/>
  <c r="S96" i="20"/>
  <c r="AD96" i="20"/>
  <c r="B95" i="20"/>
  <c r="I92" i="17"/>
  <c r="B91" i="17"/>
  <c r="J91" i="17"/>
  <c r="A91" i="17"/>
  <c r="A91" i="1"/>
  <c r="J91" i="1"/>
  <c r="B91" i="1"/>
  <c r="I92" i="1"/>
  <c r="AK92" i="18"/>
  <c r="AL92" i="18"/>
  <c r="AM92" i="18"/>
  <c r="W93" i="18"/>
  <c r="M91" i="18"/>
  <c r="L91" i="18"/>
  <c r="Q92" i="18"/>
  <c r="U92" i="18"/>
  <c r="AM90" i="17"/>
  <c r="AK90" i="17"/>
  <c r="L90" i="17"/>
  <c r="Q91" i="17"/>
  <c r="M90" i="17"/>
  <c r="U94" i="17"/>
  <c r="AK93" i="1"/>
  <c r="AL93" i="1"/>
  <c r="AM93" i="1"/>
  <c r="W94" i="1"/>
  <c r="X92" i="1"/>
  <c r="L91" i="1"/>
  <c r="Q92" i="1"/>
  <c r="M91" i="1"/>
  <c r="U94" i="1"/>
  <c r="S92" i="1"/>
  <c r="C93" i="18"/>
  <c r="S92" i="18"/>
  <c r="AD92" i="18"/>
  <c r="S92" i="17"/>
  <c r="AD92" i="17"/>
  <c r="S92" i="16"/>
  <c r="AD92" i="16"/>
  <c r="C93" i="14"/>
  <c r="G93" i="14"/>
  <c r="S92" i="14"/>
  <c r="AD92" i="14"/>
  <c r="F93" i="18"/>
  <c r="R93" i="18" s="1"/>
  <c r="G93" i="18"/>
  <c r="F93" i="1"/>
  <c r="R93" i="1" s="1"/>
  <c r="F97" i="20"/>
  <c r="R97" i="20" s="1"/>
  <c r="F93" i="17"/>
  <c r="R93" i="17" s="1"/>
  <c r="F96" i="21"/>
  <c r="R96" i="21" s="1"/>
  <c r="F93" i="16"/>
  <c r="R93" i="16" s="1"/>
  <c r="F96" i="22"/>
  <c r="R96" i="22" s="1"/>
  <c r="F93" i="14"/>
  <c r="R93" i="14" s="1"/>
  <c r="J94" i="24"/>
  <c r="A94" i="24"/>
  <c r="B94" i="24"/>
  <c r="H94" i="24"/>
  <c r="F95" i="24"/>
  <c r="R95" i="24" s="1"/>
  <c r="I95" i="24"/>
  <c r="S95" i="24"/>
  <c r="AD95" i="24"/>
  <c r="C96" i="24"/>
  <c r="G96" i="24"/>
  <c r="B92" i="16"/>
  <c r="A92" i="16"/>
  <c r="J92" i="16"/>
  <c r="H92" i="18"/>
  <c r="B92" i="18"/>
  <c r="H92" i="14"/>
  <c r="B92" i="14"/>
  <c r="I93" i="14"/>
  <c r="I93" i="16"/>
  <c r="I93" i="18"/>
  <c r="J92" i="18"/>
  <c r="A92" i="18"/>
  <c r="A92" i="14"/>
  <c r="J92" i="14"/>
  <c r="J95" i="22"/>
  <c r="A95" i="22"/>
  <c r="I96" i="22"/>
  <c r="S96" i="22"/>
  <c r="AD96" i="22"/>
  <c r="H95" i="22"/>
  <c r="B95" i="22"/>
  <c r="I96" i="21"/>
  <c r="S96" i="21"/>
  <c r="AD96" i="21"/>
  <c r="B95" i="21"/>
  <c r="A95" i="21"/>
  <c r="J95" i="21"/>
  <c r="I97" i="20"/>
  <c r="S97" i="20"/>
  <c r="AD97" i="20"/>
  <c r="B96" i="20"/>
  <c r="A96" i="20"/>
  <c r="J96" i="20"/>
  <c r="I93" i="17"/>
  <c r="B92" i="17"/>
  <c r="J92" i="17"/>
  <c r="A92" i="17"/>
  <c r="B92" i="1"/>
  <c r="A92" i="1"/>
  <c r="J92" i="1"/>
  <c r="I93" i="1"/>
  <c r="A93" i="1"/>
  <c r="AK93" i="18"/>
  <c r="AM93" i="18"/>
  <c r="AL93" i="18"/>
  <c r="W94" i="18"/>
  <c r="M92" i="18"/>
  <c r="L92" i="18"/>
  <c r="Q93" i="18"/>
  <c r="U93" i="18"/>
  <c r="AM91" i="17"/>
  <c r="AK91" i="17"/>
  <c r="L91" i="17"/>
  <c r="Q92" i="17"/>
  <c r="M91" i="17"/>
  <c r="U95" i="17"/>
  <c r="AD92" i="1"/>
  <c r="X93" i="1"/>
  <c r="M92" i="1"/>
  <c r="L92" i="1"/>
  <c r="Q93" i="1"/>
  <c r="AK94" i="1"/>
  <c r="AL94" i="1"/>
  <c r="AM94" i="1"/>
  <c r="W95" i="1"/>
  <c r="U95" i="1"/>
  <c r="S93" i="1"/>
  <c r="AD93" i="1"/>
  <c r="C94" i="18"/>
  <c r="S93" i="18"/>
  <c r="AD93" i="18"/>
  <c r="S93" i="17"/>
  <c r="AD93" i="17"/>
  <c r="S93" i="16"/>
  <c r="AD93" i="16"/>
  <c r="C94" i="14"/>
  <c r="G94" i="14"/>
  <c r="S93" i="14"/>
  <c r="AD93" i="14"/>
  <c r="F94" i="18"/>
  <c r="R94" i="18" s="1"/>
  <c r="G94" i="18"/>
  <c r="F94" i="1"/>
  <c r="R94" i="1" s="1"/>
  <c r="F98" i="20"/>
  <c r="R98" i="20" s="1"/>
  <c r="F94" i="17"/>
  <c r="R94" i="17" s="1"/>
  <c r="F97" i="21"/>
  <c r="R97" i="21" s="1"/>
  <c r="F94" i="16"/>
  <c r="R94" i="16" s="1"/>
  <c r="F97" i="22"/>
  <c r="R97" i="22" s="1"/>
  <c r="F94" i="14"/>
  <c r="R94" i="14" s="1"/>
  <c r="F96" i="24"/>
  <c r="R96" i="24" s="1"/>
  <c r="I96" i="24"/>
  <c r="S96" i="24"/>
  <c r="AD96" i="24"/>
  <c r="C97" i="24"/>
  <c r="G97" i="24"/>
  <c r="A95" i="24"/>
  <c r="J95" i="24"/>
  <c r="H95" i="24"/>
  <c r="B95" i="24"/>
  <c r="A93" i="14"/>
  <c r="J93" i="14"/>
  <c r="J93" i="18"/>
  <c r="A93" i="18"/>
  <c r="H93" i="14"/>
  <c r="B93" i="14"/>
  <c r="B93" i="18"/>
  <c r="H93" i="18"/>
  <c r="I94" i="14"/>
  <c r="I94" i="16"/>
  <c r="I94" i="18"/>
  <c r="B93" i="16"/>
  <c r="A93" i="16"/>
  <c r="J93" i="16"/>
  <c r="J96" i="22"/>
  <c r="A96" i="22"/>
  <c r="I97" i="22"/>
  <c r="S97" i="22"/>
  <c r="AD97" i="22"/>
  <c r="B96" i="22"/>
  <c r="H96" i="22"/>
  <c r="J96" i="21"/>
  <c r="A96" i="21"/>
  <c r="I97" i="21"/>
  <c r="S97" i="21"/>
  <c r="AD97" i="21"/>
  <c r="B96" i="21"/>
  <c r="J97" i="20"/>
  <c r="A97" i="20"/>
  <c r="I98" i="20"/>
  <c r="S98" i="20"/>
  <c r="AD98" i="20"/>
  <c r="B97" i="20"/>
  <c r="I94" i="17"/>
  <c r="B93" i="17"/>
  <c r="J93" i="17"/>
  <c r="A93" i="17"/>
  <c r="B93" i="1"/>
  <c r="I94" i="1"/>
  <c r="J93" i="1"/>
  <c r="AM94" i="18"/>
  <c r="AK94" i="18"/>
  <c r="AL94" i="18"/>
  <c r="W95" i="18"/>
  <c r="M93" i="18"/>
  <c r="L93" i="18"/>
  <c r="Q94" i="18"/>
  <c r="U94" i="18"/>
  <c r="AK92" i="17"/>
  <c r="AM92" i="17"/>
  <c r="L92" i="17"/>
  <c r="Q93" i="17"/>
  <c r="M92" i="17"/>
  <c r="U96" i="17"/>
  <c r="X94" i="1"/>
  <c r="L93" i="1"/>
  <c r="Q94" i="1"/>
  <c r="M93" i="1"/>
  <c r="U96" i="1"/>
  <c r="AM95" i="1"/>
  <c r="AK95" i="1"/>
  <c r="AL95" i="1"/>
  <c r="W96" i="1"/>
  <c r="S94" i="1"/>
  <c r="AD94" i="1"/>
  <c r="C95" i="18"/>
  <c r="S94" i="18"/>
  <c r="AD94" i="18"/>
  <c r="S94" i="17"/>
  <c r="AD94" i="17"/>
  <c r="S94" i="16"/>
  <c r="AD94" i="16"/>
  <c r="C95" i="14"/>
  <c r="G95" i="14"/>
  <c r="S94" i="14"/>
  <c r="AD94" i="14"/>
  <c r="F95" i="18"/>
  <c r="R95" i="18" s="1"/>
  <c r="G95" i="18"/>
  <c r="F95" i="1"/>
  <c r="R95" i="1" s="1"/>
  <c r="F99" i="20"/>
  <c r="R99" i="20" s="1"/>
  <c r="F95" i="17"/>
  <c r="R95" i="17" s="1"/>
  <c r="F98" i="21"/>
  <c r="R98" i="21" s="1"/>
  <c r="F95" i="16"/>
  <c r="R95" i="16" s="1"/>
  <c r="F98" i="22"/>
  <c r="R98" i="22" s="1"/>
  <c r="F95" i="14"/>
  <c r="R95" i="14" s="1"/>
  <c r="H96" i="24"/>
  <c r="B96" i="24"/>
  <c r="A96" i="24"/>
  <c r="J96" i="24"/>
  <c r="F97" i="24"/>
  <c r="R97" i="24" s="1"/>
  <c r="C98" i="24"/>
  <c r="G98" i="24"/>
  <c r="S97" i="24"/>
  <c r="AD97" i="24"/>
  <c r="I97" i="24"/>
  <c r="I95" i="14"/>
  <c r="I95" i="18"/>
  <c r="B94" i="16"/>
  <c r="I95" i="16"/>
  <c r="A94" i="16"/>
  <c r="J94" i="16"/>
  <c r="H94" i="18"/>
  <c r="B94" i="18"/>
  <c r="H94" i="14"/>
  <c r="B94" i="14"/>
  <c r="J94" i="18"/>
  <c r="A94" i="18"/>
  <c r="A94" i="14"/>
  <c r="J94" i="14"/>
  <c r="A97" i="22"/>
  <c r="J97" i="22"/>
  <c r="I98" i="22"/>
  <c r="S98" i="22"/>
  <c r="AD98" i="22"/>
  <c r="H97" i="22"/>
  <c r="B97" i="22"/>
  <c r="J97" i="21"/>
  <c r="A97" i="21"/>
  <c r="I98" i="21"/>
  <c r="S98" i="21"/>
  <c r="AD98" i="21"/>
  <c r="B97" i="21"/>
  <c r="J98" i="20"/>
  <c r="A98" i="20"/>
  <c r="I99" i="20"/>
  <c r="S99" i="20"/>
  <c r="AD99" i="20"/>
  <c r="B98" i="20"/>
  <c r="I95" i="17"/>
  <c r="B94" i="17"/>
  <c r="J94" i="17"/>
  <c r="A94" i="17"/>
  <c r="A94" i="1"/>
  <c r="J94" i="1"/>
  <c r="I95" i="1"/>
  <c r="B94" i="1"/>
  <c r="AL95" i="18"/>
  <c r="AM95" i="18"/>
  <c r="AK95" i="18"/>
  <c r="W96" i="18"/>
  <c r="M94" i="18"/>
  <c r="L94" i="18"/>
  <c r="Q95" i="18"/>
  <c r="U95" i="18"/>
  <c r="AK93" i="17"/>
  <c r="AM93" i="17"/>
  <c r="L93" i="17"/>
  <c r="Q94" i="17"/>
  <c r="M93" i="17"/>
  <c r="U97" i="17"/>
  <c r="U97" i="1"/>
  <c r="X95" i="1"/>
  <c r="M94" i="1"/>
  <c r="L94" i="1"/>
  <c r="Q95" i="1"/>
  <c r="AL96" i="1"/>
  <c r="AM96" i="1"/>
  <c r="AK96" i="1"/>
  <c r="W97" i="1"/>
  <c r="S95" i="1"/>
  <c r="AD95" i="1"/>
  <c r="C96" i="18"/>
  <c r="S95" i="18"/>
  <c r="AD95" i="18"/>
  <c r="S95" i="17"/>
  <c r="AD95" i="17"/>
  <c r="S95" i="16"/>
  <c r="AD95" i="16"/>
  <c r="C96" i="14"/>
  <c r="G96" i="14"/>
  <c r="S95" i="14"/>
  <c r="AD95" i="14"/>
  <c r="F96" i="18"/>
  <c r="R96" i="18" s="1"/>
  <c r="G96" i="18"/>
  <c r="F96" i="1"/>
  <c r="R96" i="1" s="1"/>
  <c r="F100" i="20"/>
  <c r="R100" i="20" s="1"/>
  <c r="F96" i="17"/>
  <c r="R96" i="17" s="1"/>
  <c r="F99" i="21"/>
  <c r="R99" i="21" s="1"/>
  <c r="F96" i="16"/>
  <c r="R96" i="16" s="1"/>
  <c r="F99" i="22"/>
  <c r="R99" i="22" s="1"/>
  <c r="F96" i="14"/>
  <c r="R96" i="14" s="1"/>
  <c r="F98" i="24"/>
  <c r="R98" i="24" s="1"/>
  <c r="C99" i="24"/>
  <c r="G99" i="24"/>
  <c r="I98" i="24"/>
  <c r="S98" i="24"/>
  <c r="AD98" i="24"/>
  <c r="H97" i="24"/>
  <c r="B97" i="24"/>
  <c r="J97" i="24"/>
  <c r="A97" i="24"/>
  <c r="H95" i="18"/>
  <c r="B95" i="18"/>
  <c r="B95" i="16"/>
  <c r="J95" i="18"/>
  <c r="A95" i="18"/>
  <c r="A95" i="16"/>
  <c r="J95" i="16"/>
  <c r="H95" i="14"/>
  <c r="B95" i="14"/>
  <c r="I96" i="14"/>
  <c r="I96" i="16"/>
  <c r="I96" i="18"/>
  <c r="A95" i="14"/>
  <c r="J95" i="14"/>
  <c r="I99" i="22"/>
  <c r="S99" i="22"/>
  <c r="AD99" i="22"/>
  <c r="H98" i="22"/>
  <c r="B98" i="22"/>
  <c r="A98" i="22"/>
  <c r="J98" i="22"/>
  <c r="A98" i="21"/>
  <c r="J98" i="21"/>
  <c r="I99" i="21"/>
  <c r="S99" i="21"/>
  <c r="AD99" i="21"/>
  <c r="B98" i="21"/>
  <c r="A99" i="20"/>
  <c r="J99" i="20"/>
  <c r="I100" i="20"/>
  <c r="S100" i="20"/>
  <c r="AD100" i="20"/>
  <c r="B99" i="20"/>
  <c r="I96" i="17"/>
  <c r="B95" i="17"/>
  <c r="J95" i="17"/>
  <c r="A95" i="17"/>
  <c r="A95" i="1"/>
  <c r="J95" i="1"/>
  <c r="I96" i="1"/>
  <c r="B95" i="1"/>
  <c r="AK96" i="18"/>
  <c r="AL96" i="18"/>
  <c r="AM96" i="18"/>
  <c r="W97" i="18"/>
  <c r="M95" i="18"/>
  <c r="L95" i="18"/>
  <c r="Q96" i="18"/>
  <c r="U96" i="18"/>
  <c r="AM94" i="17"/>
  <c r="AK94" i="17"/>
  <c r="L94" i="17"/>
  <c r="Q95" i="17"/>
  <c r="M94" i="17"/>
  <c r="U98" i="17"/>
  <c r="X96" i="1"/>
  <c r="L95" i="1"/>
  <c r="Q96" i="1"/>
  <c r="M95" i="1"/>
  <c r="AL97" i="1"/>
  <c r="AM97" i="1"/>
  <c r="AK97" i="1"/>
  <c r="W98" i="1"/>
  <c r="U98" i="1"/>
  <c r="S96" i="1"/>
  <c r="AD96" i="1"/>
  <c r="C97" i="18"/>
  <c r="S96" i="18"/>
  <c r="AD96" i="18"/>
  <c r="S96" i="17"/>
  <c r="AD96" i="17"/>
  <c r="S96" i="16"/>
  <c r="AD96" i="16"/>
  <c r="C97" i="14"/>
  <c r="G97" i="14"/>
  <c r="S96" i="14"/>
  <c r="AD96" i="14"/>
  <c r="F97" i="18"/>
  <c r="R97" i="18" s="1"/>
  <c r="G97" i="18"/>
  <c r="F97" i="1"/>
  <c r="R97" i="1" s="1"/>
  <c r="F101" i="20"/>
  <c r="R101" i="20" s="1"/>
  <c r="F97" i="17"/>
  <c r="R97" i="17" s="1"/>
  <c r="F100" i="21"/>
  <c r="R100" i="21" s="1"/>
  <c r="F97" i="16"/>
  <c r="R97" i="16" s="1"/>
  <c r="F100" i="22"/>
  <c r="R100" i="22" s="1"/>
  <c r="F97" i="14"/>
  <c r="R97" i="14" s="1"/>
  <c r="J98" i="24"/>
  <c r="A98" i="24"/>
  <c r="F99" i="24"/>
  <c r="R99" i="24" s="1"/>
  <c r="I99" i="24"/>
  <c r="S99" i="24"/>
  <c r="AD99" i="24"/>
  <c r="C100" i="24"/>
  <c r="G100" i="24"/>
  <c r="B98" i="24"/>
  <c r="H98" i="24"/>
  <c r="B96" i="16"/>
  <c r="A96" i="16"/>
  <c r="J96" i="16"/>
  <c r="H96" i="18"/>
  <c r="B96" i="18"/>
  <c r="H96" i="14"/>
  <c r="B96" i="14"/>
  <c r="I97" i="14"/>
  <c r="I97" i="16"/>
  <c r="I97" i="18"/>
  <c r="J96" i="18"/>
  <c r="A96" i="18"/>
  <c r="A96" i="14"/>
  <c r="J96" i="14"/>
  <c r="J99" i="22"/>
  <c r="A99" i="22"/>
  <c r="I100" i="22"/>
  <c r="S100" i="22"/>
  <c r="AD100" i="22"/>
  <c r="H99" i="22"/>
  <c r="B99" i="22"/>
  <c r="A99" i="21"/>
  <c r="J99" i="21"/>
  <c r="B99" i="21"/>
  <c r="I100" i="21"/>
  <c r="S100" i="21"/>
  <c r="AD100" i="21"/>
  <c r="I101" i="20"/>
  <c r="S101" i="20"/>
  <c r="AD101" i="20"/>
  <c r="B100" i="20"/>
  <c r="A100" i="20"/>
  <c r="J100" i="20"/>
  <c r="I97" i="17"/>
  <c r="B96" i="17"/>
  <c r="J96" i="17"/>
  <c r="A96" i="17"/>
  <c r="I97" i="1"/>
  <c r="B96" i="1"/>
  <c r="A96" i="1"/>
  <c r="J96" i="1"/>
  <c r="AL97" i="18"/>
  <c r="AK97" i="18"/>
  <c r="AM97" i="18"/>
  <c r="W98" i="18"/>
  <c r="M96" i="18"/>
  <c r="L96" i="18"/>
  <c r="Q97" i="18"/>
  <c r="U97" i="18"/>
  <c r="AM95" i="17"/>
  <c r="AK95" i="17"/>
  <c r="L95" i="17"/>
  <c r="Q96" i="17"/>
  <c r="M95" i="17"/>
  <c r="U99" i="17"/>
  <c r="X97" i="1"/>
  <c r="M96" i="1"/>
  <c r="L96" i="1"/>
  <c r="Q97" i="1"/>
  <c r="U99" i="1"/>
  <c r="AK98" i="1"/>
  <c r="AL98" i="1"/>
  <c r="AM98" i="1"/>
  <c r="W99" i="1"/>
  <c r="S97" i="1"/>
  <c r="AD97" i="1"/>
  <c r="C98" i="18"/>
  <c r="S97" i="18"/>
  <c r="AD97" i="18"/>
  <c r="S97" i="17"/>
  <c r="AD97" i="17"/>
  <c r="S97" i="16"/>
  <c r="AD97" i="16"/>
  <c r="C98" i="14"/>
  <c r="G98" i="14"/>
  <c r="S97" i="14"/>
  <c r="AD97" i="14"/>
  <c r="F98" i="18"/>
  <c r="R98" i="18" s="1"/>
  <c r="G98" i="18"/>
  <c r="F98" i="1"/>
  <c r="R98" i="1" s="1"/>
  <c r="F102" i="20"/>
  <c r="R102" i="20" s="1"/>
  <c r="F98" i="17"/>
  <c r="R98" i="17" s="1"/>
  <c r="F101" i="21"/>
  <c r="R101" i="21" s="1"/>
  <c r="F98" i="16"/>
  <c r="R98" i="16" s="1"/>
  <c r="F101" i="22"/>
  <c r="R101" i="22" s="1"/>
  <c r="F98" i="14"/>
  <c r="R98" i="14" s="1"/>
  <c r="A99" i="24"/>
  <c r="J99" i="24"/>
  <c r="F100" i="24"/>
  <c r="R100" i="24" s="1"/>
  <c r="C101" i="24"/>
  <c r="G101" i="24"/>
  <c r="I100" i="24"/>
  <c r="S100" i="24"/>
  <c r="AD100" i="24"/>
  <c r="B99" i="24"/>
  <c r="H99" i="24"/>
  <c r="A97" i="16"/>
  <c r="J97" i="16"/>
  <c r="B97" i="16"/>
  <c r="B97" i="18"/>
  <c r="H97" i="18"/>
  <c r="A97" i="14"/>
  <c r="J97" i="14"/>
  <c r="I98" i="14"/>
  <c r="I98" i="16"/>
  <c r="I98" i="18"/>
  <c r="J97" i="18"/>
  <c r="A97" i="18"/>
  <c r="H97" i="14"/>
  <c r="B97" i="14"/>
  <c r="J100" i="22"/>
  <c r="A100" i="22"/>
  <c r="I101" i="22"/>
  <c r="S101" i="22"/>
  <c r="AD101" i="22"/>
  <c r="B100" i="22"/>
  <c r="H100" i="22"/>
  <c r="B100" i="21"/>
  <c r="I101" i="21"/>
  <c r="S101" i="21"/>
  <c r="AD101" i="21"/>
  <c r="A100" i="21"/>
  <c r="J100" i="21"/>
  <c r="I102" i="20"/>
  <c r="S102" i="20"/>
  <c r="AD102" i="20"/>
  <c r="J101" i="20"/>
  <c r="A101" i="20"/>
  <c r="B101" i="20"/>
  <c r="I98" i="17"/>
  <c r="B97" i="17"/>
  <c r="J97" i="17"/>
  <c r="A97" i="17"/>
  <c r="B97" i="1"/>
  <c r="A97" i="1"/>
  <c r="J97" i="1"/>
  <c r="I98" i="1"/>
  <c r="AM98" i="18"/>
  <c r="AL98" i="18"/>
  <c r="AK98" i="18"/>
  <c r="W99" i="18"/>
  <c r="M97" i="18"/>
  <c r="L97" i="18"/>
  <c r="Q98" i="18"/>
  <c r="U98" i="18"/>
  <c r="AK96" i="17"/>
  <c r="AM96" i="17"/>
  <c r="L96" i="17"/>
  <c r="Q97" i="17"/>
  <c r="M96" i="17"/>
  <c r="U100" i="17"/>
  <c r="AL99" i="1"/>
  <c r="AM99" i="1"/>
  <c r="AK99" i="1"/>
  <c r="W100" i="1"/>
  <c r="X98" i="1"/>
  <c r="M97" i="1"/>
  <c r="L97" i="1"/>
  <c r="Q98" i="1"/>
  <c r="U100" i="1"/>
  <c r="S98" i="1"/>
  <c r="AD98" i="1"/>
  <c r="C99" i="18"/>
  <c r="S98" i="18"/>
  <c r="AD98" i="18"/>
  <c r="S98" i="17"/>
  <c r="AD98" i="17"/>
  <c r="S98" i="16"/>
  <c r="AD98" i="16"/>
  <c r="C99" i="14"/>
  <c r="G99" i="14"/>
  <c r="S98" i="14"/>
  <c r="AD98" i="14"/>
  <c r="F99" i="18"/>
  <c r="R99" i="18" s="1"/>
  <c r="G99" i="18"/>
  <c r="F99" i="1"/>
  <c r="R99" i="1" s="1"/>
  <c r="F103" i="20"/>
  <c r="R103" i="20" s="1"/>
  <c r="F99" i="17"/>
  <c r="R99" i="17" s="1"/>
  <c r="F102" i="21"/>
  <c r="R102" i="21" s="1"/>
  <c r="F99" i="16"/>
  <c r="R99" i="16" s="1"/>
  <c r="F102" i="22"/>
  <c r="R102" i="22" s="1"/>
  <c r="F99" i="14"/>
  <c r="R99" i="14" s="1"/>
  <c r="F101" i="24"/>
  <c r="R101" i="24" s="1"/>
  <c r="C102" i="24"/>
  <c r="G102" i="24"/>
  <c r="I101" i="24"/>
  <c r="S101" i="24"/>
  <c r="AD101" i="24"/>
  <c r="H100" i="24"/>
  <c r="B100" i="24"/>
  <c r="A100" i="24"/>
  <c r="J100" i="24"/>
  <c r="A98" i="16"/>
  <c r="J98" i="16"/>
  <c r="B98" i="16"/>
  <c r="H98" i="18"/>
  <c r="B98" i="18"/>
  <c r="H98" i="14"/>
  <c r="B98" i="14"/>
  <c r="I99" i="14"/>
  <c r="I99" i="16"/>
  <c r="I99" i="18"/>
  <c r="J98" i="18"/>
  <c r="A98" i="18"/>
  <c r="A98" i="14"/>
  <c r="J98" i="14"/>
  <c r="A101" i="22"/>
  <c r="J101" i="22"/>
  <c r="I102" i="22"/>
  <c r="S102" i="22"/>
  <c r="AD102" i="22"/>
  <c r="H101" i="22"/>
  <c r="B101" i="22"/>
  <c r="S102" i="21"/>
  <c r="AD102" i="21"/>
  <c r="I102" i="21"/>
  <c r="B101" i="21"/>
  <c r="A101" i="21"/>
  <c r="J101" i="21"/>
  <c r="S103" i="20"/>
  <c r="AD103" i="20"/>
  <c r="I103" i="20"/>
  <c r="B102" i="20"/>
  <c r="A102" i="20"/>
  <c r="J102" i="20"/>
  <c r="I99" i="17"/>
  <c r="B98" i="17"/>
  <c r="J98" i="17"/>
  <c r="A98" i="17"/>
  <c r="B98" i="1"/>
  <c r="A98" i="1"/>
  <c r="J98" i="1"/>
  <c r="I99" i="1"/>
  <c r="AL99" i="18"/>
  <c r="AM99" i="18"/>
  <c r="AK99" i="18"/>
  <c r="W100" i="18"/>
  <c r="M98" i="18"/>
  <c r="L98" i="18"/>
  <c r="Q99" i="18"/>
  <c r="U99" i="18"/>
  <c r="AK97" i="17"/>
  <c r="AM97" i="17"/>
  <c r="L97" i="17"/>
  <c r="Q98" i="17"/>
  <c r="M97" i="17"/>
  <c r="U101" i="17"/>
  <c r="AM100" i="1"/>
  <c r="AK100" i="1"/>
  <c r="AL100" i="1"/>
  <c r="W101" i="1"/>
  <c r="X99" i="1"/>
  <c r="M98" i="1"/>
  <c r="L98" i="1"/>
  <c r="Q99" i="1"/>
  <c r="U101" i="1"/>
  <c r="S99" i="1"/>
  <c r="AD99" i="1"/>
  <c r="C100" i="18"/>
  <c r="S99" i="18"/>
  <c r="AD99" i="18"/>
  <c r="S99" i="17"/>
  <c r="AD99" i="17"/>
  <c r="S99" i="16"/>
  <c r="AD99" i="16"/>
  <c r="C100" i="14"/>
  <c r="G100" i="14"/>
  <c r="S99" i="14"/>
  <c r="AD99" i="14"/>
  <c r="F100" i="18"/>
  <c r="R100" i="18" s="1"/>
  <c r="G100" i="18"/>
  <c r="F100" i="1"/>
  <c r="R100" i="1" s="1"/>
  <c r="F104" i="20"/>
  <c r="R104" i="20" s="1"/>
  <c r="F100" i="17"/>
  <c r="R100" i="17" s="1"/>
  <c r="F103" i="21"/>
  <c r="R103" i="21" s="1"/>
  <c r="F100" i="16"/>
  <c r="R100" i="16" s="1"/>
  <c r="F103" i="22"/>
  <c r="R103" i="22" s="1"/>
  <c r="F100" i="14"/>
  <c r="R100" i="14" s="1"/>
  <c r="J101" i="24"/>
  <c r="A101" i="24"/>
  <c r="F102" i="24"/>
  <c r="R102" i="24" s="1"/>
  <c r="C103" i="24"/>
  <c r="G103" i="24"/>
  <c r="S102" i="24"/>
  <c r="AD102" i="24"/>
  <c r="I102" i="24"/>
  <c r="H101" i="24"/>
  <c r="B101" i="24"/>
  <c r="H99" i="18"/>
  <c r="B99" i="18"/>
  <c r="J99" i="18"/>
  <c r="A99" i="18"/>
  <c r="A99" i="14"/>
  <c r="J99" i="14"/>
  <c r="H99" i="14"/>
  <c r="B99" i="14"/>
  <c r="A99" i="16"/>
  <c r="J99" i="16"/>
  <c r="I100" i="14"/>
  <c r="I100" i="16"/>
  <c r="I100" i="18"/>
  <c r="B99" i="16"/>
  <c r="I103" i="22"/>
  <c r="S103" i="22"/>
  <c r="AD103" i="22"/>
  <c r="H102" i="22"/>
  <c r="B102" i="22"/>
  <c r="A102" i="22"/>
  <c r="J102" i="22"/>
  <c r="J102" i="21"/>
  <c r="A102" i="21"/>
  <c r="S103" i="21"/>
  <c r="AD103" i="21"/>
  <c r="I103" i="21"/>
  <c r="B102" i="21"/>
  <c r="A103" i="20"/>
  <c r="J103" i="20"/>
  <c r="I104" i="20"/>
  <c r="S104" i="20"/>
  <c r="AD104" i="20"/>
  <c r="B103" i="20"/>
  <c r="I100" i="17"/>
  <c r="B99" i="17"/>
  <c r="J99" i="17"/>
  <c r="A99" i="17"/>
  <c r="A99" i="1"/>
  <c r="J99" i="1"/>
  <c r="B99" i="1"/>
  <c r="I100" i="1"/>
  <c r="AK100" i="18"/>
  <c r="AL100" i="18"/>
  <c r="AM100" i="18"/>
  <c r="W101" i="18"/>
  <c r="M99" i="18"/>
  <c r="L99" i="18"/>
  <c r="Q100" i="18"/>
  <c r="U100" i="18"/>
  <c r="AM98" i="17"/>
  <c r="AK98" i="17"/>
  <c r="L98" i="17"/>
  <c r="Q99" i="17"/>
  <c r="M98" i="17"/>
  <c r="U102" i="17"/>
  <c r="AK101" i="1"/>
  <c r="AL101" i="1"/>
  <c r="AM101" i="1"/>
  <c r="W102" i="1"/>
  <c r="X100" i="1"/>
  <c r="L99" i="1"/>
  <c r="Q100" i="1"/>
  <c r="M99" i="1"/>
  <c r="U102" i="1"/>
  <c r="S100" i="1"/>
  <c r="AD100" i="1"/>
  <c r="C101" i="18"/>
  <c r="S100" i="18"/>
  <c r="AD100" i="18"/>
  <c r="S100" i="17"/>
  <c r="AD100" i="17"/>
  <c r="S100" i="16"/>
  <c r="AD100" i="16"/>
  <c r="C101" i="14"/>
  <c r="G101" i="14"/>
  <c r="S100" i="14"/>
  <c r="AD100" i="14"/>
  <c r="F101" i="18"/>
  <c r="R101" i="18" s="1"/>
  <c r="G101" i="18"/>
  <c r="F101" i="1"/>
  <c r="R101" i="1" s="1"/>
  <c r="F105" i="20"/>
  <c r="R105" i="20" s="1"/>
  <c r="F101" i="17"/>
  <c r="R101" i="17" s="1"/>
  <c r="F104" i="21"/>
  <c r="R104" i="21" s="1"/>
  <c r="F101" i="16"/>
  <c r="R101" i="16" s="1"/>
  <c r="F104" i="22"/>
  <c r="R104" i="22" s="1"/>
  <c r="F101" i="14"/>
  <c r="R101" i="14" s="1"/>
  <c r="B102" i="24"/>
  <c r="H102" i="24"/>
  <c r="J102" i="24"/>
  <c r="A102" i="24"/>
  <c r="F103" i="24"/>
  <c r="R103" i="24" s="1"/>
  <c r="I103" i="24"/>
  <c r="S103" i="24"/>
  <c r="AD103" i="24"/>
  <c r="C104" i="24"/>
  <c r="G104" i="24"/>
  <c r="A100" i="16"/>
  <c r="J100" i="16"/>
  <c r="H100" i="18"/>
  <c r="B100" i="18"/>
  <c r="H100" i="14"/>
  <c r="B100" i="14"/>
  <c r="B100" i="16"/>
  <c r="I101" i="14"/>
  <c r="I101" i="16"/>
  <c r="I101" i="18"/>
  <c r="J100" i="18"/>
  <c r="A100" i="18"/>
  <c r="A100" i="14"/>
  <c r="J100" i="14"/>
  <c r="J103" i="22"/>
  <c r="A103" i="22"/>
  <c r="I104" i="22"/>
  <c r="S104" i="22"/>
  <c r="AD104" i="22"/>
  <c r="H103" i="22"/>
  <c r="B103" i="22"/>
  <c r="I104" i="21"/>
  <c r="S104" i="21"/>
  <c r="AD104" i="21"/>
  <c r="B103" i="21"/>
  <c r="J103" i="21"/>
  <c r="A103" i="21"/>
  <c r="B104" i="20"/>
  <c r="S105" i="20"/>
  <c r="AD105" i="20"/>
  <c r="I105" i="20"/>
  <c r="J104" i="20"/>
  <c r="A104" i="20"/>
  <c r="I101" i="17"/>
  <c r="B100" i="17"/>
  <c r="J100" i="17"/>
  <c r="A100" i="17"/>
  <c r="B100" i="1"/>
  <c r="A100" i="1"/>
  <c r="J100" i="1"/>
  <c r="I101" i="1"/>
  <c r="AL101" i="18"/>
  <c r="AK101" i="18"/>
  <c r="AM101" i="18"/>
  <c r="W102" i="18"/>
  <c r="M100" i="18"/>
  <c r="L100" i="18"/>
  <c r="Q101" i="18"/>
  <c r="U101" i="18"/>
  <c r="AM99" i="17"/>
  <c r="AK99" i="17"/>
  <c r="L99" i="17"/>
  <c r="Q100" i="17"/>
  <c r="M99" i="17"/>
  <c r="U103" i="17"/>
  <c r="AM102" i="1"/>
  <c r="AK102" i="1"/>
  <c r="AL102" i="1"/>
  <c r="W103" i="1"/>
  <c r="X101" i="1"/>
  <c r="M100" i="1"/>
  <c r="L100" i="1"/>
  <c r="Q101" i="1"/>
  <c r="U103" i="1"/>
  <c r="S101" i="1"/>
  <c r="AD101" i="1"/>
  <c r="C102" i="18"/>
  <c r="S101" i="18"/>
  <c r="AD101" i="18"/>
  <c r="S101" i="17"/>
  <c r="AD101" i="17"/>
  <c r="S101" i="16"/>
  <c r="AD101" i="16"/>
  <c r="C102" i="14"/>
  <c r="G102" i="14"/>
  <c r="S101" i="14"/>
  <c r="AD101" i="14"/>
  <c r="F102" i="18"/>
  <c r="R102" i="18" s="1"/>
  <c r="G102" i="18"/>
  <c r="F102" i="1"/>
  <c r="R102" i="1" s="1"/>
  <c r="F106" i="20"/>
  <c r="R106" i="20" s="1"/>
  <c r="F102" i="17"/>
  <c r="R102" i="17" s="1"/>
  <c r="F105" i="21"/>
  <c r="R105" i="21" s="1"/>
  <c r="F102" i="16"/>
  <c r="R102" i="16" s="1"/>
  <c r="F105" i="22"/>
  <c r="R105" i="22" s="1"/>
  <c r="F102" i="14"/>
  <c r="R102" i="14" s="1"/>
  <c r="B103" i="24"/>
  <c r="H103" i="24"/>
  <c r="A103" i="24"/>
  <c r="J103" i="24"/>
  <c r="F104" i="24"/>
  <c r="R104" i="24" s="1"/>
  <c r="S104" i="24"/>
  <c r="AD104" i="24"/>
  <c r="C105" i="24"/>
  <c r="G105" i="24"/>
  <c r="I104" i="24"/>
  <c r="J101" i="18"/>
  <c r="A101" i="18"/>
  <c r="B101" i="18"/>
  <c r="H101" i="18"/>
  <c r="H101" i="14"/>
  <c r="B101" i="14"/>
  <c r="B101" i="16"/>
  <c r="A101" i="14"/>
  <c r="J101" i="14"/>
  <c r="I102" i="14"/>
  <c r="I102" i="16"/>
  <c r="I102" i="18"/>
  <c r="A101" i="16"/>
  <c r="J101" i="16"/>
  <c r="J104" i="22"/>
  <c r="A104" i="22"/>
  <c r="I105" i="22"/>
  <c r="S105" i="22"/>
  <c r="AD105" i="22"/>
  <c r="B104" i="22"/>
  <c r="H104" i="22"/>
  <c r="I105" i="21"/>
  <c r="S105" i="21"/>
  <c r="AD105" i="21"/>
  <c r="B104" i="21"/>
  <c r="A104" i="21"/>
  <c r="J104" i="21"/>
  <c r="J105" i="20"/>
  <c r="A105" i="20"/>
  <c r="I106" i="20"/>
  <c r="S106" i="20"/>
  <c r="AD106" i="20"/>
  <c r="B105" i="20"/>
  <c r="I102" i="17"/>
  <c r="B101" i="17"/>
  <c r="J101" i="17"/>
  <c r="A101" i="17"/>
  <c r="B101" i="1"/>
  <c r="I102" i="1"/>
  <c r="A101" i="1"/>
  <c r="J101" i="1"/>
  <c r="AM102" i="18"/>
  <c r="AL102" i="18"/>
  <c r="AK102" i="18"/>
  <c r="W103" i="18"/>
  <c r="M101" i="18"/>
  <c r="L101" i="18"/>
  <c r="Q102" i="18"/>
  <c r="U102" i="18"/>
  <c r="AK100" i="17"/>
  <c r="AM100" i="17"/>
  <c r="L100" i="17"/>
  <c r="Q101" i="17"/>
  <c r="M100" i="17"/>
  <c r="U104" i="17"/>
  <c r="AM103" i="1"/>
  <c r="AK103" i="1"/>
  <c r="AL103" i="1"/>
  <c r="W104" i="1"/>
  <c r="X102" i="1"/>
  <c r="M101" i="1"/>
  <c r="L101" i="1"/>
  <c r="Q102" i="1"/>
  <c r="U104" i="1"/>
  <c r="S102" i="1"/>
  <c r="AD102" i="1"/>
  <c r="C103" i="18"/>
  <c r="S102" i="18"/>
  <c r="AD102" i="18"/>
  <c r="S102" i="17"/>
  <c r="AD102" i="17"/>
  <c r="S102" i="16"/>
  <c r="AD102" i="16"/>
  <c r="C103" i="14"/>
  <c r="G103" i="14"/>
  <c r="S102" i="14"/>
  <c r="AD102" i="14"/>
  <c r="F103" i="18"/>
  <c r="R103" i="18" s="1"/>
  <c r="G103" i="18"/>
  <c r="F103" i="1"/>
  <c r="R103" i="1" s="1"/>
  <c r="F107" i="20"/>
  <c r="R107" i="20" s="1"/>
  <c r="F103" i="17"/>
  <c r="R103" i="17" s="1"/>
  <c r="F106" i="21"/>
  <c r="R106" i="21" s="1"/>
  <c r="F103" i="16"/>
  <c r="R103" i="16" s="1"/>
  <c r="F106" i="22"/>
  <c r="R106" i="22" s="1"/>
  <c r="F103" i="14"/>
  <c r="R103" i="14" s="1"/>
  <c r="H104" i="24"/>
  <c r="B104" i="24"/>
  <c r="F105" i="24"/>
  <c r="R105" i="24" s="1"/>
  <c r="I105" i="24"/>
  <c r="S105" i="24"/>
  <c r="AD105" i="24"/>
  <c r="C106" i="24"/>
  <c r="G106" i="24"/>
  <c r="A104" i="24"/>
  <c r="J104" i="24"/>
  <c r="B102" i="16"/>
  <c r="A102" i="16"/>
  <c r="J102" i="16"/>
  <c r="H102" i="18"/>
  <c r="B102" i="18"/>
  <c r="H102" i="14"/>
  <c r="B102" i="14"/>
  <c r="I103" i="14"/>
  <c r="I103" i="16"/>
  <c r="I103" i="18"/>
  <c r="J102" i="18"/>
  <c r="A102" i="18"/>
  <c r="A102" i="14"/>
  <c r="J102" i="14"/>
  <c r="A105" i="22"/>
  <c r="J105" i="22"/>
  <c r="I106" i="22"/>
  <c r="S106" i="22"/>
  <c r="AD106" i="22"/>
  <c r="H105" i="22"/>
  <c r="B105" i="22"/>
  <c r="A105" i="21"/>
  <c r="J105" i="21"/>
  <c r="I106" i="21"/>
  <c r="S106" i="21"/>
  <c r="AD106" i="21"/>
  <c r="B105" i="21"/>
  <c r="A106" i="20"/>
  <c r="J106" i="20"/>
  <c r="I107" i="20"/>
  <c r="S107" i="20"/>
  <c r="AD107" i="20"/>
  <c r="B106" i="20"/>
  <c r="I103" i="17"/>
  <c r="B102" i="17"/>
  <c r="J102" i="17"/>
  <c r="A102" i="17"/>
  <c r="I103" i="1"/>
  <c r="B102" i="1"/>
  <c r="A102" i="1"/>
  <c r="J102" i="1"/>
  <c r="AL103" i="18"/>
  <c r="AM103" i="18"/>
  <c r="AK103" i="18"/>
  <c r="W104" i="18"/>
  <c r="M102" i="18"/>
  <c r="L102" i="18"/>
  <c r="Q103" i="18"/>
  <c r="U103" i="18"/>
  <c r="AK101" i="17"/>
  <c r="AM101" i="17"/>
  <c r="L101" i="17"/>
  <c r="Q102" i="17"/>
  <c r="M101" i="17"/>
  <c r="U105" i="17"/>
  <c r="X103" i="1"/>
  <c r="M102" i="1"/>
  <c r="L102" i="1"/>
  <c r="Q103" i="1"/>
  <c r="AL104" i="1"/>
  <c r="AM104" i="1"/>
  <c r="AK104" i="1"/>
  <c r="W105" i="1"/>
  <c r="U105" i="1"/>
  <c r="S103" i="1"/>
  <c r="AD103" i="1"/>
  <c r="C104" i="18"/>
  <c r="S103" i="18"/>
  <c r="AD103" i="18"/>
  <c r="S103" i="17"/>
  <c r="AD103" i="17"/>
  <c r="S103" i="16"/>
  <c r="AD103" i="16"/>
  <c r="C104" i="14"/>
  <c r="G104" i="14"/>
  <c r="S103" i="14"/>
  <c r="AD103" i="14"/>
  <c r="F104" i="18"/>
  <c r="R104" i="18" s="1"/>
  <c r="G104" i="18"/>
  <c r="F104" i="1"/>
  <c r="R104" i="1" s="1"/>
  <c r="F108" i="20"/>
  <c r="R108" i="20" s="1"/>
  <c r="F104" i="17"/>
  <c r="R104" i="17" s="1"/>
  <c r="F107" i="21"/>
  <c r="R107" i="21"/>
  <c r="F104" i="16"/>
  <c r="R104" i="16" s="1"/>
  <c r="F107" i="22"/>
  <c r="R107" i="22" s="1"/>
  <c r="F104" i="14"/>
  <c r="R104" i="14" s="1"/>
  <c r="J105" i="24"/>
  <c r="A105" i="24"/>
  <c r="F106" i="24"/>
  <c r="R106" i="24" s="1"/>
  <c r="S106" i="24"/>
  <c r="AD106" i="24"/>
  <c r="C107" i="24"/>
  <c r="G107" i="24"/>
  <c r="I106" i="24"/>
  <c r="B105" i="24"/>
  <c r="H105" i="24"/>
  <c r="A103" i="14"/>
  <c r="J103" i="14"/>
  <c r="J103" i="18"/>
  <c r="A103" i="18"/>
  <c r="H103" i="14"/>
  <c r="B103" i="14"/>
  <c r="A103" i="16"/>
  <c r="J103" i="16"/>
  <c r="H103" i="18"/>
  <c r="B103" i="18"/>
  <c r="I104" i="14"/>
  <c r="I104" i="16"/>
  <c r="I104" i="18"/>
  <c r="B103" i="16"/>
  <c r="I107" i="22"/>
  <c r="S107" i="22"/>
  <c r="AD107" i="22"/>
  <c r="H106" i="22"/>
  <c r="B106" i="22"/>
  <c r="A106" i="22"/>
  <c r="J106" i="22"/>
  <c r="I107" i="21"/>
  <c r="S107" i="21"/>
  <c r="AD107" i="21"/>
  <c r="B106" i="21"/>
  <c r="J106" i="21"/>
  <c r="A106" i="21"/>
  <c r="A107" i="20"/>
  <c r="J107" i="20"/>
  <c r="B107" i="20"/>
  <c r="I108" i="20"/>
  <c r="S108" i="20"/>
  <c r="AD108" i="20"/>
  <c r="I104" i="17"/>
  <c r="B103" i="17"/>
  <c r="J103" i="17"/>
  <c r="A103" i="17"/>
  <c r="I104" i="1"/>
  <c r="A103" i="1"/>
  <c r="J103" i="1"/>
  <c r="B103" i="1"/>
  <c r="AK104" i="18"/>
  <c r="AL104" i="18"/>
  <c r="AM104" i="18"/>
  <c r="W105" i="18"/>
  <c r="M103" i="18"/>
  <c r="L103" i="18"/>
  <c r="Q104" i="18"/>
  <c r="U104" i="18"/>
  <c r="AM102" i="17"/>
  <c r="AK102" i="17"/>
  <c r="L102" i="17"/>
  <c r="Q103" i="17"/>
  <c r="M102" i="17"/>
  <c r="U106" i="17"/>
  <c r="U106" i="1"/>
  <c r="X104" i="1"/>
  <c r="M103" i="1"/>
  <c r="L103" i="1"/>
  <c r="Q104" i="1"/>
  <c r="AK105" i="1"/>
  <c r="AL105" i="1"/>
  <c r="AM105" i="1"/>
  <c r="W106" i="1"/>
  <c r="S104" i="1"/>
  <c r="AD104" i="1"/>
  <c r="C105" i="18"/>
  <c r="S104" i="18"/>
  <c r="AD104" i="18"/>
  <c r="S104" i="17"/>
  <c r="AD104" i="17"/>
  <c r="S104" i="16"/>
  <c r="AD104" i="16"/>
  <c r="C105" i="14"/>
  <c r="G105" i="14"/>
  <c r="S104" i="14"/>
  <c r="AD104" i="14"/>
  <c r="F105" i="18"/>
  <c r="R105" i="18" s="1"/>
  <c r="G105" i="18"/>
  <c r="F105" i="1"/>
  <c r="R105" i="1" s="1"/>
  <c r="F109" i="20"/>
  <c r="R109" i="20" s="1"/>
  <c r="F105" i="17"/>
  <c r="R105" i="17" s="1"/>
  <c r="F108" i="21"/>
  <c r="R108" i="21" s="1"/>
  <c r="F105" i="16"/>
  <c r="R105" i="16" s="1"/>
  <c r="F108" i="22"/>
  <c r="R108" i="22" s="1"/>
  <c r="F105" i="14"/>
  <c r="R105" i="14" s="1"/>
  <c r="J106" i="24"/>
  <c r="A106" i="24"/>
  <c r="F107" i="24"/>
  <c r="R107" i="24" s="1"/>
  <c r="I107" i="24"/>
  <c r="S107" i="24"/>
  <c r="AD107" i="24"/>
  <c r="C108" i="24"/>
  <c r="G108" i="24"/>
  <c r="H106" i="24"/>
  <c r="B106" i="24"/>
  <c r="A104" i="16"/>
  <c r="J104" i="16"/>
  <c r="H104" i="18"/>
  <c r="B104" i="18"/>
  <c r="H104" i="14"/>
  <c r="B104" i="14"/>
  <c r="B104" i="16"/>
  <c r="I105" i="14"/>
  <c r="I105" i="16"/>
  <c r="I105" i="18"/>
  <c r="J104" i="18"/>
  <c r="A104" i="18"/>
  <c r="A104" i="14"/>
  <c r="J104" i="14"/>
  <c r="J107" i="22"/>
  <c r="A107" i="22"/>
  <c r="I108" i="22"/>
  <c r="S108" i="22"/>
  <c r="AD108" i="22"/>
  <c r="B107" i="22"/>
  <c r="H107" i="22"/>
  <c r="I108" i="21"/>
  <c r="S108" i="21"/>
  <c r="AD108" i="21"/>
  <c r="B107" i="21"/>
  <c r="J107" i="21"/>
  <c r="A107" i="21"/>
  <c r="A108" i="20"/>
  <c r="J108" i="20"/>
  <c r="S109" i="20"/>
  <c r="AD109" i="20"/>
  <c r="I109" i="20"/>
  <c r="B108" i="20"/>
  <c r="I105" i="17"/>
  <c r="B104" i="17"/>
  <c r="J104" i="17"/>
  <c r="A104" i="17"/>
  <c r="B104" i="1"/>
  <c r="A104" i="1"/>
  <c r="J104" i="1"/>
  <c r="I105" i="1"/>
  <c r="AK105" i="18"/>
  <c r="AM105" i="18"/>
  <c r="AL105" i="18"/>
  <c r="W106" i="18"/>
  <c r="M104" i="18"/>
  <c r="L104" i="18"/>
  <c r="Q105" i="18"/>
  <c r="U105" i="18"/>
  <c r="AM103" i="17"/>
  <c r="AK103" i="17"/>
  <c r="L103" i="17"/>
  <c r="Q104" i="17"/>
  <c r="M103" i="17"/>
  <c r="U107" i="17"/>
  <c r="X105" i="1"/>
  <c r="M104" i="1"/>
  <c r="L104" i="1"/>
  <c r="Q105" i="1"/>
  <c r="AK106" i="1"/>
  <c r="AL106" i="1"/>
  <c r="AM106" i="1"/>
  <c r="W107" i="1"/>
  <c r="U107" i="1"/>
  <c r="S105" i="1"/>
  <c r="AD105" i="1"/>
  <c r="C106" i="18"/>
  <c r="S105" i="18"/>
  <c r="AD105" i="18"/>
  <c r="S105" i="17"/>
  <c r="AD105" i="17"/>
  <c r="S105" i="16"/>
  <c r="AD105" i="16"/>
  <c r="C106" i="14"/>
  <c r="G106" i="14"/>
  <c r="S105" i="14"/>
  <c r="AD105" i="14"/>
  <c r="F106" i="18"/>
  <c r="R106" i="18" s="1"/>
  <c r="G106" i="18"/>
  <c r="F106" i="1"/>
  <c r="R106" i="1" s="1"/>
  <c r="F110" i="20"/>
  <c r="R110" i="20"/>
  <c r="F106" i="17"/>
  <c r="R106" i="17" s="1"/>
  <c r="F109" i="21"/>
  <c r="R109" i="21" s="1"/>
  <c r="F106" i="16"/>
  <c r="R106" i="16" s="1"/>
  <c r="F109" i="22"/>
  <c r="R109" i="22" s="1"/>
  <c r="F106" i="14"/>
  <c r="R106" i="14" s="1"/>
  <c r="A107" i="24"/>
  <c r="J107" i="24"/>
  <c r="F108" i="24"/>
  <c r="R108" i="24" s="1"/>
  <c r="S108" i="24"/>
  <c r="AD108" i="24"/>
  <c r="C109" i="24"/>
  <c r="G109" i="24"/>
  <c r="I108" i="24"/>
  <c r="B107" i="24"/>
  <c r="H107" i="24"/>
  <c r="A105" i="16"/>
  <c r="J105" i="16"/>
  <c r="B105" i="16"/>
  <c r="B105" i="18"/>
  <c r="H105" i="18"/>
  <c r="A105" i="14"/>
  <c r="J105" i="14"/>
  <c r="I106" i="14"/>
  <c r="I106" i="16"/>
  <c r="I106" i="18"/>
  <c r="J105" i="18"/>
  <c r="A105" i="18"/>
  <c r="H105" i="14"/>
  <c r="B105" i="14"/>
  <c r="J108" i="22"/>
  <c r="A108" i="22"/>
  <c r="B108" i="22"/>
  <c r="H108" i="22"/>
  <c r="I109" i="22"/>
  <c r="S109" i="22"/>
  <c r="AD109" i="22"/>
  <c r="I109" i="21"/>
  <c r="S109" i="21"/>
  <c r="AD109" i="21"/>
  <c r="B108" i="21"/>
  <c r="A108" i="21"/>
  <c r="J108" i="21"/>
  <c r="I110" i="20"/>
  <c r="S110" i="20"/>
  <c r="AD110" i="20"/>
  <c r="B109" i="20"/>
  <c r="J109" i="20"/>
  <c r="A109" i="20"/>
  <c r="I106" i="17"/>
  <c r="B105" i="17"/>
  <c r="J105" i="17"/>
  <c r="A105" i="17"/>
  <c r="B105" i="1"/>
  <c r="A105" i="1"/>
  <c r="J105" i="1"/>
  <c r="I106" i="1"/>
  <c r="AM106" i="18"/>
  <c r="AK106" i="18"/>
  <c r="AL106" i="18"/>
  <c r="W107" i="18"/>
  <c r="M105" i="18"/>
  <c r="L105" i="18"/>
  <c r="Q106" i="18"/>
  <c r="U106" i="18"/>
  <c r="AK104" i="17"/>
  <c r="AM104" i="17"/>
  <c r="L104" i="17"/>
  <c r="Q105" i="17"/>
  <c r="M104" i="17"/>
  <c r="U108" i="17"/>
  <c r="U108" i="1"/>
  <c r="X106" i="1"/>
  <c r="L105" i="1"/>
  <c r="Q106" i="1"/>
  <c r="M105" i="1"/>
  <c r="AM107" i="1"/>
  <c r="AK107" i="1"/>
  <c r="AL107" i="1"/>
  <c r="W108" i="1"/>
  <c r="S106" i="1"/>
  <c r="AD106" i="1"/>
  <c r="C107" i="18"/>
  <c r="S106" i="18"/>
  <c r="AD106" i="18"/>
  <c r="S106" i="17"/>
  <c r="AD106" i="17"/>
  <c r="S106" i="16"/>
  <c r="AD106" i="16"/>
  <c r="C107" i="14"/>
  <c r="G107" i="14"/>
  <c r="S106" i="14"/>
  <c r="AD106" i="14"/>
  <c r="F107" i="18"/>
  <c r="R107" i="18" s="1"/>
  <c r="G107" i="18"/>
  <c r="F107" i="1"/>
  <c r="R107" i="1" s="1"/>
  <c r="F111" i="20"/>
  <c r="R111" i="20" s="1"/>
  <c r="F107" i="17"/>
  <c r="R107" i="17" s="1"/>
  <c r="F110" i="21"/>
  <c r="R110" i="21" s="1"/>
  <c r="F107" i="16"/>
  <c r="R107" i="16" s="1"/>
  <c r="F110" i="22"/>
  <c r="R110" i="22" s="1"/>
  <c r="F107" i="14"/>
  <c r="R107" i="14" s="1"/>
  <c r="H108" i="24"/>
  <c r="B108" i="24"/>
  <c r="A108" i="24"/>
  <c r="J108" i="24"/>
  <c r="F109" i="24"/>
  <c r="R109" i="24" s="1"/>
  <c r="C110" i="24"/>
  <c r="G110" i="24"/>
  <c r="I109" i="24"/>
  <c r="S109" i="24"/>
  <c r="AD109" i="24"/>
  <c r="B106" i="16"/>
  <c r="A106" i="16"/>
  <c r="J106" i="16"/>
  <c r="H106" i="18"/>
  <c r="B106" i="18"/>
  <c r="H106" i="14"/>
  <c r="B106" i="14"/>
  <c r="I107" i="14"/>
  <c r="I107" i="16"/>
  <c r="I107" i="18"/>
  <c r="J106" i="18"/>
  <c r="A106" i="18"/>
  <c r="A106" i="14"/>
  <c r="J106" i="14"/>
  <c r="I110" i="22"/>
  <c r="S110" i="22"/>
  <c r="AD110" i="22"/>
  <c r="H109" i="22"/>
  <c r="B109" i="22"/>
  <c r="A109" i="22"/>
  <c r="J109" i="22"/>
  <c r="A109" i="21"/>
  <c r="J109" i="21"/>
  <c r="I110" i="21"/>
  <c r="S110" i="21"/>
  <c r="AD110" i="21"/>
  <c r="B109" i="21"/>
  <c r="B110" i="20"/>
  <c r="I111" i="20"/>
  <c r="S111" i="20"/>
  <c r="AD111" i="20"/>
  <c r="A110" i="20"/>
  <c r="J110" i="20"/>
  <c r="I107" i="17"/>
  <c r="B106" i="17"/>
  <c r="J106" i="17"/>
  <c r="A106" i="17"/>
  <c r="B106" i="1"/>
  <c r="A106" i="1"/>
  <c r="J106" i="1"/>
  <c r="I107" i="1"/>
  <c r="AL107" i="18"/>
  <c r="AM107" i="18"/>
  <c r="AK107" i="18"/>
  <c r="W108" i="18"/>
  <c r="M106" i="18"/>
  <c r="L106" i="18"/>
  <c r="Q107" i="18"/>
  <c r="U107" i="18"/>
  <c r="AK105" i="17"/>
  <c r="AM105" i="17"/>
  <c r="L105" i="17"/>
  <c r="Q106" i="17"/>
  <c r="M105" i="17"/>
  <c r="U109" i="17"/>
  <c r="X107" i="1"/>
  <c r="M106" i="1"/>
  <c r="L106" i="1"/>
  <c r="Q107" i="1"/>
  <c r="AL108" i="1"/>
  <c r="AM108" i="1"/>
  <c r="AK108" i="1"/>
  <c r="W109" i="1"/>
  <c r="U109" i="1"/>
  <c r="S107" i="1"/>
  <c r="AD107" i="1"/>
  <c r="C108" i="18"/>
  <c r="S107" i="18"/>
  <c r="AD107" i="18"/>
  <c r="S107" i="17"/>
  <c r="S107" i="16"/>
  <c r="AD107" i="16"/>
  <c r="C108" i="14"/>
  <c r="G108" i="14"/>
  <c r="S107" i="14"/>
  <c r="AD107" i="14"/>
  <c r="F108" i="18"/>
  <c r="R108" i="18" s="1"/>
  <c r="G108" i="18"/>
  <c r="F108" i="1"/>
  <c r="R108" i="1" s="1"/>
  <c r="F112" i="20"/>
  <c r="R112" i="20" s="1"/>
  <c r="F108" i="17"/>
  <c r="R108" i="17" s="1"/>
  <c r="F111" i="21"/>
  <c r="R111" i="21" s="1"/>
  <c r="F108" i="16"/>
  <c r="R108" i="16" s="1"/>
  <c r="F111" i="22"/>
  <c r="R111" i="22" s="1"/>
  <c r="F108" i="14"/>
  <c r="R108" i="14" s="1"/>
  <c r="A109" i="24"/>
  <c r="J109" i="24"/>
  <c r="F110" i="24"/>
  <c r="R110" i="24" s="1"/>
  <c r="I110" i="24"/>
  <c r="S110" i="24"/>
  <c r="AD110" i="24"/>
  <c r="C111" i="24"/>
  <c r="G111" i="24"/>
  <c r="B109" i="24"/>
  <c r="H109" i="24"/>
  <c r="A107" i="16"/>
  <c r="J107" i="16"/>
  <c r="B107" i="16"/>
  <c r="H107" i="18"/>
  <c r="B107" i="18"/>
  <c r="A107" i="14"/>
  <c r="J107" i="14"/>
  <c r="I108" i="14"/>
  <c r="I108" i="16"/>
  <c r="I108" i="18"/>
  <c r="J107" i="18"/>
  <c r="A107" i="18"/>
  <c r="H107" i="14"/>
  <c r="B107" i="14"/>
  <c r="A110" i="22"/>
  <c r="J110" i="22"/>
  <c r="I111" i="22"/>
  <c r="S111" i="22"/>
  <c r="AD111" i="22"/>
  <c r="H110" i="22"/>
  <c r="B110" i="22"/>
  <c r="I111" i="21"/>
  <c r="S111" i="21"/>
  <c r="AD111" i="21"/>
  <c r="B110" i="21"/>
  <c r="J110" i="21"/>
  <c r="A110" i="21"/>
  <c r="I112" i="20"/>
  <c r="S112" i="20"/>
  <c r="AD112" i="20"/>
  <c r="B111" i="20"/>
  <c r="J111" i="20"/>
  <c r="A111" i="20"/>
  <c r="I108" i="17"/>
  <c r="A108" i="17"/>
  <c r="B107" i="17"/>
  <c r="A107" i="17"/>
  <c r="J107" i="17"/>
  <c r="AD107" i="17"/>
  <c r="A107" i="1"/>
  <c r="J107" i="1"/>
  <c r="B107" i="1"/>
  <c r="I108" i="1"/>
  <c r="AK108" i="18"/>
  <c r="AL108" i="18"/>
  <c r="AM108" i="18"/>
  <c r="W109" i="18"/>
  <c r="M107" i="18"/>
  <c r="L107" i="18"/>
  <c r="Q108" i="18"/>
  <c r="U108" i="18"/>
  <c r="AM106" i="17"/>
  <c r="AK106" i="17"/>
  <c r="L106" i="17"/>
  <c r="Q107" i="17"/>
  <c r="M106" i="17"/>
  <c r="U110" i="17"/>
  <c r="U110" i="1"/>
  <c r="X108" i="1"/>
  <c r="L107" i="1"/>
  <c r="Q108" i="1"/>
  <c r="M107" i="1"/>
  <c r="AL109" i="1"/>
  <c r="AM109" i="1"/>
  <c r="AK109" i="1"/>
  <c r="W110" i="1"/>
  <c r="S108" i="1"/>
  <c r="AD108" i="1"/>
  <c r="C109" i="18"/>
  <c r="S108" i="18"/>
  <c r="AD108" i="18"/>
  <c r="S108" i="17"/>
  <c r="AD108" i="17"/>
  <c r="S108" i="16"/>
  <c r="AD108" i="16"/>
  <c r="C109" i="14"/>
  <c r="G109" i="14"/>
  <c r="S108" i="14"/>
  <c r="AD108" i="14"/>
  <c r="F109" i="18"/>
  <c r="R109" i="18" s="1"/>
  <c r="G109" i="18"/>
  <c r="F109" i="1"/>
  <c r="R109" i="1" s="1"/>
  <c r="F113" i="20"/>
  <c r="R113" i="20" s="1"/>
  <c r="F109" i="17"/>
  <c r="R109" i="17" s="1"/>
  <c r="F112" i="21"/>
  <c r="R112" i="21" s="1"/>
  <c r="F109" i="16"/>
  <c r="R109" i="16" s="1"/>
  <c r="F112" i="22"/>
  <c r="R112" i="22" s="1"/>
  <c r="F109" i="14"/>
  <c r="R109" i="14" s="1"/>
  <c r="A110" i="24"/>
  <c r="J110" i="24"/>
  <c r="F111" i="24"/>
  <c r="R111" i="24" s="1"/>
  <c r="I111" i="24"/>
  <c r="S111" i="24"/>
  <c r="AD111" i="24"/>
  <c r="C112" i="24"/>
  <c r="G112" i="24"/>
  <c r="H110" i="24"/>
  <c r="B110" i="24"/>
  <c r="B108" i="18"/>
  <c r="A108" i="18"/>
  <c r="A108" i="14"/>
  <c r="J108" i="14"/>
  <c r="H108" i="14"/>
  <c r="B108" i="14"/>
  <c r="I109" i="14"/>
  <c r="I109" i="16"/>
  <c r="I109" i="18"/>
  <c r="J108" i="17"/>
  <c r="B108" i="16"/>
  <c r="A108" i="16"/>
  <c r="J108" i="16"/>
  <c r="I112" i="22"/>
  <c r="S112" i="22"/>
  <c r="AD112" i="22"/>
  <c r="B111" i="22"/>
  <c r="H111" i="22"/>
  <c r="J111" i="22"/>
  <c r="A111" i="22"/>
  <c r="I112" i="21"/>
  <c r="S112" i="21"/>
  <c r="AD112" i="21"/>
  <c r="B111" i="21"/>
  <c r="J111" i="21"/>
  <c r="A111" i="21"/>
  <c r="I113" i="20"/>
  <c r="S113" i="20"/>
  <c r="AD113" i="20"/>
  <c r="B112" i="20"/>
  <c r="J112" i="20"/>
  <c r="A112" i="20"/>
  <c r="B108" i="17"/>
  <c r="I109" i="17"/>
  <c r="B108" i="1"/>
  <c r="A108" i="1"/>
  <c r="J108" i="1"/>
  <c r="I109" i="1"/>
  <c r="AK109" i="18"/>
  <c r="AM109" i="18"/>
  <c r="AL109" i="18"/>
  <c r="W110" i="18"/>
  <c r="M108" i="18"/>
  <c r="L108" i="18"/>
  <c r="Q109" i="18"/>
  <c r="U109" i="18"/>
  <c r="AM107" i="17"/>
  <c r="AK107" i="17"/>
  <c r="L107" i="17"/>
  <c r="Q108" i="17"/>
  <c r="M107" i="17"/>
  <c r="U111" i="17"/>
  <c r="X109" i="1"/>
  <c r="L108" i="1"/>
  <c r="Q109" i="1"/>
  <c r="M108" i="1"/>
  <c r="AM110" i="1"/>
  <c r="AK110" i="1"/>
  <c r="AL110" i="1"/>
  <c r="W111" i="1"/>
  <c r="U111" i="1"/>
  <c r="S109" i="1"/>
  <c r="AD109" i="1"/>
  <c r="C110" i="18"/>
  <c r="S109" i="18"/>
  <c r="AD109" i="18"/>
  <c r="S109" i="17"/>
  <c r="AD109" i="17"/>
  <c r="S109" i="16"/>
  <c r="AD109" i="16"/>
  <c r="C110" i="14"/>
  <c r="G110" i="14"/>
  <c r="S109" i="14"/>
  <c r="AD109" i="14"/>
  <c r="F110" i="18"/>
  <c r="R110" i="18" s="1"/>
  <c r="G110" i="18"/>
  <c r="F110" i="1"/>
  <c r="R110" i="1" s="1"/>
  <c r="F114" i="20"/>
  <c r="R114" i="20" s="1"/>
  <c r="F110" i="17"/>
  <c r="R110" i="17" s="1"/>
  <c r="F113" i="21"/>
  <c r="R113" i="21" s="1"/>
  <c r="F110" i="16"/>
  <c r="R110" i="16" s="1"/>
  <c r="F113" i="22"/>
  <c r="R113" i="22" s="1"/>
  <c r="F110" i="14"/>
  <c r="R110" i="14" s="1"/>
  <c r="J111" i="24"/>
  <c r="A111" i="24"/>
  <c r="F112" i="24"/>
  <c r="R112" i="24" s="1"/>
  <c r="I112" i="24"/>
  <c r="S112" i="24"/>
  <c r="AD112" i="24"/>
  <c r="C113" i="24"/>
  <c r="G113" i="24"/>
  <c r="B111" i="24"/>
  <c r="H111" i="24"/>
  <c r="I110" i="14"/>
  <c r="B109" i="16"/>
  <c r="A109" i="16"/>
  <c r="J109" i="16"/>
  <c r="I110" i="18"/>
  <c r="B109" i="18"/>
  <c r="H109" i="18"/>
  <c r="A109" i="14"/>
  <c r="J109" i="14"/>
  <c r="I110" i="16"/>
  <c r="J109" i="18"/>
  <c r="A109" i="18"/>
  <c r="H109" i="14"/>
  <c r="B109" i="14"/>
  <c r="I113" i="22"/>
  <c r="S113" i="22"/>
  <c r="AD113" i="22"/>
  <c r="J112" i="22"/>
  <c r="A112" i="22"/>
  <c r="H112" i="22"/>
  <c r="B112" i="22"/>
  <c r="I113" i="21"/>
  <c r="S113" i="21"/>
  <c r="AD113" i="21"/>
  <c r="B112" i="21"/>
  <c r="A112" i="21"/>
  <c r="J112" i="21"/>
  <c r="I114" i="20"/>
  <c r="S114" i="20"/>
  <c r="AD114" i="20"/>
  <c r="B113" i="20"/>
  <c r="A113" i="20"/>
  <c r="J113" i="20"/>
  <c r="B109" i="17"/>
  <c r="J109" i="17"/>
  <c r="A109" i="17"/>
  <c r="I110" i="17"/>
  <c r="B109" i="1"/>
  <c r="A109" i="1"/>
  <c r="J109" i="1"/>
  <c r="I110" i="1"/>
  <c r="AM110" i="18"/>
  <c r="AK110" i="18"/>
  <c r="AL110" i="18"/>
  <c r="W111" i="18"/>
  <c r="M109" i="18"/>
  <c r="L109" i="18"/>
  <c r="Q110" i="18"/>
  <c r="U110" i="18"/>
  <c r="AK108" i="17"/>
  <c r="AM108" i="17"/>
  <c r="L108" i="17"/>
  <c r="Q109" i="17"/>
  <c r="M108" i="17"/>
  <c r="U112" i="17"/>
  <c r="U112" i="1"/>
  <c r="X110" i="1"/>
  <c r="M109" i="1"/>
  <c r="L109" i="1"/>
  <c r="Q110" i="1"/>
  <c r="AL111" i="1"/>
  <c r="AM111" i="1"/>
  <c r="AK111" i="1"/>
  <c r="W112" i="1"/>
  <c r="S110" i="1"/>
  <c r="AD110" i="1"/>
  <c r="C111" i="18"/>
  <c r="S110" i="18"/>
  <c r="AD110" i="18"/>
  <c r="S110" i="17"/>
  <c r="AD110" i="17"/>
  <c r="S110" i="16"/>
  <c r="AD110" i="16"/>
  <c r="C111" i="14"/>
  <c r="G111" i="14"/>
  <c r="S110" i="14"/>
  <c r="AD110" i="14"/>
  <c r="F111" i="18"/>
  <c r="R111" i="18" s="1"/>
  <c r="G111" i="18"/>
  <c r="F111" i="1"/>
  <c r="R111" i="1" s="1"/>
  <c r="F115" i="20"/>
  <c r="R115" i="20" s="1"/>
  <c r="F111" i="17"/>
  <c r="R111" i="17" s="1"/>
  <c r="F114" i="21"/>
  <c r="R114" i="21" s="1"/>
  <c r="F111" i="16"/>
  <c r="R111" i="16" s="1"/>
  <c r="F114" i="22"/>
  <c r="R114" i="22" s="1"/>
  <c r="F111" i="14"/>
  <c r="R111" i="14" s="1"/>
  <c r="J112" i="24"/>
  <c r="A112" i="24"/>
  <c r="F113" i="24"/>
  <c r="R113" i="24" s="1"/>
  <c r="I113" i="24"/>
  <c r="S113" i="24"/>
  <c r="AD113" i="24"/>
  <c r="C114" i="24"/>
  <c r="G114" i="24"/>
  <c r="H112" i="24"/>
  <c r="B112" i="24"/>
  <c r="A110" i="16"/>
  <c r="J110" i="16"/>
  <c r="B110" i="16"/>
  <c r="H110" i="18"/>
  <c r="B110" i="18"/>
  <c r="H110" i="14"/>
  <c r="B110" i="14"/>
  <c r="I111" i="14"/>
  <c r="I111" i="16"/>
  <c r="I111" i="18"/>
  <c r="J110" i="18"/>
  <c r="A110" i="18"/>
  <c r="A110" i="14"/>
  <c r="J110" i="14"/>
  <c r="S114" i="22"/>
  <c r="AD114" i="22"/>
  <c r="I114" i="22"/>
  <c r="B113" i="22"/>
  <c r="H113" i="22"/>
  <c r="J113" i="22"/>
  <c r="A113" i="22"/>
  <c r="A113" i="21"/>
  <c r="J113" i="21"/>
  <c r="I114" i="21"/>
  <c r="S114" i="21"/>
  <c r="AD114" i="21"/>
  <c r="B113" i="21"/>
  <c r="A114" i="20"/>
  <c r="J114" i="20"/>
  <c r="I115" i="20"/>
  <c r="S115" i="20"/>
  <c r="AD115" i="20"/>
  <c r="B114" i="20"/>
  <c r="I111" i="17"/>
  <c r="B110" i="17"/>
  <c r="J110" i="17"/>
  <c r="A110" i="17"/>
  <c r="B110" i="1"/>
  <c r="A110" i="1"/>
  <c r="J110" i="1"/>
  <c r="I111" i="1"/>
  <c r="AL111" i="18"/>
  <c r="AM111" i="18"/>
  <c r="AK111" i="18"/>
  <c r="W112" i="18"/>
  <c r="M110" i="18"/>
  <c r="L110" i="18"/>
  <c r="Q111" i="18"/>
  <c r="U111" i="18"/>
  <c r="AK109" i="17"/>
  <c r="AM109" i="17"/>
  <c r="L109" i="17"/>
  <c r="Q110" i="17"/>
  <c r="M109" i="17"/>
  <c r="U113" i="17"/>
  <c r="X111" i="1"/>
  <c r="M110" i="1"/>
  <c r="L110" i="1"/>
  <c r="Q111" i="1"/>
  <c r="AM112" i="1"/>
  <c r="AK112" i="1"/>
  <c r="AL112" i="1"/>
  <c r="W113" i="1"/>
  <c r="U113" i="1"/>
  <c r="S111" i="1"/>
  <c r="AD111" i="1"/>
  <c r="C112" i="18"/>
  <c r="S111" i="18"/>
  <c r="AD111" i="18"/>
  <c r="S111" i="17"/>
  <c r="AD111" i="17"/>
  <c r="S111" i="16"/>
  <c r="AD111" i="16"/>
  <c r="C112" i="14"/>
  <c r="G112" i="14"/>
  <c r="S111" i="14"/>
  <c r="AD111" i="14"/>
  <c r="F112" i="18"/>
  <c r="R112" i="18" s="1"/>
  <c r="G112" i="18"/>
  <c r="F112" i="1"/>
  <c r="R112" i="1"/>
  <c r="F116" i="20"/>
  <c r="R116" i="20" s="1"/>
  <c r="F112" i="17"/>
  <c r="R112" i="17" s="1"/>
  <c r="F115" i="21"/>
  <c r="R115" i="21" s="1"/>
  <c r="F112" i="16"/>
  <c r="R112" i="16" s="1"/>
  <c r="F115" i="22"/>
  <c r="R115" i="22" s="1"/>
  <c r="F112" i="14"/>
  <c r="R112" i="14" s="1"/>
  <c r="A113" i="24"/>
  <c r="J113" i="24"/>
  <c r="F114" i="24"/>
  <c r="R114" i="24" s="1"/>
  <c r="C115" i="24"/>
  <c r="G115" i="24"/>
  <c r="I114" i="24"/>
  <c r="S114" i="24"/>
  <c r="AD114" i="24"/>
  <c r="B113" i="24"/>
  <c r="H113" i="24"/>
  <c r="B111" i="16"/>
  <c r="A111" i="16"/>
  <c r="J111" i="16"/>
  <c r="H111" i="18"/>
  <c r="B111" i="18"/>
  <c r="A111" i="14"/>
  <c r="J111" i="14"/>
  <c r="I112" i="14"/>
  <c r="I112" i="16"/>
  <c r="I112" i="18"/>
  <c r="J111" i="18"/>
  <c r="A111" i="18"/>
  <c r="H111" i="14"/>
  <c r="B111" i="14"/>
  <c r="I115" i="22"/>
  <c r="S115" i="22"/>
  <c r="AD115" i="22"/>
  <c r="H114" i="22"/>
  <c r="B114" i="22"/>
  <c r="J114" i="22"/>
  <c r="A114" i="22"/>
  <c r="I115" i="21"/>
  <c r="S115" i="21"/>
  <c r="AD115" i="21"/>
  <c r="B114" i="21"/>
  <c r="J114" i="21"/>
  <c r="A114" i="21"/>
  <c r="I116" i="20"/>
  <c r="S116" i="20"/>
  <c r="AD116" i="20"/>
  <c r="B115" i="20"/>
  <c r="J115" i="20"/>
  <c r="A115" i="20"/>
  <c r="I112" i="17"/>
  <c r="B111" i="17"/>
  <c r="J111" i="17"/>
  <c r="A111" i="17"/>
  <c r="A111" i="1"/>
  <c r="J111" i="1"/>
  <c r="B111" i="1"/>
  <c r="I112" i="1"/>
  <c r="AK112" i="18"/>
  <c r="AM112" i="18"/>
  <c r="AL112" i="18"/>
  <c r="W113" i="18"/>
  <c r="M111" i="18"/>
  <c r="L111" i="18"/>
  <c r="Q112" i="18"/>
  <c r="U112" i="18"/>
  <c r="AM110" i="17"/>
  <c r="AK110" i="17"/>
  <c r="L110" i="17"/>
  <c r="Q111" i="17"/>
  <c r="M110" i="17"/>
  <c r="U114" i="17"/>
  <c r="X112" i="1"/>
  <c r="M111" i="1"/>
  <c r="L111" i="1"/>
  <c r="Q112" i="1"/>
  <c r="U114" i="1"/>
  <c r="AK113" i="1"/>
  <c r="AL113" i="1"/>
  <c r="AM113" i="1"/>
  <c r="W114" i="1"/>
  <c r="S112" i="1"/>
  <c r="AD112" i="1"/>
  <c r="C113" i="18"/>
  <c r="S112" i="18"/>
  <c r="AD112" i="18"/>
  <c r="S112" i="17"/>
  <c r="AD112" i="17"/>
  <c r="S112" i="16"/>
  <c r="AD112" i="16"/>
  <c r="C113" i="14"/>
  <c r="G113" i="14"/>
  <c r="S112" i="14"/>
  <c r="AD112" i="14"/>
  <c r="F113" i="18"/>
  <c r="R113" i="18" s="1"/>
  <c r="G113" i="18"/>
  <c r="F113" i="1"/>
  <c r="R113" i="1" s="1"/>
  <c r="F117" i="20"/>
  <c r="R117" i="20" s="1"/>
  <c r="F113" i="17"/>
  <c r="R113" i="17" s="1"/>
  <c r="F116" i="21"/>
  <c r="R116" i="21" s="1"/>
  <c r="F113" i="16"/>
  <c r="R113" i="16" s="1"/>
  <c r="F116" i="22"/>
  <c r="R116" i="22" s="1"/>
  <c r="F113" i="14"/>
  <c r="R113" i="14" s="1"/>
  <c r="H114" i="24"/>
  <c r="B114" i="24"/>
  <c r="A114" i="24"/>
  <c r="J114" i="24"/>
  <c r="F115" i="24"/>
  <c r="R115" i="24" s="1"/>
  <c r="I115" i="24"/>
  <c r="S115" i="24"/>
  <c r="AD115" i="24"/>
  <c r="C116" i="24"/>
  <c r="G116" i="24"/>
  <c r="H112" i="14"/>
  <c r="B112" i="14"/>
  <c r="J112" i="18"/>
  <c r="A112" i="18"/>
  <c r="A112" i="14"/>
  <c r="J112" i="14"/>
  <c r="H112" i="18"/>
  <c r="B112" i="18"/>
  <c r="B112" i="16"/>
  <c r="I113" i="14"/>
  <c r="I113" i="16"/>
  <c r="I113" i="18"/>
  <c r="A112" i="16"/>
  <c r="J112" i="16"/>
  <c r="I116" i="22"/>
  <c r="S116" i="22"/>
  <c r="AD116" i="22"/>
  <c r="B115" i="22"/>
  <c r="H115" i="22"/>
  <c r="A115" i="22"/>
  <c r="J115" i="22"/>
  <c r="I116" i="21"/>
  <c r="S116" i="21"/>
  <c r="AD116" i="21"/>
  <c r="B115" i="21"/>
  <c r="J115" i="21"/>
  <c r="A115" i="21"/>
  <c r="I117" i="20"/>
  <c r="S117" i="20"/>
  <c r="AD117" i="20"/>
  <c r="B116" i="20"/>
  <c r="J116" i="20"/>
  <c r="A116" i="20"/>
  <c r="I113" i="17"/>
  <c r="B112" i="17"/>
  <c r="J112" i="17"/>
  <c r="A112" i="17"/>
  <c r="I113" i="1"/>
  <c r="B112" i="1"/>
  <c r="A112" i="1"/>
  <c r="J112" i="1"/>
  <c r="AK113" i="18"/>
  <c r="AM113" i="18"/>
  <c r="AL113" i="18"/>
  <c r="W114" i="18"/>
  <c r="M112" i="18"/>
  <c r="L112" i="18"/>
  <c r="Q113" i="18"/>
  <c r="U113" i="18"/>
  <c r="AM111" i="17"/>
  <c r="AK111" i="17"/>
  <c r="L111" i="17"/>
  <c r="Q112" i="17"/>
  <c r="M111" i="17"/>
  <c r="U115" i="17"/>
  <c r="X113" i="1"/>
  <c r="L112" i="1"/>
  <c r="Q113" i="1"/>
  <c r="M112" i="1"/>
  <c r="U115" i="1"/>
  <c r="AM114" i="1"/>
  <c r="AK114" i="1"/>
  <c r="AL114" i="1"/>
  <c r="W115" i="1"/>
  <c r="S113" i="1"/>
  <c r="AD113" i="1"/>
  <c r="C114" i="18"/>
  <c r="S113" i="18"/>
  <c r="AD113" i="18"/>
  <c r="S113" i="17"/>
  <c r="AD113" i="17"/>
  <c r="S113" i="16"/>
  <c r="AD113" i="16"/>
  <c r="C114" i="14"/>
  <c r="G114" i="14"/>
  <c r="S113" i="14"/>
  <c r="AD113" i="14"/>
  <c r="F114" i="18"/>
  <c r="R114" i="18" s="1"/>
  <c r="G114" i="18"/>
  <c r="F114" i="1"/>
  <c r="R114" i="1" s="1"/>
  <c r="F118" i="20"/>
  <c r="R118" i="20" s="1"/>
  <c r="F114" i="17"/>
  <c r="R114" i="17" s="1"/>
  <c r="F117" i="21"/>
  <c r="R117" i="21" s="1"/>
  <c r="F114" i="16"/>
  <c r="R114" i="16" s="1"/>
  <c r="F117" i="22"/>
  <c r="R117" i="22" s="1"/>
  <c r="F114" i="14"/>
  <c r="R114" i="14" s="1"/>
  <c r="B115" i="24"/>
  <c r="H115" i="24"/>
  <c r="J115" i="24"/>
  <c r="A115" i="24"/>
  <c r="F116" i="24"/>
  <c r="R116" i="24" s="1"/>
  <c r="C117" i="24"/>
  <c r="G117" i="24"/>
  <c r="I116" i="24"/>
  <c r="S116" i="24"/>
  <c r="AD116" i="24"/>
  <c r="A113" i="16"/>
  <c r="J113" i="16"/>
  <c r="B113" i="18"/>
  <c r="H113" i="18"/>
  <c r="A113" i="14"/>
  <c r="J113" i="14"/>
  <c r="B113" i="16"/>
  <c r="I114" i="14"/>
  <c r="I114" i="16"/>
  <c r="I114" i="18"/>
  <c r="J113" i="18"/>
  <c r="A113" i="18"/>
  <c r="H113" i="14"/>
  <c r="B113" i="14"/>
  <c r="I117" i="22"/>
  <c r="S117" i="22"/>
  <c r="AD117" i="22"/>
  <c r="A116" i="22"/>
  <c r="J116" i="22"/>
  <c r="H116" i="22"/>
  <c r="B116" i="22"/>
  <c r="I117" i="21"/>
  <c r="S117" i="21"/>
  <c r="AD117" i="21"/>
  <c r="B116" i="21"/>
  <c r="A116" i="21"/>
  <c r="J116" i="21"/>
  <c r="I118" i="20"/>
  <c r="S118" i="20"/>
  <c r="AD118" i="20"/>
  <c r="B117" i="20"/>
  <c r="A117" i="20"/>
  <c r="J117" i="20"/>
  <c r="I114" i="17"/>
  <c r="B113" i="17"/>
  <c r="J113" i="17"/>
  <c r="A113" i="17"/>
  <c r="B113" i="1"/>
  <c r="A113" i="1"/>
  <c r="J113" i="1"/>
  <c r="I114" i="1"/>
  <c r="AM114" i="18"/>
  <c r="AK114" i="18"/>
  <c r="AL114" i="18"/>
  <c r="W115" i="18"/>
  <c r="M113" i="18"/>
  <c r="L113" i="18"/>
  <c r="Q114" i="18"/>
  <c r="U114" i="18"/>
  <c r="AK112" i="17"/>
  <c r="AM112" i="17"/>
  <c r="L112" i="17"/>
  <c r="Q113" i="17"/>
  <c r="M112" i="17"/>
  <c r="U116" i="17"/>
  <c r="AM115" i="1"/>
  <c r="AK115" i="1"/>
  <c r="AL115" i="1"/>
  <c r="W116" i="1"/>
  <c r="X114" i="1"/>
  <c r="L113" i="1"/>
  <c r="Q114" i="1"/>
  <c r="M113" i="1"/>
  <c r="U116" i="1"/>
  <c r="S114" i="1"/>
  <c r="AD114" i="1"/>
  <c r="C115" i="18"/>
  <c r="S114" i="18"/>
  <c r="AD114" i="18"/>
  <c r="S114" i="17"/>
  <c r="AD114" i="17"/>
  <c r="S114" i="16"/>
  <c r="AD114" i="16"/>
  <c r="C115" i="14"/>
  <c r="G115" i="14"/>
  <c r="S114" i="14"/>
  <c r="AD114" i="14"/>
  <c r="F115" i="18"/>
  <c r="R115" i="18" s="1"/>
  <c r="G115" i="18"/>
  <c r="F115" i="1"/>
  <c r="R115" i="1" s="1"/>
  <c r="F119" i="20"/>
  <c r="R119" i="20" s="1"/>
  <c r="F115" i="17"/>
  <c r="R115" i="17" s="1"/>
  <c r="F118" i="21"/>
  <c r="R118" i="21" s="1"/>
  <c r="F115" i="16"/>
  <c r="R115" i="16" s="1"/>
  <c r="F118" i="22"/>
  <c r="R118" i="22" s="1"/>
  <c r="F115" i="14"/>
  <c r="R115" i="14" s="1"/>
  <c r="A116" i="24"/>
  <c r="J116" i="24"/>
  <c r="F117" i="24"/>
  <c r="R117" i="24" s="1"/>
  <c r="C118" i="24"/>
  <c r="G118" i="24"/>
  <c r="I117" i="24"/>
  <c r="S117" i="24"/>
  <c r="AD117" i="24"/>
  <c r="H116" i="24"/>
  <c r="B116" i="24"/>
  <c r="H114" i="14"/>
  <c r="B114" i="14"/>
  <c r="J114" i="18"/>
  <c r="A114" i="18"/>
  <c r="A114" i="14"/>
  <c r="J114" i="14"/>
  <c r="H114" i="18"/>
  <c r="B114" i="18"/>
  <c r="A114" i="16"/>
  <c r="J114" i="16"/>
  <c r="I115" i="14"/>
  <c r="I115" i="16"/>
  <c r="I115" i="18"/>
  <c r="B114" i="16"/>
  <c r="A117" i="22"/>
  <c r="J117" i="22"/>
  <c r="S118" i="22"/>
  <c r="AD118" i="22"/>
  <c r="I118" i="22"/>
  <c r="H117" i="22"/>
  <c r="B117" i="22"/>
  <c r="A117" i="21"/>
  <c r="J117" i="21"/>
  <c r="I118" i="21"/>
  <c r="S118" i="21"/>
  <c r="AD118" i="21"/>
  <c r="B117" i="21"/>
  <c r="A118" i="20"/>
  <c r="J118" i="20"/>
  <c r="I119" i="20"/>
  <c r="S119" i="20"/>
  <c r="AD119" i="20"/>
  <c r="B118" i="20"/>
  <c r="I115" i="17"/>
  <c r="B114" i="17"/>
  <c r="J114" i="17"/>
  <c r="A114" i="17"/>
  <c r="B114" i="1"/>
  <c r="A114" i="1"/>
  <c r="J114" i="1"/>
  <c r="I115" i="1"/>
  <c r="AK115" i="18"/>
  <c r="AL115" i="18"/>
  <c r="AM115" i="18"/>
  <c r="W116" i="18"/>
  <c r="M114" i="18"/>
  <c r="L114" i="18"/>
  <c r="Q115" i="18"/>
  <c r="U115" i="18"/>
  <c r="AK113" i="17"/>
  <c r="AM113" i="17"/>
  <c r="L113" i="17"/>
  <c r="Q114" i="17"/>
  <c r="M113" i="17"/>
  <c r="U117" i="17"/>
  <c r="AL116" i="1"/>
  <c r="AM116" i="1"/>
  <c r="AK116" i="1"/>
  <c r="W117" i="1"/>
  <c r="X115" i="1"/>
  <c r="M114" i="1"/>
  <c r="L114" i="1"/>
  <c r="Q115" i="1"/>
  <c r="U117" i="1"/>
  <c r="S115" i="1"/>
  <c r="AD115" i="1"/>
  <c r="C116" i="18"/>
  <c r="S115" i="18"/>
  <c r="AD115" i="18"/>
  <c r="S115" i="17"/>
  <c r="AD115" i="17"/>
  <c r="S115" i="16"/>
  <c r="AD115" i="16"/>
  <c r="C116" i="14"/>
  <c r="G116" i="14"/>
  <c r="S115" i="14"/>
  <c r="AD115" i="14"/>
  <c r="F116" i="18"/>
  <c r="R116" i="18" s="1"/>
  <c r="G116" i="18"/>
  <c r="F116" i="1"/>
  <c r="R116" i="1" s="1"/>
  <c r="F120" i="20"/>
  <c r="R120" i="20" s="1"/>
  <c r="F116" i="17"/>
  <c r="R116" i="17" s="1"/>
  <c r="F119" i="21"/>
  <c r="R119" i="21" s="1"/>
  <c r="F116" i="16"/>
  <c r="R116" i="16" s="1"/>
  <c r="F119" i="22"/>
  <c r="R119" i="22" s="1"/>
  <c r="F116" i="14"/>
  <c r="R116" i="14" s="1"/>
  <c r="F118" i="24"/>
  <c r="R118" i="24" s="1"/>
  <c r="S118" i="24"/>
  <c r="AD118" i="24"/>
  <c r="I118" i="24"/>
  <c r="C119" i="24"/>
  <c r="G119" i="24"/>
  <c r="B117" i="24"/>
  <c r="H117" i="24"/>
  <c r="A117" i="24"/>
  <c r="J117" i="24"/>
  <c r="H115" i="18"/>
  <c r="B115" i="18"/>
  <c r="J115" i="18"/>
  <c r="A115" i="18"/>
  <c r="A115" i="14"/>
  <c r="J115" i="14"/>
  <c r="H115" i="14"/>
  <c r="B115" i="14"/>
  <c r="A115" i="16"/>
  <c r="J115" i="16"/>
  <c r="I116" i="14"/>
  <c r="I116" i="16"/>
  <c r="I116" i="18"/>
  <c r="B115" i="16"/>
  <c r="I119" i="22"/>
  <c r="S119" i="22"/>
  <c r="AD119" i="22"/>
  <c r="B118" i="22"/>
  <c r="H118" i="22"/>
  <c r="J118" i="22"/>
  <c r="A118" i="22"/>
  <c r="I119" i="21"/>
  <c r="S119" i="21"/>
  <c r="AD119" i="21"/>
  <c r="B118" i="21"/>
  <c r="J118" i="21"/>
  <c r="A118" i="21"/>
  <c r="I120" i="20"/>
  <c r="S120" i="20"/>
  <c r="AD120" i="20"/>
  <c r="B119" i="20"/>
  <c r="J119" i="20"/>
  <c r="A119" i="20"/>
  <c r="I116" i="17"/>
  <c r="B115" i="17"/>
  <c r="J115" i="17"/>
  <c r="A115" i="17"/>
  <c r="A115" i="1"/>
  <c r="J115" i="1"/>
  <c r="B115" i="1"/>
  <c r="I116" i="1"/>
  <c r="AL116" i="18"/>
  <c r="AM116" i="18"/>
  <c r="AK116" i="18"/>
  <c r="W117" i="18"/>
  <c r="L115" i="18"/>
  <c r="Q116" i="18"/>
  <c r="M115" i="18"/>
  <c r="U116" i="18"/>
  <c r="AM114" i="17"/>
  <c r="AK114" i="17"/>
  <c r="L114" i="17"/>
  <c r="Q115" i="17"/>
  <c r="M114" i="17"/>
  <c r="U118" i="17"/>
  <c r="AK117" i="1"/>
  <c r="AL117" i="1"/>
  <c r="AM117" i="1"/>
  <c r="W118" i="1"/>
  <c r="X116" i="1"/>
  <c r="M115" i="1"/>
  <c r="L115" i="1"/>
  <c r="Q116" i="1"/>
  <c r="U118" i="1"/>
  <c r="S116" i="1"/>
  <c r="AD116" i="1"/>
  <c r="C117" i="18"/>
  <c r="S116" i="18"/>
  <c r="AD116" i="18"/>
  <c r="S116" i="17"/>
  <c r="AD116" i="17"/>
  <c r="S116" i="16"/>
  <c r="AD116" i="16"/>
  <c r="C117" i="14"/>
  <c r="G117" i="14"/>
  <c r="S116" i="14"/>
  <c r="AD116" i="14"/>
  <c r="F117" i="18"/>
  <c r="R117" i="18" s="1"/>
  <c r="G117" i="18"/>
  <c r="F117" i="1"/>
  <c r="R117" i="1" s="1"/>
  <c r="F121" i="20"/>
  <c r="R121" i="20" s="1"/>
  <c r="F117" i="17"/>
  <c r="R117" i="17" s="1"/>
  <c r="F120" i="21"/>
  <c r="R120" i="21" s="1"/>
  <c r="F117" i="16"/>
  <c r="R117" i="16" s="1"/>
  <c r="F120" i="22"/>
  <c r="R120" i="22" s="1"/>
  <c r="F117" i="14"/>
  <c r="R117" i="14" s="1"/>
  <c r="H118" i="24"/>
  <c r="B118" i="24"/>
  <c r="A118" i="24"/>
  <c r="J118" i="24"/>
  <c r="F119" i="24"/>
  <c r="R119" i="24" s="1"/>
  <c r="C120" i="24"/>
  <c r="G120" i="24"/>
  <c r="I119" i="24"/>
  <c r="S119" i="24"/>
  <c r="AD119" i="24"/>
  <c r="A116" i="16"/>
  <c r="J116" i="16"/>
  <c r="H116" i="18"/>
  <c r="B116" i="18"/>
  <c r="H116" i="14"/>
  <c r="B116" i="14"/>
  <c r="B116" i="16"/>
  <c r="I117" i="14"/>
  <c r="I117" i="16"/>
  <c r="I117" i="18"/>
  <c r="J116" i="18"/>
  <c r="A116" i="18"/>
  <c r="A116" i="14"/>
  <c r="J116" i="14"/>
  <c r="B119" i="22"/>
  <c r="H119" i="22"/>
  <c r="I120" i="22"/>
  <c r="S120" i="22"/>
  <c r="AD120" i="22"/>
  <c r="A119" i="22"/>
  <c r="J119" i="22"/>
  <c r="I120" i="21"/>
  <c r="S120" i="21"/>
  <c r="AD120" i="21"/>
  <c r="B119" i="21"/>
  <c r="J119" i="21"/>
  <c r="A119" i="21"/>
  <c r="I121" i="20"/>
  <c r="S121" i="20"/>
  <c r="AD121" i="20"/>
  <c r="B120" i="20"/>
  <c r="J120" i="20"/>
  <c r="A120" i="20"/>
  <c r="I117" i="17"/>
  <c r="B116" i="17"/>
  <c r="J116" i="17"/>
  <c r="A116" i="17"/>
  <c r="B116" i="1"/>
  <c r="A116" i="1"/>
  <c r="J116" i="1"/>
  <c r="I117" i="1"/>
  <c r="AM117" i="18"/>
  <c r="AK117" i="18"/>
  <c r="AL117" i="18"/>
  <c r="W118" i="18"/>
  <c r="L116" i="18"/>
  <c r="Q117" i="18"/>
  <c r="M116" i="18"/>
  <c r="U117" i="18"/>
  <c r="AK115" i="17"/>
  <c r="AM115" i="17"/>
  <c r="L115" i="17"/>
  <c r="Q116" i="17"/>
  <c r="M115" i="17"/>
  <c r="U119" i="17"/>
  <c r="AM118" i="1"/>
  <c r="AK118" i="1"/>
  <c r="AL118" i="1"/>
  <c r="W119" i="1"/>
  <c r="X117" i="1"/>
  <c r="M116" i="1"/>
  <c r="L116" i="1"/>
  <c r="Q117" i="1"/>
  <c r="U119" i="1"/>
  <c r="S117" i="1"/>
  <c r="AD117" i="1"/>
  <c r="C118" i="18"/>
  <c r="S117" i="18"/>
  <c r="AD117" i="18"/>
  <c r="S117" i="17"/>
  <c r="AD117" i="17"/>
  <c r="S117" i="16"/>
  <c r="AD117" i="16"/>
  <c r="C118" i="14"/>
  <c r="G118" i="14"/>
  <c r="S117" i="14"/>
  <c r="AD117" i="14"/>
  <c r="F118" i="18"/>
  <c r="R118" i="18" s="1"/>
  <c r="G118" i="18"/>
  <c r="F118" i="1"/>
  <c r="R118" i="1" s="1"/>
  <c r="F122" i="20"/>
  <c r="R122" i="20"/>
  <c r="F118" i="17"/>
  <c r="R118" i="17" s="1"/>
  <c r="F121" i="21"/>
  <c r="R121" i="21" s="1"/>
  <c r="F118" i="16"/>
  <c r="R118" i="16" s="1"/>
  <c r="F121" i="22"/>
  <c r="R121" i="22" s="1"/>
  <c r="F118" i="14"/>
  <c r="R118" i="14" s="1"/>
  <c r="J119" i="24"/>
  <c r="A119" i="24"/>
  <c r="F120" i="24"/>
  <c r="R120" i="24" s="1"/>
  <c r="C121" i="24"/>
  <c r="G121" i="24"/>
  <c r="I120" i="24"/>
  <c r="S120" i="24"/>
  <c r="AD120" i="24"/>
  <c r="B119" i="24"/>
  <c r="H119" i="24"/>
  <c r="A117" i="14"/>
  <c r="J117" i="14"/>
  <c r="B117" i="18"/>
  <c r="H117" i="18"/>
  <c r="H117" i="14"/>
  <c r="B117" i="14"/>
  <c r="J117" i="18"/>
  <c r="A117" i="18"/>
  <c r="B117" i="16"/>
  <c r="I118" i="14"/>
  <c r="I118" i="16"/>
  <c r="I118" i="18"/>
  <c r="A117" i="16"/>
  <c r="J117" i="16"/>
  <c r="A120" i="22"/>
  <c r="J120" i="22"/>
  <c r="I121" i="22"/>
  <c r="S121" i="22"/>
  <c r="AD121" i="22"/>
  <c r="B120" i="22"/>
  <c r="H120" i="22"/>
  <c r="I121" i="21"/>
  <c r="S121" i="21"/>
  <c r="AD121" i="21"/>
  <c r="B120" i="21"/>
  <c r="A120" i="21"/>
  <c r="J120" i="21"/>
  <c r="I122" i="20"/>
  <c r="S122" i="20"/>
  <c r="AD122" i="20"/>
  <c r="B121" i="20"/>
  <c r="A121" i="20"/>
  <c r="J121" i="20"/>
  <c r="I118" i="17"/>
  <c r="B117" i="17"/>
  <c r="J117" i="17"/>
  <c r="A117" i="17"/>
  <c r="B117" i="1"/>
  <c r="A117" i="1"/>
  <c r="J117" i="1"/>
  <c r="I118" i="1"/>
  <c r="AM118" i="18"/>
  <c r="AK118" i="18"/>
  <c r="AL118" i="18"/>
  <c r="W119" i="18"/>
  <c r="M117" i="18"/>
  <c r="L117" i="18"/>
  <c r="Q118" i="18"/>
  <c r="U118" i="18"/>
  <c r="AK116" i="17"/>
  <c r="AM116" i="17"/>
  <c r="L116" i="17"/>
  <c r="Q117" i="17"/>
  <c r="M116" i="17"/>
  <c r="U120" i="17"/>
  <c r="AM119" i="1"/>
  <c r="AK119" i="1"/>
  <c r="AL119" i="1"/>
  <c r="W120" i="1"/>
  <c r="X118" i="1"/>
  <c r="M117" i="1"/>
  <c r="L117" i="1"/>
  <c r="Q118" i="1"/>
  <c r="U120" i="1"/>
  <c r="S118" i="1"/>
  <c r="AD118" i="1"/>
  <c r="C119" i="18"/>
  <c r="S118" i="18"/>
  <c r="AD118" i="18"/>
  <c r="S118" i="17"/>
  <c r="AD118" i="17"/>
  <c r="S118" i="16"/>
  <c r="AD118" i="16"/>
  <c r="C119" i="14"/>
  <c r="G119" i="14"/>
  <c r="S118" i="14"/>
  <c r="AD118" i="14"/>
  <c r="F119" i="18"/>
  <c r="R119" i="18" s="1"/>
  <c r="G119" i="18"/>
  <c r="F119" i="1"/>
  <c r="R119" i="1" s="1"/>
  <c r="F123" i="20"/>
  <c r="R123" i="20" s="1"/>
  <c r="F119" i="17"/>
  <c r="R119" i="17" s="1"/>
  <c r="F122" i="21"/>
  <c r="R122" i="21" s="1"/>
  <c r="F119" i="16"/>
  <c r="R119" i="16" s="1"/>
  <c r="F122" i="22"/>
  <c r="R122" i="22" s="1"/>
  <c r="F119" i="14"/>
  <c r="R119" i="14" s="1"/>
  <c r="F121" i="24"/>
  <c r="R121" i="24" s="1"/>
  <c r="I121" i="24"/>
  <c r="S121" i="24"/>
  <c r="AD121" i="24"/>
  <c r="C122" i="24"/>
  <c r="G122" i="24"/>
  <c r="J120" i="24"/>
  <c r="A120" i="24"/>
  <c r="H120" i="24"/>
  <c r="B120" i="24"/>
  <c r="A118" i="16"/>
  <c r="J118" i="16"/>
  <c r="B118" i="16"/>
  <c r="H118" i="18"/>
  <c r="B118" i="18"/>
  <c r="H118" i="14"/>
  <c r="B118" i="14"/>
  <c r="I119" i="14"/>
  <c r="I119" i="16"/>
  <c r="I119" i="18"/>
  <c r="J118" i="18"/>
  <c r="A118" i="18"/>
  <c r="A118" i="14"/>
  <c r="J118" i="14"/>
  <c r="A121" i="22"/>
  <c r="J121" i="22"/>
  <c r="I122" i="22"/>
  <c r="S122" i="22"/>
  <c r="AD122" i="22"/>
  <c r="H121" i="22"/>
  <c r="B121" i="22"/>
  <c r="A121" i="21"/>
  <c r="J121" i="21"/>
  <c r="I122" i="21"/>
  <c r="S122" i="21"/>
  <c r="AD122" i="21"/>
  <c r="B121" i="21"/>
  <c r="A122" i="20"/>
  <c r="J122" i="20"/>
  <c r="I123" i="20"/>
  <c r="S123" i="20"/>
  <c r="AD123" i="20"/>
  <c r="B122" i="20"/>
  <c r="I119" i="17"/>
  <c r="B118" i="17"/>
  <c r="J118" i="17"/>
  <c r="A118" i="17"/>
  <c r="B118" i="1"/>
  <c r="A118" i="1"/>
  <c r="J118" i="1"/>
  <c r="I119" i="1"/>
  <c r="AK119" i="18"/>
  <c r="AL119" i="18"/>
  <c r="AM119" i="18"/>
  <c r="W120" i="18"/>
  <c r="L118" i="18"/>
  <c r="Q119" i="18"/>
  <c r="M118" i="18"/>
  <c r="U119" i="18"/>
  <c r="AM117" i="17"/>
  <c r="AK117" i="17"/>
  <c r="L117" i="17"/>
  <c r="Q118" i="17"/>
  <c r="M117" i="17"/>
  <c r="U121" i="17"/>
  <c r="AM120" i="1"/>
  <c r="AK120" i="1"/>
  <c r="AL120" i="1"/>
  <c r="W121" i="1"/>
  <c r="X119" i="1"/>
  <c r="M118" i="1"/>
  <c r="L118" i="1"/>
  <c r="Q119" i="1"/>
  <c r="U121" i="1"/>
  <c r="S119" i="1"/>
  <c r="AD119" i="1"/>
  <c r="C120" i="18"/>
  <c r="S119" i="18"/>
  <c r="AD119" i="18"/>
  <c r="S119" i="17"/>
  <c r="AD119" i="17"/>
  <c r="S119" i="16"/>
  <c r="AD119" i="16"/>
  <c r="C120" i="14"/>
  <c r="G120" i="14"/>
  <c r="S119" i="14"/>
  <c r="AD119" i="14"/>
  <c r="F120" i="18"/>
  <c r="R120" i="18" s="1"/>
  <c r="G120" i="18"/>
  <c r="F120" i="1"/>
  <c r="R120" i="1" s="1"/>
  <c r="F124" i="20"/>
  <c r="R124" i="20" s="1"/>
  <c r="F120" i="17"/>
  <c r="R120" i="17" s="1"/>
  <c r="F123" i="21"/>
  <c r="R123" i="21" s="1"/>
  <c r="F120" i="16"/>
  <c r="R120" i="16" s="1"/>
  <c r="F123" i="22"/>
  <c r="R123" i="22" s="1"/>
  <c r="F120" i="14"/>
  <c r="R120" i="14" s="1"/>
  <c r="B121" i="24"/>
  <c r="H121" i="24"/>
  <c r="A121" i="24"/>
  <c r="J121" i="24"/>
  <c r="F122" i="24"/>
  <c r="R122" i="24" s="1"/>
  <c r="I122" i="24"/>
  <c r="S122" i="24"/>
  <c r="AD122" i="24"/>
  <c r="C123" i="24"/>
  <c r="G123" i="24"/>
  <c r="B119" i="16"/>
  <c r="A119" i="16"/>
  <c r="J119" i="16"/>
  <c r="H119" i="18"/>
  <c r="B119" i="18"/>
  <c r="A119" i="14"/>
  <c r="J119" i="14"/>
  <c r="I120" i="14"/>
  <c r="I120" i="16"/>
  <c r="I120" i="18"/>
  <c r="J119" i="18"/>
  <c r="A119" i="18"/>
  <c r="H119" i="14"/>
  <c r="B119" i="14"/>
  <c r="I123" i="22"/>
  <c r="S123" i="22"/>
  <c r="AD123" i="22"/>
  <c r="H122" i="22"/>
  <c r="B122" i="22"/>
  <c r="A122" i="22"/>
  <c r="J122" i="22"/>
  <c r="I123" i="21"/>
  <c r="S123" i="21"/>
  <c r="AD123" i="21"/>
  <c r="B122" i="21"/>
  <c r="J122" i="21"/>
  <c r="A122" i="21"/>
  <c r="I124" i="20"/>
  <c r="S124" i="20"/>
  <c r="AD124" i="20"/>
  <c r="B123" i="20"/>
  <c r="J123" i="20"/>
  <c r="A123" i="20"/>
  <c r="I120" i="17"/>
  <c r="B119" i="17"/>
  <c r="J119" i="17"/>
  <c r="A119" i="17"/>
  <c r="A119" i="1"/>
  <c r="J119" i="1"/>
  <c r="B119" i="1"/>
  <c r="I120" i="1"/>
  <c r="AL120" i="18"/>
  <c r="AM120" i="18"/>
  <c r="AK120" i="18"/>
  <c r="W121" i="18"/>
  <c r="L119" i="18"/>
  <c r="Q120" i="18"/>
  <c r="M119" i="18"/>
  <c r="U120" i="18"/>
  <c r="AM118" i="17"/>
  <c r="AK118" i="17"/>
  <c r="L118" i="17"/>
  <c r="Q119" i="17"/>
  <c r="M118" i="17"/>
  <c r="U122" i="17"/>
  <c r="AK121" i="1"/>
  <c r="AL121" i="1"/>
  <c r="AM121" i="1"/>
  <c r="W122" i="1"/>
  <c r="X120" i="1"/>
  <c r="M119" i="1"/>
  <c r="L119" i="1"/>
  <c r="Q120" i="1"/>
  <c r="U122" i="1"/>
  <c r="S120" i="1"/>
  <c r="AD120" i="1"/>
  <c r="C121" i="18"/>
  <c r="S120" i="18"/>
  <c r="AD120" i="18"/>
  <c r="S120" i="17"/>
  <c r="AD120" i="17"/>
  <c r="S120" i="16"/>
  <c r="AD120" i="16"/>
  <c r="C121" i="14"/>
  <c r="G121" i="14"/>
  <c r="S120" i="14"/>
  <c r="AD120" i="14"/>
  <c r="F121" i="18"/>
  <c r="R121" i="18" s="1"/>
  <c r="G121" i="18"/>
  <c r="F121" i="1"/>
  <c r="R121" i="1" s="1"/>
  <c r="F125" i="20"/>
  <c r="R125" i="20" s="1"/>
  <c r="F121" i="17"/>
  <c r="R121" i="17" s="1"/>
  <c r="F124" i="21"/>
  <c r="R124" i="21" s="1"/>
  <c r="F121" i="16"/>
  <c r="R121" i="16" s="1"/>
  <c r="F124" i="22"/>
  <c r="R124" i="22" s="1"/>
  <c r="F121" i="14"/>
  <c r="R121" i="14" s="1"/>
  <c r="H122" i="24"/>
  <c r="B122" i="24"/>
  <c r="A122" i="24"/>
  <c r="J122" i="24"/>
  <c r="F123" i="24"/>
  <c r="R123" i="24" s="1"/>
  <c r="C124" i="24"/>
  <c r="G124" i="24"/>
  <c r="S123" i="24"/>
  <c r="AD123" i="24"/>
  <c r="I123" i="24"/>
  <c r="B120" i="16"/>
  <c r="A120" i="16"/>
  <c r="J120" i="16"/>
  <c r="H120" i="18"/>
  <c r="B120" i="18"/>
  <c r="H120" i="14"/>
  <c r="B120" i="14"/>
  <c r="I121" i="14"/>
  <c r="I121" i="16"/>
  <c r="I121" i="18"/>
  <c r="J120" i="18"/>
  <c r="A120" i="18"/>
  <c r="A120" i="14"/>
  <c r="J120" i="14"/>
  <c r="J123" i="22"/>
  <c r="A123" i="22"/>
  <c r="I124" i="22"/>
  <c r="S124" i="22"/>
  <c r="AD124" i="22"/>
  <c r="H123" i="22"/>
  <c r="B123" i="22"/>
  <c r="I124" i="21"/>
  <c r="S124" i="21"/>
  <c r="AD124" i="21"/>
  <c r="B123" i="21"/>
  <c r="J123" i="21"/>
  <c r="A123" i="21"/>
  <c r="I125" i="20"/>
  <c r="S125" i="20"/>
  <c r="AD125" i="20"/>
  <c r="B124" i="20"/>
  <c r="J124" i="20"/>
  <c r="A124" i="20"/>
  <c r="I121" i="17"/>
  <c r="B120" i="17"/>
  <c r="J120" i="17"/>
  <c r="A120" i="17"/>
  <c r="I121" i="1"/>
  <c r="B120" i="1"/>
  <c r="A120" i="1"/>
  <c r="J120" i="1"/>
  <c r="AM121" i="18"/>
  <c r="AK121" i="18"/>
  <c r="AL121" i="18"/>
  <c r="W122" i="18"/>
  <c r="M120" i="18"/>
  <c r="L120" i="18"/>
  <c r="Q121" i="18"/>
  <c r="U121" i="18"/>
  <c r="AK119" i="17"/>
  <c r="AM119" i="17"/>
  <c r="L119" i="17"/>
  <c r="Q120" i="17"/>
  <c r="M119" i="17"/>
  <c r="U123" i="17"/>
  <c r="AM122" i="1"/>
  <c r="AK122" i="1"/>
  <c r="AL122" i="1"/>
  <c r="W123" i="1"/>
  <c r="X121" i="1"/>
  <c r="M120" i="1"/>
  <c r="L120" i="1"/>
  <c r="Q121" i="1"/>
  <c r="U123" i="1"/>
  <c r="S121" i="1"/>
  <c r="AD121" i="1"/>
  <c r="C122" i="18"/>
  <c r="S121" i="18"/>
  <c r="AD121" i="18"/>
  <c r="S121" i="17"/>
  <c r="AD121" i="17"/>
  <c r="S121" i="16"/>
  <c r="AD121" i="16"/>
  <c r="C122" i="14"/>
  <c r="G122" i="14"/>
  <c r="S121" i="14"/>
  <c r="AD121" i="14"/>
  <c r="F122" i="18"/>
  <c r="R122" i="18" s="1"/>
  <c r="G122" i="18"/>
  <c r="F122" i="1"/>
  <c r="R122" i="1" s="1"/>
  <c r="F126" i="20"/>
  <c r="R126" i="20" s="1"/>
  <c r="F122" i="17"/>
  <c r="R122" i="17" s="1"/>
  <c r="F125" i="21"/>
  <c r="R125" i="21" s="1"/>
  <c r="F122" i="16"/>
  <c r="R122" i="16" s="1"/>
  <c r="F125" i="22"/>
  <c r="R125" i="22" s="1"/>
  <c r="F122" i="14"/>
  <c r="R122" i="14" s="1"/>
  <c r="F124" i="24"/>
  <c r="R124" i="24" s="1"/>
  <c r="C125" i="24"/>
  <c r="G125" i="24"/>
  <c r="I124" i="24"/>
  <c r="S124" i="24"/>
  <c r="AD124" i="24"/>
  <c r="B123" i="24"/>
  <c r="H123" i="24"/>
  <c r="J123" i="24"/>
  <c r="A123" i="24"/>
  <c r="A121" i="16"/>
  <c r="J121" i="16"/>
  <c r="B121" i="16"/>
  <c r="B121" i="18"/>
  <c r="H121" i="18"/>
  <c r="A121" i="14"/>
  <c r="J121" i="14"/>
  <c r="I122" i="14"/>
  <c r="I122" i="16"/>
  <c r="I122" i="18"/>
  <c r="J121" i="18"/>
  <c r="A121" i="18"/>
  <c r="H121" i="14"/>
  <c r="B121" i="14"/>
  <c r="J124" i="22"/>
  <c r="A124" i="22"/>
  <c r="I125" i="22"/>
  <c r="S125" i="22"/>
  <c r="AD125" i="22"/>
  <c r="B124" i="22"/>
  <c r="H124" i="22"/>
  <c r="I125" i="21"/>
  <c r="S125" i="21"/>
  <c r="AD125" i="21"/>
  <c r="B124" i="21"/>
  <c r="A124" i="21"/>
  <c r="J124" i="21"/>
  <c r="I126" i="20"/>
  <c r="S126" i="20"/>
  <c r="AD126" i="20"/>
  <c r="B125" i="20"/>
  <c r="A125" i="20"/>
  <c r="J125" i="20"/>
  <c r="I122" i="17"/>
  <c r="B121" i="17"/>
  <c r="J121" i="17"/>
  <c r="A121" i="17"/>
  <c r="B121" i="1"/>
  <c r="A121" i="1"/>
  <c r="J121" i="1"/>
  <c r="I122" i="1"/>
  <c r="AL122" i="18"/>
  <c r="AM122" i="18"/>
  <c r="AK122" i="18"/>
  <c r="W123" i="18"/>
  <c r="L121" i="18"/>
  <c r="Q122" i="18"/>
  <c r="M121" i="18"/>
  <c r="U122" i="18"/>
  <c r="AK120" i="17"/>
  <c r="AM120" i="17"/>
  <c r="L120" i="17"/>
  <c r="Q121" i="17"/>
  <c r="M120" i="17"/>
  <c r="U124" i="17"/>
  <c r="AL123" i="1"/>
  <c r="AM123" i="1"/>
  <c r="AK123" i="1"/>
  <c r="W124" i="1"/>
  <c r="X122" i="1"/>
  <c r="M121" i="1"/>
  <c r="L121" i="1"/>
  <c r="Q122" i="1"/>
  <c r="U124" i="1"/>
  <c r="S122" i="1"/>
  <c r="AD122" i="1"/>
  <c r="C123" i="18"/>
  <c r="S122" i="18"/>
  <c r="AD122" i="18"/>
  <c r="S122" i="17"/>
  <c r="AD122" i="17"/>
  <c r="S122" i="16"/>
  <c r="AD122" i="16"/>
  <c r="C123" i="14"/>
  <c r="G123" i="14"/>
  <c r="S122" i="14"/>
  <c r="AD122" i="14"/>
  <c r="F123" i="18"/>
  <c r="R123" i="18" s="1"/>
  <c r="G123" i="18"/>
  <c r="F123" i="1"/>
  <c r="R123" i="1" s="1"/>
  <c r="F127" i="20"/>
  <c r="R127" i="20" s="1"/>
  <c r="F123" i="17"/>
  <c r="R123" i="17" s="1"/>
  <c r="F126" i="21"/>
  <c r="R126" i="21" s="1"/>
  <c r="F123" i="16"/>
  <c r="R123" i="16" s="1"/>
  <c r="F126" i="22"/>
  <c r="R126" i="22" s="1"/>
  <c r="F123" i="14"/>
  <c r="R123" i="14" s="1"/>
  <c r="J124" i="24"/>
  <c r="A124" i="24"/>
  <c r="B124" i="24"/>
  <c r="H124" i="24"/>
  <c r="F125" i="24"/>
  <c r="R125" i="24" s="1"/>
  <c r="I125" i="24"/>
  <c r="S125" i="24"/>
  <c r="AD125" i="24"/>
  <c r="C126" i="24"/>
  <c r="G126" i="24"/>
  <c r="H122" i="18"/>
  <c r="B122" i="18"/>
  <c r="J122" i="18"/>
  <c r="A122" i="18"/>
  <c r="A122" i="14"/>
  <c r="J122" i="14"/>
  <c r="H122" i="14"/>
  <c r="B122" i="14"/>
  <c r="A122" i="16"/>
  <c r="J122" i="16"/>
  <c r="I123" i="14"/>
  <c r="I123" i="16"/>
  <c r="I123" i="18"/>
  <c r="B122" i="16"/>
  <c r="A125" i="22"/>
  <c r="J125" i="22"/>
  <c r="I126" i="22"/>
  <c r="S126" i="22"/>
  <c r="AD126" i="22"/>
  <c r="H125" i="22"/>
  <c r="B125" i="22"/>
  <c r="A125" i="21"/>
  <c r="J125" i="21"/>
  <c r="I126" i="21"/>
  <c r="S126" i="21"/>
  <c r="AD126" i="21"/>
  <c r="B125" i="21"/>
  <c r="A126" i="20"/>
  <c r="J126" i="20"/>
  <c r="S127" i="20"/>
  <c r="AD127" i="20"/>
  <c r="I127" i="20"/>
  <c r="B126" i="20"/>
  <c r="I123" i="17"/>
  <c r="B122" i="17"/>
  <c r="J122" i="17"/>
  <c r="A122" i="17"/>
  <c r="B122" i="1"/>
  <c r="A122" i="1"/>
  <c r="J122" i="1"/>
  <c r="I123" i="1"/>
  <c r="AK123" i="18"/>
  <c r="AL123" i="18"/>
  <c r="AM123" i="18"/>
  <c r="W124" i="18"/>
  <c r="M122" i="18"/>
  <c r="L122" i="18"/>
  <c r="Q123" i="18"/>
  <c r="U123" i="18"/>
  <c r="AM121" i="17"/>
  <c r="AK121" i="17"/>
  <c r="L121" i="17"/>
  <c r="Q122" i="17"/>
  <c r="M121" i="17"/>
  <c r="U125" i="17"/>
  <c r="AM124" i="1"/>
  <c r="AK124" i="1"/>
  <c r="AL124" i="1"/>
  <c r="W125" i="1"/>
  <c r="X123" i="1"/>
  <c r="M122" i="1"/>
  <c r="L122" i="1"/>
  <c r="Q123" i="1"/>
  <c r="U125" i="1"/>
  <c r="S123" i="1"/>
  <c r="AD123" i="1"/>
  <c r="C124" i="18"/>
  <c r="S123" i="18"/>
  <c r="AD123" i="18"/>
  <c r="S123" i="17"/>
  <c r="AD123" i="17"/>
  <c r="S123" i="16"/>
  <c r="AD123" i="16"/>
  <c r="C124" i="14"/>
  <c r="G124" i="14"/>
  <c r="S123" i="14"/>
  <c r="AD123" i="14"/>
  <c r="F124" i="18"/>
  <c r="R124" i="18" s="1"/>
  <c r="G124" i="18"/>
  <c r="F124" i="1"/>
  <c r="R124" i="1" s="1"/>
  <c r="F128" i="20"/>
  <c r="R128" i="20" s="1"/>
  <c r="F124" i="17"/>
  <c r="R124" i="17" s="1"/>
  <c r="F127" i="21"/>
  <c r="R127" i="21" s="1"/>
  <c r="F124" i="16"/>
  <c r="R124" i="16" s="1"/>
  <c r="F127" i="22"/>
  <c r="R127" i="22" s="1"/>
  <c r="F124" i="14"/>
  <c r="R124" i="14" s="1"/>
  <c r="F126" i="24"/>
  <c r="R126" i="24" s="1"/>
  <c r="I126" i="24"/>
  <c r="S126" i="24"/>
  <c r="AD126" i="24"/>
  <c r="C127" i="24"/>
  <c r="G127" i="24"/>
  <c r="A125" i="24"/>
  <c r="J125" i="24"/>
  <c r="B125" i="24"/>
  <c r="H125" i="24"/>
  <c r="J123" i="18"/>
  <c r="A123" i="18"/>
  <c r="H123" i="14"/>
  <c r="B123" i="14"/>
  <c r="A123" i="14"/>
  <c r="J123" i="14"/>
  <c r="A123" i="16"/>
  <c r="J123" i="16"/>
  <c r="H123" i="18"/>
  <c r="B123" i="18"/>
  <c r="I124" i="14"/>
  <c r="I124" i="16"/>
  <c r="I124" i="18"/>
  <c r="B123" i="16"/>
  <c r="I127" i="22"/>
  <c r="S127" i="22"/>
  <c r="AD127" i="22"/>
  <c r="H126" i="22"/>
  <c r="B126" i="22"/>
  <c r="A126" i="22"/>
  <c r="J126" i="22"/>
  <c r="I127" i="21"/>
  <c r="S127" i="21"/>
  <c r="AD127" i="21"/>
  <c r="B126" i="21"/>
  <c r="J126" i="21"/>
  <c r="A126" i="21"/>
  <c r="I128" i="20"/>
  <c r="S128" i="20"/>
  <c r="AD128" i="20"/>
  <c r="B127" i="20"/>
  <c r="J127" i="20"/>
  <c r="A127" i="20"/>
  <c r="I124" i="17"/>
  <c r="B123" i="17"/>
  <c r="J123" i="17"/>
  <c r="A123" i="17"/>
  <c r="A123" i="1"/>
  <c r="J123" i="1"/>
  <c r="B123" i="1"/>
  <c r="I124" i="1"/>
  <c r="AL124" i="18"/>
  <c r="AK124" i="18"/>
  <c r="AM124" i="18"/>
  <c r="W125" i="18"/>
  <c r="L123" i="18"/>
  <c r="Q124" i="18"/>
  <c r="M123" i="18"/>
  <c r="U124" i="18"/>
  <c r="AM122" i="17"/>
  <c r="AK122" i="17"/>
  <c r="L122" i="17"/>
  <c r="Q123" i="17"/>
  <c r="M122" i="17"/>
  <c r="U126" i="17"/>
  <c r="AL125" i="1"/>
  <c r="AM125" i="1"/>
  <c r="AK125" i="1"/>
  <c r="W126" i="1"/>
  <c r="X124" i="1"/>
  <c r="M123" i="1"/>
  <c r="L123" i="1"/>
  <c r="Q124" i="1"/>
  <c r="U126" i="1"/>
  <c r="S124" i="1"/>
  <c r="AD124" i="1"/>
  <c r="C125" i="18"/>
  <c r="S124" i="18"/>
  <c r="AD124" i="18"/>
  <c r="S124" i="17"/>
  <c r="AD124" i="17"/>
  <c r="S124" i="16"/>
  <c r="AD124" i="16"/>
  <c r="C125" i="14"/>
  <c r="G125" i="14"/>
  <c r="S124" i="14"/>
  <c r="AD124" i="14"/>
  <c r="F125" i="18"/>
  <c r="R125" i="18" s="1"/>
  <c r="G125" i="18"/>
  <c r="F125" i="1"/>
  <c r="R125" i="1" s="1"/>
  <c r="F129" i="20"/>
  <c r="R129" i="20" s="1"/>
  <c r="F125" i="17"/>
  <c r="R125" i="17" s="1"/>
  <c r="F128" i="21"/>
  <c r="R128" i="21" s="1"/>
  <c r="F125" i="16"/>
  <c r="R125" i="16" s="1"/>
  <c r="F128" i="22"/>
  <c r="R128" i="22" s="1"/>
  <c r="F125" i="14"/>
  <c r="R125" i="14" s="1"/>
  <c r="H126" i="24"/>
  <c r="B126" i="24"/>
  <c r="A126" i="24"/>
  <c r="J126" i="24"/>
  <c r="F127" i="24"/>
  <c r="R127" i="24" s="1"/>
  <c r="C128" i="24"/>
  <c r="G128" i="24"/>
  <c r="S127" i="24"/>
  <c r="AD127" i="24"/>
  <c r="I127" i="24"/>
  <c r="H124" i="14"/>
  <c r="B124" i="14"/>
  <c r="J124" i="18"/>
  <c r="A124" i="18"/>
  <c r="A124" i="14"/>
  <c r="J124" i="14"/>
  <c r="H124" i="18"/>
  <c r="B124" i="18"/>
  <c r="B124" i="16"/>
  <c r="I125" i="14"/>
  <c r="I125" i="16"/>
  <c r="I125" i="18"/>
  <c r="A124" i="16"/>
  <c r="J124" i="16"/>
  <c r="J127" i="22"/>
  <c r="A127" i="22"/>
  <c r="I128" i="22"/>
  <c r="S128" i="22"/>
  <c r="AD128" i="22"/>
  <c r="H127" i="22"/>
  <c r="B127" i="22"/>
  <c r="I128" i="21"/>
  <c r="S128" i="21"/>
  <c r="AD128" i="21"/>
  <c r="B127" i="21"/>
  <c r="J127" i="21"/>
  <c r="A127" i="21"/>
  <c r="I129" i="20"/>
  <c r="S129" i="20"/>
  <c r="AD129" i="20"/>
  <c r="B128" i="20"/>
  <c r="J128" i="20"/>
  <c r="A128" i="20"/>
  <c r="I125" i="17"/>
  <c r="B124" i="17"/>
  <c r="J124" i="17"/>
  <c r="A124" i="17"/>
  <c r="B124" i="1"/>
  <c r="A124" i="1"/>
  <c r="J124" i="1"/>
  <c r="I125" i="1"/>
  <c r="AM125" i="18"/>
  <c r="AK125" i="18"/>
  <c r="AL125" i="18"/>
  <c r="W126" i="18"/>
  <c r="M124" i="18"/>
  <c r="L124" i="18"/>
  <c r="Q125" i="18"/>
  <c r="U125" i="18"/>
  <c r="AK123" i="17"/>
  <c r="AM123" i="17"/>
  <c r="L123" i="17"/>
  <c r="Q124" i="17"/>
  <c r="M123" i="17"/>
  <c r="U127" i="17"/>
  <c r="AK126" i="1"/>
  <c r="AL126" i="1"/>
  <c r="AM126" i="1"/>
  <c r="W127" i="1"/>
  <c r="X125" i="1"/>
  <c r="M124" i="1"/>
  <c r="L124" i="1"/>
  <c r="Q125" i="1"/>
  <c r="U127" i="1"/>
  <c r="S125" i="1"/>
  <c r="AD125" i="1"/>
  <c r="C126" i="18"/>
  <c r="S125" i="18"/>
  <c r="AD125" i="18"/>
  <c r="S125" i="17"/>
  <c r="AD125" i="17"/>
  <c r="S125" i="16"/>
  <c r="AD125" i="16"/>
  <c r="C126" i="14"/>
  <c r="G126" i="14"/>
  <c r="S125" i="14"/>
  <c r="AD125" i="14"/>
  <c r="F126" i="18"/>
  <c r="R126" i="18" s="1"/>
  <c r="G126" i="18"/>
  <c r="F126" i="1"/>
  <c r="R126" i="1" s="1"/>
  <c r="F130" i="20"/>
  <c r="R130" i="20" s="1"/>
  <c r="F126" i="17"/>
  <c r="R126" i="17"/>
  <c r="F129" i="21"/>
  <c r="R129" i="21" s="1"/>
  <c r="F126" i="16"/>
  <c r="R126" i="16" s="1"/>
  <c r="F129" i="22"/>
  <c r="R129" i="22" s="1"/>
  <c r="F126" i="14"/>
  <c r="R126" i="14" s="1"/>
  <c r="F128" i="24"/>
  <c r="R128" i="24" s="1"/>
  <c r="C129" i="24"/>
  <c r="G129" i="24"/>
  <c r="I128" i="24"/>
  <c r="S128" i="24"/>
  <c r="AD128" i="24"/>
  <c r="B127" i="24"/>
  <c r="H127" i="24"/>
  <c r="J127" i="24"/>
  <c r="A127" i="24"/>
  <c r="B125" i="18"/>
  <c r="H125" i="18"/>
  <c r="A125" i="14"/>
  <c r="J125" i="14"/>
  <c r="J125" i="18"/>
  <c r="A125" i="18"/>
  <c r="H125" i="14"/>
  <c r="B125" i="14"/>
  <c r="B125" i="16"/>
  <c r="I126" i="14"/>
  <c r="I126" i="16"/>
  <c r="I126" i="18"/>
  <c r="A125" i="16"/>
  <c r="J125" i="16"/>
  <c r="J128" i="22"/>
  <c r="A128" i="22"/>
  <c r="I129" i="22"/>
  <c r="S129" i="22"/>
  <c r="AD129" i="22"/>
  <c r="B128" i="22"/>
  <c r="H128" i="22"/>
  <c r="I129" i="21"/>
  <c r="S129" i="21"/>
  <c r="AD129" i="21"/>
  <c r="B128" i="21"/>
  <c r="A128" i="21"/>
  <c r="J128" i="21"/>
  <c r="B129" i="20"/>
  <c r="I130" i="20"/>
  <c r="S130" i="20"/>
  <c r="AD130" i="20"/>
  <c r="A129" i="20"/>
  <c r="J129" i="20"/>
  <c r="I126" i="17"/>
  <c r="B125" i="17"/>
  <c r="J125" i="17"/>
  <c r="A125" i="17"/>
  <c r="B125" i="1"/>
  <c r="A125" i="1"/>
  <c r="J125" i="1"/>
  <c r="I126" i="1"/>
  <c r="AK126" i="18"/>
  <c r="AL126" i="18"/>
  <c r="AM126" i="18"/>
  <c r="W127" i="18"/>
  <c r="L125" i="18"/>
  <c r="Q126" i="18"/>
  <c r="M125" i="18"/>
  <c r="U126" i="18"/>
  <c r="AK124" i="17"/>
  <c r="AM124" i="17"/>
  <c r="L124" i="17"/>
  <c r="Q125" i="17"/>
  <c r="M124" i="17"/>
  <c r="U128" i="17"/>
  <c r="AL127" i="1"/>
  <c r="AM127" i="1"/>
  <c r="AK127" i="1"/>
  <c r="W128" i="1"/>
  <c r="X126" i="1"/>
  <c r="M125" i="1"/>
  <c r="L125" i="1"/>
  <c r="Q126" i="1"/>
  <c r="U128" i="1"/>
  <c r="S126" i="1"/>
  <c r="AD126" i="1"/>
  <c r="C127" i="18"/>
  <c r="S126" i="18"/>
  <c r="AD126" i="18"/>
  <c r="S126" i="17"/>
  <c r="AD126" i="17"/>
  <c r="S126" i="16"/>
  <c r="AD126" i="16"/>
  <c r="C127" i="14"/>
  <c r="G127" i="14"/>
  <c r="S126" i="14"/>
  <c r="AD126" i="14"/>
  <c r="F127" i="18"/>
  <c r="R127" i="18" s="1"/>
  <c r="G127" i="18"/>
  <c r="F127" i="1"/>
  <c r="R127" i="1" s="1"/>
  <c r="F131" i="20"/>
  <c r="R131" i="20" s="1"/>
  <c r="F127" i="17"/>
  <c r="R127" i="17" s="1"/>
  <c r="F130" i="21"/>
  <c r="R130" i="21" s="1"/>
  <c r="F127" i="16"/>
  <c r="R127" i="16" s="1"/>
  <c r="F130" i="22"/>
  <c r="R130" i="22" s="1"/>
  <c r="F127" i="14"/>
  <c r="R127" i="14" s="1"/>
  <c r="J128" i="24"/>
  <c r="A128" i="24"/>
  <c r="B128" i="24"/>
  <c r="H128" i="24"/>
  <c r="F129" i="24"/>
  <c r="R129" i="24" s="1"/>
  <c r="I129" i="24"/>
  <c r="S129" i="24"/>
  <c r="AD129" i="24"/>
  <c r="C130" i="24"/>
  <c r="G130" i="24"/>
  <c r="J126" i="18"/>
  <c r="A126" i="18"/>
  <c r="A126" i="14"/>
  <c r="J126" i="14"/>
  <c r="H126" i="14"/>
  <c r="B126" i="14"/>
  <c r="A126" i="16"/>
  <c r="J126" i="16"/>
  <c r="H126" i="18"/>
  <c r="B126" i="18"/>
  <c r="I127" i="14"/>
  <c r="I127" i="16"/>
  <c r="I127" i="18"/>
  <c r="B126" i="16"/>
  <c r="A129" i="22"/>
  <c r="J129" i="22"/>
  <c r="I130" i="22"/>
  <c r="S130" i="22"/>
  <c r="AD130" i="22"/>
  <c r="H129" i="22"/>
  <c r="B129" i="22"/>
  <c r="A129" i="21"/>
  <c r="J129" i="21"/>
  <c r="I130" i="21"/>
  <c r="S130" i="21"/>
  <c r="AD130" i="21"/>
  <c r="B129" i="21"/>
  <c r="I131" i="20"/>
  <c r="S131" i="20"/>
  <c r="AD131" i="20"/>
  <c r="B130" i="20"/>
  <c r="A130" i="20"/>
  <c r="J130" i="20"/>
  <c r="I127" i="17"/>
  <c r="B126" i="17"/>
  <c r="J126" i="17"/>
  <c r="A126" i="17"/>
  <c r="B126" i="1"/>
  <c r="A126" i="1"/>
  <c r="J126" i="1"/>
  <c r="I127" i="1"/>
  <c r="AK127" i="18"/>
  <c r="AM127" i="18"/>
  <c r="AL127" i="18"/>
  <c r="W128" i="18"/>
  <c r="L126" i="18"/>
  <c r="Q127" i="18"/>
  <c r="M126" i="18"/>
  <c r="U127" i="18"/>
  <c r="AM125" i="17"/>
  <c r="AK125" i="17"/>
  <c r="L125" i="17"/>
  <c r="Q126" i="17"/>
  <c r="M125" i="17"/>
  <c r="U129" i="17"/>
  <c r="AL128" i="1"/>
  <c r="AM128" i="1"/>
  <c r="AK128" i="1"/>
  <c r="W129" i="1"/>
  <c r="X127" i="1"/>
  <c r="M126" i="1"/>
  <c r="L126" i="1"/>
  <c r="Q127" i="1"/>
  <c r="U129" i="1"/>
  <c r="S127" i="1"/>
  <c r="AD127" i="1"/>
  <c r="C128" i="18"/>
  <c r="S127" i="18"/>
  <c r="AD127" i="18"/>
  <c r="S127" i="17"/>
  <c r="AD127" i="17"/>
  <c r="S127" i="16"/>
  <c r="AD127" i="16"/>
  <c r="C128" i="14"/>
  <c r="G128" i="14"/>
  <c r="S127" i="14"/>
  <c r="AD127" i="14"/>
  <c r="F128" i="18"/>
  <c r="R128" i="18" s="1"/>
  <c r="G128" i="18"/>
  <c r="F128" i="1"/>
  <c r="R128" i="1" s="1"/>
  <c r="F132" i="20"/>
  <c r="R132" i="20" s="1"/>
  <c r="F128" i="17"/>
  <c r="R128" i="17" s="1"/>
  <c r="F131" i="21"/>
  <c r="R131" i="21" s="1"/>
  <c r="F128" i="16"/>
  <c r="R128" i="16" s="1"/>
  <c r="F131" i="22"/>
  <c r="R131" i="22" s="1"/>
  <c r="F128" i="14"/>
  <c r="R128" i="14" s="1"/>
  <c r="F130" i="24"/>
  <c r="R130" i="24" s="1"/>
  <c r="S130" i="24"/>
  <c r="AD130" i="24"/>
  <c r="I130" i="24"/>
  <c r="C131" i="24"/>
  <c r="G131" i="24"/>
  <c r="A129" i="24"/>
  <c r="J129" i="24"/>
  <c r="B129" i="24"/>
  <c r="H129" i="24"/>
  <c r="A127" i="16"/>
  <c r="J127" i="16"/>
  <c r="B127" i="16"/>
  <c r="H127" i="18"/>
  <c r="B127" i="18"/>
  <c r="A127" i="14"/>
  <c r="J127" i="14"/>
  <c r="I128" i="14"/>
  <c r="I128" i="16"/>
  <c r="I128" i="18"/>
  <c r="J127" i="18"/>
  <c r="A127" i="18"/>
  <c r="H127" i="14"/>
  <c r="B127" i="14"/>
  <c r="I131" i="22"/>
  <c r="S131" i="22"/>
  <c r="AD131" i="22"/>
  <c r="H130" i="22"/>
  <c r="B130" i="22"/>
  <c r="A130" i="22"/>
  <c r="J130" i="22"/>
  <c r="I131" i="21"/>
  <c r="S131" i="21"/>
  <c r="AD131" i="21"/>
  <c r="B130" i="21"/>
  <c r="J130" i="21"/>
  <c r="A130" i="21"/>
  <c r="J131" i="20"/>
  <c r="A131" i="20"/>
  <c r="I132" i="20"/>
  <c r="S132" i="20"/>
  <c r="AD132" i="20"/>
  <c r="B131" i="20"/>
  <c r="I128" i="17"/>
  <c r="B127" i="17"/>
  <c r="J127" i="17"/>
  <c r="A127" i="17"/>
  <c r="A127" i="1"/>
  <c r="J127" i="1"/>
  <c r="B127" i="1"/>
  <c r="I128" i="1"/>
  <c r="AL128" i="18"/>
  <c r="AM128" i="18"/>
  <c r="AK128" i="18"/>
  <c r="W129" i="18"/>
  <c r="M127" i="18"/>
  <c r="L127" i="18"/>
  <c r="Q128" i="18"/>
  <c r="U128" i="18"/>
  <c r="AM126" i="17"/>
  <c r="AK126" i="17"/>
  <c r="L126" i="17"/>
  <c r="Q127" i="17"/>
  <c r="M126" i="17"/>
  <c r="U130" i="17"/>
  <c r="AL129" i="1"/>
  <c r="AM129" i="1"/>
  <c r="AK129" i="1"/>
  <c r="W130" i="1"/>
  <c r="X128" i="1"/>
  <c r="M127" i="1"/>
  <c r="L127" i="1"/>
  <c r="Q128" i="1"/>
  <c r="U130" i="1"/>
  <c r="S128" i="1"/>
  <c r="AD128" i="1"/>
  <c r="C129" i="18"/>
  <c r="S128" i="18"/>
  <c r="AD128" i="18"/>
  <c r="S128" i="17"/>
  <c r="AD128" i="17"/>
  <c r="S128" i="16"/>
  <c r="AD128" i="16"/>
  <c r="C129" i="14"/>
  <c r="G129" i="14"/>
  <c r="S128" i="14"/>
  <c r="AD128" i="14"/>
  <c r="F129" i="18"/>
  <c r="R129" i="18" s="1"/>
  <c r="G129" i="18"/>
  <c r="F129" i="1"/>
  <c r="R129" i="1" s="1"/>
  <c r="F133" i="20"/>
  <c r="R133" i="20" s="1"/>
  <c r="F129" i="17"/>
  <c r="R129" i="17" s="1"/>
  <c r="F132" i="21"/>
  <c r="R132" i="21" s="1"/>
  <c r="F129" i="16"/>
  <c r="R129" i="16" s="1"/>
  <c r="F132" i="22"/>
  <c r="R132" i="22" s="1"/>
  <c r="F129" i="14"/>
  <c r="R129" i="14" s="1"/>
  <c r="H130" i="24"/>
  <c r="B130" i="24"/>
  <c r="A130" i="24"/>
  <c r="J130" i="24"/>
  <c r="F131" i="24"/>
  <c r="R131" i="24" s="1"/>
  <c r="C132" i="24"/>
  <c r="G132" i="24"/>
  <c r="I131" i="24"/>
  <c r="S131" i="24"/>
  <c r="AD131" i="24"/>
  <c r="A128" i="18"/>
  <c r="A128" i="14"/>
  <c r="J128" i="14"/>
  <c r="B128" i="18"/>
  <c r="B128" i="16"/>
  <c r="H128" i="14"/>
  <c r="B128" i="14"/>
  <c r="I129" i="14"/>
  <c r="I129" i="16"/>
  <c r="I129" i="18"/>
  <c r="A128" i="16"/>
  <c r="J128" i="16"/>
  <c r="J131" i="22"/>
  <c r="A131" i="22"/>
  <c r="I132" i="22"/>
  <c r="S132" i="22"/>
  <c r="AD132" i="22"/>
  <c r="H131" i="22"/>
  <c r="B131" i="22"/>
  <c r="I132" i="21"/>
  <c r="S132" i="21"/>
  <c r="AD132" i="21"/>
  <c r="B131" i="21"/>
  <c r="J131" i="21"/>
  <c r="A131" i="21"/>
  <c r="J132" i="20"/>
  <c r="A132" i="20"/>
  <c r="I133" i="20"/>
  <c r="S133" i="20"/>
  <c r="AD133" i="20"/>
  <c r="B132" i="20"/>
  <c r="I129" i="17"/>
  <c r="B128" i="17"/>
  <c r="J128" i="17"/>
  <c r="A128" i="17"/>
  <c r="B128" i="1"/>
  <c r="A128" i="1"/>
  <c r="J128" i="1"/>
  <c r="I129" i="1"/>
  <c r="AM129" i="18"/>
  <c r="AL129" i="18"/>
  <c r="AK129" i="18"/>
  <c r="W130" i="18"/>
  <c r="L128" i="18"/>
  <c r="Q129" i="18"/>
  <c r="M128" i="18"/>
  <c r="U129" i="18"/>
  <c r="AK127" i="17"/>
  <c r="AM127" i="17"/>
  <c r="L127" i="17"/>
  <c r="Q128" i="17"/>
  <c r="M127" i="17"/>
  <c r="U131" i="17"/>
  <c r="AK130" i="1"/>
  <c r="AL130" i="1"/>
  <c r="AM130" i="1"/>
  <c r="W131" i="1"/>
  <c r="X129" i="1"/>
  <c r="M128" i="1"/>
  <c r="L128" i="1"/>
  <c r="Q129" i="1"/>
  <c r="U131" i="1"/>
  <c r="S129" i="1"/>
  <c r="AD129" i="1"/>
  <c r="C130" i="18"/>
  <c r="S129" i="18"/>
  <c r="AD129" i="18"/>
  <c r="S129" i="17"/>
  <c r="AD129" i="17"/>
  <c r="S129" i="16"/>
  <c r="AD129" i="16"/>
  <c r="C130" i="14"/>
  <c r="G130" i="14"/>
  <c r="S129" i="14"/>
  <c r="AD129" i="14"/>
  <c r="F130" i="18"/>
  <c r="R130" i="18" s="1"/>
  <c r="G130" i="18"/>
  <c r="F130" i="1"/>
  <c r="R130" i="1" s="1"/>
  <c r="F134" i="20"/>
  <c r="R134" i="20" s="1"/>
  <c r="F130" i="17"/>
  <c r="R130" i="17" s="1"/>
  <c r="F133" i="21"/>
  <c r="R133" i="21" s="1"/>
  <c r="F130" i="16"/>
  <c r="R130" i="16" s="1"/>
  <c r="F133" i="22"/>
  <c r="R133" i="22" s="1"/>
  <c r="F130" i="14"/>
  <c r="R130" i="14" s="1"/>
  <c r="J131" i="24"/>
  <c r="A131" i="24"/>
  <c r="F132" i="24"/>
  <c r="R132" i="24" s="1"/>
  <c r="C133" i="24"/>
  <c r="G133" i="24"/>
  <c r="I132" i="24"/>
  <c r="S132" i="24"/>
  <c r="AD132" i="24"/>
  <c r="B131" i="24"/>
  <c r="H131" i="24"/>
  <c r="A129" i="16"/>
  <c r="J129" i="16"/>
  <c r="B129" i="18"/>
  <c r="H129" i="18"/>
  <c r="A129" i="14"/>
  <c r="J129" i="14"/>
  <c r="B129" i="16"/>
  <c r="I130" i="14"/>
  <c r="I130" i="16"/>
  <c r="I130" i="18"/>
  <c r="J129" i="18"/>
  <c r="A129" i="18"/>
  <c r="H129" i="14"/>
  <c r="B129" i="14"/>
  <c r="J132" i="22"/>
  <c r="A132" i="22"/>
  <c r="I133" i="22"/>
  <c r="S133" i="22"/>
  <c r="AD133" i="22"/>
  <c r="B132" i="22"/>
  <c r="H132" i="22"/>
  <c r="I133" i="21"/>
  <c r="S133" i="21"/>
  <c r="AD133" i="21"/>
  <c r="B132" i="21"/>
  <c r="A132" i="21"/>
  <c r="J132" i="21"/>
  <c r="A133" i="20"/>
  <c r="J133" i="20"/>
  <c r="I134" i="20"/>
  <c r="S134" i="20"/>
  <c r="AD134" i="20"/>
  <c r="B133" i="20"/>
  <c r="I130" i="17"/>
  <c r="B129" i="17"/>
  <c r="J129" i="17"/>
  <c r="A129" i="17"/>
  <c r="B129" i="1"/>
  <c r="A129" i="1"/>
  <c r="J129" i="1"/>
  <c r="I130" i="1"/>
  <c r="AK130" i="18"/>
  <c r="AL130" i="18"/>
  <c r="AM130" i="18"/>
  <c r="W131" i="18"/>
  <c r="L129" i="18"/>
  <c r="Q130" i="18"/>
  <c r="M129" i="18"/>
  <c r="U130" i="18"/>
  <c r="AK128" i="17"/>
  <c r="AM128" i="17"/>
  <c r="L128" i="17"/>
  <c r="Q129" i="17"/>
  <c r="M128" i="17"/>
  <c r="U132" i="17"/>
  <c r="AL131" i="1"/>
  <c r="AM131" i="1"/>
  <c r="AK131" i="1"/>
  <c r="W132" i="1"/>
  <c r="X130" i="1"/>
  <c r="M129" i="1"/>
  <c r="L129" i="1"/>
  <c r="Q130" i="1"/>
  <c r="U132" i="1"/>
  <c r="S130" i="1"/>
  <c r="AD130" i="1"/>
  <c r="C131" i="18"/>
  <c r="S130" i="18"/>
  <c r="AD130" i="18"/>
  <c r="S130" i="17"/>
  <c r="AD130" i="17"/>
  <c r="S130" i="16"/>
  <c r="AD130" i="16"/>
  <c r="C131" i="14"/>
  <c r="G131" i="14"/>
  <c r="S130" i="14"/>
  <c r="AD130" i="14"/>
  <c r="F131" i="18"/>
  <c r="R131" i="18" s="1"/>
  <c r="G131" i="18"/>
  <c r="F131" i="1"/>
  <c r="R131" i="1" s="1"/>
  <c r="F135" i="20"/>
  <c r="R135" i="20" s="1"/>
  <c r="F131" i="17"/>
  <c r="R131" i="17" s="1"/>
  <c r="F134" i="21"/>
  <c r="R134" i="21" s="1"/>
  <c r="F131" i="16"/>
  <c r="R131" i="16" s="1"/>
  <c r="F134" i="22"/>
  <c r="R134" i="22" s="1"/>
  <c r="F131" i="14"/>
  <c r="R131" i="14" s="1"/>
  <c r="B132" i="24"/>
  <c r="H132" i="24"/>
  <c r="J132" i="24"/>
  <c r="A132" i="24"/>
  <c r="F133" i="24"/>
  <c r="R133" i="24" s="1"/>
  <c r="C134" i="24"/>
  <c r="G134" i="24"/>
  <c r="I133" i="24"/>
  <c r="S133" i="24"/>
  <c r="AD133" i="24"/>
  <c r="H130" i="18"/>
  <c r="B130" i="18"/>
  <c r="J130" i="18"/>
  <c r="A130" i="18"/>
  <c r="A130" i="14"/>
  <c r="J130" i="14"/>
  <c r="H130" i="14"/>
  <c r="B130" i="14"/>
  <c r="A130" i="16"/>
  <c r="J130" i="16"/>
  <c r="I131" i="14"/>
  <c r="I131" i="16"/>
  <c r="I131" i="18"/>
  <c r="B130" i="16"/>
  <c r="A133" i="22"/>
  <c r="J133" i="22"/>
  <c r="I134" i="22"/>
  <c r="S134" i="22"/>
  <c r="AD134" i="22"/>
  <c r="H133" i="22"/>
  <c r="B133" i="22"/>
  <c r="A133" i="21"/>
  <c r="J133" i="21"/>
  <c r="I134" i="21"/>
  <c r="S134" i="21"/>
  <c r="AD134" i="21"/>
  <c r="B133" i="21"/>
  <c r="S135" i="20"/>
  <c r="AD135" i="20"/>
  <c r="I135" i="20"/>
  <c r="B134" i="20"/>
  <c r="A134" i="20"/>
  <c r="J134" i="20"/>
  <c r="I131" i="17"/>
  <c r="B130" i="17"/>
  <c r="J130" i="17"/>
  <c r="A130" i="17"/>
  <c r="B130" i="1"/>
  <c r="A130" i="1"/>
  <c r="J130" i="1"/>
  <c r="I131" i="1"/>
  <c r="AK131" i="18"/>
  <c r="AL131" i="18"/>
  <c r="AM131" i="18"/>
  <c r="W132" i="18"/>
  <c r="M130" i="18"/>
  <c r="L130" i="18"/>
  <c r="Q131" i="18"/>
  <c r="U131" i="18"/>
  <c r="AM129" i="17"/>
  <c r="AK129" i="17"/>
  <c r="L129" i="17"/>
  <c r="Q130" i="17"/>
  <c r="M129" i="17"/>
  <c r="U133" i="17"/>
  <c r="AL132" i="1"/>
  <c r="AM132" i="1"/>
  <c r="AK132" i="1"/>
  <c r="W133" i="1"/>
  <c r="X131" i="1"/>
  <c r="M130" i="1"/>
  <c r="L130" i="1"/>
  <c r="Q131" i="1"/>
  <c r="U133" i="1"/>
  <c r="S131" i="1"/>
  <c r="AD131" i="1"/>
  <c r="C132" i="18"/>
  <c r="S131" i="18"/>
  <c r="AD131" i="18"/>
  <c r="S131" i="17"/>
  <c r="AD131" i="17"/>
  <c r="S131" i="16"/>
  <c r="AD131" i="16"/>
  <c r="C132" i="14"/>
  <c r="G132" i="14"/>
  <c r="S131" i="14"/>
  <c r="AD131" i="14"/>
  <c r="F132" i="18"/>
  <c r="R132" i="18" s="1"/>
  <c r="G132" i="18"/>
  <c r="F132" i="1"/>
  <c r="R132" i="1" s="1"/>
  <c r="F136" i="20"/>
  <c r="R136" i="20" s="1"/>
  <c r="F132" i="17"/>
  <c r="R132" i="17" s="1"/>
  <c r="F135" i="21"/>
  <c r="R135" i="21" s="1"/>
  <c r="F132" i="16"/>
  <c r="R132" i="16" s="1"/>
  <c r="F135" i="22"/>
  <c r="R135" i="22" s="1"/>
  <c r="F132" i="14"/>
  <c r="R132" i="14" s="1"/>
  <c r="A133" i="24"/>
  <c r="J133" i="24"/>
  <c r="F134" i="24"/>
  <c r="R134" i="24" s="1"/>
  <c r="I134" i="24"/>
  <c r="S134" i="24"/>
  <c r="AD134" i="24"/>
  <c r="C135" i="24"/>
  <c r="G135" i="24"/>
  <c r="B133" i="24"/>
  <c r="H133" i="24"/>
  <c r="B131" i="16"/>
  <c r="H131" i="18"/>
  <c r="B131" i="18"/>
  <c r="H131" i="14"/>
  <c r="B131" i="14"/>
  <c r="A131" i="16"/>
  <c r="J131" i="16"/>
  <c r="I132" i="14"/>
  <c r="I132" i="16"/>
  <c r="I132" i="18"/>
  <c r="J131" i="18"/>
  <c r="A131" i="18"/>
  <c r="A131" i="14"/>
  <c r="J131" i="14"/>
  <c r="I135" i="22"/>
  <c r="S135" i="22"/>
  <c r="AD135" i="22"/>
  <c r="H134" i="22"/>
  <c r="B134" i="22"/>
  <c r="A134" i="22"/>
  <c r="J134" i="22"/>
  <c r="J134" i="21"/>
  <c r="A134" i="21"/>
  <c r="I135" i="21"/>
  <c r="S135" i="21"/>
  <c r="AD135" i="21"/>
  <c r="B134" i="21"/>
  <c r="J135" i="20"/>
  <c r="A135" i="20"/>
  <c r="I136" i="20"/>
  <c r="S136" i="20"/>
  <c r="AD136" i="20"/>
  <c r="B135" i="20"/>
  <c r="I132" i="17"/>
  <c r="B131" i="17"/>
  <c r="J131" i="17"/>
  <c r="A131" i="17"/>
  <c r="A131" i="1"/>
  <c r="J131" i="1"/>
  <c r="B131" i="1"/>
  <c r="I132" i="1"/>
  <c r="AL132" i="18"/>
  <c r="AM132" i="18"/>
  <c r="AK132" i="18"/>
  <c r="W133" i="18"/>
  <c r="L131" i="18"/>
  <c r="Q132" i="18"/>
  <c r="M131" i="18"/>
  <c r="U132" i="18"/>
  <c r="AM130" i="17"/>
  <c r="AK130" i="17"/>
  <c r="L130" i="17"/>
  <c r="Q131" i="17"/>
  <c r="M130" i="17"/>
  <c r="U134" i="17"/>
  <c r="AK133" i="1"/>
  <c r="AL133" i="1"/>
  <c r="AM133" i="1"/>
  <c r="W134" i="1"/>
  <c r="X132" i="1"/>
  <c r="M131" i="1"/>
  <c r="L131" i="1"/>
  <c r="Q132" i="1"/>
  <c r="U134" i="1"/>
  <c r="S132" i="1"/>
  <c r="AD132" i="1"/>
  <c r="C133" i="18"/>
  <c r="S132" i="18"/>
  <c r="AD132" i="18"/>
  <c r="S132" i="17"/>
  <c r="AD132" i="17"/>
  <c r="S132" i="16"/>
  <c r="C133" i="14"/>
  <c r="G133" i="14"/>
  <c r="S132" i="14"/>
  <c r="AD132" i="14"/>
  <c r="F133" i="18"/>
  <c r="R133" i="18" s="1"/>
  <c r="G133" i="18"/>
  <c r="F133" i="1"/>
  <c r="R133" i="1" s="1"/>
  <c r="F137" i="20"/>
  <c r="R137" i="20" s="1"/>
  <c r="F133" i="17"/>
  <c r="R133" i="17" s="1"/>
  <c r="F136" i="21"/>
  <c r="R136" i="21" s="1"/>
  <c r="F133" i="16"/>
  <c r="R133" i="16" s="1"/>
  <c r="F136" i="22"/>
  <c r="R136" i="22" s="1"/>
  <c r="F133" i="14"/>
  <c r="R133" i="14" s="1"/>
  <c r="A134" i="24"/>
  <c r="J134" i="24"/>
  <c r="F135" i="24"/>
  <c r="R135" i="24" s="1"/>
  <c r="S135" i="24"/>
  <c r="AD135" i="24"/>
  <c r="I135" i="24"/>
  <c r="C136" i="24"/>
  <c r="G136" i="24"/>
  <c r="H134" i="24"/>
  <c r="B134" i="24"/>
  <c r="H132" i="14"/>
  <c r="B132" i="14"/>
  <c r="J132" i="18"/>
  <c r="A132" i="18"/>
  <c r="A132" i="14"/>
  <c r="J132" i="14"/>
  <c r="H132" i="18"/>
  <c r="B132" i="18"/>
  <c r="B132" i="16"/>
  <c r="I133" i="14"/>
  <c r="I133" i="16"/>
  <c r="I133" i="18"/>
  <c r="A132" i="16"/>
  <c r="J132" i="16"/>
  <c r="J135" i="22"/>
  <c r="A135" i="22"/>
  <c r="I136" i="22"/>
  <c r="S136" i="22"/>
  <c r="AD136" i="22"/>
  <c r="H135" i="22"/>
  <c r="B135" i="22"/>
  <c r="A135" i="21"/>
  <c r="J135" i="21"/>
  <c r="S136" i="21"/>
  <c r="AD136" i="21"/>
  <c r="I136" i="21"/>
  <c r="B135" i="21"/>
  <c r="J136" i="20"/>
  <c r="A136" i="20"/>
  <c r="I137" i="20"/>
  <c r="S137" i="20"/>
  <c r="AD137" i="20"/>
  <c r="B136" i="20"/>
  <c r="I133" i="17"/>
  <c r="B132" i="17"/>
  <c r="J132" i="17"/>
  <c r="A132" i="17"/>
  <c r="AD132" i="16"/>
  <c r="B132" i="1"/>
  <c r="A132" i="1"/>
  <c r="J132" i="1"/>
  <c r="I133" i="1"/>
  <c r="AM133" i="18"/>
  <c r="AK133" i="18"/>
  <c r="AL133" i="18"/>
  <c r="W134" i="18"/>
  <c r="L132" i="18"/>
  <c r="Q133" i="18"/>
  <c r="M132" i="18"/>
  <c r="U133" i="18"/>
  <c r="AK131" i="17"/>
  <c r="AM131" i="17"/>
  <c r="L131" i="17"/>
  <c r="Q132" i="17"/>
  <c r="M131" i="17"/>
  <c r="U135" i="17"/>
  <c r="AK134" i="1"/>
  <c r="AL134" i="1"/>
  <c r="AM134" i="1"/>
  <c r="W135" i="1"/>
  <c r="X133" i="1"/>
  <c r="M132" i="1"/>
  <c r="L132" i="1"/>
  <c r="Q133" i="1"/>
  <c r="U135" i="1"/>
  <c r="S133" i="1"/>
  <c r="AD133" i="1"/>
  <c r="C134" i="18"/>
  <c r="S133" i="18"/>
  <c r="AD133" i="18"/>
  <c r="S133" i="17"/>
  <c r="AD133" i="17"/>
  <c r="S133" i="16"/>
  <c r="AD133" i="16"/>
  <c r="C134" i="14"/>
  <c r="G134" i="14"/>
  <c r="S133" i="14"/>
  <c r="AD133" i="14"/>
  <c r="F134" i="18"/>
  <c r="R134" i="18" s="1"/>
  <c r="G134" i="18"/>
  <c r="F134" i="1"/>
  <c r="R134" i="1" s="1"/>
  <c r="F138" i="20"/>
  <c r="R138" i="20" s="1"/>
  <c r="F134" i="17"/>
  <c r="R134" i="17"/>
  <c r="F137" i="21"/>
  <c r="R137" i="21" s="1"/>
  <c r="F134" i="16"/>
  <c r="R134" i="16" s="1"/>
  <c r="F137" i="22"/>
  <c r="R137" i="22" s="1"/>
  <c r="F134" i="14"/>
  <c r="R134" i="14" s="1"/>
  <c r="F136" i="24"/>
  <c r="R136" i="24" s="1"/>
  <c r="C137" i="24"/>
  <c r="G137" i="24"/>
  <c r="I136" i="24"/>
  <c r="S136" i="24"/>
  <c r="AD136" i="24"/>
  <c r="B135" i="24"/>
  <c r="H135" i="24"/>
  <c r="J135" i="24"/>
  <c r="A135" i="24"/>
  <c r="I134" i="14"/>
  <c r="I134" i="16"/>
  <c r="I134" i="18"/>
  <c r="A133" i="16"/>
  <c r="J133" i="16"/>
  <c r="B133" i="16"/>
  <c r="J133" i="18"/>
  <c r="A133" i="18"/>
  <c r="A133" i="14"/>
  <c r="J133" i="14"/>
  <c r="B133" i="18"/>
  <c r="H133" i="18"/>
  <c r="H133" i="14"/>
  <c r="B133" i="14"/>
  <c r="J136" i="22"/>
  <c r="A136" i="22"/>
  <c r="I137" i="22"/>
  <c r="S137" i="22"/>
  <c r="AD137" i="22"/>
  <c r="B136" i="22"/>
  <c r="H136" i="22"/>
  <c r="I137" i="21"/>
  <c r="S137" i="21"/>
  <c r="AD137" i="21"/>
  <c r="B136" i="21"/>
  <c r="J136" i="21"/>
  <c r="A136" i="21"/>
  <c r="A137" i="20"/>
  <c r="J137" i="20"/>
  <c r="I138" i="20"/>
  <c r="S138" i="20"/>
  <c r="AD138" i="20"/>
  <c r="B137" i="20"/>
  <c r="I134" i="17"/>
  <c r="B133" i="17"/>
  <c r="J133" i="17"/>
  <c r="A133" i="17"/>
  <c r="B133" i="1"/>
  <c r="A133" i="1"/>
  <c r="J133" i="1"/>
  <c r="I134" i="1"/>
  <c r="AM134" i="18"/>
  <c r="AK134" i="18"/>
  <c r="AL134" i="18"/>
  <c r="W135" i="18"/>
  <c r="M133" i="18"/>
  <c r="L133" i="18"/>
  <c r="Q134" i="18"/>
  <c r="U134" i="18"/>
  <c r="AK132" i="17"/>
  <c r="AM132" i="17"/>
  <c r="L132" i="17"/>
  <c r="Q133" i="17"/>
  <c r="M132" i="17"/>
  <c r="U136" i="17"/>
  <c r="AM135" i="1"/>
  <c r="AK135" i="1"/>
  <c r="AL135" i="1"/>
  <c r="W136" i="1"/>
  <c r="X134" i="1"/>
  <c r="M133" i="1"/>
  <c r="L133" i="1"/>
  <c r="Q134" i="1"/>
  <c r="U136" i="1"/>
  <c r="S134" i="1"/>
  <c r="AD134" i="1"/>
  <c r="C135" i="18"/>
  <c r="S134" i="18"/>
  <c r="AD134" i="18"/>
  <c r="S134" i="17"/>
  <c r="AD134" i="17"/>
  <c r="S134" i="16"/>
  <c r="AD134" i="16"/>
  <c r="C135" i="14"/>
  <c r="G135" i="14"/>
  <c r="S134" i="14"/>
  <c r="AD134" i="14"/>
  <c r="F135" i="18"/>
  <c r="R135" i="18" s="1"/>
  <c r="G135" i="18"/>
  <c r="F135" i="1"/>
  <c r="R135" i="1" s="1"/>
  <c r="F139" i="20"/>
  <c r="R139" i="20" s="1"/>
  <c r="F135" i="17"/>
  <c r="R135" i="17" s="1"/>
  <c r="F138" i="21"/>
  <c r="R138" i="21" s="1"/>
  <c r="F135" i="16"/>
  <c r="R135" i="16" s="1"/>
  <c r="F138" i="22"/>
  <c r="R138" i="22" s="1"/>
  <c r="F135" i="14"/>
  <c r="R135" i="14" s="1"/>
  <c r="A136" i="24"/>
  <c r="J136" i="24"/>
  <c r="F137" i="24"/>
  <c r="R137" i="24" s="1"/>
  <c r="C138" i="24"/>
  <c r="G138" i="24"/>
  <c r="I137" i="24"/>
  <c r="S137" i="24"/>
  <c r="AD137" i="24"/>
  <c r="H136" i="24"/>
  <c r="B136" i="24"/>
  <c r="A134" i="16"/>
  <c r="J134" i="16"/>
  <c r="B134" i="16"/>
  <c r="H134" i="18"/>
  <c r="B134" i="18"/>
  <c r="H134" i="14"/>
  <c r="B134" i="14"/>
  <c r="I135" i="14"/>
  <c r="I135" i="16"/>
  <c r="I135" i="18"/>
  <c r="J134" i="18"/>
  <c r="A134" i="18"/>
  <c r="A134" i="14"/>
  <c r="J134" i="14"/>
  <c r="A137" i="22"/>
  <c r="J137" i="22"/>
  <c r="I138" i="22"/>
  <c r="S138" i="22"/>
  <c r="AD138" i="22"/>
  <c r="H137" i="22"/>
  <c r="B137" i="22"/>
  <c r="I138" i="21"/>
  <c r="S138" i="21"/>
  <c r="AD138" i="21"/>
  <c r="B137" i="21"/>
  <c r="J137" i="21"/>
  <c r="A137" i="21"/>
  <c r="S139" i="20"/>
  <c r="AD139" i="20"/>
  <c r="I139" i="20"/>
  <c r="B138" i="20"/>
  <c r="A138" i="20"/>
  <c r="J138" i="20"/>
  <c r="I135" i="17"/>
  <c r="B134" i="17"/>
  <c r="J134" i="17"/>
  <c r="A134" i="17"/>
  <c r="B134" i="1"/>
  <c r="A134" i="1"/>
  <c r="J134" i="1"/>
  <c r="I135" i="1"/>
  <c r="AK135" i="18"/>
  <c r="AL135" i="18"/>
  <c r="AM135" i="18"/>
  <c r="W136" i="18"/>
  <c r="L134" i="18"/>
  <c r="Q135" i="18"/>
  <c r="M134" i="18"/>
  <c r="U135" i="18"/>
  <c r="AM133" i="17"/>
  <c r="AK133" i="17"/>
  <c r="L133" i="17"/>
  <c r="Q134" i="17"/>
  <c r="M133" i="17"/>
  <c r="U137" i="17"/>
  <c r="AL136" i="1"/>
  <c r="AM136" i="1"/>
  <c r="AK136" i="1"/>
  <c r="W137" i="1"/>
  <c r="X135" i="1"/>
  <c r="M134" i="1"/>
  <c r="L134" i="1"/>
  <c r="Q135" i="1"/>
  <c r="U137" i="1"/>
  <c r="S135" i="1"/>
  <c r="AD135" i="1"/>
  <c r="C136" i="18"/>
  <c r="S135" i="18"/>
  <c r="AD135" i="18"/>
  <c r="S135" i="17"/>
  <c r="AD135" i="17"/>
  <c r="S135" i="16"/>
  <c r="AD135" i="16"/>
  <c r="C136" i="14"/>
  <c r="G136" i="14"/>
  <c r="S135" i="14"/>
  <c r="AD135" i="14"/>
  <c r="F136" i="18"/>
  <c r="R136" i="18" s="1"/>
  <c r="G136" i="18"/>
  <c r="F136" i="1"/>
  <c r="R136" i="1" s="1"/>
  <c r="F140" i="20"/>
  <c r="R140" i="20" s="1"/>
  <c r="F136" i="17"/>
  <c r="R136" i="17" s="1"/>
  <c r="F139" i="21"/>
  <c r="R139" i="21" s="1"/>
  <c r="F136" i="16"/>
  <c r="R136" i="16" s="1"/>
  <c r="F139" i="22"/>
  <c r="R139" i="22" s="1"/>
  <c r="F136" i="14"/>
  <c r="R136" i="14" s="1"/>
  <c r="H137" i="24"/>
  <c r="B137" i="24"/>
  <c r="J137" i="24"/>
  <c r="A137" i="24"/>
  <c r="F138" i="24"/>
  <c r="R138" i="24" s="1"/>
  <c r="I138" i="24"/>
  <c r="S138" i="24"/>
  <c r="AD138" i="24"/>
  <c r="C139" i="24"/>
  <c r="G139" i="24"/>
  <c r="H135" i="18"/>
  <c r="B135" i="18"/>
  <c r="J135" i="18"/>
  <c r="A135" i="18"/>
  <c r="H135" i="14"/>
  <c r="B135" i="14"/>
  <c r="A135" i="14"/>
  <c r="J135" i="14"/>
  <c r="A135" i="16"/>
  <c r="J135" i="16"/>
  <c r="I136" i="14"/>
  <c r="I136" i="16"/>
  <c r="I136" i="18"/>
  <c r="B135" i="16"/>
  <c r="I139" i="22"/>
  <c r="S139" i="22"/>
  <c r="AD139" i="22"/>
  <c r="H138" i="22"/>
  <c r="B138" i="22"/>
  <c r="A138" i="22"/>
  <c r="J138" i="22"/>
  <c r="A138" i="21"/>
  <c r="J138" i="21"/>
  <c r="I139" i="21"/>
  <c r="S139" i="21"/>
  <c r="AD139" i="21"/>
  <c r="B138" i="21"/>
  <c r="J139" i="20"/>
  <c r="A139" i="20"/>
  <c r="S140" i="20"/>
  <c r="AD140" i="20"/>
  <c r="I140" i="20"/>
  <c r="B139" i="20"/>
  <c r="I136" i="17"/>
  <c r="B135" i="17"/>
  <c r="J135" i="17"/>
  <c r="A135" i="17"/>
  <c r="A135" i="1"/>
  <c r="J135" i="1"/>
  <c r="B135" i="1"/>
  <c r="I136" i="1"/>
  <c r="AL136" i="18"/>
  <c r="AM136" i="18"/>
  <c r="AK136" i="18"/>
  <c r="W137" i="18"/>
  <c r="L135" i="18"/>
  <c r="Q136" i="18"/>
  <c r="M135" i="18"/>
  <c r="U136" i="18"/>
  <c r="AM134" i="17"/>
  <c r="AK134" i="17"/>
  <c r="L134" i="17"/>
  <c r="Q135" i="17"/>
  <c r="M134" i="17"/>
  <c r="U138" i="17"/>
  <c r="AK137" i="1"/>
  <c r="AL137" i="1"/>
  <c r="AM137" i="1"/>
  <c r="W138" i="1"/>
  <c r="X136" i="1"/>
  <c r="M135" i="1"/>
  <c r="L135" i="1"/>
  <c r="Q136" i="1"/>
  <c r="U138" i="1"/>
  <c r="S136" i="1"/>
  <c r="AD136" i="1"/>
  <c r="C137" i="18"/>
  <c r="S136" i="18"/>
  <c r="AD136" i="18"/>
  <c r="S136" i="17"/>
  <c r="AD136" i="17"/>
  <c r="S136" i="16"/>
  <c r="AD136" i="16"/>
  <c r="C137" i="14"/>
  <c r="G137" i="14"/>
  <c r="S136" i="14"/>
  <c r="AD136" i="14"/>
  <c r="F137" i="18"/>
  <c r="R137" i="18" s="1"/>
  <c r="G137" i="18"/>
  <c r="F137" i="1"/>
  <c r="R137" i="1" s="1"/>
  <c r="F141" i="20"/>
  <c r="R141" i="20" s="1"/>
  <c r="F137" i="17"/>
  <c r="R137" i="17" s="1"/>
  <c r="F140" i="21"/>
  <c r="R140" i="21" s="1"/>
  <c r="F137" i="16"/>
  <c r="R137" i="16" s="1"/>
  <c r="F140" i="22"/>
  <c r="R140" i="22" s="1"/>
  <c r="F137" i="14"/>
  <c r="R137" i="14" s="1"/>
  <c r="B138" i="24"/>
  <c r="H138" i="24"/>
  <c r="J138" i="24"/>
  <c r="A138" i="24"/>
  <c r="F139" i="24"/>
  <c r="R139" i="24" s="1"/>
  <c r="I139" i="24"/>
  <c r="S139" i="24"/>
  <c r="AD139" i="24"/>
  <c r="C140" i="24"/>
  <c r="G140" i="24"/>
  <c r="H136" i="14"/>
  <c r="B136" i="14"/>
  <c r="J136" i="18"/>
  <c r="A136" i="18"/>
  <c r="A136" i="14"/>
  <c r="J136" i="14"/>
  <c r="H136" i="18"/>
  <c r="B136" i="18"/>
  <c r="B136" i="16"/>
  <c r="I137" i="14"/>
  <c r="I137" i="16"/>
  <c r="I137" i="18"/>
  <c r="A136" i="16"/>
  <c r="J136" i="16"/>
  <c r="J139" i="22"/>
  <c r="A139" i="22"/>
  <c r="I140" i="22"/>
  <c r="S140" i="22"/>
  <c r="AD140" i="22"/>
  <c r="H139" i="22"/>
  <c r="B139" i="22"/>
  <c r="A139" i="21"/>
  <c r="J139" i="21"/>
  <c r="B139" i="21"/>
  <c r="I140" i="21"/>
  <c r="S140" i="21"/>
  <c r="AD140" i="21"/>
  <c r="I141" i="20"/>
  <c r="S141" i="20"/>
  <c r="AD141" i="20"/>
  <c r="B140" i="20"/>
  <c r="J140" i="20"/>
  <c r="A140" i="20"/>
  <c r="B136" i="17"/>
  <c r="I137" i="17"/>
  <c r="J136" i="17"/>
  <c r="A136" i="17"/>
  <c r="B136" i="1"/>
  <c r="A136" i="1"/>
  <c r="J136" i="1"/>
  <c r="I137" i="1"/>
  <c r="AM137" i="18"/>
  <c r="AK137" i="18"/>
  <c r="AL137" i="18"/>
  <c r="W138" i="18"/>
  <c r="M136" i="18"/>
  <c r="L136" i="18"/>
  <c r="Q137" i="18"/>
  <c r="U137" i="18"/>
  <c r="AK135" i="17"/>
  <c r="AM135" i="17"/>
  <c r="L135" i="17"/>
  <c r="Q136" i="17"/>
  <c r="M135" i="17"/>
  <c r="U139" i="17"/>
  <c r="AK138" i="1"/>
  <c r="AL138" i="1"/>
  <c r="AM138" i="1"/>
  <c r="W139" i="1"/>
  <c r="X137" i="1"/>
  <c r="M136" i="1"/>
  <c r="L136" i="1"/>
  <c r="Q137" i="1"/>
  <c r="U139" i="1"/>
  <c r="S137" i="1"/>
  <c r="AD137" i="1"/>
  <c r="C138" i="18"/>
  <c r="S137" i="18"/>
  <c r="AD137" i="18"/>
  <c r="S137" i="17"/>
  <c r="AD137" i="17"/>
  <c r="S137" i="16"/>
  <c r="AD137" i="16"/>
  <c r="C138" i="14"/>
  <c r="G138" i="14"/>
  <c r="S137" i="14"/>
  <c r="AD137" i="14"/>
  <c r="F138" i="18"/>
  <c r="R138" i="18" s="1"/>
  <c r="G138" i="18"/>
  <c r="R138" i="1"/>
  <c r="F142" i="20"/>
  <c r="R142" i="20" s="1"/>
  <c r="F138" i="17"/>
  <c r="R138" i="17" s="1"/>
  <c r="F141" i="21"/>
  <c r="R141" i="21" s="1"/>
  <c r="F138" i="16"/>
  <c r="R138" i="16" s="1"/>
  <c r="F141" i="22"/>
  <c r="R141" i="22" s="1"/>
  <c r="F138" i="14"/>
  <c r="R138" i="14" s="1"/>
  <c r="B139" i="24"/>
  <c r="H139" i="24"/>
  <c r="J139" i="24"/>
  <c r="A139" i="24"/>
  <c r="F140" i="24"/>
  <c r="R140" i="24" s="1"/>
  <c r="S140" i="24"/>
  <c r="AD140" i="24"/>
  <c r="C141" i="24"/>
  <c r="G141" i="24"/>
  <c r="I140" i="24"/>
  <c r="A137" i="16"/>
  <c r="J137" i="16"/>
  <c r="B137" i="16"/>
  <c r="B137" i="18"/>
  <c r="H137" i="18"/>
  <c r="A137" i="14"/>
  <c r="J137" i="14"/>
  <c r="I138" i="14"/>
  <c r="I138" i="16"/>
  <c r="I138" i="18"/>
  <c r="J137" i="18"/>
  <c r="A137" i="18"/>
  <c r="H137" i="14"/>
  <c r="B137" i="14"/>
  <c r="J140" i="22"/>
  <c r="A140" i="22"/>
  <c r="I141" i="22"/>
  <c r="S141" i="22"/>
  <c r="AD141" i="22"/>
  <c r="B140" i="22"/>
  <c r="H140" i="22"/>
  <c r="A140" i="21"/>
  <c r="J140" i="21"/>
  <c r="I141" i="21"/>
  <c r="S141" i="21"/>
  <c r="AD141" i="21"/>
  <c r="B140" i="21"/>
  <c r="B141" i="20"/>
  <c r="S142" i="20"/>
  <c r="AD142" i="20"/>
  <c r="I142" i="20"/>
  <c r="A141" i="20"/>
  <c r="J141" i="20"/>
  <c r="B137" i="17"/>
  <c r="J137" i="17"/>
  <c r="A137" i="17"/>
  <c r="I138" i="17"/>
  <c r="B137" i="1"/>
  <c r="A137" i="1"/>
  <c r="J137" i="1"/>
  <c r="I138" i="1"/>
  <c r="AL138" i="18"/>
  <c r="AM138" i="18"/>
  <c r="AK138" i="18"/>
  <c r="W139" i="18"/>
  <c r="L137" i="18"/>
  <c r="Q138" i="18"/>
  <c r="M137" i="18"/>
  <c r="U138" i="18"/>
  <c r="AK136" i="17"/>
  <c r="AM136" i="17"/>
  <c r="L136" i="17"/>
  <c r="Q137" i="17"/>
  <c r="M136" i="17"/>
  <c r="U140" i="17"/>
  <c r="AM139" i="1"/>
  <c r="AK139" i="1"/>
  <c r="AL139" i="1"/>
  <c r="W140" i="1"/>
  <c r="X138" i="1"/>
  <c r="M137" i="1"/>
  <c r="L137" i="1"/>
  <c r="Q138" i="1"/>
  <c r="U140" i="1"/>
  <c r="S138" i="1"/>
  <c r="AD138" i="1"/>
  <c r="C139" i="18"/>
  <c r="S138" i="18"/>
  <c r="AD138" i="18"/>
  <c r="S138" i="17"/>
  <c r="AD138" i="17"/>
  <c r="S138" i="16"/>
  <c r="AD138" i="16"/>
  <c r="C139" i="14"/>
  <c r="G139" i="14"/>
  <c r="S138" i="14"/>
  <c r="AD138" i="14"/>
  <c r="F139" i="18"/>
  <c r="R139" i="18" s="1"/>
  <c r="G139" i="18"/>
  <c r="R139" i="1"/>
  <c r="F143" i="20"/>
  <c r="R143" i="20"/>
  <c r="F139" i="17"/>
  <c r="R139" i="17" s="1"/>
  <c r="F142" i="21"/>
  <c r="R142" i="21" s="1"/>
  <c r="F139" i="16"/>
  <c r="R139" i="16" s="1"/>
  <c r="F142" i="22"/>
  <c r="R142" i="22" s="1"/>
  <c r="F139" i="14"/>
  <c r="R139" i="14" s="1"/>
  <c r="H140" i="24"/>
  <c r="B140" i="24"/>
  <c r="F141" i="24"/>
  <c r="R141" i="24" s="1"/>
  <c r="C142" i="24"/>
  <c r="G142" i="24"/>
  <c r="I141" i="24"/>
  <c r="S141" i="24"/>
  <c r="AD141" i="24"/>
  <c r="J140" i="24"/>
  <c r="A140" i="24"/>
  <c r="B138" i="16"/>
  <c r="H138" i="18"/>
  <c r="B138" i="18"/>
  <c r="H138" i="14"/>
  <c r="B138" i="14"/>
  <c r="A138" i="16"/>
  <c r="J138" i="16"/>
  <c r="I139" i="14"/>
  <c r="I139" i="16"/>
  <c r="I139" i="18"/>
  <c r="J138" i="18"/>
  <c r="A138" i="18"/>
  <c r="A138" i="14"/>
  <c r="J138" i="14"/>
  <c r="A141" i="22"/>
  <c r="J141" i="22"/>
  <c r="I142" i="22"/>
  <c r="S142" i="22"/>
  <c r="AD142" i="22"/>
  <c r="H141" i="22"/>
  <c r="B141" i="22"/>
  <c r="I142" i="21"/>
  <c r="S142" i="21"/>
  <c r="AD142" i="21"/>
  <c r="B141" i="21"/>
  <c r="J141" i="21"/>
  <c r="A141" i="21"/>
  <c r="B142" i="20"/>
  <c r="I143" i="20"/>
  <c r="S143" i="20"/>
  <c r="AD143" i="20"/>
  <c r="A142" i="20"/>
  <c r="J142" i="20"/>
  <c r="I139" i="17"/>
  <c r="B138" i="17"/>
  <c r="J138" i="17"/>
  <c r="A138" i="17"/>
  <c r="B138" i="1"/>
  <c r="A138" i="1"/>
  <c r="J138" i="1"/>
  <c r="I139" i="1"/>
  <c r="AK139" i="18"/>
  <c r="AL139" i="18"/>
  <c r="AM139" i="18"/>
  <c r="W140" i="18"/>
  <c r="L138" i="18"/>
  <c r="Q139" i="18"/>
  <c r="M138" i="18"/>
  <c r="U139" i="18"/>
  <c r="AM137" i="17"/>
  <c r="AK137" i="17"/>
  <c r="L137" i="17"/>
  <c r="Q138" i="17"/>
  <c r="M137" i="17"/>
  <c r="U141" i="17"/>
  <c r="AM140" i="1"/>
  <c r="AK140" i="1"/>
  <c r="AL140" i="1"/>
  <c r="W141" i="1"/>
  <c r="X139" i="1"/>
  <c r="L138" i="1"/>
  <c r="Q139" i="1"/>
  <c r="M138" i="1"/>
  <c r="U141" i="1"/>
  <c r="S139" i="1"/>
  <c r="AD139" i="1"/>
  <c r="C140" i="18"/>
  <c r="S139" i="18"/>
  <c r="AD139" i="18"/>
  <c r="S139" i="17"/>
  <c r="AD139" i="17"/>
  <c r="S139" i="16"/>
  <c r="AD139" i="16"/>
  <c r="C140" i="14"/>
  <c r="G140" i="14"/>
  <c r="S139" i="14"/>
  <c r="AD139" i="14"/>
  <c r="F140" i="18"/>
  <c r="R140" i="18" s="1"/>
  <c r="G140" i="18"/>
  <c r="R140" i="1"/>
  <c r="F144" i="20"/>
  <c r="R144" i="20" s="1"/>
  <c r="F140" i="17"/>
  <c r="R140" i="17" s="1"/>
  <c r="F143" i="21"/>
  <c r="R143" i="21" s="1"/>
  <c r="F140" i="16"/>
  <c r="R140" i="16" s="1"/>
  <c r="F143" i="22"/>
  <c r="R143" i="22" s="1"/>
  <c r="F140" i="14"/>
  <c r="R140" i="14" s="1"/>
  <c r="H141" i="24"/>
  <c r="B141" i="24"/>
  <c r="A141" i="24"/>
  <c r="J141" i="24"/>
  <c r="F142" i="24"/>
  <c r="R142" i="24" s="1"/>
  <c r="I142" i="24"/>
  <c r="S142" i="24"/>
  <c r="AD142" i="24"/>
  <c r="C143" i="24"/>
  <c r="G143" i="24"/>
  <c r="A139" i="16"/>
  <c r="J139" i="16"/>
  <c r="B139" i="16"/>
  <c r="H139" i="18"/>
  <c r="B139" i="18"/>
  <c r="A139" i="14"/>
  <c r="J139" i="14"/>
  <c r="I140" i="14"/>
  <c r="I140" i="16"/>
  <c r="I140" i="18"/>
  <c r="J139" i="18"/>
  <c r="A139" i="18"/>
  <c r="H139" i="14"/>
  <c r="B139" i="14"/>
  <c r="I143" i="22"/>
  <c r="S143" i="22"/>
  <c r="AD143" i="22"/>
  <c r="H142" i="22"/>
  <c r="B142" i="22"/>
  <c r="A142" i="22"/>
  <c r="J142" i="22"/>
  <c r="I143" i="21"/>
  <c r="S143" i="21"/>
  <c r="AD143" i="21"/>
  <c r="B142" i="21"/>
  <c r="J142" i="21"/>
  <c r="A142" i="21"/>
  <c r="I144" i="20"/>
  <c r="S144" i="20"/>
  <c r="AD144" i="20"/>
  <c r="B143" i="20"/>
  <c r="A143" i="20"/>
  <c r="J143" i="20"/>
  <c r="I140" i="17"/>
  <c r="B139" i="17"/>
  <c r="J139" i="17"/>
  <c r="A139" i="17"/>
  <c r="A139" i="1"/>
  <c r="J139" i="1"/>
  <c r="B139" i="1"/>
  <c r="I140" i="1"/>
  <c r="AL140" i="18"/>
  <c r="AK140" i="18"/>
  <c r="AM140" i="18"/>
  <c r="W141" i="18"/>
  <c r="M139" i="18"/>
  <c r="L139" i="18"/>
  <c r="Q140" i="18"/>
  <c r="U140" i="18"/>
  <c r="AM138" i="17"/>
  <c r="AK138" i="17"/>
  <c r="L138" i="17"/>
  <c r="Q139" i="17"/>
  <c r="M138" i="17"/>
  <c r="U142" i="17"/>
  <c r="AK141" i="1"/>
  <c r="AL141" i="1"/>
  <c r="AM141" i="1"/>
  <c r="W142" i="1"/>
  <c r="X140" i="1"/>
  <c r="M139" i="1"/>
  <c r="L139" i="1"/>
  <c r="Q140" i="1"/>
  <c r="U142" i="1"/>
  <c r="S140" i="1"/>
  <c r="AD140" i="1"/>
  <c r="C141" i="18"/>
  <c r="S140" i="18"/>
  <c r="AD140" i="18"/>
  <c r="S140" i="17"/>
  <c r="AD140" i="17"/>
  <c r="S140" i="16"/>
  <c r="AD140" i="16"/>
  <c r="C141" i="14"/>
  <c r="G141" i="14"/>
  <c r="S140" i="14"/>
  <c r="AD140" i="14"/>
  <c r="F141" i="18"/>
  <c r="R141" i="18" s="1"/>
  <c r="G141" i="18"/>
  <c r="R141" i="1"/>
  <c r="F145" i="20"/>
  <c r="R145" i="20" s="1"/>
  <c r="F141" i="17"/>
  <c r="R141" i="17" s="1"/>
  <c r="F144" i="21"/>
  <c r="R144" i="21" s="1"/>
  <c r="F141" i="16"/>
  <c r="R141" i="16" s="1"/>
  <c r="F144" i="22"/>
  <c r="R144" i="22" s="1"/>
  <c r="F141" i="14"/>
  <c r="R141" i="14" s="1"/>
  <c r="B142" i="24"/>
  <c r="H142" i="24"/>
  <c r="J142" i="24"/>
  <c r="A142" i="24"/>
  <c r="F143" i="24"/>
  <c r="R143" i="24" s="1"/>
  <c r="C144" i="24"/>
  <c r="G144" i="24"/>
  <c r="I143" i="24"/>
  <c r="S143" i="24"/>
  <c r="AD143" i="24"/>
  <c r="B140" i="16"/>
  <c r="A140" i="16"/>
  <c r="J140" i="16"/>
  <c r="H140" i="18"/>
  <c r="B140" i="18"/>
  <c r="H140" i="14"/>
  <c r="B140" i="14"/>
  <c r="I141" i="14"/>
  <c r="I141" i="16"/>
  <c r="I141" i="18"/>
  <c r="J140" i="18"/>
  <c r="A140" i="18"/>
  <c r="A140" i="14"/>
  <c r="J140" i="14"/>
  <c r="J143" i="22"/>
  <c r="A143" i="22"/>
  <c r="I144" i="22"/>
  <c r="S144" i="22"/>
  <c r="AD144" i="22"/>
  <c r="H143" i="22"/>
  <c r="B143" i="22"/>
  <c r="F145" i="21"/>
  <c r="R145" i="21" s="1"/>
  <c r="I144" i="21"/>
  <c r="S144" i="21"/>
  <c r="AD144" i="21"/>
  <c r="B143" i="21"/>
  <c r="A143" i="21"/>
  <c r="J143" i="21"/>
  <c r="J144" i="20"/>
  <c r="A144" i="20"/>
  <c r="I145" i="20"/>
  <c r="S145" i="20"/>
  <c r="AD145" i="20"/>
  <c r="B144" i="20"/>
  <c r="I141" i="17"/>
  <c r="B140" i="17"/>
  <c r="J140" i="17"/>
  <c r="A140" i="17"/>
  <c r="B140" i="1"/>
  <c r="I141" i="1"/>
  <c r="A140" i="1"/>
  <c r="J140" i="1"/>
  <c r="AM141" i="18"/>
  <c r="AK141" i="18"/>
  <c r="AL141" i="18"/>
  <c r="W142" i="18"/>
  <c r="L140" i="18"/>
  <c r="Q141" i="18"/>
  <c r="M140" i="18"/>
  <c r="U141" i="18"/>
  <c r="AK139" i="17"/>
  <c r="AM139" i="17"/>
  <c r="L139" i="17"/>
  <c r="Q140" i="17"/>
  <c r="M139" i="17"/>
  <c r="U143" i="17"/>
  <c r="AM142" i="1"/>
  <c r="AK142" i="1"/>
  <c r="AL142" i="1"/>
  <c r="W143" i="1"/>
  <c r="X141" i="1"/>
  <c r="M140" i="1"/>
  <c r="L140" i="1"/>
  <c r="Q141" i="1"/>
  <c r="U143" i="1"/>
  <c r="S141" i="1"/>
  <c r="AD141" i="1"/>
  <c r="C142" i="18"/>
  <c r="S141" i="18"/>
  <c r="AD141" i="18"/>
  <c r="S141" i="17"/>
  <c r="AD141" i="17"/>
  <c r="S141" i="16"/>
  <c r="AD141" i="16"/>
  <c r="C142" i="14"/>
  <c r="G142" i="14"/>
  <c r="S141" i="14"/>
  <c r="AD141" i="14"/>
  <c r="F142" i="18"/>
  <c r="R142" i="18" s="1"/>
  <c r="G142" i="18"/>
  <c r="R142" i="1"/>
  <c r="F146" i="20"/>
  <c r="R146" i="20" s="1"/>
  <c r="F142" i="17"/>
  <c r="R142" i="17" s="1"/>
  <c r="F142" i="16"/>
  <c r="R142" i="16" s="1"/>
  <c r="F145" i="22"/>
  <c r="R145" i="22" s="1"/>
  <c r="F142" i="14"/>
  <c r="R142" i="14" s="1"/>
  <c r="J143" i="24"/>
  <c r="A143" i="24"/>
  <c r="B143" i="24"/>
  <c r="H143" i="24"/>
  <c r="F144" i="24"/>
  <c r="R144" i="24" s="1"/>
  <c r="I144" i="24"/>
  <c r="S144" i="24"/>
  <c r="AD144" i="24"/>
  <c r="C145" i="24"/>
  <c r="G145" i="24"/>
  <c r="B141" i="16"/>
  <c r="A141" i="16"/>
  <c r="J141" i="16"/>
  <c r="B141" i="18"/>
  <c r="H141" i="18"/>
  <c r="A141" i="14"/>
  <c r="J141" i="14"/>
  <c r="I142" i="14"/>
  <c r="I142" i="16"/>
  <c r="I142" i="18"/>
  <c r="J141" i="18"/>
  <c r="A141" i="18"/>
  <c r="H141" i="14"/>
  <c r="B141" i="14"/>
  <c r="J144" i="22"/>
  <c r="A144" i="22"/>
  <c r="I145" i="22"/>
  <c r="S145" i="22"/>
  <c r="AD145" i="22"/>
  <c r="B144" i="22"/>
  <c r="H144" i="22"/>
  <c r="A144" i="21"/>
  <c r="J144" i="21"/>
  <c r="F146" i="21"/>
  <c r="R146" i="21" s="1"/>
  <c r="I145" i="21"/>
  <c r="S145" i="21"/>
  <c r="AD145" i="21"/>
  <c r="B144" i="21"/>
  <c r="J145" i="20"/>
  <c r="A145" i="20"/>
  <c r="I146" i="20"/>
  <c r="S146" i="20"/>
  <c r="AD146" i="20"/>
  <c r="B145" i="20"/>
  <c r="I142" i="17"/>
  <c r="B141" i="17"/>
  <c r="J141" i="17"/>
  <c r="A141" i="17"/>
  <c r="I142" i="1"/>
  <c r="B141" i="1"/>
  <c r="A141" i="1"/>
  <c r="J141" i="1"/>
  <c r="AK142" i="18"/>
  <c r="AL142" i="18"/>
  <c r="AM142" i="18"/>
  <c r="W143" i="18"/>
  <c r="L141" i="18"/>
  <c r="Q142" i="18"/>
  <c r="M141" i="18"/>
  <c r="U142" i="18"/>
  <c r="AK140" i="17"/>
  <c r="AM140" i="17"/>
  <c r="L140" i="17"/>
  <c r="Q141" i="17"/>
  <c r="M140" i="17"/>
  <c r="U144" i="17"/>
  <c r="AM143" i="1"/>
  <c r="AK143" i="1"/>
  <c r="AL143" i="1"/>
  <c r="W144" i="1"/>
  <c r="X142" i="1"/>
  <c r="M141" i="1"/>
  <c r="L141" i="1"/>
  <c r="Q142" i="1"/>
  <c r="U144" i="1"/>
  <c r="S142" i="1"/>
  <c r="AD142" i="1"/>
  <c r="C143" i="18"/>
  <c r="S142" i="18"/>
  <c r="AD142" i="18"/>
  <c r="S142" i="17"/>
  <c r="AD142" i="17"/>
  <c r="S142" i="16"/>
  <c r="AD142" i="16"/>
  <c r="C143" i="14"/>
  <c r="G143" i="14"/>
  <c r="S142" i="14"/>
  <c r="AD142" i="14"/>
  <c r="F147" i="20"/>
  <c r="R147" i="20" s="1"/>
  <c r="F143" i="18"/>
  <c r="R143" i="18" s="1"/>
  <c r="G143" i="18"/>
  <c r="R143" i="1"/>
  <c r="F143" i="17"/>
  <c r="R143" i="17" s="1"/>
  <c r="F143" i="16"/>
  <c r="R143" i="16" s="1"/>
  <c r="F146" i="22"/>
  <c r="R146" i="22" s="1"/>
  <c r="F143" i="14"/>
  <c r="R143" i="14" s="1"/>
  <c r="F145" i="24"/>
  <c r="R145" i="24" s="1"/>
  <c r="I145" i="24"/>
  <c r="S145" i="24"/>
  <c r="AD145" i="24"/>
  <c r="C146" i="24"/>
  <c r="G146" i="24"/>
  <c r="A144" i="24"/>
  <c r="J144" i="24"/>
  <c r="H144" i="24"/>
  <c r="B144" i="24"/>
  <c r="J142" i="18"/>
  <c r="A142" i="18"/>
  <c r="A142" i="14"/>
  <c r="J142" i="14"/>
  <c r="H142" i="18"/>
  <c r="B142" i="18"/>
  <c r="H142" i="14"/>
  <c r="B142" i="14"/>
  <c r="A142" i="16"/>
  <c r="J142" i="16"/>
  <c r="I143" i="14"/>
  <c r="I143" i="16"/>
  <c r="I143" i="18"/>
  <c r="B142" i="16"/>
  <c r="A145" i="22"/>
  <c r="J145" i="22"/>
  <c r="I146" i="22"/>
  <c r="S146" i="22"/>
  <c r="AD146" i="22"/>
  <c r="H145" i="22"/>
  <c r="B145" i="22"/>
  <c r="I146" i="21"/>
  <c r="S146" i="21"/>
  <c r="AD146" i="21"/>
  <c r="F147" i="21"/>
  <c r="R147" i="21" s="1"/>
  <c r="B145" i="21"/>
  <c r="J145" i="21"/>
  <c r="A145" i="21"/>
  <c r="A146" i="20"/>
  <c r="J146" i="20"/>
  <c r="I147" i="20"/>
  <c r="S147" i="20"/>
  <c r="AD147" i="20"/>
  <c r="B146" i="20"/>
  <c r="I143" i="17"/>
  <c r="B142" i="17"/>
  <c r="J142" i="17"/>
  <c r="A142" i="17"/>
  <c r="B142" i="1"/>
  <c r="A142" i="1"/>
  <c r="J142" i="1"/>
  <c r="I143" i="1"/>
  <c r="AK143" i="18"/>
  <c r="AM143" i="18"/>
  <c r="AL143" i="18"/>
  <c r="W144" i="18"/>
  <c r="M142" i="18"/>
  <c r="L142" i="18"/>
  <c r="Q143" i="18"/>
  <c r="U143" i="18"/>
  <c r="AM141" i="17"/>
  <c r="AK141" i="17"/>
  <c r="L141" i="17"/>
  <c r="Q142" i="17"/>
  <c r="M141" i="17"/>
  <c r="U145" i="17"/>
  <c r="AM144" i="1"/>
  <c r="AK144" i="1"/>
  <c r="AL144" i="1"/>
  <c r="W145" i="1"/>
  <c r="X143" i="1"/>
  <c r="M142" i="1"/>
  <c r="L142" i="1"/>
  <c r="Q143" i="1"/>
  <c r="U145" i="1"/>
  <c r="S143" i="1"/>
  <c r="AD143" i="1"/>
  <c r="C144" i="18"/>
  <c r="S143" i="18"/>
  <c r="AD143" i="18"/>
  <c r="S143" i="17"/>
  <c r="AD143" i="17"/>
  <c r="S143" i="16"/>
  <c r="AD143" i="16"/>
  <c r="C144" i="14"/>
  <c r="G144" i="14"/>
  <c r="S143" i="14"/>
  <c r="AD143" i="14"/>
  <c r="F148" i="20"/>
  <c r="R148" i="20" s="1"/>
  <c r="F144" i="18"/>
  <c r="R144" i="18" s="1"/>
  <c r="G144" i="18"/>
  <c r="R144" i="1"/>
  <c r="F144" i="17"/>
  <c r="R144" i="17" s="1"/>
  <c r="F144" i="16"/>
  <c r="R144" i="16" s="1"/>
  <c r="F147" i="22"/>
  <c r="R147" i="22" s="1"/>
  <c r="F144" i="14"/>
  <c r="R144" i="14" s="1"/>
  <c r="H145" i="24"/>
  <c r="B145" i="24"/>
  <c r="A145" i="24"/>
  <c r="J145" i="24"/>
  <c r="F146" i="24"/>
  <c r="R146" i="24" s="1"/>
  <c r="S146" i="24"/>
  <c r="AD146" i="24"/>
  <c r="I146" i="24"/>
  <c r="C147" i="24"/>
  <c r="G147" i="24"/>
  <c r="H143" i="14"/>
  <c r="B143" i="14"/>
  <c r="I144" i="16"/>
  <c r="I144" i="18"/>
  <c r="J143" i="18"/>
  <c r="A143" i="18"/>
  <c r="A143" i="14"/>
  <c r="J143" i="14"/>
  <c r="A143" i="16"/>
  <c r="J143" i="16"/>
  <c r="H143" i="18"/>
  <c r="B143" i="18"/>
  <c r="I144" i="14"/>
  <c r="B143" i="16"/>
  <c r="I147" i="22"/>
  <c r="S147" i="22"/>
  <c r="AD147" i="22"/>
  <c r="H146" i="22"/>
  <c r="B146" i="22"/>
  <c r="A146" i="22"/>
  <c r="J146" i="22"/>
  <c r="I147" i="21"/>
  <c r="S147" i="21"/>
  <c r="AD147" i="21"/>
  <c r="F148" i="21"/>
  <c r="R148" i="21" s="1"/>
  <c r="B146" i="21"/>
  <c r="J146" i="21"/>
  <c r="A146" i="21"/>
  <c r="I148" i="20"/>
  <c r="S148" i="20"/>
  <c r="AD148" i="20"/>
  <c r="B147" i="20"/>
  <c r="A147" i="20"/>
  <c r="J147" i="20"/>
  <c r="B143" i="17"/>
  <c r="I144" i="17"/>
  <c r="J143" i="17"/>
  <c r="A143" i="17"/>
  <c r="A143" i="1"/>
  <c r="J143" i="1"/>
  <c r="B143" i="1"/>
  <c r="I144" i="1"/>
  <c r="AL144" i="18"/>
  <c r="AM144" i="18"/>
  <c r="AK144" i="18"/>
  <c r="W145" i="18"/>
  <c r="L143" i="18"/>
  <c r="Q144" i="18"/>
  <c r="M143" i="18"/>
  <c r="U144" i="18"/>
  <c r="AM142" i="17"/>
  <c r="AK142" i="17"/>
  <c r="L142" i="17"/>
  <c r="Q143" i="17"/>
  <c r="M142" i="17"/>
  <c r="U146" i="17"/>
  <c r="AL145" i="1"/>
  <c r="AM145" i="1"/>
  <c r="AK145" i="1"/>
  <c r="W146" i="1"/>
  <c r="X144" i="1"/>
  <c r="M143" i="1"/>
  <c r="L143" i="1"/>
  <c r="Q144" i="1"/>
  <c r="U146" i="1"/>
  <c r="S144" i="1"/>
  <c r="AD144" i="1"/>
  <c r="C145" i="18"/>
  <c r="S144" i="18"/>
  <c r="AD144" i="18"/>
  <c r="S144" i="17"/>
  <c r="AD144" i="17"/>
  <c r="S144" i="16"/>
  <c r="AD144" i="16"/>
  <c r="C145" i="14"/>
  <c r="G145" i="14"/>
  <c r="S144" i="14"/>
  <c r="AD144" i="14"/>
  <c r="F149" i="20"/>
  <c r="R149" i="20" s="1"/>
  <c r="F145" i="18"/>
  <c r="R145" i="18" s="1"/>
  <c r="G145" i="18"/>
  <c r="R145" i="1"/>
  <c r="F145" i="17"/>
  <c r="R145" i="17" s="1"/>
  <c r="F145" i="16"/>
  <c r="R145" i="16" s="1"/>
  <c r="F148" i="22"/>
  <c r="R148" i="22" s="1"/>
  <c r="F145" i="14"/>
  <c r="R145" i="14" s="1"/>
  <c r="B146" i="24"/>
  <c r="H146" i="24"/>
  <c r="J146" i="24"/>
  <c r="A146" i="24"/>
  <c r="F147" i="24"/>
  <c r="R147" i="24" s="1"/>
  <c r="C148" i="24"/>
  <c r="G148" i="24"/>
  <c r="I147" i="24"/>
  <c r="S147" i="24"/>
  <c r="AD147" i="24"/>
  <c r="B144" i="16"/>
  <c r="A144" i="16"/>
  <c r="J144" i="16"/>
  <c r="H144" i="14"/>
  <c r="B144" i="14"/>
  <c r="H144" i="18"/>
  <c r="B144" i="18"/>
  <c r="I145" i="14"/>
  <c r="I145" i="16"/>
  <c r="I145" i="18"/>
  <c r="A144" i="14"/>
  <c r="J144" i="14"/>
  <c r="J144" i="18"/>
  <c r="A144" i="18"/>
  <c r="B147" i="22"/>
  <c r="H147" i="22"/>
  <c r="I148" i="22"/>
  <c r="S148" i="22"/>
  <c r="AD148" i="22"/>
  <c r="J147" i="22"/>
  <c r="A147" i="22"/>
  <c r="F149" i="21"/>
  <c r="R149" i="21" s="1"/>
  <c r="I148" i="21"/>
  <c r="S148" i="21"/>
  <c r="AD148" i="21"/>
  <c r="B147" i="21"/>
  <c r="A147" i="21"/>
  <c r="J147" i="21"/>
  <c r="I149" i="20"/>
  <c r="S149" i="20"/>
  <c r="AD149" i="20"/>
  <c r="J148" i="20"/>
  <c r="A148" i="20"/>
  <c r="B148" i="20"/>
  <c r="B144" i="17"/>
  <c r="J144" i="17"/>
  <c r="A144" i="17"/>
  <c r="I145" i="17"/>
  <c r="B144" i="1"/>
  <c r="A144" i="1"/>
  <c r="J144" i="1"/>
  <c r="I145" i="1"/>
  <c r="AM145" i="18"/>
  <c r="AL145" i="18"/>
  <c r="AK145" i="18"/>
  <c r="W146" i="18"/>
  <c r="M144" i="18"/>
  <c r="L144" i="18"/>
  <c r="Q145" i="18"/>
  <c r="U145" i="18"/>
  <c r="AK143" i="17"/>
  <c r="AM143" i="17"/>
  <c r="L143" i="17"/>
  <c r="Q144" i="17"/>
  <c r="M143" i="17"/>
  <c r="U147" i="17"/>
  <c r="AM146" i="1"/>
  <c r="AK146" i="1"/>
  <c r="AL146" i="1"/>
  <c r="W147" i="1"/>
  <c r="X145" i="1"/>
  <c r="M144" i="1"/>
  <c r="L144" i="1"/>
  <c r="Q145" i="1"/>
  <c r="U147" i="1"/>
  <c r="S145" i="1"/>
  <c r="AD145" i="1"/>
  <c r="C146" i="18"/>
  <c r="S145" i="18"/>
  <c r="AD145" i="18"/>
  <c r="S145" i="17"/>
  <c r="AD145" i="17"/>
  <c r="S145" i="16"/>
  <c r="AD145" i="16"/>
  <c r="C146" i="14"/>
  <c r="G146" i="14"/>
  <c r="S145" i="14"/>
  <c r="AD145" i="14"/>
  <c r="F150" i="20"/>
  <c r="R150" i="20" s="1"/>
  <c r="F146" i="18"/>
  <c r="R146" i="18" s="1"/>
  <c r="G146" i="18"/>
  <c r="R146" i="1"/>
  <c r="F146" i="17"/>
  <c r="R146" i="17" s="1"/>
  <c r="F146" i="16"/>
  <c r="R146" i="16" s="1"/>
  <c r="F149" i="22"/>
  <c r="R149" i="22" s="1"/>
  <c r="F146" i="14"/>
  <c r="R146" i="14" s="1"/>
  <c r="J147" i="24"/>
  <c r="A147" i="24"/>
  <c r="F148" i="24"/>
  <c r="R148" i="24" s="1"/>
  <c r="C149" i="24"/>
  <c r="G149" i="24"/>
  <c r="I148" i="24"/>
  <c r="S148" i="24"/>
  <c r="AD148" i="24"/>
  <c r="B147" i="24"/>
  <c r="H147" i="24"/>
  <c r="A145" i="16"/>
  <c r="J145" i="16"/>
  <c r="B145" i="18"/>
  <c r="H145" i="18"/>
  <c r="A145" i="14"/>
  <c r="J145" i="14"/>
  <c r="B145" i="16"/>
  <c r="I146" i="14"/>
  <c r="I146" i="16"/>
  <c r="I146" i="18"/>
  <c r="J145" i="18"/>
  <c r="A145" i="18"/>
  <c r="H145" i="14"/>
  <c r="B145" i="14"/>
  <c r="A148" i="22"/>
  <c r="J148" i="22"/>
  <c r="I149" i="22"/>
  <c r="S149" i="22"/>
  <c r="AD149" i="22"/>
  <c r="B148" i="22"/>
  <c r="H148" i="22"/>
  <c r="A148" i="21"/>
  <c r="J148" i="21"/>
  <c r="F150" i="21"/>
  <c r="R150" i="21" s="1"/>
  <c r="I149" i="21"/>
  <c r="S149" i="21"/>
  <c r="AD149" i="21"/>
  <c r="B148" i="21"/>
  <c r="B149" i="20"/>
  <c r="I150" i="20"/>
  <c r="S150" i="20"/>
  <c r="AD150" i="20"/>
  <c r="J149" i="20"/>
  <c r="A149" i="20"/>
  <c r="I146" i="17"/>
  <c r="B145" i="17"/>
  <c r="J145" i="17"/>
  <c r="A145" i="17"/>
  <c r="B145" i="1"/>
  <c r="A145" i="1"/>
  <c r="J145" i="1"/>
  <c r="I146" i="1"/>
  <c r="AK146" i="18"/>
  <c r="AL146" i="18"/>
  <c r="AM146" i="18"/>
  <c r="W147" i="18"/>
  <c r="L145" i="18"/>
  <c r="Q146" i="18"/>
  <c r="M145" i="18"/>
  <c r="U146" i="18"/>
  <c r="AK144" i="17"/>
  <c r="AM144" i="17"/>
  <c r="L144" i="17"/>
  <c r="Q145" i="17"/>
  <c r="M144" i="17"/>
  <c r="U148" i="17"/>
  <c r="AM147" i="1"/>
  <c r="AK147" i="1"/>
  <c r="AL147" i="1"/>
  <c r="W148" i="1"/>
  <c r="X146" i="1"/>
  <c r="M145" i="1"/>
  <c r="L145" i="1"/>
  <c r="Q146" i="1"/>
  <c r="U148" i="1"/>
  <c r="S146" i="1"/>
  <c r="AD146" i="1"/>
  <c r="C147" i="18"/>
  <c r="S146" i="18"/>
  <c r="AD146" i="18"/>
  <c r="S146" i="17"/>
  <c r="AD146" i="17"/>
  <c r="S146" i="16"/>
  <c r="AD146" i="16"/>
  <c r="C147" i="14"/>
  <c r="G147" i="14"/>
  <c r="S146" i="14"/>
  <c r="AD146" i="14"/>
  <c r="F151" i="20"/>
  <c r="R151" i="20" s="1"/>
  <c r="F147" i="18"/>
  <c r="R147" i="18" s="1"/>
  <c r="G147" i="18"/>
  <c r="R147" i="1"/>
  <c r="F147" i="17"/>
  <c r="R147" i="17" s="1"/>
  <c r="F147" i="16"/>
  <c r="R147" i="16" s="1"/>
  <c r="F150" i="22"/>
  <c r="R150" i="22" s="1"/>
  <c r="F147" i="14"/>
  <c r="R147" i="14" s="1"/>
  <c r="H148" i="24"/>
  <c r="B148" i="24"/>
  <c r="A148" i="24"/>
  <c r="J148" i="24"/>
  <c r="F149" i="24"/>
  <c r="R149" i="24" s="1"/>
  <c r="S149" i="24"/>
  <c r="AD149" i="24"/>
  <c r="I149" i="24"/>
  <c r="C150" i="24"/>
  <c r="G150" i="24"/>
  <c r="B146" i="16"/>
  <c r="A146" i="16"/>
  <c r="J146" i="16"/>
  <c r="H146" i="18"/>
  <c r="B146" i="18"/>
  <c r="H146" i="14"/>
  <c r="B146" i="14"/>
  <c r="I147" i="14"/>
  <c r="I147" i="16"/>
  <c r="I147" i="18"/>
  <c r="J146" i="18"/>
  <c r="A146" i="18"/>
  <c r="A146" i="14"/>
  <c r="J146" i="14"/>
  <c r="S150" i="22"/>
  <c r="AD150" i="22"/>
  <c r="I150" i="22"/>
  <c r="H149" i="22"/>
  <c r="B149" i="22"/>
  <c r="A149" i="22"/>
  <c r="J149" i="22"/>
  <c r="I150" i="21"/>
  <c r="S150" i="21"/>
  <c r="AD150" i="21"/>
  <c r="F151" i="21"/>
  <c r="R151" i="21"/>
  <c r="B149" i="21"/>
  <c r="J149" i="21"/>
  <c r="A149" i="21"/>
  <c r="A150" i="20"/>
  <c r="J150" i="20"/>
  <c r="I151" i="20"/>
  <c r="S151" i="20"/>
  <c r="AD151" i="20"/>
  <c r="B150" i="20"/>
  <c r="I147" i="17"/>
  <c r="B146" i="17"/>
  <c r="J146" i="17"/>
  <c r="A146" i="17"/>
  <c r="B146" i="1"/>
  <c r="A146" i="1"/>
  <c r="J146" i="1"/>
  <c r="I147" i="1"/>
  <c r="AK147" i="18"/>
  <c r="AL147" i="18"/>
  <c r="AM147" i="18"/>
  <c r="W148" i="18"/>
  <c r="L146" i="18"/>
  <c r="Q147" i="18"/>
  <c r="M146" i="18"/>
  <c r="U147" i="18"/>
  <c r="AM145" i="17"/>
  <c r="AK145" i="17"/>
  <c r="L145" i="17"/>
  <c r="Q146" i="17"/>
  <c r="M145" i="17"/>
  <c r="U149" i="17"/>
  <c r="AL148" i="1"/>
  <c r="AM148" i="1"/>
  <c r="AK148" i="1"/>
  <c r="W149" i="1"/>
  <c r="X147" i="1"/>
  <c r="M146" i="1"/>
  <c r="L146" i="1"/>
  <c r="Q147" i="1"/>
  <c r="U149" i="1"/>
  <c r="S147" i="1"/>
  <c r="AD147" i="1"/>
  <c r="C148" i="18"/>
  <c r="S147" i="18"/>
  <c r="AD147" i="18"/>
  <c r="S147" i="17"/>
  <c r="AD147" i="17"/>
  <c r="S147" i="16"/>
  <c r="AD147" i="16"/>
  <c r="C148" i="14"/>
  <c r="G148" i="14"/>
  <c r="S147" i="14"/>
  <c r="AD147" i="14"/>
  <c r="F152" i="20"/>
  <c r="R152" i="20" s="1"/>
  <c r="F148" i="18"/>
  <c r="R148" i="18" s="1"/>
  <c r="G148" i="18"/>
  <c r="R148" i="1"/>
  <c r="F148" i="17"/>
  <c r="R148" i="17"/>
  <c r="F148" i="16"/>
  <c r="R148" i="16" s="1"/>
  <c r="F151" i="22"/>
  <c r="R151" i="22" s="1"/>
  <c r="F148" i="14"/>
  <c r="R148" i="14" s="1"/>
  <c r="H149" i="24"/>
  <c r="B149" i="24"/>
  <c r="A149" i="24"/>
  <c r="J149" i="24"/>
  <c r="F150" i="24"/>
  <c r="R150" i="24" s="1"/>
  <c r="C151" i="24"/>
  <c r="G151" i="24"/>
  <c r="I150" i="24"/>
  <c r="S150" i="24"/>
  <c r="AD150" i="24"/>
  <c r="A147" i="16"/>
  <c r="J147" i="16"/>
  <c r="B147" i="16"/>
  <c r="H147" i="18"/>
  <c r="B147" i="18"/>
  <c r="H147" i="14"/>
  <c r="B147" i="14"/>
  <c r="I148" i="14"/>
  <c r="I148" i="16"/>
  <c r="I148" i="18"/>
  <c r="J147" i="18"/>
  <c r="A147" i="18"/>
  <c r="A147" i="14"/>
  <c r="J147" i="14"/>
  <c r="J150" i="22"/>
  <c r="A150" i="22"/>
  <c r="I151" i="22"/>
  <c r="S151" i="22"/>
  <c r="AD151" i="22"/>
  <c r="B150" i="22"/>
  <c r="H150" i="22"/>
  <c r="I151" i="21"/>
  <c r="S151" i="21"/>
  <c r="AD151" i="21"/>
  <c r="F152" i="21"/>
  <c r="R152" i="21" s="1"/>
  <c r="B150" i="21"/>
  <c r="J150" i="21"/>
  <c r="A150" i="21"/>
  <c r="I152" i="20"/>
  <c r="S152" i="20"/>
  <c r="AD152" i="20"/>
  <c r="B151" i="20"/>
  <c r="A151" i="20"/>
  <c r="J151" i="20"/>
  <c r="I148" i="17"/>
  <c r="B147" i="17"/>
  <c r="J147" i="17"/>
  <c r="A147" i="17"/>
  <c r="A147" i="1"/>
  <c r="J147" i="1"/>
  <c r="B147" i="1"/>
  <c r="I148" i="1"/>
  <c r="AL148" i="18"/>
  <c r="AM148" i="18"/>
  <c r="AK148" i="18"/>
  <c r="W149" i="18"/>
  <c r="M147" i="18"/>
  <c r="L147" i="18"/>
  <c r="Q148" i="18"/>
  <c r="U148" i="18"/>
  <c r="AM146" i="17"/>
  <c r="AK146" i="17"/>
  <c r="L146" i="17"/>
  <c r="Q147" i="17"/>
  <c r="M146" i="17"/>
  <c r="U150" i="17"/>
  <c r="AL149" i="1"/>
  <c r="AM149" i="1"/>
  <c r="AK149" i="1"/>
  <c r="W150" i="1"/>
  <c r="X148" i="1"/>
  <c r="M147" i="1"/>
  <c r="L147" i="1"/>
  <c r="Q148" i="1"/>
  <c r="U150" i="1"/>
  <c r="S148" i="1"/>
  <c r="AD148" i="1"/>
  <c r="C149" i="18"/>
  <c r="S148" i="18"/>
  <c r="AD148" i="18"/>
  <c r="S148" i="17"/>
  <c r="AD148" i="17"/>
  <c r="S148" i="16"/>
  <c r="AD148" i="16"/>
  <c r="C149" i="14"/>
  <c r="G149" i="14"/>
  <c r="S148" i="14"/>
  <c r="AD148" i="14"/>
  <c r="F153" i="20"/>
  <c r="R153" i="20" s="1"/>
  <c r="F149" i="18"/>
  <c r="R149" i="18" s="1"/>
  <c r="G149" i="18"/>
  <c r="R149" i="1"/>
  <c r="F149" i="17"/>
  <c r="R149" i="17"/>
  <c r="F149" i="16"/>
  <c r="R149" i="16" s="1"/>
  <c r="F152" i="22"/>
  <c r="R152" i="22" s="1"/>
  <c r="F149" i="14"/>
  <c r="R149" i="14" s="1"/>
  <c r="J150" i="24"/>
  <c r="A150" i="24"/>
  <c r="F151" i="24"/>
  <c r="R151" i="24" s="1"/>
  <c r="C152" i="24"/>
  <c r="G152" i="24"/>
  <c r="I151" i="24"/>
  <c r="S151" i="24"/>
  <c r="AD151" i="24"/>
  <c r="B150" i="24"/>
  <c r="H150" i="24"/>
  <c r="B148" i="16"/>
  <c r="A148" i="16"/>
  <c r="J148" i="16"/>
  <c r="B148" i="18"/>
  <c r="H148" i="14"/>
  <c r="B148" i="14"/>
  <c r="I149" i="14"/>
  <c r="I149" i="16"/>
  <c r="I149" i="18"/>
  <c r="A148" i="18"/>
  <c r="A148" i="14"/>
  <c r="J148" i="14"/>
  <c r="J151" i="22"/>
  <c r="A151" i="22"/>
  <c r="B151" i="22"/>
  <c r="H151" i="22"/>
  <c r="I152" i="22"/>
  <c r="S152" i="22"/>
  <c r="AD152" i="22"/>
  <c r="F153" i="21"/>
  <c r="R153" i="21" s="1"/>
  <c r="I152" i="21"/>
  <c r="S152" i="21"/>
  <c r="AD152" i="21"/>
  <c r="B151" i="21"/>
  <c r="A151" i="21"/>
  <c r="J151" i="21"/>
  <c r="J152" i="20"/>
  <c r="A152" i="20"/>
  <c r="I153" i="20"/>
  <c r="S153" i="20"/>
  <c r="AD153" i="20"/>
  <c r="B152" i="20"/>
  <c r="I149" i="17"/>
  <c r="B148" i="17"/>
  <c r="J148" i="17"/>
  <c r="A148" i="17"/>
  <c r="B148" i="1"/>
  <c r="A148" i="1"/>
  <c r="J148" i="1"/>
  <c r="I149" i="1"/>
  <c r="AM149" i="18"/>
  <c r="AK149" i="18"/>
  <c r="AL149" i="18"/>
  <c r="W150" i="18"/>
  <c r="L148" i="18"/>
  <c r="Q149" i="18"/>
  <c r="M148" i="18"/>
  <c r="U149" i="18"/>
  <c r="AK147" i="17"/>
  <c r="AM147" i="17"/>
  <c r="L147" i="17"/>
  <c r="Q148" i="17"/>
  <c r="M147" i="17"/>
  <c r="U151" i="17"/>
  <c r="AM150" i="1"/>
  <c r="AK150" i="1"/>
  <c r="AL150" i="1"/>
  <c r="W151" i="1"/>
  <c r="X149" i="1"/>
  <c r="M148" i="1"/>
  <c r="L148" i="1"/>
  <c r="Q149" i="1"/>
  <c r="U151" i="1"/>
  <c r="S149" i="1"/>
  <c r="AD149" i="1"/>
  <c r="C150" i="18"/>
  <c r="S149" i="18"/>
  <c r="AD149" i="18"/>
  <c r="S149" i="17"/>
  <c r="AD149" i="17"/>
  <c r="S149" i="16"/>
  <c r="AD149" i="16"/>
  <c r="C150" i="14"/>
  <c r="G150" i="14"/>
  <c r="S149" i="14"/>
  <c r="AD149" i="14"/>
  <c r="F154" i="20"/>
  <c r="R154" i="20" s="1"/>
  <c r="F150" i="18"/>
  <c r="R150" i="18" s="1"/>
  <c r="G150" i="18"/>
  <c r="F150" i="17"/>
  <c r="R150" i="17" s="1"/>
  <c r="F150" i="16"/>
  <c r="R150" i="16" s="1"/>
  <c r="F153" i="22"/>
  <c r="R153" i="22" s="1"/>
  <c r="F150" i="14"/>
  <c r="R150" i="14" s="1"/>
  <c r="F152" i="24"/>
  <c r="R152" i="24" s="1"/>
  <c r="I152" i="24"/>
  <c r="S152" i="24"/>
  <c r="AD152" i="24"/>
  <c r="C153" i="24"/>
  <c r="G153" i="24"/>
  <c r="J151" i="24"/>
  <c r="A151" i="24"/>
  <c r="B151" i="24"/>
  <c r="H151" i="24"/>
  <c r="A149" i="16"/>
  <c r="J149" i="16"/>
  <c r="B149" i="16"/>
  <c r="B149" i="18"/>
  <c r="H149" i="18"/>
  <c r="A149" i="14"/>
  <c r="J149" i="14"/>
  <c r="I150" i="14"/>
  <c r="I150" i="16"/>
  <c r="I150" i="18"/>
  <c r="J149" i="18"/>
  <c r="A149" i="18"/>
  <c r="H149" i="14"/>
  <c r="B149" i="14"/>
  <c r="B152" i="22"/>
  <c r="H152" i="22"/>
  <c r="I153" i="22"/>
  <c r="S153" i="22"/>
  <c r="AD153" i="22"/>
  <c r="A152" i="22"/>
  <c r="J152" i="22"/>
  <c r="A152" i="21"/>
  <c r="J152" i="21"/>
  <c r="F154" i="21"/>
  <c r="R154" i="21" s="1"/>
  <c r="I153" i="21"/>
  <c r="S153" i="21"/>
  <c r="AD153" i="21"/>
  <c r="B152" i="21"/>
  <c r="J153" i="20"/>
  <c r="A153" i="20"/>
  <c r="I154" i="20"/>
  <c r="S154" i="20"/>
  <c r="AD154" i="20"/>
  <c r="B153" i="20"/>
  <c r="I150" i="17"/>
  <c r="B149" i="17"/>
  <c r="J149" i="17"/>
  <c r="A149" i="17"/>
  <c r="B149" i="1"/>
  <c r="A149" i="1"/>
  <c r="J149" i="1"/>
  <c r="I150" i="1"/>
  <c r="AM150" i="18"/>
  <c r="AK150" i="18"/>
  <c r="AL150" i="18"/>
  <c r="W151" i="18"/>
  <c r="L149" i="18"/>
  <c r="Q150" i="18"/>
  <c r="M149" i="18"/>
  <c r="U150" i="18"/>
  <c r="AK148" i="17"/>
  <c r="AM148" i="17"/>
  <c r="L148" i="17"/>
  <c r="Q149" i="17"/>
  <c r="M148" i="17"/>
  <c r="U152" i="17"/>
  <c r="AL151" i="1"/>
  <c r="AM151" i="1"/>
  <c r="AK151" i="1"/>
  <c r="W152" i="1"/>
  <c r="X150" i="1"/>
  <c r="M149" i="1"/>
  <c r="L149" i="1"/>
  <c r="Q150" i="1"/>
  <c r="U152" i="1"/>
  <c r="S150" i="1"/>
  <c r="AD150" i="1"/>
  <c r="C151" i="18"/>
  <c r="S150" i="18"/>
  <c r="AD150" i="18"/>
  <c r="S150" i="17"/>
  <c r="AD150" i="17"/>
  <c r="S150" i="16"/>
  <c r="AD150" i="16"/>
  <c r="C151" i="14"/>
  <c r="G151" i="14"/>
  <c r="S150" i="14"/>
  <c r="AD150" i="14"/>
  <c r="F155" i="20"/>
  <c r="R155" i="20" s="1"/>
  <c r="F151" i="18"/>
  <c r="R151" i="18" s="1"/>
  <c r="G151" i="18"/>
  <c r="R151" i="1"/>
  <c r="F151" i="17"/>
  <c r="R151" i="17" s="1"/>
  <c r="F151" i="16"/>
  <c r="R151" i="16" s="1"/>
  <c r="F154" i="22"/>
  <c r="R154" i="22" s="1"/>
  <c r="F151" i="14"/>
  <c r="R151" i="14" s="1"/>
  <c r="F153" i="24"/>
  <c r="R153" i="24" s="1"/>
  <c r="C154" i="24"/>
  <c r="G154" i="24"/>
  <c r="I153" i="24"/>
  <c r="S153" i="24"/>
  <c r="AD153" i="24"/>
  <c r="A152" i="24"/>
  <c r="J152" i="24"/>
  <c r="H152" i="24"/>
  <c r="B152" i="24"/>
  <c r="H150" i="14"/>
  <c r="B150" i="14"/>
  <c r="J150" i="18"/>
  <c r="A150" i="18"/>
  <c r="A150" i="14"/>
  <c r="J150" i="14"/>
  <c r="H150" i="18"/>
  <c r="B150" i="18"/>
  <c r="A150" i="16"/>
  <c r="J150" i="16"/>
  <c r="I151" i="14"/>
  <c r="I151" i="16"/>
  <c r="I151" i="18"/>
  <c r="B150" i="16"/>
  <c r="I154" i="22"/>
  <c r="S154" i="22"/>
  <c r="AD154" i="22"/>
  <c r="H153" i="22"/>
  <c r="B153" i="22"/>
  <c r="A153" i="22"/>
  <c r="J153" i="22"/>
  <c r="I154" i="21"/>
  <c r="S154" i="21"/>
  <c r="AD154" i="21"/>
  <c r="F155" i="21"/>
  <c r="R155" i="21" s="1"/>
  <c r="B153" i="21"/>
  <c r="J153" i="21"/>
  <c r="A153" i="21"/>
  <c r="A154" i="20"/>
  <c r="J154" i="20"/>
  <c r="I155" i="20"/>
  <c r="S155" i="20"/>
  <c r="AD155" i="20"/>
  <c r="B154" i="20"/>
  <c r="I151" i="17"/>
  <c r="B150" i="17"/>
  <c r="J150" i="17"/>
  <c r="A150" i="17"/>
  <c r="B150" i="1"/>
  <c r="A150" i="1"/>
  <c r="J150" i="1"/>
  <c r="I151" i="1"/>
  <c r="AK151" i="18"/>
  <c r="AL151" i="18"/>
  <c r="AM151" i="18"/>
  <c r="W152" i="18"/>
  <c r="M150" i="18"/>
  <c r="L150" i="18"/>
  <c r="Q151" i="18"/>
  <c r="U151" i="18"/>
  <c r="AM149" i="17"/>
  <c r="AK149" i="17"/>
  <c r="L149" i="17"/>
  <c r="Q150" i="17"/>
  <c r="M149" i="17"/>
  <c r="U153" i="17"/>
  <c r="AM152" i="1"/>
  <c r="AK152" i="1"/>
  <c r="AL152" i="1"/>
  <c r="W153" i="1"/>
  <c r="X151" i="1"/>
  <c r="M150" i="1"/>
  <c r="L150" i="1"/>
  <c r="Q151" i="1"/>
  <c r="U153" i="1"/>
  <c r="S151" i="1"/>
  <c r="AD151" i="1"/>
  <c r="C152" i="18"/>
  <c r="S151" i="18"/>
  <c r="AD151" i="18"/>
  <c r="S151" i="17"/>
  <c r="AD151" i="17"/>
  <c r="S151" i="16"/>
  <c r="AD151" i="16"/>
  <c r="C152" i="14"/>
  <c r="G152" i="14"/>
  <c r="S151" i="14"/>
  <c r="AD151" i="14"/>
  <c r="F156" i="20"/>
  <c r="R156" i="20" s="1"/>
  <c r="F152" i="18"/>
  <c r="R152" i="18" s="1"/>
  <c r="G152" i="18"/>
  <c r="R152" i="1"/>
  <c r="F152" i="17"/>
  <c r="R152" i="17" s="1"/>
  <c r="F152" i="16"/>
  <c r="R152" i="16" s="1"/>
  <c r="F155" i="22"/>
  <c r="R155" i="22" s="1"/>
  <c r="F152" i="14"/>
  <c r="R152" i="14" s="1"/>
  <c r="A153" i="24"/>
  <c r="J153" i="24"/>
  <c r="F154" i="24"/>
  <c r="R154" i="24" s="1"/>
  <c r="S154" i="24"/>
  <c r="AD154" i="24"/>
  <c r="I154" i="24"/>
  <c r="C155" i="24"/>
  <c r="G155" i="24"/>
  <c r="H153" i="24"/>
  <c r="B153" i="24"/>
  <c r="B151" i="16"/>
  <c r="H151" i="18"/>
  <c r="B151" i="18"/>
  <c r="A151" i="14"/>
  <c r="J151" i="14"/>
  <c r="A151" i="16"/>
  <c r="J151" i="16"/>
  <c r="I152" i="14"/>
  <c r="I152" i="16"/>
  <c r="I152" i="18"/>
  <c r="J151" i="18"/>
  <c r="A151" i="18"/>
  <c r="H151" i="14"/>
  <c r="B151" i="14"/>
  <c r="I155" i="22"/>
  <c r="S155" i="22"/>
  <c r="AD155" i="22"/>
  <c r="B154" i="22"/>
  <c r="H154" i="22"/>
  <c r="J154" i="22"/>
  <c r="A154" i="22"/>
  <c r="I155" i="21"/>
  <c r="S155" i="21"/>
  <c r="AD155" i="21"/>
  <c r="F156" i="21"/>
  <c r="R156" i="21" s="1"/>
  <c r="B154" i="21"/>
  <c r="J154" i="21"/>
  <c r="A154" i="21"/>
  <c r="I156" i="20"/>
  <c r="S156" i="20"/>
  <c r="AD156" i="20"/>
  <c r="B155" i="20"/>
  <c r="A155" i="20"/>
  <c r="J155" i="20"/>
  <c r="I152" i="17"/>
  <c r="B151" i="17"/>
  <c r="J151" i="17"/>
  <c r="A151" i="17"/>
  <c r="A151" i="1"/>
  <c r="J151" i="1"/>
  <c r="B151" i="1"/>
  <c r="I152" i="1"/>
  <c r="AL152" i="18"/>
  <c r="AM152" i="18"/>
  <c r="AK152" i="18"/>
  <c r="W153" i="18"/>
  <c r="L151" i="18"/>
  <c r="Q152" i="18"/>
  <c r="M151" i="18"/>
  <c r="U152" i="18"/>
  <c r="AM150" i="17"/>
  <c r="AK150" i="17"/>
  <c r="L150" i="17"/>
  <c r="Q151" i="17"/>
  <c r="M150" i="17"/>
  <c r="U154" i="17"/>
  <c r="AK153" i="1"/>
  <c r="AL153" i="1"/>
  <c r="AM153" i="1"/>
  <c r="W154" i="1"/>
  <c r="X152" i="1"/>
  <c r="M151" i="1"/>
  <c r="L151" i="1"/>
  <c r="Q152" i="1"/>
  <c r="U154" i="1"/>
  <c r="S152" i="1"/>
  <c r="AD152" i="1"/>
  <c r="C153" i="18"/>
  <c r="S152" i="18"/>
  <c r="AD152" i="18"/>
  <c r="S152" i="17"/>
  <c r="AD152" i="17"/>
  <c r="S152" i="16"/>
  <c r="AD152" i="16"/>
  <c r="C153" i="14"/>
  <c r="G153" i="14"/>
  <c r="S152" i="14"/>
  <c r="F157" i="20"/>
  <c r="R157" i="20" s="1"/>
  <c r="F153" i="18"/>
  <c r="R153" i="18" s="1"/>
  <c r="G153" i="18"/>
  <c r="R153" i="1"/>
  <c r="F153" i="17"/>
  <c r="R153" i="17" s="1"/>
  <c r="F153" i="16"/>
  <c r="R153" i="16" s="1"/>
  <c r="F156" i="22"/>
  <c r="R156" i="22" s="1"/>
  <c r="F153" i="14"/>
  <c r="R153" i="14" s="1"/>
  <c r="F155" i="24"/>
  <c r="R155" i="24" s="1"/>
  <c r="C156" i="24"/>
  <c r="G156" i="24"/>
  <c r="S155" i="24"/>
  <c r="AD155" i="24"/>
  <c r="I155" i="24"/>
  <c r="B154" i="24"/>
  <c r="H154" i="24"/>
  <c r="J154" i="24"/>
  <c r="A154" i="24"/>
  <c r="H152" i="18"/>
  <c r="B152" i="18"/>
  <c r="J152" i="18"/>
  <c r="A152" i="18"/>
  <c r="A152" i="14"/>
  <c r="J152" i="14"/>
  <c r="B152" i="14"/>
  <c r="H152" i="14"/>
  <c r="B152" i="16"/>
  <c r="B153" i="14"/>
  <c r="I153" i="14"/>
  <c r="I153" i="16"/>
  <c r="I153" i="18"/>
  <c r="A152" i="16"/>
  <c r="J152" i="16"/>
  <c r="B155" i="22"/>
  <c r="H155" i="22"/>
  <c r="I156" i="22"/>
  <c r="S156" i="22"/>
  <c r="AD156" i="22"/>
  <c r="A155" i="22"/>
  <c r="J155" i="22"/>
  <c r="F157" i="21"/>
  <c r="R157" i="21" s="1"/>
  <c r="I156" i="21"/>
  <c r="S156" i="21"/>
  <c r="AD156" i="21"/>
  <c r="B155" i="21"/>
  <c r="A155" i="21"/>
  <c r="J155" i="21"/>
  <c r="J156" i="20"/>
  <c r="A156" i="20"/>
  <c r="I157" i="20"/>
  <c r="S157" i="20"/>
  <c r="AD157" i="20"/>
  <c r="B156" i="20"/>
  <c r="I153" i="17"/>
  <c r="B152" i="17"/>
  <c r="J152" i="17"/>
  <c r="A152" i="17"/>
  <c r="AD152" i="14"/>
  <c r="B152" i="1"/>
  <c r="A152" i="1"/>
  <c r="J152" i="1"/>
  <c r="I153" i="1"/>
  <c r="AM153" i="18"/>
  <c r="AK153" i="18"/>
  <c r="AL153" i="18"/>
  <c r="W154" i="18"/>
  <c r="L152" i="18"/>
  <c r="Q153" i="18"/>
  <c r="M152" i="18"/>
  <c r="U153" i="18"/>
  <c r="AK151" i="17"/>
  <c r="AM151" i="17"/>
  <c r="L151" i="17"/>
  <c r="Q152" i="17"/>
  <c r="M151" i="17"/>
  <c r="U155" i="17"/>
  <c r="AM154" i="1"/>
  <c r="AK154" i="1"/>
  <c r="AL154" i="1"/>
  <c r="W155" i="1"/>
  <c r="X153" i="1"/>
  <c r="M152" i="1"/>
  <c r="L152" i="1"/>
  <c r="Q153" i="1"/>
  <c r="U155" i="1"/>
  <c r="S153" i="1"/>
  <c r="AD153" i="1"/>
  <c r="C154" i="18"/>
  <c r="S153" i="18"/>
  <c r="AD153" i="18"/>
  <c r="S153" i="17"/>
  <c r="AD153" i="17"/>
  <c r="S153" i="16"/>
  <c r="AD153" i="16"/>
  <c r="C154" i="14"/>
  <c r="G154" i="14"/>
  <c r="S153" i="14"/>
  <c r="AD153" i="14"/>
  <c r="F158" i="20"/>
  <c r="R158" i="20" s="1"/>
  <c r="F154" i="18"/>
  <c r="R154" i="18" s="1"/>
  <c r="G154" i="18"/>
  <c r="R154" i="1"/>
  <c r="F154" i="17"/>
  <c r="R154" i="17" s="1"/>
  <c r="F154" i="16"/>
  <c r="R154" i="16" s="1"/>
  <c r="F157" i="22"/>
  <c r="R157" i="22" s="1"/>
  <c r="F154" i="14"/>
  <c r="R154" i="14" s="1"/>
  <c r="H153" i="14"/>
  <c r="F156" i="24"/>
  <c r="R156" i="24" s="1"/>
  <c r="I156" i="24"/>
  <c r="S156" i="24"/>
  <c r="AD156" i="24"/>
  <c r="C157" i="24"/>
  <c r="G157" i="24"/>
  <c r="B155" i="24"/>
  <c r="H155" i="24"/>
  <c r="J155" i="24"/>
  <c r="A155" i="24"/>
  <c r="B153" i="18"/>
  <c r="A153" i="18"/>
  <c r="A153" i="14"/>
  <c r="J153" i="14"/>
  <c r="I154" i="14"/>
  <c r="B153" i="16"/>
  <c r="I154" i="16"/>
  <c r="I154" i="18"/>
  <c r="A153" i="16"/>
  <c r="J153" i="16"/>
  <c r="A156" i="22"/>
  <c r="J156" i="22"/>
  <c r="H156" i="22"/>
  <c r="B156" i="22"/>
  <c r="I157" i="22"/>
  <c r="S157" i="22"/>
  <c r="AD157" i="22"/>
  <c r="A156" i="21"/>
  <c r="J156" i="21"/>
  <c r="F158" i="21"/>
  <c r="R158" i="21" s="1"/>
  <c r="I157" i="21"/>
  <c r="S157" i="21"/>
  <c r="AD157" i="21"/>
  <c r="B156" i="21"/>
  <c r="J157" i="20"/>
  <c r="A157" i="20"/>
  <c r="I158" i="20"/>
  <c r="S158" i="20"/>
  <c r="AD158" i="20"/>
  <c r="B157" i="20"/>
  <c r="I154" i="17"/>
  <c r="B153" i="17"/>
  <c r="J153" i="17"/>
  <c r="A153" i="17"/>
  <c r="B153" i="1"/>
  <c r="A153" i="1"/>
  <c r="J153" i="1"/>
  <c r="I154" i="1"/>
  <c r="AL154" i="18"/>
  <c r="AM154" i="18"/>
  <c r="AK154" i="18"/>
  <c r="W155" i="18"/>
  <c r="M153" i="18"/>
  <c r="L153" i="18"/>
  <c r="Q154" i="18"/>
  <c r="U154" i="18"/>
  <c r="AK152" i="17"/>
  <c r="AM152" i="17"/>
  <c r="L152" i="17"/>
  <c r="Q153" i="17"/>
  <c r="M152" i="17"/>
  <c r="U156" i="17"/>
  <c r="AL155" i="1"/>
  <c r="AM155" i="1"/>
  <c r="AK155" i="1"/>
  <c r="W156" i="1"/>
  <c r="X154" i="1"/>
  <c r="M153" i="1"/>
  <c r="L153" i="1"/>
  <c r="Q154" i="1"/>
  <c r="U156" i="1"/>
  <c r="S154" i="1"/>
  <c r="AD154" i="1"/>
  <c r="C155" i="18"/>
  <c r="S154" i="18"/>
  <c r="AD154" i="18"/>
  <c r="S154" i="17"/>
  <c r="AD154" i="17"/>
  <c r="S154" i="16"/>
  <c r="AD154" i="16"/>
  <c r="C155" i="14"/>
  <c r="G155" i="14"/>
  <c r="S154" i="14"/>
  <c r="AD154" i="14"/>
  <c r="F159" i="20"/>
  <c r="R159" i="20" s="1"/>
  <c r="F155" i="18"/>
  <c r="R155" i="18" s="1"/>
  <c r="G155" i="18"/>
  <c r="R155" i="1"/>
  <c r="F155" i="17"/>
  <c r="R155" i="17" s="1"/>
  <c r="F155" i="16"/>
  <c r="R155" i="16" s="1"/>
  <c r="F158" i="22"/>
  <c r="R158" i="22" s="1"/>
  <c r="F155" i="14"/>
  <c r="R155" i="14" s="1"/>
  <c r="A156" i="24"/>
  <c r="J156" i="24"/>
  <c r="B156" i="24"/>
  <c r="H156" i="24"/>
  <c r="F157" i="24"/>
  <c r="R157" i="24" s="1"/>
  <c r="I157" i="24"/>
  <c r="S157" i="24"/>
  <c r="AD157" i="24"/>
  <c r="C158" i="24"/>
  <c r="G158" i="24"/>
  <c r="I155" i="14"/>
  <c r="I155" i="16"/>
  <c r="I155" i="18"/>
  <c r="J154" i="18"/>
  <c r="A154" i="18"/>
  <c r="A154" i="16"/>
  <c r="J154" i="16"/>
  <c r="H154" i="14"/>
  <c r="B154" i="14"/>
  <c r="H154" i="18"/>
  <c r="B154" i="18"/>
  <c r="B154" i="16"/>
  <c r="A154" i="14"/>
  <c r="J154" i="14"/>
  <c r="A157" i="22"/>
  <c r="J157" i="22"/>
  <c r="S158" i="22"/>
  <c r="AD158" i="22"/>
  <c r="I158" i="22"/>
  <c r="B157" i="22"/>
  <c r="H157" i="22"/>
  <c r="I158" i="21"/>
  <c r="S158" i="21"/>
  <c r="AD158" i="21"/>
  <c r="F159" i="21"/>
  <c r="R159" i="21" s="1"/>
  <c r="B157" i="21"/>
  <c r="J157" i="21"/>
  <c r="A157" i="21"/>
  <c r="A158" i="20"/>
  <c r="J158" i="20"/>
  <c r="I159" i="20"/>
  <c r="S159" i="20"/>
  <c r="AD159" i="20"/>
  <c r="B158" i="20"/>
  <c r="I155" i="17"/>
  <c r="B154" i="17"/>
  <c r="J154" i="17"/>
  <c r="A154" i="17"/>
  <c r="B154" i="1"/>
  <c r="A154" i="1"/>
  <c r="J154" i="1"/>
  <c r="I155" i="1"/>
  <c r="AK155" i="18"/>
  <c r="AL155" i="18"/>
  <c r="AM155" i="18"/>
  <c r="W156" i="18"/>
  <c r="L154" i="18"/>
  <c r="Q155" i="18"/>
  <c r="M154" i="18"/>
  <c r="U155" i="18"/>
  <c r="AM153" i="17"/>
  <c r="AK153" i="17"/>
  <c r="L153" i="17"/>
  <c r="Q154" i="17"/>
  <c r="M153" i="17"/>
  <c r="U157" i="17"/>
  <c r="AL156" i="1"/>
  <c r="AM156" i="1"/>
  <c r="AK156" i="1"/>
  <c r="W157" i="1"/>
  <c r="X155" i="1"/>
  <c r="M154" i="1"/>
  <c r="L154" i="1"/>
  <c r="Q155" i="1"/>
  <c r="U157" i="1"/>
  <c r="S155" i="1"/>
  <c r="AD155" i="1"/>
  <c r="C156" i="18"/>
  <c r="S155" i="18"/>
  <c r="AD155" i="18"/>
  <c r="S155" i="17"/>
  <c r="AD155" i="17"/>
  <c r="S155" i="16"/>
  <c r="AD155" i="16"/>
  <c r="C156" i="14"/>
  <c r="G156" i="14"/>
  <c r="S155" i="14"/>
  <c r="AD155" i="14"/>
  <c r="F160" i="20"/>
  <c r="R160" i="20" s="1"/>
  <c r="F156" i="18"/>
  <c r="R156" i="18" s="1"/>
  <c r="G156" i="18"/>
  <c r="R156" i="1"/>
  <c r="F156" i="17"/>
  <c r="R156" i="17" s="1"/>
  <c r="F156" i="16"/>
  <c r="R156" i="16" s="1"/>
  <c r="F159" i="22"/>
  <c r="R159" i="22" s="1"/>
  <c r="F156" i="14"/>
  <c r="R156" i="14" s="1"/>
  <c r="A157" i="24"/>
  <c r="J157" i="24"/>
  <c r="H157" i="24"/>
  <c r="B157" i="24"/>
  <c r="F158" i="24"/>
  <c r="R158" i="24" s="1"/>
  <c r="C159" i="24"/>
  <c r="G159" i="24"/>
  <c r="I158" i="24"/>
  <c r="S158" i="24"/>
  <c r="AD158" i="24"/>
  <c r="B155" i="16"/>
  <c r="A155" i="16"/>
  <c r="J155" i="16"/>
  <c r="H155" i="18"/>
  <c r="B155" i="18"/>
  <c r="A155" i="14"/>
  <c r="J155" i="14"/>
  <c r="I156" i="14"/>
  <c r="I156" i="16"/>
  <c r="I156" i="18"/>
  <c r="J155" i="18"/>
  <c r="A155" i="18"/>
  <c r="H155" i="14"/>
  <c r="B155" i="14"/>
  <c r="I159" i="22"/>
  <c r="S159" i="22"/>
  <c r="AD159" i="22"/>
  <c r="H158" i="22"/>
  <c r="B158" i="22"/>
  <c r="J158" i="22"/>
  <c r="A158" i="22"/>
  <c r="I159" i="21"/>
  <c r="S159" i="21"/>
  <c r="AD159" i="21"/>
  <c r="F160" i="21"/>
  <c r="R160" i="21" s="1"/>
  <c r="B158" i="21"/>
  <c r="J158" i="21"/>
  <c r="A158" i="21"/>
  <c r="I160" i="20"/>
  <c r="S160" i="20"/>
  <c r="AD160" i="20"/>
  <c r="B159" i="20"/>
  <c r="A159" i="20"/>
  <c r="J159" i="20"/>
  <c r="I156" i="17"/>
  <c r="B155" i="17"/>
  <c r="J155" i="17"/>
  <c r="A155" i="17"/>
  <c r="A155" i="1"/>
  <c r="J155" i="1"/>
  <c r="B155" i="1"/>
  <c r="I156" i="1"/>
  <c r="AL156" i="18"/>
  <c r="AK156" i="18"/>
  <c r="AM156" i="18"/>
  <c r="W157" i="18"/>
  <c r="L155" i="18"/>
  <c r="Q156" i="18"/>
  <c r="M155" i="18"/>
  <c r="U156" i="18"/>
  <c r="AM154" i="17"/>
  <c r="AK154" i="17"/>
  <c r="L154" i="17"/>
  <c r="Q155" i="17"/>
  <c r="M154" i="17"/>
  <c r="U158" i="17"/>
  <c r="AK157" i="1"/>
  <c r="AL157" i="1"/>
  <c r="AM157" i="1"/>
  <c r="W158" i="1"/>
  <c r="X156" i="1"/>
  <c r="M155" i="1"/>
  <c r="L155" i="1"/>
  <c r="Q156" i="1"/>
  <c r="U158" i="1"/>
  <c r="S156" i="1"/>
  <c r="AD156" i="1"/>
  <c r="C157" i="18"/>
  <c r="S156" i="18"/>
  <c r="AD156" i="18"/>
  <c r="S156" i="17"/>
  <c r="AD156" i="17"/>
  <c r="S156" i="16"/>
  <c r="AD156" i="16"/>
  <c r="C157" i="14"/>
  <c r="G157" i="14"/>
  <c r="S156" i="14"/>
  <c r="AD156" i="14"/>
  <c r="F161" i="20"/>
  <c r="R161" i="20" s="1"/>
  <c r="F157" i="18"/>
  <c r="R157" i="18" s="1"/>
  <c r="G157" i="18"/>
  <c r="R157" i="1"/>
  <c r="F157" i="17"/>
  <c r="R157" i="17" s="1"/>
  <c r="F157" i="16"/>
  <c r="R157" i="16" s="1"/>
  <c r="F160" i="22"/>
  <c r="R160" i="22" s="1"/>
  <c r="F157" i="14"/>
  <c r="R157" i="14" s="1"/>
  <c r="J158" i="24"/>
  <c r="A158" i="24"/>
  <c r="F159" i="24"/>
  <c r="R159" i="24" s="1"/>
  <c r="C160" i="24"/>
  <c r="G160" i="24"/>
  <c r="S159" i="24"/>
  <c r="AD159" i="24"/>
  <c r="I159" i="24"/>
  <c r="B158" i="24"/>
  <c r="H158" i="24"/>
  <c r="H156" i="18"/>
  <c r="B156" i="18"/>
  <c r="J156" i="18"/>
  <c r="A156" i="18"/>
  <c r="A156" i="14"/>
  <c r="J156" i="14"/>
  <c r="H156" i="14"/>
  <c r="B156" i="14"/>
  <c r="B156" i="16"/>
  <c r="I157" i="14"/>
  <c r="I157" i="16"/>
  <c r="I157" i="18"/>
  <c r="A156" i="16"/>
  <c r="J156" i="16"/>
  <c r="B159" i="22"/>
  <c r="H159" i="22"/>
  <c r="S160" i="22"/>
  <c r="AD160" i="22"/>
  <c r="C161" i="22"/>
  <c r="I160" i="22"/>
  <c r="A159" i="22"/>
  <c r="J159" i="22"/>
  <c r="F161" i="21"/>
  <c r="R161" i="21" s="1"/>
  <c r="I160" i="21"/>
  <c r="S160" i="21"/>
  <c r="AD160" i="21"/>
  <c r="B159" i="21"/>
  <c r="A159" i="21"/>
  <c r="J159" i="21"/>
  <c r="B160" i="20"/>
  <c r="I161" i="20"/>
  <c r="S161" i="20"/>
  <c r="AD161" i="20"/>
  <c r="J160" i="20"/>
  <c r="A160" i="20"/>
  <c r="I157" i="17"/>
  <c r="B156" i="17"/>
  <c r="J156" i="17"/>
  <c r="A156" i="17"/>
  <c r="B156" i="1"/>
  <c r="A156" i="1"/>
  <c r="J156" i="1"/>
  <c r="I157" i="1"/>
  <c r="AM157" i="18"/>
  <c r="AK157" i="18"/>
  <c r="AL157" i="18"/>
  <c r="W158" i="18"/>
  <c r="M156" i="18"/>
  <c r="L156" i="18"/>
  <c r="Q157" i="18"/>
  <c r="U157" i="18"/>
  <c r="AK155" i="17"/>
  <c r="AM155" i="17"/>
  <c r="L155" i="17"/>
  <c r="Q156" i="17"/>
  <c r="M155" i="17"/>
  <c r="U159" i="17"/>
  <c r="AK158" i="1"/>
  <c r="AL158" i="1"/>
  <c r="AM158" i="1"/>
  <c r="W159" i="1"/>
  <c r="X157" i="1"/>
  <c r="M156" i="1"/>
  <c r="L156" i="1"/>
  <c r="Q157" i="1"/>
  <c r="U159" i="1"/>
  <c r="S157" i="1"/>
  <c r="AD157" i="1"/>
  <c r="C158" i="18"/>
  <c r="S157" i="18"/>
  <c r="AD157" i="18"/>
  <c r="S157" i="17"/>
  <c r="AD157" i="17"/>
  <c r="S157" i="16"/>
  <c r="AD157" i="16"/>
  <c r="C158" i="14"/>
  <c r="G158" i="14"/>
  <c r="S157" i="14"/>
  <c r="AD157" i="14"/>
  <c r="F162" i="20"/>
  <c r="R162" i="20" s="1"/>
  <c r="F158" i="18"/>
  <c r="R158" i="18" s="1"/>
  <c r="G158" i="18"/>
  <c r="R158" i="1"/>
  <c r="F158" i="17"/>
  <c r="R158" i="17" s="1"/>
  <c r="F158" i="16"/>
  <c r="R158" i="16" s="1"/>
  <c r="F161" i="22"/>
  <c r="R161" i="22" s="1"/>
  <c r="F158" i="14"/>
  <c r="R158" i="14" s="1"/>
  <c r="H159" i="24"/>
  <c r="B159" i="24"/>
  <c r="J159" i="24"/>
  <c r="A159" i="24"/>
  <c r="F160" i="24"/>
  <c r="R160" i="24" s="1"/>
  <c r="S160" i="24"/>
  <c r="AD160" i="24"/>
  <c r="C161" i="24"/>
  <c r="G161" i="24"/>
  <c r="I160" i="24"/>
  <c r="B157" i="18"/>
  <c r="H157" i="18"/>
  <c r="J157" i="18"/>
  <c r="A157" i="18"/>
  <c r="H157" i="14"/>
  <c r="B157" i="14"/>
  <c r="A157" i="14"/>
  <c r="J157" i="14"/>
  <c r="B157" i="16"/>
  <c r="I158" i="14"/>
  <c r="I158" i="16"/>
  <c r="I158" i="18"/>
  <c r="A157" i="16"/>
  <c r="J157" i="16"/>
  <c r="C162" i="22"/>
  <c r="I161" i="22"/>
  <c r="S161" i="22"/>
  <c r="AD161" i="22"/>
  <c r="A160" i="22"/>
  <c r="J160" i="22"/>
  <c r="H160" i="22"/>
  <c r="B160" i="22"/>
  <c r="A160" i="21"/>
  <c r="J160" i="21"/>
  <c r="F162" i="21"/>
  <c r="R162" i="21" s="1"/>
  <c r="I161" i="21"/>
  <c r="S161" i="21"/>
  <c r="AD161" i="21"/>
  <c r="B160" i="21"/>
  <c r="A161" i="20"/>
  <c r="J161" i="20"/>
  <c r="I162" i="20"/>
  <c r="S162" i="20"/>
  <c r="AD162" i="20"/>
  <c r="B161" i="20"/>
  <c r="I158" i="17"/>
  <c r="B157" i="17"/>
  <c r="J157" i="17"/>
  <c r="A157" i="17"/>
  <c r="B157" i="1"/>
  <c r="A157" i="1"/>
  <c r="J157" i="1"/>
  <c r="I158" i="1"/>
  <c r="AK158" i="18"/>
  <c r="AL158" i="18"/>
  <c r="AM158" i="18"/>
  <c r="W159" i="18"/>
  <c r="L157" i="18"/>
  <c r="Q158" i="18"/>
  <c r="M157" i="18"/>
  <c r="U158" i="18"/>
  <c r="AK156" i="17"/>
  <c r="AM156" i="17"/>
  <c r="L156" i="17"/>
  <c r="Q157" i="17"/>
  <c r="M156" i="17"/>
  <c r="U160" i="17"/>
  <c r="AM159" i="1"/>
  <c r="AK159" i="1"/>
  <c r="AL159" i="1"/>
  <c r="W160" i="1"/>
  <c r="X158" i="1"/>
  <c r="M157" i="1"/>
  <c r="L157" i="1"/>
  <c r="Q158" i="1"/>
  <c r="U160" i="1"/>
  <c r="S158" i="1"/>
  <c r="AD158" i="1"/>
  <c r="C159" i="18"/>
  <c r="S158" i="18"/>
  <c r="AD158" i="18"/>
  <c r="S158" i="17"/>
  <c r="AD158" i="17"/>
  <c r="S158" i="16"/>
  <c r="AD158" i="16"/>
  <c r="C159" i="14"/>
  <c r="G159" i="14"/>
  <c r="S158" i="14"/>
  <c r="AD158" i="14"/>
  <c r="F163" i="20"/>
  <c r="R163" i="20" s="1"/>
  <c r="F159" i="18"/>
  <c r="R159" i="18" s="1"/>
  <c r="G159" i="18"/>
  <c r="R159" i="1"/>
  <c r="F159" i="17"/>
  <c r="R159" i="17" s="1"/>
  <c r="F159" i="16"/>
  <c r="R159" i="16" s="1"/>
  <c r="F162" i="22"/>
  <c r="R162" i="22" s="1"/>
  <c r="F159" i="14"/>
  <c r="R159" i="14" s="1"/>
  <c r="A160" i="24"/>
  <c r="J160" i="24"/>
  <c r="F161" i="24"/>
  <c r="R161" i="24" s="1"/>
  <c r="C162" i="24"/>
  <c r="G162" i="24"/>
  <c r="I161" i="24"/>
  <c r="S161" i="24"/>
  <c r="AD161" i="24"/>
  <c r="B160" i="24"/>
  <c r="H160" i="24"/>
  <c r="B158" i="16"/>
  <c r="A158" i="16"/>
  <c r="J158" i="16"/>
  <c r="H158" i="18"/>
  <c r="B158" i="18"/>
  <c r="H158" i="14"/>
  <c r="B158" i="14"/>
  <c r="I159" i="14"/>
  <c r="I159" i="16"/>
  <c r="I159" i="18"/>
  <c r="J158" i="18"/>
  <c r="A158" i="18"/>
  <c r="A158" i="14"/>
  <c r="J158" i="14"/>
  <c r="A161" i="22"/>
  <c r="J161" i="22"/>
  <c r="C163" i="22"/>
  <c r="I162" i="22"/>
  <c r="S162" i="22"/>
  <c r="AD162" i="22"/>
  <c r="H161" i="22"/>
  <c r="B161" i="22"/>
  <c r="I162" i="21"/>
  <c r="S162" i="21"/>
  <c r="AD162" i="21"/>
  <c r="F163" i="21"/>
  <c r="R163" i="21" s="1"/>
  <c r="B161" i="21"/>
  <c r="J161" i="21"/>
  <c r="A161" i="21"/>
  <c r="I163" i="20"/>
  <c r="S163" i="20"/>
  <c r="AD163" i="20"/>
  <c r="B162" i="20"/>
  <c r="A162" i="20"/>
  <c r="J162" i="20"/>
  <c r="I159" i="17"/>
  <c r="B158" i="17"/>
  <c r="J158" i="17"/>
  <c r="A158" i="17"/>
  <c r="B158" i="1"/>
  <c r="A158" i="1"/>
  <c r="J158" i="1"/>
  <c r="I159" i="1"/>
  <c r="AK159" i="18"/>
  <c r="AM159" i="18"/>
  <c r="AL159" i="18"/>
  <c r="W160" i="18"/>
  <c r="L158" i="18"/>
  <c r="Q159" i="18"/>
  <c r="M158" i="18"/>
  <c r="U159" i="18"/>
  <c r="AM157" i="17"/>
  <c r="AK157" i="17"/>
  <c r="L157" i="17"/>
  <c r="Q158" i="17"/>
  <c r="M157" i="17"/>
  <c r="U161" i="17"/>
  <c r="AL160" i="1"/>
  <c r="AM160" i="1"/>
  <c r="AK160" i="1"/>
  <c r="W161" i="1"/>
  <c r="X159" i="1"/>
  <c r="M158" i="1"/>
  <c r="L158" i="1"/>
  <c r="Q159" i="1"/>
  <c r="U161" i="1"/>
  <c r="S159" i="1"/>
  <c r="AD159" i="1"/>
  <c r="C160" i="18"/>
  <c r="S159" i="18"/>
  <c r="AD159" i="18"/>
  <c r="S159" i="17"/>
  <c r="AD159" i="17"/>
  <c r="S159" i="16"/>
  <c r="AD159" i="16"/>
  <c r="C160" i="14"/>
  <c r="G160" i="14"/>
  <c r="S159" i="14"/>
  <c r="AD159" i="14"/>
  <c r="F164" i="20"/>
  <c r="R164" i="20" s="1"/>
  <c r="F160" i="18"/>
  <c r="R160" i="18" s="1"/>
  <c r="G160" i="18"/>
  <c r="R160" i="1"/>
  <c r="F160" i="17"/>
  <c r="R160" i="17" s="1"/>
  <c r="F160" i="16"/>
  <c r="R160" i="16" s="1"/>
  <c r="F163" i="22"/>
  <c r="R163" i="22" s="1"/>
  <c r="F160" i="14"/>
  <c r="R160" i="14" s="1"/>
  <c r="H161" i="24"/>
  <c r="B161" i="24"/>
  <c r="J161" i="24"/>
  <c r="A161" i="24"/>
  <c r="F162" i="24"/>
  <c r="R162" i="24" s="1"/>
  <c r="S162" i="24"/>
  <c r="AD162" i="24"/>
  <c r="C163" i="24"/>
  <c r="G163" i="24"/>
  <c r="I162" i="24"/>
  <c r="A159" i="16"/>
  <c r="J159" i="16"/>
  <c r="B159" i="16"/>
  <c r="H159" i="18"/>
  <c r="B159" i="18"/>
  <c r="H159" i="14"/>
  <c r="B159" i="14"/>
  <c r="I160" i="14"/>
  <c r="I160" i="16"/>
  <c r="I160" i="18"/>
  <c r="J159" i="18"/>
  <c r="A159" i="18"/>
  <c r="A159" i="14"/>
  <c r="J159" i="14"/>
  <c r="I163" i="22"/>
  <c r="S163" i="22"/>
  <c r="AD163" i="22"/>
  <c r="C164" i="22"/>
  <c r="H162" i="22"/>
  <c r="B162" i="22"/>
  <c r="J162" i="22"/>
  <c r="A162" i="22"/>
  <c r="B162" i="21"/>
  <c r="I163" i="21"/>
  <c r="S163" i="21"/>
  <c r="AD163" i="21"/>
  <c r="F164" i="21"/>
  <c r="R164" i="21" s="1"/>
  <c r="J162" i="21"/>
  <c r="A162" i="21"/>
  <c r="J163" i="20"/>
  <c r="A163" i="20"/>
  <c r="I164" i="20"/>
  <c r="S164" i="20"/>
  <c r="AD164" i="20"/>
  <c r="B163" i="20"/>
  <c r="I160" i="17"/>
  <c r="B159" i="17"/>
  <c r="J159" i="17"/>
  <c r="A159" i="17"/>
  <c r="A159" i="1"/>
  <c r="J159" i="1"/>
  <c r="B159" i="1"/>
  <c r="I160" i="1"/>
  <c r="AL160" i="18"/>
  <c r="AM160" i="18"/>
  <c r="AK160" i="18"/>
  <c r="W161" i="18"/>
  <c r="M159" i="18"/>
  <c r="L159" i="18"/>
  <c r="Q160" i="18"/>
  <c r="U160" i="18"/>
  <c r="AM158" i="17"/>
  <c r="AK158" i="17"/>
  <c r="L158" i="17"/>
  <c r="Q159" i="17"/>
  <c r="M158" i="17"/>
  <c r="U162" i="17"/>
  <c r="AL161" i="1"/>
  <c r="AM161" i="1"/>
  <c r="AK161" i="1"/>
  <c r="W162" i="1"/>
  <c r="X160" i="1"/>
  <c r="M159" i="1"/>
  <c r="L159" i="1"/>
  <c r="Q160" i="1"/>
  <c r="U162" i="1"/>
  <c r="S160" i="1"/>
  <c r="AD160" i="1"/>
  <c r="C161" i="18"/>
  <c r="S160" i="18"/>
  <c r="AD160" i="18"/>
  <c r="S160" i="17"/>
  <c r="AD160" i="17"/>
  <c r="S160" i="16"/>
  <c r="AD160" i="16"/>
  <c r="C161" i="14"/>
  <c r="G161" i="14"/>
  <c r="S160" i="14"/>
  <c r="AD160" i="14"/>
  <c r="F165" i="20"/>
  <c r="R165" i="20" s="1"/>
  <c r="F161" i="18"/>
  <c r="R161" i="18" s="1"/>
  <c r="G161" i="18"/>
  <c r="R161" i="1"/>
  <c r="F161" i="17"/>
  <c r="R161" i="17" s="1"/>
  <c r="F161" i="16"/>
  <c r="R161" i="16" s="1"/>
  <c r="F164" i="22"/>
  <c r="R164" i="22" s="1"/>
  <c r="F161" i="14"/>
  <c r="R161" i="14" s="1"/>
  <c r="F163" i="24"/>
  <c r="R163" i="24" s="1"/>
  <c r="I163" i="24"/>
  <c r="S163" i="24"/>
  <c r="AD163" i="24"/>
  <c r="C164" i="24"/>
  <c r="G164" i="24"/>
  <c r="H162" i="24"/>
  <c r="B162" i="24"/>
  <c r="J162" i="24"/>
  <c r="A162" i="24"/>
  <c r="A160" i="16"/>
  <c r="J160" i="16"/>
  <c r="B160" i="16"/>
  <c r="H160" i="18"/>
  <c r="B160" i="18"/>
  <c r="H160" i="14"/>
  <c r="B160" i="14"/>
  <c r="I161" i="14"/>
  <c r="I161" i="16"/>
  <c r="I161" i="18"/>
  <c r="J160" i="18"/>
  <c r="A160" i="18"/>
  <c r="A160" i="14"/>
  <c r="J160" i="14"/>
  <c r="I164" i="22"/>
  <c r="S164" i="22"/>
  <c r="AD164" i="22"/>
  <c r="C165" i="22"/>
  <c r="B163" i="22"/>
  <c r="H163" i="22"/>
  <c r="J163" i="22"/>
  <c r="A163" i="22"/>
  <c r="A163" i="21"/>
  <c r="J163" i="21"/>
  <c r="F165" i="21"/>
  <c r="R165" i="21"/>
  <c r="I164" i="21"/>
  <c r="S164" i="21"/>
  <c r="AD164" i="21"/>
  <c r="B163" i="21"/>
  <c r="J164" i="20"/>
  <c r="A164" i="20"/>
  <c r="I165" i="20"/>
  <c r="S165" i="20"/>
  <c r="AD165" i="20"/>
  <c r="B164" i="20"/>
  <c r="I161" i="17"/>
  <c r="B160" i="17"/>
  <c r="J160" i="17"/>
  <c r="A160" i="17"/>
  <c r="B160" i="1"/>
  <c r="A160" i="1"/>
  <c r="J160" i="1"/>
  <c r="I161" i="1"/>
  <c r="AM161" i="18"/>
  <c r="AL161" i="18"/>
  <c r="AK161" i="18"/>
  <c r="W162" i="18"/>
  <c r="L160" i="18"/>
  <c r="Q161" i="18"/>
  <c r="M160" i="18"/>
  <c r="U161" i="18"/>
  <c r="AK159" i="17"/>
  <c r="AM159" i="17"/>
  <c r="L159" i="17"/>
  <c r="Q160" i="17"/>
  <c r="M159" i="17"/>
  <c r="U163" i="17"/>
  <c r="AK162" i="1"/>
  <c r="AL162" i="1"/>
  <c r="AM162" i="1"/>
  <c r="W163" i="1"/>
  <c r="X161" i="1"/>
  <c r="M160" i="1"/>
  <c r="L160" i="1"/>
  <c r="Q161" i="1"/>
  <c r="U163" i="1"/>
  <c r="S161" i="1"/>
  <c r="AD161" i="1"/>
  <c r="C162" i="18"/>
  <c r="S161" i="18"/>
  <c r="AD161" i="18"/>
  <c r="S161" i="17"/>
  <c r="AD161" i="17"/>
  <c r="S161" i="16"/>
  <c r="AD161" i="16"/>
  <c r="C162" i="14"/>
  <c r="G162" i="14"/>
  <c r="S161" i="14"/>
  <c r="AD161" i="14"/>
  <c r="F166" i="20"/>
  <c r="R166" i="20"/>
  <c r="F162" i="18"/>
  <c r="R162" i="18" s="1"/>
  <c r="G162" i="18"/>
  <c r="R162" i="1"/>
  <c r="F162" i="17"/>
  <c r="R162" i="17" s="1"/>
  <c r="F162" i="16"/>
  <c r="R162" i="16" s="1"/>
  <c r="F165" i="22"/>
  <c r="R165" i="22" s="1"/>
  <c r="F162" i="14"/>
  <c r="R162" i="14" s="1"/>
  <c r="B163" i="24"/>
  <c r="H163" i="24"/>
  <c r="J163" i="24"/>
  <c r="A163" i="24"/>
  <c r="F164" i="24"/>
  <c r="R164" i="24" s="1"/>
  <c r="C165" i="24"/>
  <c r="G165" i="24"/>
  <c r="I164" i="24"/>
  <c r="S164" i="24"/>
  <c r="AD164" i="24"/>
  <c r="A161" i="16"/>
  <c r="J161" i="16"/>
  <c r="B161" i="16"/>
  <c r="B161" i="18"/>
  <c r="H161" i="18"/>
  <c r="A161" i="14"/>
  <c r="J161" i="14"/>
  <c r="I162" i="14"/>
  <c r="I162" i="16"/>
  <c r="I162" i="18"/>
  <c r="J161" i="18"/>
  <c r="A161" i="18"/>
  <c r="H161" i="14"/>
  <c r="B161" i="14"/>
  <c r="H164" i="22"/>
  <c r="B164" i="22"/>
  <c r="C166" i="22"/>
  <c r="I165" i="22"/>
  <c r="S165" i="22"/>
  <c r="AD165" i="22"/>
  <c r="A164" i="22"/>
  <c r="J164" i="22"/>
  <c r="I165" i="21"/>
  <c r="S165" i="21"/>
  <c r="AD165" i="21"/>
  <c r="F166" i="21"/>
  <c r="R166" i="21"/>
  <c r="B164" i="21"/>
  <c r="A164" i="21"/>
  <c r="J164" i="21"/>
  <c r="A165" i="20"/>
  <c r="J165" i="20"/>
  <c r="S166" i="20"/>
  <c r="AD166" i="20"/>
  <c r="I166" i="20"/>
  <c r="B165" i="20"/>
  <c r="I162" i="17"/>
  <c r="B161" i="17"/>
  <c r="J161" i="17"/>
  <c r="A161" i="17"/>
  <c r="B161" i="1"/>
  <c r="A161" i="1"/>
  <c r="J161" i="1"/>
  <c r="I162" i="1"/>
  <c r="AK162" i="18"/>
  <c r="AM162" i="18"/>
  <c r="AL162" i="18"/>
  <c r="W163" i="18"/>
  <c r="L161" i="18"/>
  <c r="Q162" i="18"/>
  <c r="M161" i="18"/>
  <c r="U162" i="18"/>
  <c r="AK160" i="17"/>
  <c r="AM160" i="17"/>
  <c r="L160" i="17"/>
  <c r="Q161" i="17"/>
  <c r="M160" i="17"/>
  <c r="U164" i="17"/>
  <c r="AL163" i="1"/>
  <c r="AM163" i="1"/>
  <c r="AK163" i="1"/>
  <c r="W164" i="1"/>
  <c r="X162" i="1"/>
  <c r="M161" i="1"/>
  <c r="L161" i="1"/>
  <c r="Q162" i="1"/>
  <c r="U164" i="1"/>
  <c r="S162" i="1"/>
  <c r="AD162" i="1"/>
  <c r="C163" i="18"/>
  <c r="S162" i="18"/>
  <c r="S162" i="17"/>
  <c r="AD162" i="17"/>
  <c r="S162" i="16"/>
  <c r="AD162" i="16"/>
  <c r="C163" i="14"/>
  <c r="G163" i="14"/>
  <c r="S162" i="14"/>
  <c r="AD162" i="14"/>
  <c r="F167" i="20"/>
  <c r="R167" i="20" s="1"/>
  <c r="F163" i="18"/>
  <c r="R163" i="18" s="1"/>
  <c r="G163" i="18"/>
  <c r="R163" i="1"/>
  <c r="F163" i="17"/>
  <c r="R163" i="17" s="1"/>
  <c r="F163" i="16"/>
  <c r="R163" i="16" s="1"/>
  <c r="F166" i="22"/>
  <c r="R166" i="22" s="1"/>
  <c r="F163" i="14"/>
  <c r="R163" i="14" s="1"/>
  <c r="A164" i="24"/>
  <c r="J164" i="24"/>
  <c r="F165" i="24"/>
  <c r="R165" i="24" s="1"/>
  <c r="I165" i="24"/>
  <c r="S165" i="24"/>
  <c r="AD165" i="24"/>
  <c r="C166" i="24"/>
  <c r="G166" i="24"/>
  <c r="H164" i="24"/>
  <c r="B164" i="24"/>
  <c r="A162" i="16"/>
  <c r="J162" i="16"/>
  <c r="B162" i="16"/>
  <c r="B162" i="18"/>
  <c r="H162" i="18"/>
  <c r="A162" i="14"/>
  <c r="J162" i="14"/>
  <c r="I163" i="14"/>
  <c r="I163" i="16"/>
  <c r="I163" i="18"/>
  <c r="A163" i="18"/>
  <c r="A162" i="18"/>
  <c r="J162" i="18"/>
  <c r="H162" i="14"/>
  <c r="B162" i="14"/>
  <c r="H165" i="22"/>
  <c r="B165" i="22"/>
  <c r="C167" i="22"/>
  <c r="I166" i="22"/>
  <c r="S166" i="22"/>
  <c r="AD166" i="22"/>
  <c r="A165" i="22"/>
  <c r="J165" i="22"/>
  <c r="I166" i="21"/>
  <c r="S166" i="21"/>
  <c r="AD166" i="21"/>
  <c r="F167" i="21"/>
  <c r="R167" i="21" s="1"/>
  <c r="J165" i="21"/>
  <c r="A165" i="21"/>
  <c r="B165" i="21"/>
  <c r="S167" i="20"/>
  <c r="AD167" i="20"/>
  <c r="I167" i="20"/>
  <c r="B166" i="20"/>
  <c r="A166" i="20"/>
  <c r="J166" i="20"/>
  <c r="I163" i="17"/>
  <c r="B162" i="17"/>
  <c r="J162" i="17"/>
  <c r="A162" i="17"/>
  <c r="AD162" i="18"/>
  <c r="B162" i="1"/>
  <c r="A162" i="1"/>
  <c r="J162" i="1"/>
  <c r="I163" i="1"/>
  <c r="AK163" i="18"/>
  <c r="AL163" i="18"/>
  <c r="AM163" i="18"/>
  <c r="W164" i="18"/>
  <c r="M162" i="18"/>
  <c r="L162" i="18"/>
  <c r="Q163" i="18"/>
  <c r="U163" i="18"/>
  <c r="AM161" i="17"/>
  <c r="AK161" i="17"/>
  <c r="L161" i="17"/>
  <c r="Q162" i="17"/>
  <c r="M161" i="17"/>
  <c r="U165" i="17"/>
  <c r="AM164" i="1"/>
  <c r="AK164" i="1"/>
  <c r="AL164" i="1"/>
  <c r="W165" i="1"/>
  <c r="X163" i="1"/>
  <c r="M162" i="1"/>
  <c r="L162" i="1"/>
  <c r="Q163" i="1"/>
  <c r="U165" i="1"/>
  <c r="S163" i="1"/>
  <c r="AD163" i="1"/>
  <c r="C164" i="18"/>
  <c r="S163" i="18"/>
  <c r="AD163" i="18"/>
  <c r="S163" i="17"/>
  <c r="AD163" i="17"/>
  <c r="S163" i="16"/>
  <c r="AD163" i="16"/>
  <c r="C164" i="14"/>
  <c r="G164" i="14"/>
  <c r="S163" i="14"/>
  <c r="AD163" i="14"/>
  <c r="F168" i="20"/>
  <c r="R168" i="20" s="1"/>
  <c r="F164" i="18"/>
  <c r="R164" i="18" s="1"/>
  <c r="G164" i="18"/>
  <c r="R164" i="1"/>
  <c r="F164" i="17"/>
  <c r="R164" i="17" s="1"/>
  <c r="F164" i="16"/>
  <c r="R164" i="16" s="1"/>
  <c r="F167" i="22"/>
  <c r="R167" i="22" s="1"/>
  <c r="F164" i="14"/>
  <c r="R164" i="14" s="1"/>
  <c r="A165" i="24"/>
  <c r="J165" i="24"/>
  <c r="F166" i="24"/>
  <c r="R166" i="24" s="1"/>
  <c r="C167" i="24"/>
  <c r="G167" i="24"/>
  <c r="I166" i="24"/>
  <c r="S166" i="24"/>
  <c r="AD166" i="24"/>
  <c r="H165" i="24"/>
  <c r="B165" i="24"/>
  <c r="I164" i="16"/>
  <c r="I164" i="18"/>
  <c r="B163" i="16"/>
  <c r="A163" i="16"/>
  <c r="J163" i="16"/>
  <c r="I164" i="14"/>
  <c r="B163" i="18"/>
  <c r="H163" i="14"/>
  <c r="B163" i="14"/>
  <c r="A163" i="14"/>
  <c r="J163" i="14"/>
  <c r="I167" i="22"/>
  <c r="S167" i="22"/>
  <c r="AD167" i="22"/>
  <c r="C168" i="22"/>
  <c r="F168" i="22"/>
  <c r="R168" i="22" s="1"/>
  <c r="H166" i="22"/>
  <c r="B166" i="22"/>
  <c r="J166" i="22"/>
  <c r="A166" i="22"/>
  <c r="B166" i="21"/>
  <c r="F168" i="21"/>
  <c r="R168" i="21" s="1"/>
  <c r="S167" i="21"/>
  <c r="AD167" i="21"/>
  <c r="I167" i="21"/>
  <c r="A166" i="21"/>
  <c r="J166" i="21"/>
  <c r="I168" i="20"/>
  <c r="S168" i="20"/>
  <c r="AD168" i="20"/>
  <c r="J167" i="20"/>
  <c r="A167" i="20"/>
  <c r="B167" i="20"/>
  <c r="I164" i="17"/>
  <c r="B163" i="17"/>
  <c r="J163" i="17"/>
  <c r="A163" i="17"/>
  <c r="A163" i="1"/>
  <c r="J163" i="1"/>
  <c r="B163" i="1"/>
  <c r="I164" i="1"/>
  <c r="AL164" i="18"/>
  <c r="AK164" i="18"/>
  <c r="AM164" i="18"/>
  <c r="W165" i="18"/>
  <c r="L163" i="18"/>
  <c r="Q164" i="18"/>
  <c r="M163" i="18"/>
  <c r="U164" i="18"/>
  <c r="AM162" i="17"/>
  <c r="AK162" i="17"/>
  <c r="L162" i="17"/>
  <c r="Q163" i="17"/>
  <c r="M162" i="17"/>
  <c r="U166" i="17"/>
  <c r="AK165" i="1"/>
  <c r="AL165" i="1"/>
  <c r="AM165" i="1"/>
  <c r="W166" i="1"/>
  <c r="X164" i="1"/>
  <c r="M163" i="1"/>
  <c r="L163" i="1"/>
  <c r="Q164" i="1"/>
  <c r="U166" i="1"/>
  <c r="S164" i="1"/>
  <c r="AD164" i="1"/>
  <c r="C165" i="18"/>
  <c r="S164" i="18"/>
  <c r="AD164" i="18"/>
  <c r="S164" i="17"/>
  <c r="AD164" i="17"/>
  <c r="S164" i="16"/>
  <c r="AD164" i="16"/>
  <c r="C165" i="14"/>
  <c r="G165" i="14"/>
  <c r="S164" i="14"/>
  <c r="AD164" i="14"/>
  <c r="F169" i="20"/>
  <c r="R169" i="20" s="1"/>
  <c r="F165" i="18"/>
  <c r="R165" i="18" s="1"/>
  <c r="G165" i="18"/>
  <c r="R165" i="1"/>
  <c r="F165" i="17"/>
  <c r="R165" i="17" s="1"/>
  <c r="F165" i="16"/>
  <c r="R165" i="16" s="1"/>
  <c r="F165" i="14"/>
  <c r="R165" i="14" s="1"/>
  <c r="H166" i="24"/>
  <c r="B166" i="24"/>
  <c r="J166" i="24"/>
  <c r="A166" i="24"/>
  <c r="F167" i="24"/>
  <c r="R167" i="24" s="1"/>
  <c r="I167" i="24"/>
  <c r="S167" i="24"/>
  <c r="AD167" i="24"/>
  <c r="C168" i="24"/>
  <c r="G168" i="24"/>
  <c r="I165" i="14"/>
  <c r="I165" i="16"/>
  <c r="I165" i="18"/>
  <c r="A164" i="14"/>
  <c r="J164" i="14"/>
  <c r="J164" i="18"/>
  <c r="A164" i="18"/>
  <c r="B164" i="16"/>
  <c r="H164" i="14"/>
  <c r="B164" i="14"/>
  <c r="H164" i="18"/>
  <c r="B164" i="18"/>
  <c r="A164" i="16"/>
  <c r="J164" i="16"/>
  <c r="I168" i="22"/>
  <c r="S168" i="22"/>
  <c r="AD168" i="22"/>
  <c r="C169" i="22"/>
  <c r="F169" i="22"/>
  <c r="R169" i="22" s="1"/>
  <c r="B167" i="22"/>
  <c r="H167" i="22"/>
  <c r="J167" i="22"/>
  <c r="A167" i="22"/>
  <c r="F169" i="21"/>
  <c r="R169" i="21" s="1"/>
  <c r="I168" i="21"/>
  <c r="S168" i="21"/>
  <c r="AD168" i="21"/>
  <c r="B167" i="21"/>
  <c r="A167" i="21"/>
  <c r="J167" i="21"/>
  <c r="I169" i="20"/>
  <c r="S169" i="20"/>
  <c r="AD169" i="20"/>
  <c r="B168" i="20"/>
  <c r="A168" i="20"/>
  <c r="J168" i="20"/>
  <c r="I165" i="17"/>
  <c r="B164" i="17"/>
  <c r="J164" i="17"/>
  <c r="A164" i="17"/>
  <c r="B164" i="1"/>
  <c r="A164" i="1"/>
  <c r="J164" i="1"/>
  <c r="I165" i="1"/>
  <c r="AM165" i="18"/>
  <c r="AK165" i="18"/>
  <c r="AL165" i="18"/>
  <c r="W166" i="18"/>
  <c r="L164" i="18"/>
  <c r="Q165" i="18"/>
  <c r="M164" i="18"/>
  <c r="U165" i="18"/>
  <c r="AK163" i="17"/>
  <c r="AM163" i="17"/>
  <c r="L163" i="17"/>
  <c r="Q164" i="17"/>
  <c r="M163" i="17"/>
  <c r="U167" i="17"/>
  <c r="AM166" i="1"/>
  <c r="AK166" i="1"/>
  <c r="AL166" i="1"/>
  <c r="W167" i="1"/>
  <c r="X165" i="1"/>
  <c r="M164" i="1"/>
  <c r="L164" i="1"/>
  <c r="Q165" i="1"/>
  <c r="U167" i="1"/>
  <c r="S165" i="1"/>
  <c r="AD165" i="1"/>
  <c r="C166" i="18"/>
  <c r="S165" i="18"/>
  <c r="AD165" i="18"/>
  <c r="S165" i="17"/>
  <c r="AD165" i="17"/>
  <c r="S165" i="16"/>
  <c r="AD165" i="16"/>
  <c r="C166" i="14"/>
  <c r="G166" i="14"/>
  <c r="S165" i="14"/>
  <c r="AD165" i="14"/>
  <c r="F170" i="20"/>
  <c r="R170" i="20" s="1"/>
  <c r="F166" i="18"/>
  <c r="R166" i="18" s="1"/>
  <c r="G166" i="18"/>
  <c r="R166" i="1"/>
  <c r="F166" i="17"/>
  <c r="R166" i="17" s="1"/>
  <c r="F166" i="16"/>
  <c r="R166" i="16" s="1"/>
  <c r="F166" i="14"/>
  <c r="R166" i="14" s="1"/>
  <c r="B167" i="24"/>
  <c r="H167" i="24"/>
  <c r="J167" i="24"/>
  <c r="A167" i="24"/>
  <c r="F168" i="24"/>
  <c r="R168" i="24" s="1"/>
  <c r="I168" i="24"/>
  <c r="S168" i="24"/>
  <c r="AD168" i="24"/>
  <c r="C169" i="24"/>
  <c r="G169" i="24"/>
  <c r="B165" i="16"/>
  <c r="I166" i="14"/>
  <c r="I166" i="16"/>
  <c r="I166" i="18"/>
  <c r="A165" i="16"/>
  <c r="J165" i="16"/>
  <c r="H165" i="18"/>
  <c r="B165" i="18"/>
  <c r="A165" i="14"/>
  <c r="J165" i="14"/>
  <c r="J165" i="18"/>
  <c r="A165" i="18"/>
  <c r="H165" i="14"/>
  <c r="B165" i="14"/>
  <c r="C170" i="22"/>
  <c r="F170" i="22"/>
  <c r="R170" i="22" s="1"/>
  <c r="I169" i="22"/>
  <c r="S169" i="22"/>
  <c r="AD169" i="22"/>
  <c r="H168" i="22"/>
  <c r="B168" i="22"/>
  <c r="A168" i="22"/>
  <c r="J168" i="22"/>
  <c r="J168" i="21"/>
  <c r="A168" i="21"/>
  <c r="I169" i="21"/>
  <c r="S169" i="21"/>
  <c r="AD169" i="21"/>
  <c r="F170" i="21"/>
  <c r="R170" i="21" s="1"/>
  <c r="B168" i="21"/>
  <c r="I170" i="20"/>
  <c r="S170" i="20"/>
  <c r="AD170" i="20"/>
  <c r="A169" i="20"/>
  <c r="J169" i="20"/>
  <c r="B169" i="20"/>
  <c r="I166" i="17"/>
  <c r="B165" i="17"/>
  <c r="J165" i="17"/>
  <c r="A165" i="17"/>
  <c r="B165" i="1"/>
  <c r="A165" i="1"/>
  <c r="J165" i="1"/>
  <c r="I166" i="1"/>
  <c r="AM166" i="18"/>
  <c r="AK166" i="18"/>
  <c r="AL166" i="18"/>
  <c r="W167" i="18"/>
  <c r="M165" i="18"/>
  <c r="L165" i="18"/>
  <c r="Q166" i="18"/>
  <c r="U166" i="18"/>
  <c r="AK164" i="17"/>
  <c r="AM164" i="17"/>
  <c r="L164" i="17"/>
  <c r="Q165" i="17"/>
  <c r="M164" i="17"/>
  <c r="U168" i="17"/>
  <c r="AM167" i="1"/>
  <c r="AK167" i="1"/>
  <c r="AL167" i="1"/>
  <c r="W168" i="1"/>
  <c r="X166" i="1"/>
  <c r="M165" i="1"/>
  <c r="L165" i="1"/>
  <c r="Q166" i="1"/>
  <c r="U168" i="1"/>
  <c r="S166" i="1"/>
  <c r="AD166" i="1"/>
  <c r="C167" i="18"/>
  <c r="S166" i="18"/>
  <c r="AD166" i="18"/>
  <c r="S166" i="17"/>
  <c r="AD166" i="17"/>
  <c r="S166" i="16"/>
  <c r="AD166" i="16"/>
  <c r="C167" i="14"/>
  <c r="G167" i="14"/>
  <c r="S166" i="14"/>
  <c r="AD166" i="14"/>
  <c r="F171" i="20"/>
  <c r="R171" i="20" s="1"/>
  <c r="F167" i="18"/>
  <c r="R167" i="18" s="1"/>
  <c r="G167" i="18"/>
  <c r="R167" i="1"/>
  <c r="F167" i="17"/>
  <c r="R167" i="17" s="1"/>
  <c r="F167" i="16"/>
  <c r="R167" i="16" s="1"/>
  <c r="F167" i="14"/>
  <c r="R167" i="14" s="1"/>
  <c r="H168" i="24"/>
  <c r="B168" i="24"/>
  <c r="A168" i="24"/>
  <c r="J168" i="24"/>
  <c r="F169" i="24"/>
  <c r="R169" i="24" s="1"/>
  <c r="I169" i="24"/>
  <c r="S169" i="24"/>
  <c r="AD169" i="24"/>
  <c r="C170" i="24"/>
  <c r="G170" i="24"/>
  <c r="A166" i="14"/>
  <c r="J166" i="14"/>
  <c r="J166" i="18"/>
  <c r="A166" i="18"/>
  <c r="H166" i="14"/>
  <c r="B166" i="14"/>
  <c r="B166" i="18"/>
  <c r="H166" i="18"/>
  <c r="A166" i="16"/>
  <c r="J166" i="16"/>
  <c r="I167" i="14"/>
  <c r="I167" i="16"/>
  <c r="I167" i="18"/>
  <c r="B166" i="16"/>
  <c r="A169" i="22"/>
  <c r="J169" i="22"/>
  <c r="C171" i="22"/>
  <c r="F171" i="22"/>
  <c r="R171" i="22" s="1"/>
  <c r="I170" i="22"/>
  <c r="S170" i="22"/>
  <c r="AD170" i="22"/>
  <c r="H169" i="22"/>
  <c r="B169" i="22"/>
  <c r="J169" i="21"/>
  <c r="A169" i="21"/>
  <c r="B169" i="21"/>
  <c r="I170" i="21"/>
  <c r="S170" i="21"/>
  <c r="AD170" i="21"/>
  <c r="F171" i="21"/>
  <c r="R171" i="21" s="1"/>
  <c r="A170" i="20"/>
  <c r="J170" i="20"/>
  <c r="S171" i="20"/>
  <c r="AD171" i="20"/>
  <c r="I171" i="20"/>
  <c r="B170" i="20"/>
  <c r="I167" i="17"/>
  <c r="B166" i="17"/>
  <c r="J166" i="17"/>
  <c r="A166" i="17"/>
  <c r="B166" i="1"/>
  <c r="A166" i="1"/>
  <c r="J166" i="1"/>
  <c r="I167" i="1"/>
  <c r="AK167" i="18"/>
  <c r="AL167" i="18"/>
  <c r="AM167" i="18"/>
  <c r="W168" i="18"/>
  <c r="L166" i="18"/>
  <c r="Q167" i="18"/>
  <c r="M166" i="18"/>
  <c r="U167" i="18"/>
  <c r="AM165" i="17"/>
  <c r="AK165" i="17"/>
  <c r="L165" i="17"/>
  <c r="Q166" i="17"/>
  <c r="M165" i="17"/>
  <c r="U169" i="17"/>
  <c r="AL168" i="1"/>
  <c r="AM168" i="1"/>
  <c r="AK168" i="1"/>
  <c r="W169" i="1"/>
  <c r="X167" i="1"/>
  <c r="M166" i="1"/>
  <c r="L166" i="1"/>
  <c r="Q167" i="1"/>
  <c r="U169" i="1"/>
  <c r="S167" i="1"/>
  <c r="AD167" i="1"/>
  <c r="C168" i="18"/>
  <c r="S167" i="18"/>
  <c r="AD167" i="18"/>
  <c r="S167" i="17"/>
  <c r="AD167" i="17"/>
  <c r="S167" i="16"/>
  <c r="AD167" i="16"/>
  <c r="C168" i="14"/>
  <c r="G168" i="14"/>
  <c r="S167" i="14"/>
  <c r="AD167" i="14"/>
  <c r="F172" i="20"/>
  <c r="R172" i="20" s="1"/>
  <c r="F168" i="18"/>
  <c r="R168" i="18" s="1"/>
  <c r="G168" i="18"/>
  <c r="R168" i="1"/>
  <c r="F168" i="17"/>
  <c r="R168" i="17" s="1"/>
  <c r="F168" i="16"/>
  <c r="R168" i="16" s="1"/>
  <c r="F168" i="14"/>
  <c r="R168" i="14" s="1"/>
  <c r="H169" i="24"/>
  <c r="B169" i="24"/>
  <c r="A169" i="24"/>
  <c r="J169" i="24"/>
  <c r="F170" i="24"/>
  <c r="R170" i="24" s="1"/>
  <c r="I170" i="24"/>
  <c r="S170" i="24"/>
  <c r="AD170" i="24"/>
  <c r="C171" i="24"/>
  <c r="G171" i="24"/>
  <c r="A167" i="16"/>
  <c r="J167" i="16"/>
  <c r="B167" i="16"/>
  <c r="H167" i="18"/>
  <c r="B167" i="18"/>
  <c r="A167" i="14"/>
  <c r="J167" i="14"/>
  <c r="I168" i="14"/>
  <c r="I168" i="16"/>
  <c r="I168" i="18"/>
  <c r="J167" i="18"/>
  <c r="A167" i="18"/>
  <c r="H167" i="14"/>
  <c r="B167" i="14"/>
  <c r="I171" i="22"/>
  <c r="S171" i="22"/>
  <c r="AD171" i="22"/>
  <c r="C172" i="22"/>
  <c r="F172" i="22"/>
  <c r="R172" i="22" s="1"/>
  <c r="H170" i="22"/>
  <c r="B170" i="22"/>
  <c r="J170" i="22"/>
  <c r="A170" i="22"/>
  <c r="F172" i="21"/>
  <c r="R172" i="21" s="1"/>
  <c r="I171" i="21"/>
  <c r="S171" i="21"/>
  <c r="AD171" i="21"/>
  <c r="B170" i="21"/>
  <c r="A170" i="21"/>
  <c r="J170" i="21"/>
  <c r="B171" i="20"/>
  <c r="I172" i="20"/>
  <c r="S172" i="20"/>
  <c r="AD172" i="20"/>
  <c r="J171" i="20"/>
  <c r="A171" i="20"/>
  <c r="I168" i="17"/>
  <c r="B167" i="17"/>
  <c r="J167" i="17"/>
  <c r="A167" i="17"/>
  <c r="A167" i="1"/>
  <c r="J167" i="1"/>
  <c r="B167" i="1"/>
  <c r="I168" i="1"/>
  <c r="AL168" i="18"/>
  <c r="AM168" i="18"/>
  <c r="AK168" i="18"/>
  <c r="W169" i="18"/>
  <c r="L167" i="18"/>
  <c r="Q168" i="18"/>
  <c r="M167" i="18"/>
  <c r="U168" i="18"/>
  <c r="AM166" i="17"/>
  <c r="AK166" i="17"/>
  <c r="L166" i="17"/>
  <c r="Q167" i="17"/>
  <c r="M166" i="17"/>
  <c r="U170" i="17"/>
  <c r="AK169" i="1"/>
  <c r="AL169" i="1"/>
  <c r="AM169" i="1"/>
  <c r="W170" i="1"/>
  <c r="X168" i="1"/>
  <c r="M167" i="1"/>
  <c r="L167" i="1"/>
  <c r="Q168" i="1"/>
  <c r="U170" i="1"/>
  <c r="S168" i="1"/>
  <c r="AD168" i="1"/>
  <c r="C169" i="18"/>
  <c r="S168" i="18"/>
  <c r="AD168" i="18"/>
  <c r="S168" i="17"/>
  <c r="AD168" i="17"/>
  <c r="S168" i="16"/>
  <c r="AD168" i="16"/>
  <c r="C169" i="14"/>
  <c r="G169" i="14"/>
  <c r="S168" i="14"/>
  <c r="AD168" i="14"/>
  <c r="F173" i="20"/>
  <c r="R173" i="20" s="1"/>
  <c r="F169" i="18"/>
  <c r="R169" i="18" s="1"/>
  <c r="G169" i="18"/>
  <c r="R169" i="1"/>
  <c r="F169" i="17"/>
  <c r="R169" i="17" s="1"/>
  <c r="F169" i="16"/>
  <c r="R169" i="16" s="1"/>
  <c r="F169" i="14"/>
  <c r="R169" i="14" s="1"/>
  <c r="H170" i="24"/>
  <c r="B170" i="24"/>
  <c r="J170" i="24"/>
  <c r="A170" i="24"/>
  <c r="F171" i="24"/>
  <c r="R171" i="24" s="1"/>
  <c r="C172" i="24"/>
  <c r="G172" i="24"/>
  <c r="I171" i="24"/>
  <c r="S171" i="24"/>
  <c r="AD171" i="24"/>
  <c r="A168" i="16"/>
  <c r="J168" i="16"/>
  <c r="B168" i="16"/>
  <c r="B168" i="18"/>
  <c r="H168" i="14"/>
  <c r="B168" i="14"/>
  <c r="I169" i="14"/>
  <c r="I169" i="16"/>
  <c r="I169" i="18"/>
  <c r="A168" i="18"/>
  <c r="A168" i="14"/>
  <c r="J168" i="14"/>
  <c r="I172" i="22"/>
  <c r="S172" i="22"/>
  <c r="AD172" i="22"/>
  <c r="C173" i="22"/>
  <c r="F173" i="22"/>
  <c r="R173" i="22" s="1"/>
  <c r="B171" i="22"/>
  <c r="H171" i="22"/>
  <c r="J171" i="22"/>
  <c r="A171" i="22"/>
  <c r="A171" i="21"/>
  <c r="J171" i="21"/>
  <c r="F173" i="21"/>
  <c r="R173" i="21" s="1"/>
  <c r="I172" i="21"/>
  <c r="S172" i="21"/>
  <c r="AD172" i="21"/>
  <c r="B171" i="21"/>
  <c r="A172" i="20"/>
  <c r="J172" i="20"/>
  <c r="B172" i="20"/>
  <c r="I173" i="20"/>
  <c r="S173" i="20"/>
  <c r="AD173" i="20"/>
  <c r="I169" i="17"/>
  <c r="B168" i="17"/>
  <c r="J168" i="17"/>
  <c r="A168" i="17"/>
  <c r="I169" i="1"/>
  <c r="B168" i="1"/>
  <c r="A168" i="1"/>
  <c r="J168" i="1"/>
  <c r="AM169" i="18"/>
  <c r="AL169" i="18"/>
  <c r="AK169" i="18"/>
  <c r="W170" i="18"/>
  <c r="M168" i="18"/>
  <c r="L168" i="18"/>
  <c r="Q169" i="18"/>
  <c r="U169" i="18"/>
  <c r="AK167" i="17"/>
  <c r="AM167" i="17"/>
  <c r="L167" i="17"/>
  <c r="Q168" i="17"/>
  <c r="M167" i="17"/>
  <c r="U171" i="17"/>
  <c r="AK170" i="1"/>
  <c r="AL170" i="1"/>
  <c r="AM170" i="1"/>
  <c r="W171" i="1"/>
  <c r="X169" i="1"/>
  <c r="M168" i="1"/>
  <c r="L168" i="1"/>
  <c r="Q169" i="1"/>
  <c r="U171" i="1"/>
  <c r="S169" i="1"/>
  <c r="AD169" i="1"/>
  <c r="C170" i="18"/>
  <c r="S169" i="18"/>
  <c r="AD169" i="18"/>
  <c r="S169" i="17"/>
  <c r="AD169" i="17"/>
  <c r="S169" i="16"/>
  <c r="AD169" i="16"/>
  <c r="C170" i="14"/>
  <c r="G170" i="14"/>
  <c r="S169" i="14"/>
  <c r="AD169" i="14"/>
  <c r="F174" i="20"/>
  <c r="R174" i="20" s="1"/>
  <c r="F170" i="18"/>
  <c r="R170" i="18" s="1"/>
  <c r="G170" i="18"/>
  <c r="R170" i="1"/>
  <c r="F170" i="17"/>
  <c r="R170" i="17" s="1"/>
  <c r="F170" i="16"/>
  <c r="R170" i="16" s="1"/>
  <c r="F170" i="14"/>
  <c r="R170" i="14" s="1"/>
  <c r="J171" i="24"/>
  <c r="A171" i="24"/>
  <c r="F172" i="24"/>
  <c r="R172" i="24" s="1"/>
  <c r="C173" i="24"/>
  <c r="G173" i="24"/>
  <c r="I172" i="24"/>
  <c r="S172" i="24"/>
  <c r="AD172" i="24"/>
  <c r="H171" i="24"/>
  <c r="B171" i="24"/>
  <c r="A169" i="16"/>
  <c r="J169" i="16"/>
  <c r="B169" i="16"/>
  <c r="H169" i="18"/>
  <c r="B169" i="18"/>
  <c r="A169" i="14"/>
  <c r="J169" i="14"/>
  <c r="I170" i="14"/>
  <c r="I170" i="16"/>
  <c r="I170" i="18"/>
  <c r="J169" i="18"/>
  <c r="A169" i="18"/>
  <c r="H169" i="14"/>
  <c r="B169" i="14"/>
  <c r="C174" i="22"/>
  <c r="F174" i="22"/>
  <c r="R174" i="22" s="1"/>
  <c r="I173" i="22"/>
  <c r="S173" i="22"/>
  <c r="AD173" i="22"/>
  <c r="H172" i="22"/>
  <c r="B172" i="22"/>
  <c r="A172" i="22"/>
  <c r="J172" i="22"/>
  <c r="I173" i="21"/>
  <c r="S173" i="21"/>
  <c r="AD173" i="21"/>
  <c r="F174" i="21"/>
  <c r="R174" i="21" s="1"/>
  <c r="B172" i="21"/>
  <c r="J172" i="21"/>
  <c r="A172" i="21"/>
  <c r="I174" i="20"/>
  <c r="S174" i="20"/>
  <c r="AD174" i="20"/>
  <c r="B173" i="20"/>
  <c r="A173" i="20"/>
  <c r="I170" i="17"/>
  <c r="B169" i="17"/>
  <c r="J169" i="17"/>
  <c r="A169" i="17"/>
  <c r="B169" i="1"/>
  <c r="A169" i="1"/>
  <c r="J169" i="1"/>
  <c r="I170" i="1"/>
  <c r="AL170" i="18"/>
  <c r="AM170" i="18"/>
  <c r="AK170" i="18"/>
  <c r="W171" i="18"/>
  <c r="L169" i="18"/>
  <c r="Q170" i="18"/>
  <c r="M169" i="18"/>
  <c r="U170" i="18"/>
  <c r="AK168" i="17"/>
  <c r="AM168" i="17"/>
  <c r="L168" i="17"/>
  <c r="Q169" i="17"/>
  <c r="M168" i="17"/>
  <c r="U172" i="17"/>
  <c r="AM171" i="1"/>
  <c r="AK171" i="1"/>
  <c r="AL171" i="1"/>
  <c r="W172" i="1"/>
  <c r="X170" i="1"/>
  <c r="M169" i="1"/>
  <c r="L169" i="1"/>
  <c r="Q170" i="1"/>
  <c r="U172" i="1"/>
  <c r="S170" i="1"/>
  <c r="AD170" i="1"/>
  <c r="C171" i="18"/>
  <c r="S170" i="18"/>
  <c r="AD170" i="18"/>
  <c r="S170" i="17"/>
  <c r="AD170" i="17"/>
  <c r="S170" i="16"/>
  <c r="AD170" i="16"/>
  <c r="C171" i="14"/>
  <c r="G171" i="14"/>
  <c r="S170" i="14"/>
  <c r="AD170" i="14"/>
  <c r="F175" i="20"/>
  <c r="R175" i="20" s="1"/>
  <c r="F171" i="18"/>
  <c r="R171" i="18" s="1"/>
  <c r="G171" i="18"/>
  <c r="R171" i="1"/>
  <c r="F171" i="17"/>
  <c r="R171" i="17" s="1"/>
  <c r="F171" i="16"/>
  <c r="R171" i="16" s="1"/>
  <c r="F171" i="14"/>
  <c r="R171" i="14" s="1"/>
  <c r="F173" i="24"/>
  <c r="R173" i="24" s="1"/>
  <c r="I173" i="24"/>
  <c r="S173" i="24"/>
  <c r="AD173" i="24"/>
  <c r="C174" i="24"/>
  <c r="G174" i="24"/>
  <c r="H172" i="24"/>
  <c r="B172" i="24"/>
  <c r="A172" i="24"/>
  <c r="J172" i="24"/>
  <c r="B170" i="16"/>
  <c r="A170" i="16"/>
  <c r="J170" i="16"/>
  <c r="B170" i="18"/>
  <c r="H170" i="18"/>
  <c r="H170" i="14"/>
  <c r="B170" i="14"/>
  <c r="I171" i="14"/>
  <c r="I171" i="16"/>
  <c r="I171" i="18"/>
  <c r="J170" i="18"/>
  <c r="A170" i="18"/>
  <c r="A170" i="14"/>
  <c r="J170" i="14"/>
  <c r="A173" i="22"/>
  <c r="J173" i="22"/>
  <c r="C175" i="22"/>
  <c r="F175" i="22"/>
  <c r="R175" i="22" s="1"/>
  <c r="I174" i="22"/>
  <c r="S174" i="22"/>
  <c r="AD174" i="22"/>
  <c r="H173" i="22"/>
  <c r="B173" i="22"/>
  <c r="B173" i="21"/>
  <c r="I174" i="21"/>
  <c r="S174" i="21"/>
  <c r="AD174" i="21"/>
  <c r="F175" i="21"/>
  <c r="R175" i="21" s="1"/>
  <c r="J173" i="21"/>
  <c r="A173" i="21"/>
  <c r="B174" i="20"/>
  <c r="I175" i="20"/>
  <c r="S175" i="20"/>
  <c r="AD175" i="20"/>
  <c r="A174" i="20"/>
  <c r="J174" i="20"/>
  <c r="I171" i="17"/>
  <c r="B170" i="17"/>
  <c r="J170" i="17"/>
  <c r="A170" i="17"/>
  <c r="B170" i="1"/>
  <c r="A170" i="1"/>
  <c r="J170" i="1"/>
  <c r="I171" i="1"/>
  <c r="AK171" i="18"/>
  <c r="AL171" i="18"/>
  <c r="AM171" i="18"/>
  <c r="W172" i="18"/>
  <c r="L170" i="18"/>
  <c r="Q171" i="18"/>
  <c r="M170" i="18"/>
  <c r="U171" i="18"/>
  <c r="AM169" i="17"/>
  <c r="AK169" i="17"/>
  <c r="L169" i="17"/>
  <c r="Q170" i="17"/>
  <c r="M169" i="17"/>
  <c r="U173" i="17"/>
  <c r="AL172" i="1"/>
  <c r="AM172" i="1"/>
  <c r="AK172" i="1"/>
  <c r="W173" i="1"/>
  <c r="X171" i="1"/>
  <c r="M170" i="1"/>
  <c r="L170" i="1"/>
  <c r="Q171" i="1"/>
  <c r="U173" i="1"/>
  <c r="S171" i="1"/>
  <c r="AD171" i="1"/>
  <c r="C172" i="18"/>
  <c r="S171" i="18"/>
  <c r="AD171" i="18"/>
  <c r="S171" i="17"/>
  <c r="AD171" i="17"/>
  <c r="S171" i="16"/>
  <c r="AD171" i="16"/>
  <c r="C172" i="14"/>
  <c r="G172" i="14"/>
  <c r="S171" i="14"/>
  <c r="AD171" i="14"/>
  <c r="F176" i="20"/>
  <c r="R176" i="20" s="1"/>
  <c r="F172" i="18"/>
  <c r="R172" i="18" s="1"/>
  <c r="G172" i="18"/>
  <c r="R172" i="1"/>
  <c r="F172" i="17"/>
  <c r="R172" i="17" s="1"/>
  <c r="F172" i="16"/>
  <c r="R172" i="16" s="1"/>
  <c r="F172" i="14"/>
  <c r="R172" i="14" s="1"/>
  <c r="H173" i="24"/>
  <c r="B173" i="24"/>
  <c r="A173" i="24"/>
  <c r="J173" i="24"/>
  <c r="F174" i="24"/>
  <c r="R174" i="24" s="1"/>
  <c r="C175" i="24"/>
  <c r="G175" i="24"/>
  <c r="I174" i="24"/>
  <c r="S174" i="24"/>
  <c r="AD174" i="24"/>
  <c r="B171" i="16"/>
  <c r="A171" i="16"/>
  <c r="J171" i="16"/>
  <c r="H171" i="18"/>
  <c r="B171" i="18"/>
  <c r="A171" i="14"/>
  <c r="J171" i="14"/>
  <c r="I172" i="14"/>
  <c r="I172" i="16"/>
  <c r="I172" i="18"/>
  <c r="J171" i="18"/>
  <c r="A171" i="18"/>
  <c r="H171" i="14"/>
  <c r="B171" i="14"/>
  <c r="I175" i="22"/>
  <c r="S175" i="22"/>
  <c r="AD175" i="22"/>
  <c r="C176" i="22"/>
  <c r="F176" i="22"/>
  <c r="R176" i="22" s="1"/>
  <c r="H174" i="22"/>
  <c r="B174" i="22"/>
  <c r="J174" i="22"/>
  <c r="A174" i="22"/>
  <c r="A174" i="21"/>
  <c r="J174" i="21"/>
  <c r="F176" i="21"/>
  <c r="R176" i="21" s="1"/>
  <c r="S175" i="21"/>
  <c r="AD175" i="21"/>
  <c r="I175" i="21"/>
  <c r="B174" i="21"/>
  <c r="B175" i="20"/>
  <c r="I176" i="20"/>
  <c r="S176" i="20"/>
  <c r="AD176" i="20"/>
  <c r="A175" i="20"/>
  <c r="J175" i="20"/>
  <c r="I172" i="17"/>
  <c r="B171" i="17"/>
  <c r="J171" i="17"/>
  <c r="A171" i="17"/>
  <c r="A171" i="1"/>
  <c r="J171" i="1"/>
  <c r="B171" i="1"/>
  <c r="I172" i="1"/>
  <c r="AL172" i="18"/>
  <c r="AK172" i="18"/>
  <c r="AM172" i="18"/>
  <c r="W173" i="18"/>
  <c r="M171" i="18"/>
  <c r="L171" i="18"/>
  <c r="Q172" i="18"/>
  <c r="U172" i="18"/>
  <c r="AM170" i="17"/>
  <c r="AK170" i="17"/>
  <c r="L170" i="17"/>
  <c r="Q171" i="17"/>
  <c r="M170" i="17"/>
  <c r="U174" i="17"/>
  <c r="AL173" i="1"/>
  <c r="AM173" i="1"/>
  <c r="AK173" i="1"/>
  <c r="W174" i="1"/>
  <c r="X172" i="1"/>
  <c r="M171" i="1"/>
  <c r="L171" i="1"/>
  <c r="Q172" i="1"/>
  <c r="U174" i="1"/>
  <c r="S172" i="1"/>
  <c r="AD172" i="1"/>
  <c r="C173" i="18"/>
  <c r="S172" i="18"/>
  <c r="AD172" i="18"/>
  <c r="S172" i="17"/>
  <c r="AD172" i="17"/>
  <c r="S172" i="16"/>
  <c r="AD172" i="16"/>
  <c r="C173" i="14"/>
  <c r="G173" i="14"/>
  <c r="S172" i="14"/>
  <c r="AD172" i="14"/>
  <c r="F177" i="20"/>
  <c r="R177" i="20" s="1"/>
  <c r="F173" i="18"/>
  <c r="R173" i="18" s="1"/>
  <c r="G173" i="18"/>
  <c r="R173" i="1"/>
  <c r="F173" i="17"/>
  <c r="R173" i="17" s="1"/>
  <c r="F173" i="16"/>
  <c r="R173" i="16" s="1"/>
  <c r="F173" i="14"/>
  <c r="R173" i="14" s="1"/>
  <c r="J174" i="24"/>
  <c r="A174" i="24"/>
  <c r="F175" i="24"/>
  <c r="R175" i="24" s="1"/>
  <c r="I175" i="24"/>
  <c r="S175" i="24"/>
  <c r="AD175" i="24"/>
  <c r="C176" i="24"/>
  <c r="G176" i="24"/>
  <c r="H174" i="24"/>
  <c r="B174" i="24"/>
  <c r="H172" i="14"/>
  <c r="B172" i="14"/>
  <c r="J172" i="18"/>
  <c r="A172" i="18"/>
  <c r="A172" i="14"/>
  <c r="J172" i="14"/>
  <c r="B172" i="16"/>
  <c r="H172" i="18"/>
  <c r="B172" i="18"/>
  <c r="I173" i="14"/>
  <c r="I173" i="16"/>
  <c r="I173" i="18"/>
  <c r="A172" i="16"/>
  <c r="J172" i="16"/>
  <c r="I176" i="22"/>
  <c r="S176" i="22"/>
  <c r="AD176" i="22"/>
  <c r="C177" i="22"/>
  <c r="F177" i="22"/>
  <c r="R177" i="22" s="1"/>
  <c r="B175" i="22"/>
  <c r="H175" i="22"/>
  <c r="J175" i="22"/>
  <c r="A175" i="22"/>
  <c r="S176" i="21"/>
  <c r="AD176" i="21"/>
  <c r="I176" i="21"/>
  <c r="F177" i="21"/>
  <c r="R177" i="21" s="1"/>
  <c r="B175" i="21"/>
  <c r="A175" i="21"/>
  <c r="J175" i="21"/>
  <c r="B176" i="20"/>
  <c r="I177" i="20"/>
  <c r="S177" i="20"/>
  <c r="AD177" i="20"/>
  <c r="J176" i="20"/>
  <c r="A176" i="20"/>
  <c r="I173" i="17"/>
  <c r="B172" i="17"/>
  <c r="J172" i="17"/>
  <c r="A172" i="17"/>
  <c r="I173" i="1"/>
  <c r="B172" i="1"/>
  <c r="A172" i="1"/>
  <c r="J172" i="1"/>
  <c r="AM173" i="18"/>
  <c r="AK173" i="18"/>
  <c r="AL173" i="18"/>
  <c r="W174" i="18"/>
  <c r="L172" i="18"/>
  <c r="Q173" i="18"/>
  <c r="M172" i="18"/>
  <c r="U173" i="18"/>
  <c r="AK171" i="17"/>
  <c r="AM171" i="17"/>
  <c r="L171" i="17"/>
  <c r="Q172" i="17"/>
  <c r="M171" i="17"/>
  <c r="U175" i="17"/>
  <c r="AM174" i="1"/>
  <c r="AK174" i="1"/>
  <c r="AL174" i="1"/>
  <c r="W175" i="1"/>
  <c r="X173" i="1"/>
  <c r="M172" i="1"/>
  <c r="L172" i="1"/>
  <c r="Q173" i="1"/>
  <c r="U175" i="1"/>
  <c r="S173" i="1"/>
  <c r="AD173" i="1"/>
  <c r="C174" i="18"/>
  <c r="S173" i="18"/>
  <c r="AD173" i="18"/>
  <c r="S173" i="17"/>
  <c r="AD173" i="17"/>
  <c r="S173" i="16"/>
  <c r="AD173" i="16"/>
  <c r="C174" i="14"/>
  <c r="G174" i="14"/>
  <c r="S173" i="14"/>
  <c r="AD173" i="14"/>
  <c r="F178" i="20"/>
  <c r="R178" i="20" s="1"/>
  <c r="F174" i="18"/>
  <c r="R174" i="18" s="1"/>
  <c r="G174" i="18"/>
  <c r="R174" i="1"/>
  <c r="F174" i="17"/>
  <c r="R174" i="17" s="1"/>
  <c r="F174" i="16"/>
  <c r="R174" i="16" s="1"/>
  <c r="F174" i="14"/>
  <c r="R174" i="14" s="1"/>
  <c r="J175" i="24"/>
  <c r="A175" i="24"/>
  <c r="F176" i="24"/>
  <c r="R176" i="24" s="1"/>
  <c r="C177" i="24"/>
  <c r="G177" i="24"/>
  <c r="I176" i="24"/>
  <c r="S176" i="24"/>
  <c r="AD176" i="24"/>
  <c r="B175" i="24"/>
  <c r="H175" i="24"/>
  <c r="B173" i="16"/>
  <c r="A173" i="16"/>
  <c r="J173" i="16"/>
  <c r="H173" i="18"/>
  <c r="B173" i="18"/>
  <c r="A173" i="14"/>
  <c r="J173" i="14"/>
  <c r="I174" i="14"/>
  <c r="I174" i="16"/>
  <c r="I174" i="18"/>
  <c r="J173" i="18"/>
  <c r="A173" i="18"/>
  <c r="H173" i="14"/>
  <c r="B173" i="14"/>
  <c r="C178" i="22"/>
  <c r="F178" i="22"/>
  <c r="R178" i="22" s="1"/>
  <c r="I177" i="22"/>
  <c r="S177" i="22"/>
  <c r="AD177" i="22"/>
  <c r="H176" i="22"/>
  <c r="B176" i="22"/>
  <c r="A176" i="22"/>
  <c r="J176" i="22"/>
  <c r="I177" i="21"/>
  <c r="S177" i="21"/>
  <c r="AD177" i="21"/>
  <c r="F178" i="21"/>
  <c r="R178" i="21" s="1"/>
  <c r="J176" i="21"/>
  <c r="A176" i="21"/>
  <c r="B176" i="21"/>
  <c r="J177" i="20"/>
  <c r="A177" i="20"/>
  <c r="I178" i="20"/>
  <c r="S178" i="20"/>
  <c r="AD178" i="20"/>
  <c r="B177" i="20"/>
  <c r="I174" i="17"/>
  <c r="B173" i="17"/>
  <c r="J173" i="17"/>
  <c r="A173" i="17"/>
  <c r="B173" i="1"/>
  <c r="A173" i="1"/>
  <c r="J173" i="1"/>
  <c r="I174" i="1"/>
  <c r="AK174" i="18"/>
  <c r="AM174" i="18"/>
  <c r="AL174" i="18"/>
  <c r="W175" i="18"/>
  <c r="M173" i="18"/>
  <c r="L173" i="18"/>
  <c r="Q174" i="18"/>
  <c r="U174" i="18"/>
  <c r="AK172" i="17"/>
  <c r="AM172" i="17"/>
  <c r="L172" i="17"/>
  <c r="Q173" i="17"/>
  <c r="M172" i="17"/>
  <c r="U176" i="17"/>
  <c r="AL175" i="1"/>
  <c r="AM175" i="1"/>
  <c r="AK175" i="1"/>
  <c r="W176" i="1"/>
  <c r="X174" i="1"/>
  <c r="M173" i="1"/>
  <c r="L173" i="1"/>
  <c r="Q174" i="1"/>
  <c r="U176" i="1"/>
  <c r="S174" i="1"/>
  <c r="AD174" i="1"/>
  <c r="C175" i="18"/>
  <c r="S174" i="18"/>
  <c r="AD174" i="18"/>
  <c r="S174" i="17"/>
  <c r="AD174" i="17"/>
  <c r="S174" i="16"/>
  <c r="AD174" i="16"/>
  <c r="C175" i="14"/>
  <c r="G175" i="14"/>
  <c r="S174" i="14"/>
  <c r="AD174" i="14"/>
  <c r="F179" i="20"/>
  <c r="R179" i="20" s="1"/>
  <c r="F175" i="18"/>
  <c r="R175" i="18" s="1"/>
  <c r="G175" i="18"/>
  <c r="R175" i="1"/>
  <c r="F175" i="17"/>
  <c r="R175" i="17" s="1"/>
  <c r="F175" i="16"/>
  <c r="R175" i="16" s="1"/>
  <c r="F175" i="14"/>
  <c r="R175" i="14" s="1"/>
  <c r="H176" i="24"/>
  <c r="B176" i="24"/>
  <c r="A176" i="24"/>
  <c r="J176" i="24"/>
  <c r="F177" i="24"/>
  <c r="R177" i="24" s="1"/>
  <c r="I177" i="24"/>
  <c r="S177" i="24"/>
  <c r="AD177" i="24"/>
  <c r="C178" i="24"/>
  <c r="G178" i="24"/>
  <c r="H174" i="14"/>
  <c r="B174" i="14"/>
  <c r="J174" i="18"/>
  <c r="A174" i="18"/>
  <c r="J174" i="14"/>
  <c r="A174" i="14"/>
  <c r="B174" i="18"/>
  <c r="H174" i="18"/>
  <c r="A174" i="16"/>
  <c r="J174" i="16"/>
  <c r="I175" i="14"/>
  <c r="I175" i="16"/>
  <c r="I175" i="18"/>
  <c r="B174" i="16"/>
  <c r="A177" i="22"/>
  <c r="J177" i="22"/>
  <c r="C179" i="22"/>
  <c r="F179" i="22"/>
  <c r="R179" i="22" s="1"/>
  <c r="I178" i="22"/>
  <c r="S178" i="22"/>
  <c r="AD178" i="22"/>
  <c r="H177" i="22"/>
  <c r="B177" i="22"/>
  <c r="I178" i="21"/>
  <c r="S178" i="21"/>
  <c r="AD178" i="21"/>
  <c r="F179" i="21"/>
  <c r="R179" i="21" s="1"/>
  <c r="B177" i="21"/>
  <c r="A177" i="21"/>
  <c r="J177" i="21"/>
  <c r="A178" i="20"/>
  <c r="J178" i="20"/>
  <c r="I179" i="20"/>
  <c r="S179" i="20"/>
  <c r="AD179" i="20"/>
  <c r="B178" i="20"/>
  <c r="I175" i="17"/>
  <c r="B174" i="17"/>
  <c r="J174" i="17"/>
  <c r="A174" i="17"/>
  <c r="B174" i="1"/>
  <c r="A174" i="1"/>
  <c r="J174" i="1"/>
  <c r="I175" i="1"/>
  <c r="AK175" i="18"/>
  <c r="AM175" i="18"/>
  <c r="AL175" i="18"/>
  <c r="W176" i="18"/>
  <c r="L174" i="18"/>
  <c r="Q175" i="18"/>
  <c r="M174" i="18"/>
  <c r="U175" i="18"/>
  <c r="AM173" i="17"/>
  <c r="AK173" i="17"/>
  <c r="L173" i="17"/>
  <c r="Q174" i="17"/>
  <c r="M173" i="17"/>
  <c r="U177" i="17"/>
  <c r="AM176" i="1"/>
  <c r="AK176" i="1"/>
  <c r="AL176" i="1"/>
  <c r="W177" i="1"/>
  <c r="X175" i="1"/>
  <c r="M174" i="1"/>
  <c r="L174" i="1"/>
  <c r="Q175" i="1"/>
  <c r="U177" i="1"/>
  <c r="S175" i="1"/>
  <c r="AD175" i="1"/>
  <c r="C176" i="18"/>
  <c r="S175" i="18"/>
  <c r="AD175" i="18"/>
  <c r="S175" i="17"/>
  <c r="AD175" i="17"/>
  <c r="S175" i="16"/>
  <c r="AD175" i="16"/>
  <c r="C176" i="14"/>
  <c r="G176" i="14"/>
  <c r="S175" i="14"/>
  <c r="AD175" i="14"/>
  <c r="F180" i="20"/>
  <c r="R180" i="20" s="1"/>
  <c r="F176" i="18"/>
  <c r="R176" i="18" s="1"/>
  <c r="G176" i="18"/>
  <c r="R176" i="1"/>
  <c r="F176" i="17"/>
  <c r="R176" i="17" s="1"/>
  <c r="F176" i="16"/>
  <c r="R176" i="16" s="1"/>
  <c r="F176" i="14"/>
  <c r="R176" i="14" s="1"/>
  <c r="H177" i="24"/>
  <c r="B177" i="24"/>
  <c r="A177" i="24"/>
  <c r="J177" i="24"/>
  <c r="F178" i="24"/>
  <c r="R178" i="24" s="1"/>
  <c r="C179" i="24"/>
  <c r="G179" i="24"/>
  <c r="I178" i="24"/>
  <c r="S178" i="24"/>
  <c r="AD178" i="24"/>
  <c r="J175" i="18"/>
  <c r="A175" i="18"/>
  <c r="J175" i="14"/>
  <c r="A175" i="14"/>
  <c r="H175" i="14"/>
  <c r="B175" i="14"/>
  <c r="A175" i="16"/>
  <c r="J175" i="16"/>
  <c r="H175" i="18"/>
  <c r="B175" i="18"/>
  <c r="I176" i="14"/>
  <c r="I176" i="16"/>
  <c r="I176" i="18"/>
  <c r="B175" i="16"/>
  <c r="I179" i="22"/>
  <c r="S179" i="22"/>
  <c r="AD179" i="22"/>
  <c r="C180" i="22"/>
  <c r="F180" i="22"/>
  <c r="R180" i="22" s="1"/>
  <c r="H178" i="22"/>
  <c r="B178" i="22"/>
  <c r="J178" i="22"/>
  <c r="A178" i="22"/>
  <c r="F180" i="21"/>
  <c r="R180" i="21" s="1"/>
  <c r="I179" i="21"/>
  <c r="S179" i="21"/>
  <c r="AD179" i="21"/>
  <c r="A178" i="21"/>
  <c r="J178" i="21"/>
  <c r="B178" i="21"/>
  <c r="B179" i="20"/>
  <c r="I180" i="20"/>
  <c r="S180" i="20"/>
  <c r="AD180" i="20"/>
  <c r="A179" i="20"/>
  <c r="J179" i="20"/>
  <c r="I176" i="17"/>
  <c r="B175" i="17"/>
  <c r="J175" i="17"/>
  <c r="A175" i="17"/>
  <c r="A175" i="1"/>
  <c r="J175" i="1"/>
  <c r="B175" i="1"/>
  <c r="I176" i="1"/>
  <c r="AL176" i="18"/>
  <c r="AM176" i="18"/>
  <c r="AK176" i="18"/>
  <c r="W177" i="18"/>
  <c r="L175" i="18"/>
  <c r="Q176" i="18"/>
  <c r="M175" i="18"/>
  <c r="U176" i="18"/>
  <c r="AM174" i="17"/>
  <c r="AK174" i="17"/>
  <c r="L174" i="17"/>
  <c r="Q175" i="17"/>
  <c r="M174" i="17"/>
  <c r="U178" i="17"/>
  <c r="AL177" i="1"/>
  <c r="AM177" i="1"/>
  <c r="AK177" i="1"/>
  <c r="W178" i="1"/>
  <c r="X176" i="1"/>
  <c r="M175" i="1"/>
  <c r="L175" i="1"/>
  <c r="Q176" i="1"/>
  <c r="U178" i="1"/>
  <c r="S176" i="1"/>
  <c r="AD176" i="1"/>
  <c r="C177" i="18"/>
  <c r="S176" i="18"/>
  <c r="AD176" i="18"/>
  <c r="S176" i="17"/>
  <c r="AD176" i="17"/>
  <c r="S176" i="16"/>
  <c r="AD176" i="16"/>
  <c r="C177" i="14"/>
  <c r="G177" i="14"/>
  <c r="S176" i="14"/>
  <c r="AD176" i="14"/>
  <c r="F181" i="20"/>
  <c r="R181" i="20" s="1"/>
  <c r="F177" i="18"/>
  <c r="R177" i="18" s="1"/>
  <c r="G177" i="18"/>
  <c r="R177" i="1"/>
  <c r="F177" i="17"/>
  <c r="R177" i="17" s="1"/>
  <c r="F177" i="16"/>
  <c r="R177" i="16" s="1"/>
  <c r="F177" i="14"/>
  <c r="R177" i="14" s="1"/>
  <c r="J178" i="24"/>
  <c r="A178" i="24"/>
  <c r="F179" i="24"/>
  <c r="R179" i="24" s="1"/>
  <c r="I179" i="24"/>
  <c r="S179" i="24"/>
  <c r="AD179" i="24"/>
  <c r="C180" i="24"/>
  <c r="G180" i="24"/>
  <c r="H178" i="24"/>
  <c r="B178" i="24"/>
  <c r="A176" i="16"/>
  <c r="J176" i="16"/>
  <c r="B176" i="16"/>
  <c r="H176" i="18"/>
  <c r="B176" i="18"/>
  <c r="H176" i="14"/>
  <c r="B176" i="14"/>
  <c r="I177" i="14"/>
  <c r="I177" i="16"/>
  <c r="I177" i="18"/>
  <c r="J176" i="18"/>
  <c r="A176" i="18"/>
  <c r="A176" i="14"/>
  <c r="J176" i="14"/>
  <c r="I180" i="22"/>
  <c r="S180" i="22"/>
  <c r="AD180" i="22"/>
  <c r="C181" i="22"/>
  <c r="F181" i="22"/>
  <c r="R181" i="22" s="1"/>
  <c r="B179" i="22"/>
  <c r="H179" i="22"/>
  <c r="J179" i="22"/>
  <c r="A179" i="22"/>
  <c r="A179" i="21"/>
  <c r="J179" i="21"/>
  <c r="F181" i="21"/>
  <c r="R181" i="21" s="1"/>
  <c r="S180" i="21"/>
  <c r="AD180" i="21"/>
  <c r="I180" i="21"/>
  <c r="B179" i="21"/>
  <c r="B180" i="20"/>
  <c r="I181" i="20"/>
  <c r="S181" i="20"/>
  <c r="AD181" i="20"/>
  <c r="J180" i="20"/>
  <c r="A180" i="20"/>
  <c r="I177" i="17"/>
  <c r="B176" i="17"/>
  <c r="J176" i="17"/>
  <c r="A176" i="17"/>
  <c r="B176" i="1"/>
  <c r="A176" i="1"/>
  <c r="J176" i="1"/>
  <c r="I177" i="1"/>
  <c r="AM177" i="18"/>
  <c r="AL177" i="18"/>
  <c r="AK177" i="18"/>
  <c r="W178" i="18"/>
  <c r="M176" i="18"/>
  <c r="L176" i="18"/>
  <c r="Q177" i="18"/>
  <c r="U177" i="18"/>
  <c r="AK175" i="17"/>
  <c r="AM175" i="17"/>
  <c r="L175" i="17"/>
  <c r="Q176" i="17"/>
  <c r="M175" i="17"/>
  <c r="U179" i="17"/>
  <c r="AM178" i="1"/>
  <c r="AK178" i="1"/>
  <c r="AL178" i="1"/>
  <c r="W179" i="1"/>
  <c r="X177" i="1"/>
  <c r="M176" i="1"/>
  <c r="L176" i="1"/>
  <c r="Q177" i="1"/>
  <c r="U179" i="1"/>
  <c r="S177" i="1"/>
  <c r="AD177" i="1"/>
  <c r="C178" i="18"/>
  <c r="S177" i="18"/>
  <c r="AD177" i="18"/>
  <c r="S177" i="17"/>
  <c r="AD177" i="17"/>
  <c r="S177" i="16"/>
  <c r="AD177" i="16"/>
  <c r="C178" i="14"/>
  <c r="G178" i="14"/>
  <c r="S177" i="14"/>
  <c r="AD177" i="14"/>
  <c r="F182" i="20"/>
  <c r="R182" i="20" s="1"/>
  <c r="F178" i="18"/>
  <c r="R178" i="18" s="1"/>
  <c r="G178" i="18"/>
  <c r="R178" i="1"/>
  <c r="F178" i="17"/>
  <c r="R178" i="17" s="1"/>
  <c r="F178" i="16"/>
  <c r="R178" i="16" s="1"/>
  <c r="F178" i="14"/>
  <c r="R178" i="14" s="1"/>
  <c r="J179" i="24"/>
  <c r="A179" i="24"/>
  <c r="F180" i="24"/>
  <c r="R180" i="24" s="1"/>
  <c r="C181" i="24"/>
  <c r="G181" i="24"/>
  <c r="I180" i="24"/>
  <c r="S180" i="24"/>
  <c r="AD180" i="24"/>
  <c r="B179" i="24"/>
  <c r="H179" i="24"/>
  <c r="A177" i="16"/>
  <c r="J177" i="16"/>
  <c r="B177" i="16"/>
  <c r="H177" i="18"/>
  <c r="B177" i="18"/>
  <c r="J177" i="14"/>
  <c r="A177" i="14"/>
  <c r="I178" i="14"/>
  <c r="I178" i="16"/>
  <c r="I178" i="18"/>
  <c r="J177" i="18"/>
  <c r="A177" i="18"/>
  <c r="H177" i="14"/>
  <c r="B177" i="14"/>
  <c r="C182" i="22"/>
  <c r="F182" i="22"/>
  <c r="R182" i="22" s="1"/>
  <c r="I181" i="22"/>
  <c r="S181" i="22"/>
  <c r="AD181" i="22"/>
  <c r="H180" i="22"/>
  <c r="B180" i="22"/>
  <c r="A180" i="22"/>
  <c r="J180" i="22"/>
  <c r="I181" i="21"/>
  <c r="S181" i="21"/>
  <c r="AD181" i="21"/>
  <c r="F182" i="21"/>
  <c r="R182" i="21" s="1"/>
  <c r="B180" i="21"/>
  <c r="J180" i="21"/>
  <c r="A180" i="21"/>
  <c r="J181" i="20"/>
  <c r="A181" i="20"/>
  <c r="I182" i="20"/>
  <c r="S182" i="20"/>
  <c r="AD182" i="20"/>
  <c r="B181" i="20"/>
  <c r="I178" i="17"/>
  <c r="B177" i="17"/>
  <c r="J177" i="17"/>
  <c r="A177" i="17"/>
  <c r="B177" i="1"/>
  <c r="A177" i="1"/>
  <c r="J177" i="1"/>
  <c r="I178" i="1"/>
  <c r="AL178" i="18"/>
  <c r="AK178" i="18"/>
  <c r="AM178" i="18"/>
  <c r="W179" i="18"/>
  <c r="L177" i="18"/>
  <c r="Q178" i="18"/>
  <c r="M177" i="18"/>
  <c r="U178" i="18"/>
  <c r="AK176" i="17"/>
  <c r="AM176" i="17"/>
  <c r="L176" i="17"/>
  <c r="Q177" i="17"/>
  <c r="M176" i="17"/>
  <c r="U180" i="17"/>
  <c r="AM179" i="1"/>
  <c r="AK179" i="1"/>
  <c r="AL179" i="1"/>
  <c r="W180" i="1"/>
  <c r="X178" i="1"/>
  <c r="M177" i="1"/>
  <c r="L177" i="1"/>
  <c r="Q178" i="1"/>
  <c r="U180" i="1"/>
  <c r="S178" i="1"/>
  <c r="AD178" i="1"/>
  <c r="C179" i="18"/>
  <c r="S178" i="18"/>
  <c r="AD178" i="18"/>
  <c r="S178" i="17"/>
  <c r="AD178" i="17"/>
  <c r="S178" i="16"/>
  <c r="AD178" i="16"/>
  <c r="C179" i="14"/>
  <c r="G179" i="14"/>
  <c r="S178" i="14"/>
  <c r="AD178" i="14"/>
  <c r="F183" i="20"/>
  <c r="R183" i="20" s="1"/>
  <c r="F179" i="18"/>
  <c r="R179" i="18" s="1"/>
  <c r="G179" i="18"/>
  <c r="R179" i="1"/>
  <c r="F179" i="17"/>
  <c r="R179" i="17" s="1"/>
  <c r="F179" i="16"/>
  <c r="R179" i="16" s="1"/>
  <c r="F179" i="14"/>
  <c r="R179" i="14" s="1"/>
  <c r="H180" i="24"/>
  <c r="B180" i="24"/>
  <c r="A180" i="24"/>
  <c r="J180" i="24"/>
  <c r="F181" i="24"/>
  <c r="R181" i="24" s="1"/>
  <c r="I181" i="24"/>
  <c r="S181" i="24"/>
  <c r="AD181" i="24"/>
  <c r="C182" i="24"/>
  <c r="G182" i="24"/>
  <c r="B178" i="16"/>
  <c r="A178" i="16"/>
  <c r="J178" i="16"/>
  <c r="B178" i="18"/>
  <c r="H178" i="18"/>
  <c r="J178" i="14"/>
  <c r="A178" i="14"/>
  <c r="I179" i="14"/>
  <c r="I179" i="16"/>
  <c r="I179" i="18"/>
  <c r="J178" i="18"/>
  <c r="A178" i="18"/>
  <c r="H178" i="14"/>
  <c r="B178" i="14"/>
  <c r="A181" i="22"/>
  <c r="J181" i="22"/>
  <c r="C183" i="22"/>
  <c r="F183" i="22"/>
  <c r="R183" i="22" s="1"/>
  <c r="I182" i="22"/>
  <c r="S182" i="22"/>
  <c r="AD182" i="22"/>
  <c r="H181" i="22"/>
  <c r="B181" i="22"/>
  <c r="B181" i="21"/>
  <c r="F183" i="21"/>
  <c r="R183" i="21" s="1"/>
  <c r="I182" i="21"/>
  <c r="S182" i="21"/>
  <c r="AD182" i="21"/>
  <c r="A181" i="21"/>
  <c r="J181" i="21"/>
  <c r="A182" i="20"/>
  <c r="J182" i="20"/>
  <c r="I183" i="20"/>
  <c r="S183" i="20"/>
  <c r="AD183" i="20"/>
  <c r="B182" i="20"/>
  <c r="I179" i="17"/>
  <c r="B178" i="17"/>
  <c r="J178" i="17"/>
  <c r="A178" i="17"/>
  <c r="B178" i="1"/>
  <c r="A178" i="1"/>
  <c r="J178" i="1"/>
  <c r="I179" i="1"/>
  <c r="AK179" i="18"/>
  <c r="AL179" i="18"/>
  <c r="AM179" i="18"/>
  <c r="W180" i="18"/>
  <c r="L178" i="18"/>
  <c r="Q179" i="18"/>
  <c r="M178" i="18"/>
  <c r="U179" i="18"/>
  <c r="AM177" i="17"/>
  <c r="AK177" i="17"/>
  <c r="L177" i="17"/>
  <c r="Q178" i="17"/>
  <c r="M177" i="17"/>
  <c r="U181" i="17"/>
  <c r="AL180" i="1"/>
  <c r="AM180" i="1"/>
  <c r="AK180" i="1"/>
  <c r="W181" i="1"/>
  <c r="X179" i="1"/>
  <c r="M178" i="1"/>
  <c r="L178" i="1"/>
  <c r="Q179" i="1"/>
  <c r="U181" i="1"/>
  <c r="S179" i="1"/>
  <c r="AD179" i="1"/>
  <c r="C180" i="18"/>
  <c r="S179" i="18"/>
  <c r="AD179" i="18"/>
  <c r="S179" i="17"/>
  <c r="AD179" i="17"/>
  <c r="F180" i="16"/>
  <c r="R180" i="16" s="1"/>
  <c r="S179" i="16"/>
  <c r="AD179" i="16"/>
  <c r="C180" i="14"/>
  <c r="G180" i="14"/>
  <c r="S179" i="14"/>
  <c r="AD179" i="14"/>
  <c r="F184" i="20"/>
  <c r="R184" i="20" s="1"/>
  <c r="F180" i="18"/>
  <c r="R180" i="18" s="1"/>
  <c r="G180" i="18"/>
  <c r="R180" i="1"/>
  <c r="F180" i="17"/>
  <c r="R180" i="17" s="1"/>
  <c r="F180" i="14"/>
  <c r="R180" i="14" s="1"/>
  <c r="H181" i="24"/>
  <c r="B181" i="24"/>
  <c r="A181" i="24"/>
  <c r="J181" i="24"/>
  <c r="F182" i="24"/>
  <c r="R182" i="24" s="1"/>
  <c r="C183" i="24"/>
  <c r="G183" i="24"/>
  <c r="I182" i="24"/>
  <c r="S182" i="24"/>
  <c r="AD182" i="24"/>
  <c r="B179" i="16"/>
  <c r="A179" i="16"/>
  <c r="H179" i="18"/>
  <c r="B179" i="18"/>
  <c r="H179" i="14"/>
  <c r="B179" i="14"/>
  <c r="I180" i="14"/>
  <c r="I180" i="16"/>
  <c r="I180" i="18"/>
  <c r="J179" i="18"/>
  <c r="A179" i="18"/>
  <c r="A179" i="14"/>
  <c r="J179" i="14"/>
  <c r="I183" i="22"/>
  <c r="S183" i="22"/>
  <c r="AD183" i="22"/>
  <c r="C184" i="22"/>
  <c r="F184" i="22"/>
  <c r="R184" i="22" s="1"/>
  <c r="H182" i="22"/>
  <c r="B182" i="22"/>
  <c r="J182" i="22"/>
  <c r="A182" i="22"/>
  <c r="B182" i="21"/>
  <c r="I183" i="21"/>
  <c r="S183" i="21"/>
  <c r="AD183" i="21"/>
  <c r="F184" i="21"/>
  <c r="R184" i="21" s="1"/>
  <c r="A182" i="21"/>
  <c r="J182" i="21"/>
  <c r="B183" i="20"/>
  <c r="I184" i="20"/>
  <c r="S184" i="20"/>
  <c r="AD184" i="20"/>
  <c r="A183" i="20"/>
  <c r="I180" i="17"/>
  <c r="B179" i="17"/>
  <c r="J179" i="17"/>
  <c r="A179" i="17"/>
  <c r="A179" i="1"/>
  <c r="J179" i="1"/>
  <c r="B179" i="1"/>
  <c r="I180" i="1"/>
  <c r="AL180" i="18"/>
  <c r="AM180" i="18"/>
  <c r="AK180" i="18"/>
  <c r="W181" i="18"/>
  <c r="M179" i="18"/>
  <c r="L179" i="18"/>
  <c r="Q180" i="18"/>
  <c r="U180" i="18"/>
  <c r="AM178" i="17"/>
  <c r="AK178" i="17"/>
  <c r="L178" i="17"/>
  <c r="Q179" i="17"/>
  <c r="M178" i="17"/>
  <c r="U182" i="17"/>
  <c r="AK181" i="1"/>
  <c r="AL181" i="1"/>
  <c r="AM181" i="1"/>
  <c r="W182" i="1"/>
  <c r="X180" i="1"/>
  <c r="M179" i="1"/>
  <c r="L179" i="1"/>
  <c r="Q180" i="1"/>
  <c r="U182" i="1"/>
  <c r="S180" i="1"/>
  <c r="AD180" i="1"/>
  <c r="C181" i="18"/>
  <c r="S180" i="18"/>
  <c r="AD180" i="18"/>
  <c r="S180" i="17"/>
  <c r="AD180" i="17"/>
  <c r="F181" i="16"/>
  <c r="R181" i="16" s="1"/>
  <c r="S180" i="16"/>
  <c r="AD180" i="16"/>
  <c r="C181" i="14"/>
  <c r="G181" i="14"/>
  <c r="S180" i="14"/>
  <c r="AD180" i="14"/>
  <c r="F185" i="20"/>
  <c r="R185" i="20" s="1"/>
  <c r="F181" i="18"/>
  <c r="R181" i="18" s="1"/>
  <c r="G181" i="18"/>
  <c r="R181" i="1"/>
  <c r="F181" i="17"/>
  <c r="R181" i="17" s="1"/>
  <c r="F181" i="14"/>
  <c r="R181" i="14" s="1"/>
  <c r="J182" i="24"/>
  <c r="A182" i="24"/>
  <c r="F183" i="24"/>
  <c r="R183" i="24" s="1"/>
  <c r="C184" i="24"/>
  <c r="G184" i="24"/>
  <c r="I183" i="24"/>
  <c r="S183" i="24"/>
  <c r="AD183" i="24"/>
  <c r="H182" i="24"/>
  <c r="B182" i="24"/>
  <c r="H180" i="14"/>
  <c r="B180" i="14"/>
  <c r="J180" i="18"/>
  <c r="A180" i="18"/>
  <c r="A180" i="14"/>
  <c r="J180" i="14"/>
  <c r="H180" i="18"/>
  <c r="B180" i="18"/>
  <c r="B180" i="16"/>
  <c r="I181" i="14"/>
  <c r="I181" i="16"/>
  <c r="I181" i="18"/>
  <c r="A180" i="16"/>
  <c r="J180" i="16"/>
  <c r="I184" i="22"/>
  <c r="S184" i="22"/>
  <c r="AD184" i="22"/>
  <c r="C185" i="22"/>
  <c r="F185" i="22"/>
  <c r="R185" i="22" s="1"/>
  <c r="B183" i="22"/>
  <c r="H183" i="22"/>
  <c r="J183" i="22"/>
  <c r="A183" i="22"/>
  <c r="J183" i="21"/>
  <c r="A183" i="21"/>
  <c r="I184" i="21"/>
  <c r="S184" i="21"/>
  <c r="AD184" i="21"/>
  <c r="F185" i="21"/>
  <c r="R185" i="21" s="1"/>
  <c r="B183" i="21"/>
  <c r="I185" i="20"/>
  <c r="S185" i="20"/>
  <c r="AD185" i="20"/>
  <c r="B184" i="20"/>
  <c r="J184" i="20"/>
  <c r="A184" i="20"/>
  <c r="I181" i="17"/>
  <c r="B180" i="17"/>
  <c r="J180" i="17"/>
  <c r="A180" i="17"/>
  <c r="B180" i="1"/>
  <c r="A180" i="1"/>
  <c r="J180" i="1"/>
  <c r="I181" i="1"/>
  <c r="AM181" i="18"/>
  <c r="AK181" i="18"/>
  <c r="AL181" i="18"/>
  <c r="W182" i="18"/>
  <c r="L180" i="18"/>
  <c r="Q181" i="18"/>
  <c r="M180" i="18"/>
  <c r="U181" i="18"/>
  <c r="AK179" i="17"/>
  <c r="AM179" i="17"/>
  <c r="L179" i="17"/>
  <c r="Q180" i="17"/>
  <c r="M179" i="17"/>
  <c r="U183" i="17"/>
  <c r="AK182" i="1"/>
  <c r="AL182" i="1"/>
  <c r="AM182" i="1"/>
  <c r="W183" i="1"/>
  <c r="X181" i="1"/>
  <c r="M180" i="1"/>
  <c r="L180" i="1"/>
  <c r="Q181" i="1"/>
  <c r="U183" i="1"/>
  <c r="S181" i="1"/>
  <c r="AD181" i="1"/>
  <c r="C182" i="18"/>
  <c r="S181" i="18"/>
  <c r="AD181" i="18"/>
  <c r="S181" i="17"/>
  <c r="AD181" i="17"/>
  <c r="F182" i="16"/>
  <c r="R182" i="16" s="1"/>
  <c r="S181" i="16"/>
  <c r="AD181" i="16"/>
  <c r="C182" i="14"/>
  <c r="G182" i="14"/>
  <c r="S181" i="14"/>
  <c r="AD181" i="14"/>
  <c r="F186" i="20"/>
  <c r="R186" i="20" s="1"/>
  <c r="F182" i="18"/>
  <c r="R182" i="18" s="1"/>
  <c r="G182" i="18"/>
  <c r="R182" i="1"/>
  <c r="F182" i="17"/>
  <c r="R182" i="17" s="1"/>
  <c r="F182" i="14"/>
  <c r="R182" i="14" s="1"/>
  <c r="B183" i="24"/>
  <c r="H183" i="24"/>
  <c r="J183" i="24"/>
  <c r="A183" i="24"/>
  <c r="F184" i="24"/>
  <c r="R184" i="24" s="1"/>
  <c r="I184" i="24"/>
  <c r="S184" i="24"/>
  <c r="AD184" i="24"/>
  <c r="C185" i="24"/>
  <c r="G185" i="24"/>
  <c r="H181" i="18"/>
  <c r="B181" i="18"/>
  <c r="J181" i="18"/>
  <c r="A181" i="18"/>
  <c r="H181" i="14"/>
  <c r="B181" i="14"/>
  <c r="J181" i="14"/>
  <c r="A181" i="14"/>
  <c r="B181" i="16"/>
  <c r="I182" i="14"/>
  <c r="I182" i="16"/>
  <c r="I182" i="18"/>
  <c r="A181" i="16"/>
  <c r="J181" i="16"/>
  <c r="C186" i="22"/>
  <c r="F186" i="22"/>
  <c r="R186" i="22" s="1"/>
  <c r="I185" i="22"/>
  <c r="S185" i="22"/>
  <c r="AD185" i="22"/>
  <c r="H184" i="22"/>
  <c r="B184" i="22"/>
  <c r="A184" i="22"/>
  <c r="J184" i="22"/>
  <c r="A184" i="21"/>
  <c r="J184" i="21"/>
  <c r="F186" i="21"/>
  <c r="R186" i="21" s="1"/>
  <c r="I185" i="21"/>
  <c r="S185" i="21"/>
  <c r="AD185" i="21"/>
  <c r="B184" i="21"/>
  <c r="I186" i="20"/>
  <c r="S186" i="20"/>
  <c r="AD186" i="20"/>
  <c r="B185" i="20"/>
  <c r="J185" i="20"/>
  <c r="A185" i="20"/>
  <c r="I182" i="17"/>
  <c r="B181" i="17"/>
  <c r="J181" i="17"/>
  <c r="A181" i="17"/>
  <c r="B181" i="1"/>
  <c r="A181" i="1"/>
  <c r="J181" i="1"/>
  <c r="I182" i="1"/>
  <c r="AM182" i="18"/>
  <c r="AK182" i="18"/>
  <c r="AL182" i="18"/>
  <c r="W183" i="18"/>
  <c r="L181" i="18"/>
  <c r="Q182" i="18"/>
  <c r="M181" i="18"/>
  <c r="U182" i="18"/>
  <c r="AK180" i="17"/>
  <c r="AM180" i="17"/>
  <c r="L180" i="17"/>
  <c r="Q181" i="17"/>
  <c r="M180" i="17"/>
  <c r="U184" i="17"/>
  <c r="AM183" i="1"/>
  <c r="AK183" i="1"/>
  <c r="AL183" i="1"/>
  <c r="W184" i="1"/>
  <c r="X182" i="1"/>
  <c r="M181" i="1"/>
  <c r="L181" i="1"/>
  <c r="Q182" i="1"/>
  <c r="U184" i="1"/>
  <c r="S182" i="1"/>
  <c r="AD182" i="1"/>
  <c r="C183" i="18"/>
  <c r="S182" i="18"/>
  <c r="AD182" i="18"/>
  <c r="S182" i="17"/>
  <c r="AD182" i="17"/>
  <c r="F183" i="16"/>
  <c r="R183" i="16" s="1"/>
  <c r="S182" i="16"/>
  <c r="AD182" i="16"/>
  <c r="C183" i="14"/>
  <c r="G183" i="14"/>
  <c r="S182" i="14"/>
  <c r="AD182" i="14"/>
  <c r="F187" i="20"/>
  <c r="R187" i="20" s="1"/>
  <c r="F183" i="18"/>
  <c r="R183" i="18" s="1"/>
  <c r="G183" i="18"/>
  <c r="R183" i="1"/>
  <c r="F183" i="17"/>
  <c r="R183" i="17" s="1"/>
  <c r="F183" i="14"/>
  <c r="R183" i="14" s="1"/>
  <c r="H184" i="24"/>
  <c r="B184" i="24"/>
  <c r="A184" i="24"/>
  <c r="J184" i="24"/>
  <c r="F185" i="24"/>
  <c r="R185" i="24" s="1"/>
  <c r="I185" i="24"/>
  <c r="S185" i="24"/>
  <c r="AD185" i="24"/>
  <c r="C186" i="24"/>
  <c r="G186" i="24"/>
  <c r="B182" i="16"/>
  <c r="A182" i="16"/>
  <c r="J182" i="16"/>
  <c r="B182" i="18"/>
  <c r="H182" i="18"/>
  <c r="J182" i="14"/>
  <c r="A182" i="14"/>
  <c r="I183" i="14"/>
  <c r="I183" i="16"/>
  <c r="I183" i="18"/>
  <c r="J182" i="18"/>
  <c r="A182" i="18"/>
  <c r="H182" i="14"/>
  <c r="B182" i="14"/>
  <c r="A185" i="22"/>
  <c r="J185" i="22"/>
  <c r="C187" i="22"/>
  <c r="F187" i="22"/>
  <c r="R187" i="22" s="1"/>
  <c r="I186" i="22"/>
  <c r="S186" i="22"/>
  <c r="AD186" i="22"/>
  <c r="H185" i="22"/>
  <c r="B185" i="22"/>
  <c r="F187" i="21"/>
  <c r="R187" i="21" s="1"/>
  <c r="I186" i="21"/>
  <c r="S186" i="21"/>
  <c r="AD186" i="21"/>
  <c r="B185" i="21"/>
  <c r="A185" i="21"/>
  <c r="J185" i="21"/>
  <c r="I187" i="20"/>
  <c r="S187" i="20"/>
  <c r="AD187" i="20"/>
  <c r="B186" i="20"/>
  <c r="A186" i="20"/>
  <c r="J186" i="20"/>
  <c r="I183" i="17"/>
  <c r="B182" i="17"/>
  <c r="J182" i="17"/>
  <c r="A182" i="17"/>
  <c r="B182" i="1"/>
  <c r="A182" i="1"/>
  <c r="J182" i="1"/>
  <c r="I183" i="1"/>
  <c r="AK183" i="18"/>
  <c r="AM183" i="18"/>
  <c r="AL183" i="18"/>
  <c r="W184" i="18"/>
  <c r="M182" i="18"/>
  <c r="L182" i="18"/>
  <c r="Q183" i="18"/>
  <c r="U183" i="18"/>
  <c r="AM181" i="17"/>
  <c r="AK181" i="17"/>
  <c r="L181" i="17"/>
  <c r="Q182" i="17"/>
  <c r="M181" i="17"/>
  <c r="U185" i="17"/>
  <c r="AM184" i="1"/>
  <c r="AK184" i="1"/>
  <c r="AL184" i="1"/>
  <c r="W185" i="1"/>
  <c r="X183" i="1"/>
  <c r="M182" i="1"/>
  <c r="L182" i="1"/>
  <c r="Q183" i="1"/>
  <c r="U185" i="1"/>
  <c r="S183" i="1"/>
  <c r="AD183" i="1"/>
  <c r="C184" i="18"/>
  <c r="S183" i="18"/>
  <c r="AD183" i="18"/>
  <c r="S183" i="17"/>
  <c r="AD183" i="17"/>
  <c r="F184" i="16"/>
  <c r="R184" i="16" s="1"/>
  <c r="S183" i="16"/>
  <c r="AD183" i="16"/>
  <c r="C184" i="14"/>
  <c r="G184" i="14"/>
  <c r="S183" i="14"/>
  <c r="AD183" i="14"/>
  <c r="F188" i="20"/>
  <c r="R188" i="20" s="1"/>
  <c r="F184" i="18"/>
  <c r="R184" i="18" s="1"/>
  <c r="G184" i="18"/>
  <c r="R184" i="1"/>
  <c r="F184" i="17"/>
  <c r="R184" i="17" s="1"/>
  <c r="F184" i="14"/>
  <c r="R184" i="14" s="1"/>
  <c r="H185" i="24"/>
  <c r="B185" i="24"/>
  <c r="A185" i="24"/>
  <c r="J185" i="24"/>
  <c r="F186" i="24"/>
  <c r="R186" i="24" s="1"/>
  <c r="C187" i="24"/>
  <c r="G187" i="24"/>
  <c r="I186" i="24"/>
  <c r="S186" i="24"/>
  <c r="AD186" i="24"/>
  <c r="J183" i="18"/>
  <c r="A183" i="18"/>
  <c r="H183" i="14"/>
  <c r="B183" i="14"/>
  <c r="H183" i="18"/>
  <c r="B183" i="18"/>
  <c r="A183" i="16"/>
  <c r="J183" i="16"/>
  <c r="J183" i="14"/>
  <c r="A183" i="14"/>
  <c r="I184" i="14"/>
  <c r="I184" i="16"/>
  <c r="I184" i="18"/>
  <c r="B183" i="16"/>
  <c r="I187" i="22"/>
  <c r="S187" i="22"/>
  <c r="AD187" i="22"/>
  <c r="C188" i="22"/>
  <c r="F188" i="22"/>
  <c r="R188" i="22" s="1"/>
  <c r="H186" i="22"/>
  <c r="B186" i="22"/>
  <c r="J186" i="22"/>
  <c r="A186" i="22"/>
  <c r="J186" i="21"/>
  <c r="A186" i="21"/>
  <c r="I187" i="21"/>
  <c r="S187" i="21"/>
  <c r="AD187" i="21"/>
  <c r="F188" i="21"/>
  <c r="R188" i="21" s="1"/>
  <c r="B186" i="21"/>
  <c r="A187" i="20"/>
  <c r="J187" i="20"/>
  <c r="I188" i="20"/>
  <c r="S188" i="20"/>
  <c r="AD188" i="20"/>
  <c r="B187" i="20"/>
  <c r="I184" i="17"/>
  <c r="B183" i="17"/>
  <c r="J183" i="17"/>
  <c r="A183" i="17"/>
  <c r="A183" i="1"/>
  <c r="J183" i="1"/>
  <c r="B183" i="1"/>
  <c r="I184" i="1"/>
  <c r="AL184" i="18"/>
  <c r="AM184" i="18"/>
  <c r="AK184" i="18"/>
  <c r="W185" i="18"/>
  <c r="M183" i="18"/>
  <c r="L183" i="18"/>
  <c r="Q184" i="18"/>
  <c r="U184" i="18"/>
  <c r="AM182" i="17"/>
  <c r="AK182" i="17"/>
  <c r="L182" i="17"/>
  <c r="Q183" i="17"/>
  <c r="M182" i="17"/>
  <c r="U186" i="17"/>
  <c r="AL185" i="1"/>
  <c r="AM185" i="1"/>
  <c r="AK185" i="1"/>
  <c r="W186" i="1"/>
  <c r="X184" i="1"/>
  <c r="M183" i="1"/>
  <c r="L183" i="1"/>
  <c r="Q184" i="1"/>
  <c r="U186" i="1"/>
  <c r="S184" i="1"/>
  <c r="AD184" i="1"/>
  <c r="C185" i="18"/>
  <c r="S184" i="18"/>
  <c r="AD184" i="18"/>
  <c r="S184" i="17"/>
  <c r="AD184" i="17"/>
  <c r="F185" i="16"/>
  <c r="R185" i="16" s="1"/>
  <c r="S184" i="16"/>
  <c r="AD184" i="16"/>
  <c r="C185" i="14"/>
  <c r="G185" i="14"/>
  <c r="S184" i="14"/>
  <c r="AD184" i="14"/>
  <c r="F189" i="20"/>
  <c r="R189" i="20" s="1"/>
  <c r="F185" i="18"/>
  <c r="R185" i="18" s="1"/>
  <c r="G185" i="18"/>
  <c r="R185" i="1"/>
  <c r="F185" i="17"/>
  <c r="R185" i="17" s="1"/>
  <c r="F185" i="14"/>
  <c r="R185" i="14" s="1"/>
  <c r="J186" i="24"/>
  <c r="A186" i="24"/>
  <c r="F187" i="24"/>
  <c r="R187" i="24" s="1"/>
  <c r="C188" i="24"/>
  <c r="G188" i="24"/>
  <c r="I187" i="24"/>
  <c r="S187" i="24"/>
  <c r="AD187" i="24"/>
  <c r="H186" i="24"/>
  <c r="B186" i="24"/>
  <c r="H184" i="14"/>
  <c r="B184" i="14"/>
  <c r="J184" i="18"/>
  <c r="A184" i="18"/>
  <c r="A184" i="14"/>
  <c r="J184" i="14"/>
  <c r="H184" i="18"/>
  <c r="B184" i="18"/>
  <c r="B184" i="16"/>
  <c r="I185" i="14"/>
  <c r="I185" i="16"/>
  <c r="I185" i="18"/>
  <c r="A184" i="16"/>
  <c r="J184" i="16"/>
  <c r="C189" i="22"/>
  <c r="F189" i="22"/>
  <c r="R189" i="22" s="1"/>
  <c r="I188" i="22"/>
  <c r="S188" i="22"/>
  <c r="AD188" i="22"/>
  <c r="B187" i="22"/>
  <c r="H187" i="22"/>
  <c r="J187" i="22"/>
  <c r="A187" i="22"/>
  <c r="J187" i="21"/>
  <c r="A187" i="21"/>
  <c r="I188" i="21"/>
  <c r="S188" i="21"/>
  <c r="AD188" i="21"/>
  <c r="F189" i="21"/>
  <c r="R189" i="21" s="1"/>
  <c r="B187" i="21"/>
  <c r="I189" i="20"/>
  <c r="S189" i="20"/>
  <c r="AD189" i="20"/>
  <c r="B188" i="20"/>
  <c r="J188" i="20"/>
  <c r="A188" i="20"/>
  <c r="I185" i="17"/>
  <c r="B184" i="17"/>
  <c r="J184" i="17"/>
  <c r="A184" i="17"/>
  <c r="B184" i="1"/>
  <c r="A184" i="1"/>
  <c r="J184" i="1"/>
  <c r="I185" i="1"/>
  <c r="AM185" i="18"/>
  <c r="AL185" i="18"/>
  <c r="AK185" i="18"/>
  <c r="W186" i="18"/>
  <c r="M184" i="18"/>
  <c r="L184" i="18"/>
  <c r="Q185" i="18"/>
  <c r="U185" i="18"/>
  <c r="AK183" i="17"/>
  <c r="AM183" i="17"/>
  <c r="L183" i="17"/>
  <c r="Q184" i="17"/>
  <c r="M183" i="17"/>
  <c r="U187" i="17"/>
  <c r="AM186" i="1"/>
  <c r="AK186" i="1"/>
  <c r="AL186" i="1"/>
  <c r="W187" i="1"/>
  <c r="X185" i="1"/>
  <c r="M184" i="1"/>
  <c r="L184" i="1"/>
  <c r="Q185" i="1"/>
  <c r="U187" i="1"/>
  <c r="S185" i="1"/>
  <c r="AD185" i="1"/>
  <c r="C186" i="18"/>
  <c r="S185" i="18"/>
  <c r="AD185" i="18"/>
  <c r="S185" i="17"/>
  <c r="AD185" i="17"/>
  <c r="F186" i="16"/>
  <c r="R186" i="16" s="1"/>
  <c r="S185" i="16"/>
  <c r="AD185" i="16"/>
  <c r="C186" i="14"/>
  <c r="G186" i="14"/>
  <c r="S185" i="14"/>
  <c r="AD185" i="14"/>
  <c r="F190" i="20"/>
  <c r="R190" i="20" s="1"/>
  <c r="F186" i="18"/>
  <c r="R186" i="18" s="1"/>
  <c r="G186" i="18"/>
  <c r="R186" i="1"/>
  <c r="F186" i="17"/>
  <c r="R186" i="17" s="1"/>
  <c r="F186" i="14"/>
  <c r="R186" i="14" s="1"/>
  <c r="B187" i="24"/>
  <c r="H187" i="24"/>
  <c r="J187" i="24"/>
  <c r="A187" i="24"/>
  <c r="F188" i="24"/>
  <c r="R188" i="24" s="1"/>
  <c r="I188" i="24"/>
  <c r="S188" i="24"/>
  <c r="AD188" i="24"/>
  <c r="C189" i="24"/>
  <c r="G189" i="24"/>
  <c r="A185" i="16"/>
  <c r="J185" i="16"/>
  <c r="B185" i="16"/>
  <c r="H185" i="18"/>
  <c r="B185" i="18"/>
  <c r="J185" i="14"/>
  <c r="A185" i="14"/>
  <c r="I186" i="14"/>
  <c r="I186" i="16"/>
  <c r="I186" i="18"/>
  <c r="J185" i="18"/>
  <c r="A185" i="18"/>
  <c r="H185" i="14"/>
  <c r="B185" i="14"/>
  <c r="A188" i="22"/>
  <c r="J188" i="22"/>
  <c r="C190" i="22"/>
  <c r="F190" i="22"/>
  <c r="R190" i="22" s="1"/>
  <c r="I189" i="22"/>
  <c r="S189" i="22"/>
  <c r="AD189" i="22"/>
  <c r="H188" i="22"/>
  <c r="B188" i="22"/>
  <c r="A188" i="21"/>
  <c r="J188" i="21"/>
  <c r="F190" i="21"/>
  <c r="R190" i="21" s="1"/>
  <c r="I189" i="21"/>
  <c r="S189" i="21"/>
  <c r="AD189" i="21"/>
  <c r="B188" i="21"/>
  <c r="I190" i="20"/>
  <c r="S190" i="20"/>
  <c r="AD190" i="20"/>
  <c r="B189" i="20"/>
  <c r="J189" i="20"/>
  <c r="A189" i="20"/>
  <c r="I186" i="17"/>
  <c r="B185" i="17"/>
  <c r="J185" i="17"/>
  <c r="A185" i="17"/>
  <c r="B185" i="1"/>
  <c r="A185" i="1"/>
  <c r="J185" i="1"/>
  <c r="I186" i="1"/>
  <c r="AL186" i="18"/>
  <c r="AM186" i="18"/>
  <c r="AK186" i="18"/>
  <c r="W187" i="18"/>
  <c r="M185" i="18"/>
  <c r="L185" i="18"/>
  <c r="Q186" i="18"/>
  <c r="U186" i="18"/>
  <c r="AK184" i="17"/>
  <c r="AM184" i="17"/>
  <c r="L184" i="17"/>
  <c r="Q185" i="17"/>
  <c r="M184" i="17"/>
  <c r="U188" i="17"/>
  <c r="AL187" i="1"/>
  <c r="AM187" i="1"/>
  <c r="AK187" i="1"/>
  <c r="W188" i="1"/>
  <c r="X186" i="1"/>
  <c r="M185" i="1"/>
  <c r="L185" i="1"/>
  <c r="Q186" i="1"/>
  <c r="U188" i="1"/>
  <c r="S186" i="1"/>
  <c r="AD186" i="1"/>
  <c r="C187" i="18"/>
  <c r="S186" i="18"/>
  <c r="AD186" i="18"/>
  <c r="S186" i="17"/>
  <c r="AD186" i="17"/>
  <c r="F187" i="16"/>
  <c r="R187" i="16" s="1"/>
  <c r="S186" i="16"/>
  <c r="AD186" i="16"/>
  <c r="C187" i="14"/>
  <c r="G187" i="14"/>
  <c r="S186" i="14"/>
  <c r="AD186" i="14"/>
  <c r="F191" i="20"/>
  <c r="R191" i="20" s="1"/>
  <c r="F187" i="18"/>
  <c r="R187" i="18" s="1"/>
  <c r="G187" i="18"/>
  <c r="R187" i="1"/>
  <c r="F187" i="17"/>
  <c r="R187" i="17" s="1"/>
  <c r="F187" i="14"/>
  <c r="R187" i="14" s="1"/>
  <c r="H188" i="24"/>
  <c r="B188" i="24"/>
  <c r="A188" i="24"/>
  <c r="J188" i="24"/>
  <c r="F189" i="24"/>
  <c r="R189" i="24" s="1"/>
  <c r="C190" i="24"/>
  <c r="G190" i="24"/>
  <c r="I189" i="24"/>
  <c r="S189" i="24"/>
  <c r="AD189" i="24"/>
  <c r="B186" i="16"/>
  <c r="B186" i="18"/>
  <c r="H186" i="18"/>
  <c r="H186" i="14"/>
  <c r="B186" i="14"/>
  <c r="A186" i="16"/>
  <c r="J186" i="16"/>
  <c r="I187" i="14"/>
  <c r="I187" i="16"/>
  <c r="I187" i="18"/>
  <c r="J186" i="18"/>
  <c r="A186" i="18"/>
  <c r="J186" i="14"/>
  <c r="A186" i="14"/>
  <c r="I190" i="22"/>
  <c r="S190" i="22"/>
  <c r="AD190" i="22"/>
  <c r="C191" i="22"/>
  <c r="F191" i="22"/>
  <c r="R191" i="22" s="1"/>
  <c r="B189" i="22"/>
  <c r="H189" i="22"/>
  <c r="J189" i="22"/>
  <c r="A189" i="22"/>
  <c r="F191" i="21"/>
  <c r="R191" i="21" s="1"/>
  <c r="I190" i="21"/>
  <c r="S190" i="21"/>
  <c r="AD190" i="21"/>
  <c r="B189" i="21"/>
  <c r="A189" i="21"/>
  <c r="J189" i="21"/>
  <c r="I191" i="20"/>
  <c r="S191" i="20"/>
  <c r="AD191" i="20"/>
  <c r="B190" i="20"/>
  <c r="A190" i="20"/>
  <c r="J190" i="20"/>
  <c r="I187" i="17"/>
  <c r="B186" i="17"/>
  <c r="J186" i="17"/>
  <c r="A186" i="17"/>
  <c r="B186" i="1"/>
  <c r="A186" i="1"/>
  <c r="J186" i="1"/>
  <c r="I187" i="1"/>
  <c r="AK187" i="18"/>
  <c r="AL187" i="18"/>
  <c r="AM187" i="18"/>
  <c r="W188" i="18"/>
  <c r="M186" i="18"/>
  <c r="L186" i="18"/>
  <c r="Q187" i="18"/>
  <c r="U187" i="18"/>
  <c r="AM185" i="17"/>
  <c r="AK185" i="17"/>
  <c r="L185" i="17"/>
  <c r="Q186" i="17"/>
  <c r="M185" i="17"/>
  <c r="U189" i="17"/>
  <c r="AM188" i="1"/>
  <c r="AK188" i="1"/>
  <c r="AL188" i="1"/>
  <c r="W189" i="1"/>
  <c r="X187" i="1"/>
  <c r="M186" i="1"/>
  <c r="L186" i="1"/>
  <c r="Q187" i="1"/>
  <c r="U189" i="1"/>
  <c r="S187" i="1"/>
  <c r="AD187" i="1"/>
  <c r="C188" i="18"/>
  <c r="S187" i="18"/>
  <c r="AD187" i="18"/>
  <c r="S187" i="17"/>
  <c r="AD187" i="17"/>
  <c r="F188" i="16"/>
  <c r="R188" i="16" s="1"/>
  <c r="S187" i="16"/>
  <c r="AD187" i="16"/>
  <c r="C188" i="14"/>
  <c r="G188" i="14"/>
  <c r="S187" i="14"/>
  <c r="AD187" i="14"/>
  <c r="F192" i="20"/>
  <c r="R192" i="20" s="1"/>
  <c r="F188" i="18"/>
  <c r="R188" i="18" s="1"/>
  <c r="G188" i="18"/>
  <c r="R188" i="1"/>
  <c r="F188" i="17"/>
  <c r="R188" i="17" s="1"/>
  <c r="F188" i="14"/>
  <c r="R188" i="14" s="1"/>
  <c r="A189" i="24"/>
  <c r="J189" i="24"/>
  <c r="F190" i="24"/>
  <c r="R190" i="24" s="1"/>
  <c r="I190" i="24"/>
  <c r="S190" i="24"/>
  <c r="AD190" i="24"/>
  <c r="C191" i="24"/>
  <c r="G191" i="24"/>
  <c r="H189" i="24"/>
  <c r="B189" i="24"/>
  <c r="J187" i="14"/>
  <c r="A187" i="14"/>
  <c r="J187" i="18"/>
  <c r="A187" i="18"/>
  <c r="H187" i="14"/>
  <c r="B187" i="14"/>
  <c r="H187" i="18"/>
  <c r="B187" i="18"/>
  <c r="A187" i="16"/>
  <c r="J187" i="16"/>
  <c r="I188" i="14"/>
  <c r="I188" i="16"/>
  <c r="I188" i="18"/>
  <c r="B187" i="16"/>
  <c r="I191" i="22"/>
  <c r="S191" i="22"/>
  <c r="AD191" i="22"/>
  <c r="C192" i="22"/>
  <c r="R192" i="22"/>
  <c r="H190" i="22"/>
  <c r="B190" i="22"/>
  <c r="J190" i="22"/>
  <c r="A190" i="22"/>
  <c r="J190" i="21"/>
  <c r="A190" i="21"/>
  <c r="I191" i="21"/>
  <c r="S191" i="21"/>
  <c r="AD191" i="21"/>
  <c r="F192" i="21"/>
  <c r="R192" i="21" s="1"/>
  <c r="B190" i="21"/>
  <c r="A191" i="20"/>
  <c r="J191" i="20"/>
  <c r="I192" i="20"/>
  <c r="S192" i="20"/>
  <c r="AD192" i="20"/>
  <c r="B191" i="20"/>
  <c r="I188" i="17"/>
  <c r="B187" i="17"/>
  <c r="J187" i="17"/>
  <c r="A187" i="17"/>
  <c r="A187" i="1"/>
  <c r="J187" i="1"/>
  <c r="B187" i="1"/>
  <c r="I188" i="1"/>
  <c r="AL188" i="18"/>
  <c r="AK188" i="18"/>
  <c r="AM188" i="18"/>
  <c r="W189" i="18"/>
  <c r="M187" i="18"/>
  <c r="L187" i="18"/>
  <c r="Q188" i="18"/>
  <c r="U188" i="18"/>
  <c r="AM186" i="17"/>
  <c r="AK186" i="17"/>
  <c r="L186" i="17"/>
  <c r="Q187" i="17"/>
  <c r="M186" i="17"/>
  <c r="U190" i="17"/>
  <c r="AL189" i="1"/>
  <c r="AM189" i="1"/>
  <c r="AK189" i="1"/>
  <c r="W190" i="1"/>
  <c r="X188" i="1"/>
  <c r="M187" i="1"/>
  <c r="L187" i="1"/>
  <c r="Q188" i="1"/>
  <c r="U190" i="1"/>
  <c r="S188" i="1"/>
  <c r="AD188" i="1"/>
  <c r="R189" i="1"/>
  <c r="C189" i="18"/>
  <c r="S188" i="18"/>
  <c r="AD188" i="18"/>
  <c r="S188" i="17"/>
  <c r="AD188" i="17"/>
  <c r="F189" i="16"/>
  <c r="R189" i="16" s="1"/>
  <c r="S188" i="16"/>
  <c r="AD188" i="16"/>
  <c r="C189" i="14"/>
  <c r="G189" i="14"/>
  <c r="S188" i="14"/>
  <c r="AD188" i="14"/>
  <c r="F193" i="20"/>
  <c r="R193" i="20" s="1"/>
  <c r="F189" i="18"/>
  <c r="R189" i="18" s="1"/>
  <c r="G189" i="18"/>
  <c r="F189" i="17"/>
  <c r="R189" i="17" s="1"/>
  <c r="F189" i="14"/>
  <c r="R189" i="14" s="1"/>
  <c r="J190" i="24"/>
  <c r="A190" i="24"/>
  <c r="F191" i="24"/>
  <c r="R191" i="24" s="1"/>
  <c r="I191" i="24"/>
  <c r="S191" i="24"/>
  <c r="AD191" i="24"/>
  <c r="C192" i="24"/>
  <c r="G192" i="24"/>
  <c r="H190" i="24"/>
  <c r="B190" i="24"/>
  <c r="H188" i="18"/>
  <c r="B188" i="18"/>
  <c r="J188" i="18"/>
  <c r="A188" i="18"/>
  <c r="J188" i="14"/>
  <c r="A188" i="14"/>
  <c r="H188" i="14"/>
  <c r="B188" i="14"/>
  <c r="B188" i="16"/>
  <c r="I189" i="14"/>
  <c r="I189" i="16"/>
  <c r="I189" i="18"/>
  <c r="A188" i="16"/>
  <c r="J188" i="16"/>
  <c r="C193" i="22"/>
  <c r="R193" i="22"/>
  <c r="I192" i="22"/>
  <c r="S192" i="22"/>
  <c r="AD192" i="22"/>
  <c r="B191" i="22"/>
  <c r="H191" i="22"/>
  <c r="A191" i="22"/>
  <c r="J191" i="22"/>
  <c r="J191" i="21"/>
  <c r="A191" i="21"/>
  <c r="I192" i="21"/>
  <c r="S192" i="21"/>
  <c r="AD192" i="21"/>
  <c r="F193" i="21"/>
  <c r="R193" i="21" s="1"/>
  <c r="B191" i="21"/>
  <c r="I193" i="20"/>
  <c r="S193" i="20"/>
  <c r="AD193" i="20"/>
  <c r="B192" i="20"/>
  <c r="J192" i="20"/>
  <c r="A192" i="20"/>
  <c r="I189" i="17"/>
  <c r="B188" i="17"/>
  <c r="J188" i="17"/>
  <c r="A188" i="17"/>
  <c r="B188" i="1"/>
  <c r="A188" i="1"/>
  <c r="J188" i="1"/>
  <c r="I189" i="1"/>
  <c r="AM189" i="18"/>
  <c r="AK189" i="18"/>
  <c r="AL189" i="18"/>
  <c r="W190" i="18"/>
  <c r="M188" i="18"/>
  <c r="L188" i="18"/>
  <c r="Q189" i="18"/>
  <c r="U189" i="18"/>
  <c r="AK187" i="17"/>
  <c r="AM187" i="17"/>
  <c r="L187" i="17"/>
  <c r="Q188" i="17"/>
  <c r="M187" i="17"/>
  <c r="U191" i="17"/>
  <c r="AM190" i="1"/>
  <c r="AK190" i="1"/>
  <c r="AL190" i="1"/>
  <c r="W191" i="1"/>
  <c r="X189" i="1"/>
  <c r="M188" i="1"/>
  <c r="L188" i="1"/>
  <c r="Q189" i="1"/>
  <c r="U191" i="1"/>
  <c r="S189" i="1"/>
  <c r="AD189" i="1"/>
  <c r="R190" i="1"/>
  <c r="C190" i="18"/>
  <c r="S189" i="18"/>
  <c r="AD189" i="18"/>
  <c r="S189" i="17"/>
  <c r="AD189" i="17"/>
  <c r="F190" i="16"/>
  <c r="R190" i="16" s="1"/>
  <c r="S189" i="16"/>
  <c r="AD189" i="16"/>
  <c r="C190" i="14"/>
  <c r="G190" i="14"/>
  <c r="S189" i="14"/>
  <c r="AD189" i="14"/>
  <c r="F194" i="20"/>
  <c r="R194" i="20" s="1"/>
  <c r="F190" i="18"/>
  <c r="R190" i="18" s="1"/>
  <c r="G190" i="18"/>
  <c r="F190" i="17"/>
  <c r="R190" i="17" s="1"/>
  <c r="F190" i="14"/>
  <c r="R190" i="14" s="1"/>
  <c r="J191" i="24"/>
  <c r="A191" i="24"/>
  <c r="F192" i="24"/>
  <c r="R192" i="24" s="1"/>
  <c r="I192" i="24"/>
  <c r="S192" i="24"/>
  <c r="AD192" i="24"/>
  <c r="C193" i="24"/>
  <c r="G193" i="24"/>
  <c r="B191" i="24"/>
  <c r="H191" i="24"/>
  <c r="J189" i="14"/>
  <c r="A189" i="14"/>
  <c r="J189" i="18"/>
  <c r="A189" i="18"/>
  <c r="B189" i="14"/>
  <c r="H189" i="14"/>
  <c r="H189" i="18"/>
  <c r="B189" i="18"/>
  <c r="B189" i="16"/>
  <c r="I190" i="14"/>
  <c r="I190" i="16"/>
  <c r="I190" i="18"/>
  <c r="A189" i="16"/>
  <c r="A192" i="22"/>
  <c r="J192" i="22"/>
  <c r="C194" i="22"/>
  <c r="R194" i="22"/>
  <c r="I193" i="22"/>
  <c r="S193" i="22"/>
  <c r="AD193" i="22"/>
  <c r="H192" i="22"/>
  <c r="B192" i="22"/>
  <c r="A192" i="21"/>
  <c r="J192" i="21"/>
  <c r="F194" i="21"/>
  <c r="R194" i="21" s="1"/>
  <c r="I193" i="21"/>
  <c r="S193" i="21"/>
  <c r="AD193" i="21"/>
  <c r="B192" i="21"/>
  <c r="I194" i="20"/>
  <c r="S194" i="20"/>
  <c r="AD194" i="20"/>
  <c r="B193" i="20"/>
  <c r="A193" i="20"/>
  <c r="I190" i="17"/>
  <c r="B189" i="17"/>
  <c r="J189" i="17"/>
  <c r="A189" i="17"/>
  <c r="B189" i="1"/>
  <c r="A189" i="1"/>
  <c r="J189" i="1"/>
  <c r="I190" i="1"/>
  <c r="AK190" i="18"/>
  <c r="AM190" i="18"/>
  <c r="AL190" i="18"/>
  <c r="W191" i="18"/>
  <c r="M189" i="18"/>
  <c r="L189" i="18"/>
  <c r="Q190" i="18"/>
  <c r="U190" i="18"/>
  <c r="AK188" i="17"/>
  <c r="AM188" i="17"/>
  <c r="L188" i="17"/>
  <c r="Q189" i="17"/>
  <c r="M188" i="17"/>
  <c r="U192" i="17"/>
  <c r="AL191" i="1"/>
  <c r="AM191" i="1"/>
  <c r="AK191" i="1"/>
  <c r="W192" i="1"/>
  <c r="X190" i="1"/>
  <c r="M189" i="1"/>
  <c r="L189" i="1"/>
  <c r="Q190" i="1"/>
  <c r="U192" i="1"/>
  <c r="S190" i="1"/>
  <c r="AD190" i="1"/>
  <c r="R191" i="1"/>
  <c r="C191" i="18"/>
  <c r="S190" i="18"/>
  <c r="AD190" i="18"/>
  <c r="S190" i="17"/>
  <c r="AD190" i="17"/>
  <c r="F191" i="16"/>
  <c r="R191" i="16" s="1"/>
  <c r="S190" i="16"/>
  <c r="AD190" i="16"/>
  <c r="C191" i="14"/>
  <c r="G191" i="14"/>
  <c r="S190" i="14"/>
  <c r="AD190" i="14"/>
  <c r="F195" i="20"/>
  <c r="R195" i="20" s="1"/>
  <c r="F191" i="18"/>
  <c r="R191" i="18" s="1"/>
  <c r="G191" i="18"/>
  <c r="F191" i="17"/>
  <c r="R191" i="17"/>
  <c r="F191" i="14"/>
  <c r="R191" i="14" s="1"/>
  <c r="A192" i="24"/>
  <c r="J192" i="24"/>
  <c r="F193" i="24"/>
  <c r="R193" i="24" s="1"/>
  <c r="C194" i="24"/>
  <c r="G194" i="24"/>
  <c r="I193" i="24"/>
  <c r="S193" i="24"/>
  <c r="AD193" i="24"/>
  <c r="H192" i="24"/>
  <c r="B192" i="24"/>
  <c r="B190" i="18"/>
  <c r="H190" i="18"/>
  <c r="J190" i="18"/>
  <c r="A190" i="18"/>
  <c r="J190" i="14"/>
  <c r="A190" i="14"/>
  <c r="A190" i="16"/>
  <c r="J190" i="16"/>
  <c r="B190" i="14"/>
  <c r="H190" i="14"/>
  <c r="I191" i="14"/>
  <c r="I191" i="16"/>
  <c r="I191" i="18"/>
  <c r="B190" i="16"/>
  <c r="I194" i="22"/>
  <c r="S194" i="22"/>
  <c r="AD194" i="22"/>
  <c r="C195" i="22"/>
  <c r="R195" i="22"/>
  <c r="B193" i="22"/>
  <c r="H193" i="22"/>
  <c r="J193" i="22"/>
  <c r="A193" i="22"/>
  <c r="F195" i="21"/>
  <c r="R195" i="21"/>
  <c r="I194" i="21"/>
  <c r="S194" i="21"/>
  <c r="AD194" i="21"/>
  <c r="B193" i="21"/>
  <c r="A193" i="21"/>
  <c r="J193" i="21"/>
  <c r="I195" i="20"/>
  <c r="S195" i="20"/>
  <c r="AD195" i="20"/>
  <c r="B194" i="20"/>
  <c r="A194" i="20"/>
  <c r="J194" i="20"/>
  <c r="I191" i="17"/>
  <c r="B190" i="17"/>
  <c r="J190" i="17"/>
  <c r="A190" i="17"/>
  <c r="B190" i="1"/>
  <c r="A190" i="1"/>
  <c r="J190" i="1"/>
  <c r="I191" i="1"/>
  <c r="AK191" i="18"/>
  <c r="AM191" i="18"/>
  <c r="AL191" i="18"/>
  <c r="W192" i="18"/>
  <c r="M190" i="18"/>
  <c r="L190" i="18"/>
  <c r="Q191" i="18"/>
  <c r="U191" i="18"/>
  <c r="AM189" i="17"/>
  <c r="AK189" i="17"/>
  <c r="L189" i="17"/>
  <c r="Q190" i="17"/>
  <c r="M189" i="17"/>
  <c r="U193" i="17"/>
  <c r="AL192" i="1"/>
  <c r="AM192" i="1"/>
  <c r="AK192" i="1"/>
  <c r="W193" i="1"/>
  <c r="X191" i="1"/>
  <c r="M190" i="1"/>
  <c r="L190" i="1"/>
  <c r="Q191" i="1"/>
  <c r="U193" i="1"/>
  <c r="S191" i="1"/>
  <c r="AD191" i="1"/>
  <c r="R192" i="1"/>
  <c r="C192" i="18"/>
  <c r="S191" i="18"/>
  <c r="AD191" i="18"/>
  <c r="S191" i="17"/>
  <c r="AD191" i="17"/>
  <c r="F192" i="16"/>
  <c r="R192" i="16" s="1"/>
  <c r="S191" i="16"/>
  <c r="AD191" i="16"/>
  <c r="C192" i="14"/>
  <c r="G192" i="14"/>
  <c r="S191" i="14"/>
  <c r="AD191" i="14"/>
  <c r="F196" i="20"/>
  <c r="R196" i="20" s="1"/>
  <c r="F192" i="18"/>
  <c r="R192" i="18" s="1"/>
  <c r="G192" i="18"/>
  <c r="F192" i="17"/>
  <c r="R192" i="17" s="1"/>
  <c r="F192" i="14"/>
  <c r="R192" i="14" s="1"/>
  <c r="H193" i="24"/>
  <c r="B193" i="24"/>
  <c r="A193" i="24"/>
  <c r="J193" i="24"/>
  <c r="F194" i="24"/>
  <c r="R194" i="24" s="1"/>
  <c r="C195" i="24"/>
  <c r="G195" i="24"/>
  <c r="I194" i="24"/>
  <c r="S194" i="24"/>
  <c r="AD194" i="24"/>
  <c r="B191" i="14"/>
  <c r="H191" i="14"/>
  <c r="J191" i="18"/>
  <c r="A191" i="18"/>
  <c r="A191" i="14"/>
  <c r="J191" i="14"/>
  <c r="H191" i="18"/>
  <c r="B191" i="18"/>
  <c r="A191" i="16"/>
  <c r="J191" i="16"/>
  <c r="I192" i="14"/>
  <c r="I192" i="16"/>
  <c r="I192" i="18"/>
  <c r="B191" i="16"/>
  <c r="S195" i="22"/>
  <c r="AD195" i="22"/>
  <c r="C196" i="22"/>
  <c r="R196" i="22"/>
  <c r="I195" i="22"/>
  <c r="B194" i="22"/>
  <c r="H194" i="22"/>
  <c r="J194" i="22"/>
  <c r="A194" i="22"/>
  <c r="J194" i="21"/>
  <c r="A194" i="21"/>
  <c r="I195" i="21"/>
  <c r="S195" i="21"/>
  <c r="AD195" i="21"/>
  <c r="F196" i="21"/>
  <c r="R196" i="21" s="1"/>
  <c r="B194" i="21"/>
  <c r="A195" i="20"/>
  <c r="J195" i="20"/>
  <c r="I196" i="20"/>
  <c r="S196" i="20"/>
  <c r="AD196" i="20"/>
  <c r="B195" i="20"/>
  <c r="I192" i="17"/>
  <c r="B191" i="17"/>
  <c r="J191" i="17"/>
  <c r="A191" i="17"/>
  <c r="A191" i="1"/>
  <c r="J191" i="1"/>
  <c r="B191" i="1"/>
  <c r="I192" i="1"/>
  <c r="AL192" i="18"/>
  <c r="AM192" i="18"/>
  <c r="AK192" i="18"/>
  <c r="W193" i="18"/>
  <c r="M191" i="18"/>
  <c r="L191" i="18"/>
  <c r="Q192" i="18"/>
  <c r="U192" i="18"/>
  <c r="AM190" i="17"/>
  <c r="AK190" i="17"/>
  <c r="L190" i="17"/>
  <c r="Q191" i="17"/>
  <c r="M190" i="17"/>
  <c r="U194" i="17"/>
  <c r="AK193" i="1"/>
  <c r="AL193" i="1"/>
  <c r="AM193" i="1"/>
  <c r="W194" i="1"/>
  <c r="X192" i="1"/>
  <c r="M191" i="1"/>
  <c r="L191" i="1"/>
  <c r="Q192" i="1"/>
  <c r="U194" i="1"/>
  <c r="S192" i="1"/>
  <c r="AD192" i="1"/>
  <c r="R193" i="1"/>
  <c r="C193" i="18"/>
  <c r="S192" i="18"/>
  <c r="AD192" i="18"/>
  <c r="S192" i="17"/>
  <c r="AD192" i="17"/>
  <c r="F193" i="16"/>
  <c r="R193" i="16" s="1"/>
  <c r="S192" i="16"/>
  <c r="AD192" i="16"/>
  <c r="C193" i="14"/>
  <c r="G193" i="14"/>
  <c r="S192" i="14"/>
  <c r="AD192" i="14"/>
  <c r="F197" i="20"/>
  <c r="R197" i="20" s="1"/>
  <c r="F193" i="18"/>
  <c r="R193" i="18" s="1"/>
  <c r="G193" i="18"/>
  <c r="F193" i="17"/>
  <c r="R193" i="17" s="1"/>
  <c r="F193" i="14"/>
  <c r="R193" i="14" s="1"/>
  <c r="J194" i="24"/>
  <c r="A194" i="24"/>
  <c r="F195" i="24"/>
  <c r="R195" i="24" s="1"/>
  <c r="C196" i="24"/>
  <c r="G196" i="24"/>
  <c r="I195" i="24"/>
  <c r="S195" i="24"/>
  <c r="AD195" i="24"/>
  <c r="H194" i="24"/>
  <c r="B194" i="24"/>
  <c r="J192" i="18"/>
  <c r="A192" i="18"/>
  <c r="A192" i="14"/>
  <c r="J192" i="14"/>
  <c r="B192" i="14"/>
  <c r="H192" i="14"/>
  <c r="B192" i="16"/>
  <c r="H192" i="18"/>
  <c r="B192" i="18"/>
  <c r="I193" i="14"/>
  <c r="I193" i="16"/>
  <c r="I193" i="18"/>
  <c r="A192" i="16"/>
  <c r="J192" i="16"/>
  <c r="A195" i="22"/>
  <c r="J195" i="22"/>
  <c r="H195" i="22"/>
  <c r="B195" i="22"/>
  <c r="C197" i="22"/>
  <c r="R197" i="22"/>
  <c r="I196" i="22"/>
  <c r="S196" i="22"/>
  <c r="AD196" i="22"/>
  <c r="J195" i="21"/>
  <c r="A195" i="21"/>
  <c r="I196" i="21"/>
  <c r="S196" i="21"/>
  <c r="AD196" i="21"/>
  <c r="F197" i="21"/>
  <c r="R197" i="21" s="1"/>
  <c r="B195" i="21"/>
  <c r="I197" i="20"/>
  <c r="S197" i="20"/>
  <c r="AD197" i="20"/>
  <c r="B196" i="20"/>
  <c r="J196" i="20"/>
  <c r="A196" i="20"/>
  <c r="I193" i="17"/>
  <c r="B192" i="17"/>
  <c r="J192" i="17"/>
  <c r="A192" i="17"/>
  <c r="B192" i="1"/>
  <c r="A192" i="1"/>
  <c r="J192" i="1"/>
  <c r="I193" i="1"/>
  <c r="AM193" i="18"/>
  <c r="AL193" i="18"/>
  <c r="AK193" i="18"/>
  <c r="W194" i="18"/>
  <c r="M192" i="18"/>
  <c r="L192" i="18"/>
  <c r="Q193" i="18"/>
  <c r="U193" i="18"/>
  <c r="AK191" i="17"/>
  <c r="AM191" i="17"/>
  <c r="L191" i="17"/>
  <c r="Q192" i="17"/>
  <c r="M191" i="17"/>
  <c r="U195" i="17"/>
  <c r="AK194" i="1"/>
  <c r="AL194" i="1"/>
  <c r="AM194" i="1"/>
  <c r="W195" i="1"/>
  <c r="X193" i="1"/>
  <c r="M192" i="1"/>
  <c r="L192" i="1"/>
  <c r="Q193" i="1"/>
  <c r="U195" i="1"/>
  <c r="S193" i="1"/>
  <c r="AD193" i="1"/>
  <c r="R194" i="1"/>
  <c r="C194" i="18"/>
  <c r="S193" i="18"/>
  <c r="AD193" i="18"/>
  <c r="S193" i="17"/>
  <c r="AD193" i="17"/>
  <c r="F194" i="16"/>
  <c r="R194" i="16" s="1"/>
  <c r="S193" i="16"/>
  <c r="AD193" i="16"/>
  <c r="C194" i="14"/>
  <c r="G194" i="14"/>
  <c r="S193" i="14"/>
  <c r="AD193" i="14"/>
  <c r="F198" i="20"/>
  <c r="R198" i="20" s="1"/>
  <c r="F194" i="18"/>
  <c r="R194" i="18" s="1"/>
  <c r="G194" i="18"/>
  <c r="F194" i="17"/>
  <c r="R194" i="17" s="1"/>
  <c r="F194" i="14"/>
  <c r="R194" i="14" s="1"/>
  <c r="B195" i="24"/>
  <c r="H195" i="24"/>
  <c r="J195" i="24"/>
  <c r="A195" i="24"/>
  <c r="F196" i="24"/>
  <c r="R196" i="24" s="1"/>
  <c r="C197" i="24"/>
  <c r="G197" i="24"/>
  <c r="I196" i="24"/>
  <c r="S196" i="24"/>
  <c r="AD196" i="24"/>
  <c r="B193" i="16"/>
  <c r="A193" i="16"/>
  <c r="J193" i="16"/>
  <c r="H193" i="18"/>
  <c r="B193" i="18"/>
  <c r="J193" i="14"/>
  <c r="A193" i="14"/>
  <c r="I194" i="14"/>
  <c r="I194" i="16"/>
  <c r="I194" i="18"/>
  <c r="J193" i="18"/>
  <c r="A193" i="18"/>
  <c r="B193" i="14"/>
  <c r="H193" i="14"/>
  <c r="J196" i="22"/>
  <c r="A196" i="22"/>
  <c r="S197" i="22"/>
  <c r="AD197" i="22"/>
  <c r="I197" i="22"/>
  <c r="C198" i="22"/>
  <c r="R198" i="22"/>
  <c r="B196" i="22"/>
  <c r="H196" i="22"/>
  <c r="A196" i="21"/>
  <c r="J196" i="21"/>
  <c r="F198" i="21"/>
  <c r="R198" i="21" s="1"/>
  <c r="I197" i="21"/>
  <c r="S197" i="21"/>
  <c r="AD197" i="21"/>
  <c r="B196" i="21"/>
  <c r="I198" i="20"/>
  <c r="S198" i="20"/>
  <c r="AD198" i="20"/>
  <c r="B197" i="20"/>
  <c r="J197" i="20"/>
  <c r="A197" i="20"/>
  <c r="I194" i="17"/>
  <c r="B193" i="17"/>
  <c r="J193" i="17"/>
  <c r="A193" i="17"/>
  <c r="B193" i="1"/>
  <c r="A193" i="1"/>
  <c r="J193" i="1"/>
  <c r="I194" i="1"/>
  <c r="AL194" i="18"/>
  <c r="AK194" i="18"/>
  <c r="AM194" i="18"/>
  <c r="W195" i="18"/>
  <c r="M193" i="18"/>
  <c r="L193" i="18"/>
  <c r="Q194" i="18"/>
  <c r="U194" i="18"/>
  <c r="AK192" i="17"/>
  <c r="AM192" i="17"/>
  <c r="L192" i="17"/>
  <c r="Q193" i="17"/>
  <c r="M192" i="17"/>
  <c r="U196" i="17"/>
  <c r="AL195" i="1"/>
  <c r="AM195" i="1"/>
  <c r="AK195" i="1"/>
  <c r="W196" i="1"/>
  <c r="X194" i="1"/>
  <c r="M193" i="1"/>
  <c r="L193" i="1"/>
  <c r="Q194" i="1"/>
  <c r="U196" i="1"/>
  <c r="R195" i="1"/>
  <c r="S194" i="1"/>
  <c r="AD194" i="1"/>
  <c r="C195" i="18"/>
  <c r="S194" i="18"/>
  <c r="AD194" i="18"/>
  <c r="S194" i="17"/>
  <c r="AD194" i="17"/>
  <c r="F195" i="16"/>
  <c r="R195" i="16" s="1"/>
  <c r="S194" i="16"/>
  <c r="AD194" i="16"/>
  <c r="C195" i="14"/>
  <c r="G195" i="14"/>
  <c r="S194" i="14"/>
  <c r="AD194" i="14"/>
  <c r="F199" i="20"/>
  <c r="R199" i="20" s="1"/>
  <c r="F195" i="18"/>
  <c r="R195" i="18" s="1"/>
  <c r="G195" i="18"/>
  <c r="F195" i="17"/>
  <c r="R195" i="17" s="1"/>
  <c r="F195" i="14"/>
  <c r="R195" i="14" s="1"/>
  <c r="A196" i="24"/>
  <c r="J196" i="24"/>
  <c r="F197" i="24"/>
  <c r="R197" i="24" s="1"/>
  <c r="I197" i="24"/>
  <c r="S197" i="24"/>
  <c r="AD197" i="24"/>
  <c r="C198" i="24"/>
  <c r="G198" i="24"/>
  <c r="H196" i="24"/>
  <c r="B196" i="24"/>
  <c r="B194" i="18"/>
  <c r="H194" i="18"/>
  <c r="I195" i="14"/>
  <c r="I195" i="16"/>
  <c r="I195" i="18"/>
  <c r="J194" i="18"/>
  <c r="A194" i="18"/>
  <c r="B194" i="14"/>
  <c r="H194" i="14"/>
  <c r="A194" i="14"/>
  <c r="J194" i="14"/>
  <c r="A194" i="16"/>
  <c r="J194" i="16"/>
  <c r="B194" i="16"/>
  <c r="J197" i="22"/>
  <c r="A197" i="22"/>
  <c r="I198" i="22"/>
  <c r="S198" i="22"/>
  <c r="AD198" i="22"/>
  <c r="C199" i="22"/>
  <c r="R199" i="22"/>
  <c r="H197" i="22"/>
  <c r="B197" i="22"/>
  <c r="R199" i="21"/>
  <c r="I198" i="21"/>
  <c r="S198" i="21"/>
  <c r="AD198" i="21"/>
  <c r="B197" i="21"/>
  <c r="A197" i="21"/>
  <c r="J197" i="21"/>
  <c r="I199" i="20"/>
  <c r="S199" i="20"/>
  <c r="AD199" i="20"/>
  <c r="B198" i="20"/>
  <c r="A198" i="20"/>
  <c r="J198" i="20"/>
  <c r="I195" i="17"/>
  <c r="B194" i="17"/>
  <c r="J194" i="17"/>
  <c r="A194" i="17"/>
  <c r="B194" i="1"/>
  <c r="A194" i="1"/>
  <c r="J194" i="1"/>
  <c r="I195" i="1"/>
  <c r="AK195" i="18"/>
  <c r="AL195" i="18"/>
  <c r="AM195" i="18"/>
  <c r="W196" i="18"/>
  <c r="M194" i="18"/>
  <c r="L194" i="18"/>
  <c r="Q195" i="18"/>
  <c r="U195" i="18"/>
  <c r="AM193" i="17"/>
  <c r="AK193" i="17"/>
  <c r="L193" i="17"/>
  <c r="Q194" i="17"/>
  <c r="M193" i="17"/>
  <c r="U197" i="17"/>
  <c r="AL196" i="1"/>
  <c r="AM196" i="1"/>
  <c r="AK196" i="1"/>
  <c r="W197" i="1"/>
  <c r="X195" i="1"/>
  <c r="M194" i="1"/>
  <c r="L194" i="1"/>
  <c r="Q195" i="1"/>
  <c r="U197" i="1"/>
  <c r="S195" i="1"/>
  <c r="AD195" i="1"/>
  <c r="R196" i="1"/>
  <c r="C196" i="18"/>
  <c r="S195" i="18"/>
  <c r="AD195" i="18"/>
  <c r="S195" i="17"/>
  <c r="AD195" i="17"/>
  <c r="F196" i="16"/>
  <c r="R196" i="16" s="1"/>
  <c r="S195" i="16"/>
  <c r="AD195" i="16"/>
  <c r="C196" i="14"/>
  <c r="G196" i="14"/>
  <c r="S195" i="14"/>
  <c r="AD195" i="14"/>
  <c r="F200" i="20"/>
  <c r="R200" i="20" s="1"/>
  <c r="F196" i="18"/>
  <c r="R196" i="18" s="1"/>
  <c r="G196" i="18"/>
  <c r="F196" i="17"/>
  <c r="R196" i="17" s="1"/>
  <c r="F196" i="14"/>
  <c r="R196" i="14" s="1"/>
  <c r="A197" i="24"/>
  <c r="J197" i="24"/>
  <c r="F198" i="24"/>
  <c r="R198" i="24" s="1"/>
  <c r="I198" i="24"/>
  <c r="S198" i="24"/>
  <c r="AD198" i="24"/>
  <c r="C199" i="24"/>
  <c r="G199" i="24"/>
  <c r="H197" i="24"/>
  <c r="B197" i="24"/>
  <c r="I196" i="14"/>
  <c r="I196" i="16"/>
  <c r="I196" i="18"/>
  <c r="B195" i="16"/>
  <c r="H195" i="18"/>
  <c r="B195" i="18"/>
  <c r="B195" i="14"/>
  <c r="H195" i="14"/>
  <c r="A195" i="16"/>
  <c r="J195" i="16"/>
  <c r="J195" i="18"/>
  <c r="A195" i="18"/>
  <c r="A195" i="14"/>
  <c r="J195" i="14"/>
  <c r="A198" i="22"/>
  <c r="J198" i="22"/>
  <c r="I199" i="22"/>
  <c r="S199" i="22"/>
  <c r="AD199" i="22"/>
  <c r="C200" i="22"/>
  <c r="B198" i="22"/>
  <c r="H198" i="22"/>
  <c r="J198" i="21"/>
  <c r="A198" i="21"/>
  <c r="I199" i="21"/>
  <c r="S199" i="21"/>
  <c r="AD199" i="21"/>
  <c r="R200" i="21"/>
  <c r="B198" i="21"/>
  <c r="A199" i="20"/>
  <c r="J199" i="20"/>
  <c r="I200" i="20"/>
  <c r="S200" i="20"/>
  <c r="AD200" i="20"/>
  <c r="B199" i="20"/>
  <c r="I196" i="17"/>
  <c r="B195" i="17"/>
  <c r="J195" i="17"/>
  <c r="A195" i="17"/>
  <c r="A195" i="1"/>
  <c r="J195" i="1"/>
  <c r="B195" i="1"/>
  <c r="I196" i="1"/>
  <c r="AL196" i="18"/>
  <c r="AK196" i="18"/>
  <c r="AM196" i="18"/>
  <c r="W197" i="18"/>
  <c r="M195" i="18"/>
  <c r="L195" i="18"/>
  <c r="Q196" i="18"/>
  <c r="U196" i="18"/>
  <c r="AM194" i="17"/>
  <c r="AK194" i="17"/>
  <c r="L194" i="17"/>
  <c r="Q195" i="17"/>
  <c r="M194" i="17"/>
  <c r="U198" i="17"/>
  <c r="AK197" i="1"/>
  <c r="AL197" i="1"/>
  <c r="AM197" i="1"/>
  <c r="W198" i="1"/>
  <c r="X196" i="1"/>
  <c r="M195" i="1"/>
  <c r="L195" i="1"/>
  <c r="Q196" i="1"/>
  <c r="U198" i="1"/>
  <c r="S196" i="1"/>
  <c r="AD196" i="1"/>
  <c r="R197" i="1"/>
  <c r="C197" i="18"/>
  <c r="S196" i="18"/>
  <c r="AD196" i="18"/>
  <c r="S196" i="17"/>
  <c r="AD196" i="17"/>
  <c r="F197" i="16"/>
  <c r="R197" i="16" s="1"/>
  <c r="S196" i="16"/>
  <c r="AD196" i="16"/>
  <c r="C197" i="14"/>
  <c r="G197" i="14"/>
  <c r="S196" i="14"/>
  <c r="AD196" i="14"/>
  <c r="F201" i="20"/>
  <c r="U3" i="20"/>
  <c r="F197" i="18"/>
  <c r="R197" i="18" s="1"/>
  <c r="G197" i="18"/>
  <c r="F197" i="17"/>
  <c r="R197" i="17" s="1"/>
  <c r="F197" i="14"/>
  <c r="R197" i="14" s="1"/>
  <c r="J198" i="24"/>
  <c r="A198" i="24"/>
  <c r="F199" i="24"/>
  <c r="R199" i="24" s="1"/>
  <c r="I199" i="24"/>
  <c r="S199" i="24"/>
  <c r="AD199" i="24"/>
  <c r="C200" i="24"/>
  <c r="G200" i="24"/>
  <c r="H198" i="24"/>
  <c r="B198" i="24"/>
  <c r="B196" i="14"/>
  <c r="H196" i="14"/>
  <c r="J196" i="18"/>
  <c r="A196" i="18"/>
  <c r="J196" i="14"/>
  <c r="A196" i="14"/>
  <c r="I197" i="16"/>
  <c r="I197" i="18"/>
  <c r="B196" i="16"/>
  <c r="H196" i="18"/>
  <c r="B196" i="18"/>
  <c r="I197" i="14"/>
  <c r="A196" i="16"/>
  <c r="J196" i="16"/>
  <c r="A199" i="22"/>
  <c r="J199" i="22"/>
  <c r="H199" i="22"/>
  <c r="B199" i="22"/>
  <c r="C201" i="22"/>
  <c r="I200" i="22"/>
  <c r="S200" i="22"/>
  <c r="AD200" i="22"/>
  <c r="J199" i="21"/>
  <c r="A199" i="21"/>
  <c r="I200" i="21"/>
  <c r="S200" i="21"/>
  <c r="AD200" i="21"/>
  <c r="B199" i="21"/>
  <c r="I201" i="20"/>
  <c r="S201" i="20"/>
  <c r="AD201" i="20"/>
  <c r="H238" i="20"/>
  <c r="H239" i="20"/>
  <c r="H240" i="20"/>
  <c r="H241" i="20"/>
  <c r="H242" i="20"/>
  <c r="B200" i="20"/>
  <c r="U5" i="20"/>
  <c r="J200" i="20"/>
  <c r="A200" i="20"/>
  <c r="I197" i="17"/>
  <c r="B196" i="17"/>
  <c r="J196" i="17"/>
  <c r="A196" i="17"/>
  <c r="B196" i="1"/>
  <c r="A196" i="1"/>
  <c r="J196" i="1"/>
  <c r="I197" i="1"/>
  <c r="AM197" i="18"/>
  <c r="AK197" i="18"/>
  <c r="AL197" i="18"/>
  <c r="W198" i="18"/>
  <c r="M196" i="18"/>
  <c r="L196" i="18"/>
  <c r="Q197" i="18"/>
  <c r="U197" i="18"/>
  <c r="AK195" i="17"/>
  <c r="AM195" i="17"/>
  <c r="L195" i="17"/>
  <c r="Q196" i="17"/>
  <c r="M195" i="17"/>
  <c r="U199" i="17"/>
  <c r="AK198" i="1"/>
  <c r="AL198" i="1"/>
  <c r="AM198" i="1"/>
  <c r="W199" i="1"/>
  <c r="X197" i="1"/>
  <c r="M196" i="1"/>
  <c r="L196" i="1"/>
  <c r="Q197" i="1"/>
  <c r="U199" i="1"/>
  <c r="S197" i="1"/>
  <c r="AD197" i="1"/>
  <c r="R198" i="1"/>
  <c r="C198" i="18"/>
  <c r="G198" i="18"/>
  <c r="S197" i="18"/>
  <c r="AD197" i="18"/>
  <c r="S197" i="17"/>
  <c r="AD197" i="17"/>
  <c r="R198" i="16"/>
  <c r="S197" i="16"/>
  <c r="AD197" i="16"/>
  <c r="C198" i="14"/>
  <c r="S197" i="14"/>
  <c r="AD197" i="14"/>
  <c r="B201" i="20"/>
  <c r="U4" i="20"/>
  <c r="F198" i="14"/>
  <c r="R198" i="14" s="1"/>
  <c r="G198" i="14"/>
  <c r="F198" i="17"/>
  <c r="R198" i="17" s="1"/>
  <c r="F198" i="18"/>
  <c r="R198" i="18" s="1"/>
  <c r="J199" i="24"/>
  <c r="A199" i="24"/>
  <c r="AS10" i="20"/>
  <c r="J6" i="19" s="1"/>
  <c r="K7" i="19" s="1"/>
  <c r="F200" i="24"/>
  <c r="R200" i="24" s="1"/>
  <c r="I200" i="24"/>
  <c r="S200" i="24"/>
  <c r="AD200" i="24"/>
  <c r="C201" i="24"/>
  <c r="G201" i="24"/>
  <c r="B199" i="24"/>
  <c r="H199" i="24"/>
  <c r="S203" i="20"/>
  <c r="AS12" i="20"/>
  <c r="J8" i="19" s="1"/>
  <c r="B197" i="16"/>
  <c r="B197" i="14"/>
  <c r="H197" i="14"/>
  <c r="A197" i="16"/>
  <c r="J197" i="16"/>
  <c r="J197" i="14"/>
  <c r="A197" i="14"/>
  <c r="H197" i="18"/>
  <c r="B197" i="18"/>
  <c r="I198" i="14"/>
  <c r="I198" i="16"/>
  <c r="I198" i="18"/>
  <c r="J197" i="18"/>
  <c r="A197" i="18"/>
  <c r="A200" i="22"/>
  <c r="J200" i="22"/>
  <c r="C202" i="22"/>
  <c r="S201" i="22"/>
  <c r="AD201" i="22" s="1"/>
  <c r="I201" i="22"/>
  <c r="AF4" i="22" s="1"/>
  <c r="H200" i="22"/>
  <c r="B200" i="22"/>
  <c r="A200" i="21"/>
  <c r="J200" i="21"/>
  <c r="I201" i="21"/>
  <c r="S201" i="21"/>
  <c r="AD201" i="21"/>
  <c r="B200" i="21"/>
  <c r="A201" i="20"/>
  <c r="AF5" i="20"/>
  <c r="AF4" i="20"/>
  <c r="AF3" i="20"/>
  <c r="S202" i="20"/>
  <c r="AD202" i="20"/>
  <c r="I198" i="17"/>
  <c r="B197" i="17"/>
  <c r="J197" i="17"/>
  <c r="A197" i="17"/>
  <c r="B197" i="1"/>
  <c r="A197" i="1"/>
  <c r="J197" i="1"/>
  <c r="I198" i="1"/>
  <c r="AL198" i="18"/>
  <c r="AK198" i="18"/>
  <c r="AM198" i="18"/>
  <c r="W199" i="18"/>
  <c r="M197" i="18"/>
  <c r="L197" i="18"/>
  <c r="Q198" i="18"/>
  <c r="U198" i="18"/>
  <c r="AK196" i="17"/>
  <c r="AM196" i="17"/>
  <c r="L196" i="17"/>
  <c r="Q197" i="17"/>
  <c r="M196" i="17"/>
  <c r="U200" i="17"/>
  <c r="AM199" i="1"/>
  <c r="AK199" i="1"/>
  <c r="AL199" i="1"/>
  <c r="W200" i="1"/>
  <c r="X198" i="1"/>
  <c r="M197" i="1"/>
  <c r="L197" i="1"/>
  <c r="Q198" i="1"/>
  <c r="U200" i="1"/>
  <c r="R199" i="1"/>
  <c r="S198" i="1"/>
  <c r="AD198" i="1"/>
  <c r="C199" i="18"/>
  <c r="G199" i="18"/>
  <c r="S198" i="18"/>
  <c r="AD198" i="18"/>
  <c r="S198" i="17"/>
  <c r="AD198" i="17"/>
  <c r="R199" i="16"/>
  <c r="S198" i="16"/>
  <c r="AD198" i="16"/>
  <c r="C199" i="14"/>
  <c r="S198" i="14"/>
  <c r="AD198" i="14"/>
  <c r="AS11" i="20"/>
  <c r="J7" i="19" s="1"/>
  <c r="F5" i="28" s="1"/>
  <c r="F199" i="14"/>
  <c r="R199" i="14" s="1"/>
  <c r="G199" i="14"/>
  <c r="F199" i="17"/>
  <c r="R199" i="17" s="1"/>
  <c r="F199" i="18"/>
  <c r="R199" i="18" s="1"/>
  <c r="H200" i="24"/>
  <c r="B200" i="24"/>
  <c r="A200" i="24"/>
  <c r="J200" i="24"/>
  <c r="I201" i="24"/>
  <c r="S201" i="24"/>
  <c r="AD201" i="24"/>
  <c r="C202" i="24"/>
  <c r="G202" i="24"/>
  <c r="B198" i="18"/>
  <c r="H198" i="18"/>
  <c r="I199" i="16"/>
  <c r="J198" i="18"/>
  <c r="A198" i="18"/>
  <c r="B198" i="14"/>
  <c r="H198" i="14"/>
  <c r="A198" i="16"/>
  <c r="A198" i="14"/>
  <c r="J198" i="14"/>
  <c r="I199" i="14"/>
  <c r="I199" i="18"/>
  <c r="B198" i="16"/>
  <c r="S202" i="22"/>
  <c r="AD202" i="22" s="1"/>
  <c r="J201" i="22"/>
  <c r="A201" i="22"/>
  <c r="AF3" i="22"/>
  <c r="I202" i="21"/>
  <c r="S202" i="21"/>
  <c r="AD202" i="21"/>
  <c r="B201" i="21"/>
  <c r="U3" i="21"/>
  <c r="U4" i="21"/>
  <c r="U5" i="21"/>
  <c r="A201" i="21"/>
  <c r="J201" i="21"/>
  <c r="AD203" i="20"/>
  <c r="I199" i="17"/>
  <c r="B198" i="17"/>
  <c r="J198" i="17"/>
  <c r="A198" i="17"/>
  <c r="B198" i="1"/>
  <c r="A198" i="1"/>
  <c r="J198" i="1"/>
  <c r="I199" i="1"/>
  <c r="AM199" i="18"/>
  <c r="AK199" i="18"/>
  <c r="AL199" i="18"/>
  <c r="W200" i="18"/>
  <c r="M198" i="18"/>
  <c r="L198" i="18"/>
  <c r="Q199" i="18"/>
  <c r="U199" i="18"/>
  <c r="AM197" i="17"/>
  <c r="AK197" i="17"/>
  <c r="L197" i="17"/>
  <c r="Q198" i="17"/>
  <c r="M197" i="17"/>
  <c r="U201" i="17"/>
  <c r="AL200" i="1"/>
  <c r="AM200" i="1"/>
  <c r="AK200" i="1"/>
  <c r="W201" i="1"/>
  <c r="X199" i="1"/>
  <c r="M198" i="1"/>
  <c r="L198" i="1"/>
  <c r="Q199" i="1"/>
  <c r="U201" i="1"/>
  <c r="S199" i="1"/>
  <c r="AD199" i="1"/>
  <c r="R200" i="1"/>
  <c r="C200" i="18"/>
  <c r="G200" i="18"/>
  <c r="S199" i="18"/>
  <c r="AD199" i="18"/>
  <c r="F200" i="17"/>
  <c r="R200" i="17" s="1"/>
  <c r="S199" i="17"/>
  <c r="AD199" i="17"/>
  <c r="R200" i="16"/>
  <c r="S199" i="16"/>
  <c r="AD199" i="16"/>
  <c r="C200" i="14"/>
  <c r="S199" i="14"/>
  <c r="AD199" i="14"/>
  <c r="F200" i="14"/>
  <c r="R200" i="14" s="1"/>
  <c r="G200" i="14"/>
  <c r="B202" i="24"/>
  <c r="H202" i="24"/>
  <c r="F200" i="18"/>
  <c r="R200" i="18" s="1"/>
  <c r="AS10" i="21"/>
  <c r="J11" i="19" s="1"/>
  <c r="N5" i="28" s="1"/>
  <c r="AV10" i="21"/>
  <c r="AU10" i="21" s="1"/>
  <c r="AT10" i="21" s="1"/>
  <c r="A201" i="24"/>
  <c r="J201" i="24"/>
  <c r="AS12" i="21"/>
  <c r="J13" i="19" s="1"/>
  <c r="AV12" i="21"/>
  <c r="C203" i="24"/>
  <c r="G203" i="24"/>
  <c r="I202" i="24"/>
  <c r="S202" i="24"/>
  <c r="AD202" i="24"/>
  <c r="AS11" i="21"/>
  <c r="J12" i="19" s="1"/>
  <c r="AV11" i="21"/>
  <c r="H201" i="24"/>
  <c r="B201" i="24"/>
  <c r="I200" i="14"/>
  <c r="I200" i="18"/>
  <c r="J199" i="18"/>
  <c r="A199" i="18"/>
  <c r="I200" i="16"/>
  <c r="A199" i="14"/>
  <c r="J199" i="14"/>
  <c r="A199" i="16"/>
  <c r="J199" i="16"/>
  <c r="H199" i="18"/>
  <c r="B199" i="18"/>
  <c r="B199" i="14"/>
  <c r="H199" i="14"/>
  <c r="B199" i="16"/>
  <c r="A202" i="21"/>
  <c r="J202" i="21"/>
  <c r="I203" i="21"/>
  <c r="S203" i="21"/>
  <c r="AD203" i="21"/>
  <c r="S204" i="20"/>
  <c r="AD204" i="20"/>
  <c r="I200" i="17"/>
  <c r="B199" i="17"/>
  <c r="J199" i="17"/>
  <c r="A199" i="17"/>
  <c r="A199" i="1"/>
  <c r="J199" i="1"/>
  <c r="B199" i="1"/>
  <c r="I200" i="1"/>
  <c r="AL200" i="18"/>
  <c r="AM200" i="18"/>
  <c r="AK200" i="18"/>
  <c r="W201" i="18"/>
  <c r="M199" i="18"/>
  <c r="L199" i="18"/>
  <c r="Q200" i="18"/>
  <c r="U200" i="18"/>
  <c r="AM198" i="17"/>
  <c r="AK198" i="17"/>
  <c r="L198" i="17"/>
  <c r="Q199" i="17"/>
  <c r="M198" i="17"/>
  <c r="U202" i="17"/>
  <c r="AK201" i="1"/>
  <c r="AL201" i="1"/>
  <c r="AM201" i="1"/>
  <c r="W202" i="1"/>
  <c r="X200" i="1"/>
  <c r="M199" i="1"/>
  <c r="L199" i="1"/>
  <c r="Q200" i="1"/>
  <c r="U202" i="1"/>
  <c r="S200" i="1"/>
  <c r="AD200" i="1"/>
  <c r="C201" i="18"/>
  <c r="G201" i="18"/>
  <c r="S200" i="18"/>
  <c r="AD200" i="18"/>
  <c r="I201" i="17"/>
  <c r="S200" i="17"/>
  <c r="AD200" i="17"/>
  <c r="I201" i="16"/>
  <c r="S200" i="16"/>
  <c r="AD200" i="16"/>
  <c r="C201" i="14"/>
  <c r="S200" i="14"/>
  <c r="AD200" i="14"/>
  <c r="F201" i="14"/>
  <c r="R201" i="14" s="1"/>
  <c r="G201" i="14"/>
  <c r="B203" i="24"/>
  <c r="H203" i="24"/>
  <c r="F201" i="18"/>
  <c r="A202" i="24"/>
  <c r="J202" i="24"/>
  <c r="C204" i="24"/>
  <c r="G204" i="24"/>
  <c r="I203" i="24"/>
  <c r="S203" i="24"/>
  <c r="AD203" i="24"/>
  <c r="I201" i="1"/>
  <c r="R201" i="1"/>
  <c r="A201" i="16"/>
  <c r="J201" i="16"/>
  <c r="J200" i="18"/>
  <c r="A200" i="18"/>
  <c r="AF3" i="18"/>
  <c r="AF4" i="18"/>
  <c r="AF5" i="18"/>
  <c r="B200" i="16"/>
  <c r="B200" i="14"/>
  <c r="H200" i="14"/>
  <c r="I201" i="14"/>
  <c r="H200" i="18"/>
  <c r="B200" i="18"/>
  <c r="A200" i="16"/>
  <c r="J200" i="16"/>
  <c r="J200" i="14"/>
  <c r="A200" i="14"/>
  <c r="I204" i="21"/>
  <c r="S204" i="21"/>
  <c r="AD204" i="21"/>
  <c r="A203" i="21"/>
  <c r="J203" i="21"/>
  <c r="S205" i="20"/>
  <c r="AD205" i="20"/>
  <c r="B200" i="17"/>
  <c r="U5" i="17"/>
  <c r="U3" i="17"/>
  <c r="U4" i="17"/>
  <c r="J201" i="17"/>
  <c r="A201" i="17"/>
  <c r="J200" i="17"/>
  <c r="A200" i="17"/>
  <c r="B200" i="1"/>
  <c r="U5" i="1"/>
  <c r="U3" i="1"/>
  <c r="U4" i="1"/>
  <c r="A200" i="1"/>
  <c r="J200" i="1"/>
  <c r="A201" i="1"/>
  <c r="J201" i="1"/>
  <c r="AK201" i="18"/>
  <c r="AL201" i="18"/>
  <c r="AM201" i="18"/>
  <c r="W202" i="18"/>
  <c r="M200" i="18"/>
  <c r="L200" i="18"/>
  <c r="Q201" i="18"/>
  <c r="U201" i="18"/>
  <c r="AK199" i="17"/>
  <c r="AM199" i="17"/>
  <c r="L199" i="17"/>
  <c r="Q200" i="17"/>
  <c r="M199" i="17"/>
  <c r="U203" i="17"/>
  <c r="AK202" i="1"/>
  <c r="AL202" i="1"/>
  <c r="AM202" i="1"/>
  <c r="W203" i="1"/>
  <c r="X201" i="1"/>
  <c r="M200" i="1"/>
  <c r="L200" i="1"/>
  <c r="Q201" i="1"/>
  <c r="U203" i="1"/>
  <c r="S201" i="1"/>
  <c r="AD201" i="1"/>
  <c r="I202" i="1"/>
  <c r="C202" i="18"/>
  <c r="G202" i="18"/>
  <c r="S201" i="18"/>
  <c r="AD201" i="18"/>
  <c r="I202" i="17"/>
  <c r="S201" i="17"/>
  <c r="AD201" i="17"/>
  <c r="I202" i="16"/>
  <c r="S201" i="16"/>
  <c r="AD201" i="16"/>
  <c r="C202" i="14"/>
  <c r="S201" i="14"/>
  <c r="AD201" i="14"/>
  <c r="I202" i="14"/>
  <c r="G202" i="14"/>
  <c r="B204" i="24"/>
  <c r="H204" i="24"/>
  <c r="B202" i="18"/>
  <c r="H202" i="18"/>
  <c r="B201" i="18"/>
  <c r="H201" i="18"/>
  <c r="AS11" i="17"/>
  <c r="B12" i="19" s="1"/>
  <c r="AV11" i="17"/>
  <c r="AS10" i="17"/>
  <c r="B11" i="19" s="1"/>
  <c r="C12" i="19" s="1"/>
  <c r="AV10" i="17"/>
  <c r="AU10" i="17" s="1"/>
  <c r="AT10" i="17" s="1"/>
  <c r="J203" i="24"/>
  <c r="A203" i="24"/>
  <c r="S208" i="17"/>
  <c r="AS12" i="17"/>
  <c r="B13" i="19" s="1"/>
  <c r="AV12" i="17"/>
  <c r="C205" i="24"/>
  <c r="G205" i="24"/>
  <c r="I204" i="24"/>
  <c r="S204" i="24"/>
  <c r="AD204" i="24"/>
  <c r="AS11" i="1"/>
  <c r="B7" i="19" s="1"/>
  <c r="AS10" i="1"/>
  <c r="B6" i="19" s="1"/>
  <c r="C7" i="19" s="1"/>
  <c r="S203" i="1"/>
  <c r="AS12" i="1"/>
  <c r="B8" i="19" s="1"/>
  <c r="B201" i="14"/>
  <c r="H201" i="14"/>
  <c r="J201" i="14"/>
  <c r="A201" i="14"/>
  <c r="J202" i="14"/>
  <c r="A202" i="14"/>
  <c r="A202" i="16"/>
  <c r="J202" i="16"/>
  <c r="A204" i="21"/>
  <c r="J204" i="21"/>
  <c r="I205" i="21"/>
  <c r="S205" i="21"/>
  <c r="AD205" i="21"/>
  <c r="S206" i="20"/>
  <c r="AD206" i="20"/>
  <c r="J202" i="17"/>
  <c r="A202" i="17"/>
  <c r="AV11" i="1"/>
  <c r="A202" i="1"/>
  <c r="J202" i="1"/>
  <c r="AV12" i="1"/>
  <c r="AV10" i="1"/>
  <c r="AU10" i="1" s="1"/>
  <c r="AT10" i="1" s="1"/>
  <c r="AL202" i="18"/>
  <c r="AM202" i="18"/>
  <c r="AK202" i="18"/>
  <c r="W203" i="18"/>
  <c r="M201" i="18"/>
  <c r="L201" i="18"/>
  <c r="Q202" i="18"/>
  <c r="U202" i="18"/>
  <c r="AK200" i="17"/>
  <c r="AM200" i="17"/>
  <c r="L200" i="17"/>
  <c r="Q201" i="17"/>
  <c r="M200" i="17"/>
  <c r="U204" i="17"/>
  <c r="AM203" i="1"/>
  <c r="AK203" i="1"/>
  <c r="AL203" i="1"/>
  <c r="W204" i="1"/>
  <c r="X202" i="1"/>
  <c r="M201" i="1"/>
  <c r="L201" i="1"/>
  <c r="Q202" i="1"/>
  <c r="U204" i="1"/>
  <c r="S202" i="1"/>
  <c r="AD202" i="1"/>
  <c r="I203" i="1"/>
  <c r="C203" i="18"/>
  <c r="G203" i="18"/>
  <c r="S202" i="18"/>
  <c r="AD202" i="18"/>
  <c r="I203" i="17"/>
  <c r="S202" i="17"/>
  <c r="AD202" i="17"/>
  <c r="I203" i="16"/>
  <c r="S202" i="16"/>
  <c r="AD202" i="16"/>
  <c r="C203" i="14"/>
  <c r="S202" i="14"/>
  <c r="AD202" i="14"/>
  <c r="H202" i="14"/>
  <c r="B202" i="14"/>
  <c r="I203" i="14"/>
  <c r="AF5" i="14"/>
  <c r="G203" i="14"/>
  <c r="B205" i="24"/>
  <c r="H205" i="24"/>
  <c r="B203" i="18"/>
  <c r="H203" i="18"/>
  <c r="A204" i="24"/>
  <c r="J204" i="24"/>
  <c r="S205" i="24"/>
  <c r="AD205" i="24"/>
  <c r="C206" i="24"/>
  <c r="G206" i="24"/>
  <c r="I205" i="24"/>
  <c r="A203" i="16"/>
  <c r="J203" i="16"/>
  <c r="A203" i="14"/>
  <c r="AF4" i="14"/>
  <c r="I206" i="21"/>
  <c r="S206" i="21"/>
  <c r="AD206" i="21"/>
  <c r="A205" i="21"/>
  <c r="J205" i="21"/>
  <c r="S207" i="20"/>
  <c r="AD207" i="20"/>
  <c r="J203" i="17"/>
  <c r="A203" i="17"/>
  <c r="A203" i="1"/>
  <c r="J203" i="1"/>
  <c r="AM203" i="18"/>
  <c r="AK203" i="18"/>
  <c r="AL203" i="18"/>
  <c r="W204" i="18"/>
  <c r="M202" i="18"/>
  <c r="L202" i="18"/>
  <c r="Q203" i="18"/>
  <c r="U203" i="18"/>
  <c r="AM201" i="17"/>
  <c r="AK201" i="17"/>
  <c r="L201" i="17"/>
  <c r="Q202" i="17"/>
  <c r="M201" i="17"/>
  <c r="U205" i="17"/>
  <c r="AM204" i="1"/>
  <c r="AK204" i="1"/>
  <c r="AL204" i="1"/>
  <c r="W205" i="1"/>
  <c r="X203" i="1"/>
  <c r="M202" i="1"/>
  <c r="L202" i="1"/>
  <c r="Q203" i="1"/>
  <c r="U205" i="1"/>
  <c r="I204" i="1"/>
  <c r="AD203" i="1"/>
  <c r="C204" i="18"/>
  <c r="G204" i="18"/>
  <c r="S203" i="18"/>
  <c r="AD203" i="18"/>
  <c r="I204" i="17"/>
  <c r="S203" i="17"/>
  <c r="AD203" i="17"/>
  <c r="I204" i="16"/>
  <c r="S203" i="16"/>
  <c r="AD203" i="16"/>
  <c r="C204" i="14"/>
  <c r="G204" i="14"/>
  <c r="S203" i="14"/>
  <c r="AD203" i="14"/>
  <c r="AF3" i="14"/>
  <c r="J203" i="14"/>
  <c r="H203" i="14"/>
  <c r="B203" i="14"/>
  <c r="H204" i="14"/>
  <c r="B204" i="14"/>
  <c r="H206" i="24"/>
  <c r="B206" i="24"/>
  <c r="B204" i="18"/>
  <c r="H204" i="18"/>
  <c r="J205" i="24"/>
  <c r="A205" i="24"/>
  <c r="C207" i="24"/>
  <c r="G207" i="24"/>
  <c r="I206" i="24"/>
  <c r="S206" i="24"/>
  <c r="AD206" i="24"/>
  <c r="A204" i="16"/>
  <c r="J204" i="16"/>
  <c r="A206" i="21"/>
  <c r="J206" i="21"/>
  <c r="I207" i="21"/>
  <c r="S207" i="21"/>
  <c r="AD207" i="21"/>
  <c r="S208" i="20"/>
  <c r="AD208" i="20"/>
  <c r="J204" i="17"/>
  <c r="A204" i="17"/>
  <c r="A204" i="1"/>
  <c r="J204" i="1"/>
  <c r="AK204" i="18"/>
  <c r="AL204" i="18"/>
  <c r="AM204" i="18"/>
  <c r="W205" i="18"/>
  <c r="M203" i="18"/>
  <c r="L203" i="18"/>
  <c r="Q204" i="18"/>
  <c r="U204" i="18"/>
  <c r="AM202" i="17"/>
  <c r="AK202" i="17"/>
  <c r="L202" i="17"/>
  <c r="Q203" i="17"/>
  <c r="M202" i="17"/>
  <c r="U206" i="17"/>
  <c r="AK205" i="1"/>
  <c r="AL205" i="1"/>
  <c r="AM205" i="1"/>
  <c r="W206" i="1"/>
  <c r="X204" i="1"/>
  <c r="M203" i="1"/>
  <c r="L203" i="1"/>
  <c r="Q204" i="1"/>
  <c r="U206" i="1"/>
  <c r="I205" i="1"/>
  <c r="S204" i="1"/>
  <c r="AD204" i="1"/>
  <c r="C205" i="18"/>
  <c r="G205" i="18"/>
  <c r="S204" i="18"/>
  <c r="AD204" i="18"/>
  <c r="I205" i="17"/>
  <c r="S204" i="17"/>
  <c r="AD204" i="17"/>
  <c r="I205" i="16"/>
  <c r="S204" i="16"/>
  <c r="AD204" i="16"/>
  <c r="C205" i="14"/>
  <c r="G205" i="14"/>
  <c r="S204" i="14"/>
  <c r="AD204" i="14"/>
  <c r="H205" i="14"/>
  <c r="B205" i="14"/>
  <c r="B207" i="24"/>
  <c r="H207" i="24"/>
  <c r="B205" i="18"/>
  <c r="H205" i="18"/>
  <c r="I207" i="24"/>
  <c r="S207" i="24"/>
  <c r="AD207" i="24"/>
  <c r="C208" i="24"/>
  <c r="G208" i="24"/>
  <c r="A206" i="24"/>
  <c r="J206" i="24"/>
  <c r="A205" i="16"/>
  <c r="J205" i="16"/>
  <c r="A207" i="21"/>
  <c r="J207" i="21"/>
  <c r="I208" i="21"/>
  <c r="S208" i="21"/>
  <c r="AD208" i="21"/>
  <c r="J205" i="17"/>
  <c r="A205" i="17"/>
  <c r="A205" i="1"/>
  <c r="J205" i="1"/>
  <c r="AK205" i="18"/>
  <c r="AL205" i="18"/>
  <c r="AM205" i="18"/>
  <c r="W206" i="18"/>
  <c r="M204" i="18"/>
  <c r="L204" i="18"/>
  <c r="Q205" i="18"/>
  <c r="U205" i="18"/>
  <c r="AK203" i="17"/>
  <c r="AM203" i="17"/>
  <c r="L203" i="17"/>
  <c r="Q204" i="17"/>
  <c r="M203" i="17"/>
  <c r="U207" i="17"/>
  <c r="AM206" i="1"/>
  <c r="AK206" i="1"/>
  <c r="AL206" i="1"/>
  <c r="W207" i="1"/>
  <c r="X205" i="1"/>
  <c r="M204" i="1"/>
  <c r="L204" i="1"/>
  <c r="Q205" i="1"/>
  <c r="U207" i="1"/>
  <c r="I206" i="1"/>
  <c r="S205" i="1"/>
  <c r="AD205" i="1"/>
  <c r="C206" i="18"/>
  <c r="G206" i="18"/>
  <c r="S205" i="18"/>
  <c r="AD205" i="18"/>
  <c r="I206" i="17"/>
  <c r="S205" i="17"/>
  <c r="AD205" i="17"/>
  <c r="I206" i="16"/>
  <c r="S205" i="16"/>
  <c r="AD205" i="16"/>
  <c r="C206" i="14"/>
  <c r="G206" i="14"/>
  <c r="S205" i="14"/>
  <c r="AD205" i="14"/>
  <c r="H206" i="14"/>
  <c r="B206" i="14"/>
  <c r="B208" i="24"/>
  <c r="H208" i="24"/>
  <c r="B206" i="18"/>
  <c r="H206" i="18"/>
  <c r="C209" i="24"/>
  <c r="G209" i="24"/>
  <c r="I208" i="24"/>
  <c r="S208" i="24"/>
  <c r="AD208" i="24"/>
  <c r="J207" i="24"/>
  <c r="A207" i="24"/>
  <c r="A206" i="16"/>
  <c r="J206" i="16"/>
  <c r="A208" i="21"/>
  <c r="J208" i="21"/>
  <c r="I209" i="21"/>
  <c r="J206" i="17"/>
  <c r="A206" i="17"/>
  <c r="A206" i="1"/>
  <c r="J206" i="1"/>
  <c r="AL206" i="18"/>
  <c r="AM206" i="18"/>
  <c r="AK206" i="18"/>
  <c r="W207" i="18"/>
  <c r="M205" i="18"/>
  <c r="L205" i="18"/>
  <c r="Q206" i="18"/>
  <c r="U206" i="18"/>
  <c r="AM204" i="17"/>
  <c r="AK204" i="17"/>
  <c r="L204" i="17"/>
  <c r="Q205" i="17"/>
  <c r="M204" i="17"/>
  <c r="U208" i="17"/>
  <c r="AM207" i="1"/>
  <c r="AK207" i="1"/>
  <c r="AL207" i="1"/>
  <c r="W208" i="1"/>
  <c r="X206" i="1"/>
  <c r="M205" i="1"/>
  <c r="L205" i="1"/>
  <c r="Q206" i="1"/>
  <c r="U208" i="1"/>
  <c r="I207" i="1"/>
  <c r="S206" i="1"/>
  <c r="AD206" i="1"/>
  <c r="C207" i="18"/>
  <c r="G207" i="18"/>
  <c r="S206" i="18"/>
  <c r="AD206" i="18"/>
  <c r="I207" i="17"/>
  <c r="S206" i="17"/>
  <c r="AD206" i="17"/>
  <c r="I207" i="16"/>
  <c r="S206" i="16"/>
  <c r="AD206" i="16"/>
  <c r="C207" i="14"/>
  <c r="G207" i="14"/>
  <c r="S206" i="14"/>
  <c r="AD206" i="14"/>
  <c r="H207" i="14"/>
  <c r="B207" i="14"/>
  <c r="B209" i="24"/>
  <c r="H209" i="24"/>
  <c r="B207" i="18"/>
  <c r="H207" i="18"/>
  <c r="A208" i="24"/>
  <c r="J208" i="24"/>
  <c r="I209" i="24"/>
  <c r="C210" i="24"/>
  <c r="G210" i="24"/>
  <c r="A207" i="16"/>
  <c r="I210" i="21"/>
  <c r="A209" i="21"/>
  <c r="J209" i="21"/>
  <c r="J207" i="17"/>
  <c r="A207" i="17"/>
  <c r="A207" i="1"/>
  <c r="J207" i="1"/>
  <c r="AM207" i="18"/>
  <c r="AK207" i="18"/>
  <c r="AL207" i="18"/>
  <c r="W208" i="18"/>
  <c r="M206" i="18"/>
  <c r="L206" i="18"/>
  <c r="Q207" i="18"/>
  <c r="U207" i="18"/>
  <c r="AM205" i="17"/>
  <c r="AK205" i="17"/>
  <c r="L205" i="17"/>
  <c r="Q206" i="17"/>
  <c r="M205" i="17"/>
  <c r="AM208" i="1"/>
  <c r="AI6" i="1"/>
  <c r="AK208" i="1"/>
  <c r="AG6" i="1"/>
  <c r="AG8" i="1"/>
  <c r="AL208" i="1"/>
  <c r="AH6" i="1"/>
  <c r="AH8" i="1"/>
  <c r="AJ8" i="1"/>
  <c r="X207" i="1"/>
  <c r="M206" i="1"/>
  <c r="L206" i="1"/>
  <c r="Q207" i="1"/>
  <c r="S207" i="1"/>
  <c r="AD207" i="1"/>
  <c r="I208" i="1"/>
  <c r="C208" i="18"/>
  <c r="G208" i="18"/>
  <c r="S207" i="18"/>
  <c r="AD207" i="18"/>
  <c r="I208" i="17"/>
  <c r="S207" i="17"/>
  <c r="AD207" i="17"/>
  <c r="I208" i="16"/>
  <c r="A208" i="16" s="1"/>
  <c r="S207" i="16"/>
  <c r="AD207" i="16"/>
  <c r="C208" i="14"/>
  <c r="G208" i="14"/>
  <c r="S207" i="14"/>
  <c r="AD207" i="14"/>
  <c r="H208" i="14"/>
  <c r="B208" i="14"/>
  <c r="H210" i="24"/>
  <c r="B210" i="24"/>
  <c r="B208" i="18"/>
  <c r="H208" i="18"/>
  <c r="I210" i="24"/>
  <c r="C211" i="24"/>
  <c r="J209" i="24"/>
  <c r="A209" i="24"/>
  <c r="I211" i="21"/>
  <c r="A210" i="21"/>
  <c r="J210" i="21"/>
  <c r="J208" i="17"/>
  <c r="A208" i="17"/>
  <c r="A208" i="1"/>
  <c r="J208" i="1"/>
  <c r="AK208" i="18"/>
  <c r="AG6" i="18"/>
  <c r="AG8" i="18"/>
  <c r="AL208" i="18"/>
  <c r="AH6" i="18"/>
  <c r="AH8" i="18"/>
  <c r="AM208" i="18"/>
  <c r="AI6" i="18"/>
  <c r="M207" i="18"/>
  <c r="L207" i="18"/>
  <c r="Q208" i="18"/>
  <c r="U208" i="18"/>
  <c r="AM206" i="17"/>
  <c r="AK206" i="17"/>
  <c r="L206" i="17"/>
  <c r="Q207" i="17"/>
  <c r="M206" i="17"/>
  <c r="X208" i="1"/>
  <c r="M207" i="1"/>
  <c r="L207" i="1"/>
  <c r="Q208" i="1"/>
  <c r="AG9" i="1"/>
  <c r="AG10" i="1"/>
  <c r="AH9" i="1"/>
  <c r="AJ9" i="1"/>
  <c r="S208" i="1"/>
  <c r="AD208" i="1"/>
  <c r="C209" i="18"/>
  <c r="S208" i="18"/>
  <c r="AD208" i="17"/>
  <c r="S208" i="16"/>
  <c r="AD208" i="16" s="1"/>
  <c r="C209" i="14"/>
  <c r="S208" i="14"/>
  <c r="C210" i="14"/>
  <c r="G209" i="14"/>
  <c r="C212" i="24"/>
  <c r="G211" i="24"/>
  <c r="C210" i="18"/>
  <c r="G209" i="18"/>
  <c r="AD208" i="14"/>
  <c r="A210" i="24"/>
  <c r="J210" i="24"/>
  <c r="AF4" i="24"/>
  <c r="AF3" i="24"/>
  <c r="AF5" i="24"/>
  <c r="AD208" i="18"/>
  <c r="I209" i="16"/>
  <c r="I212" i="21"/>
  <c r="A211" i="21"/>
  <c r="J211" i="21"/>
  <c r="I209" i="17"/>
  <c r="I209" i="1"/>
  <c r="M208" i="18"/>
  <c r="L208" i="18"/>
  <c r="Q209" i="18"/>
  <c r="Q210" i="18"/>
  <c r="Q211" i="18"/>
  <c r="Q212" i="18"/>
  <c r="Q213" i="18"/>
  <c r="Q214" i="18"/>
  <c r="Q215" i="18"/>
  <c r="Q216" i="18"/>
  <c r="Q217" i="18"/>
  <c r="Q218" i="18"/>
  <c r="Q219" i="18"/>
  <c r="Q220" i="18"/>
  <c r="Q221" i="18"/>
  <c r="Q222" i="18"/>
  <c r="Q223" i="18"/>
  <c r="Q224" i="18"/>
  <c r="Q225" i="18"/>
  <c r="Q226" i="18"/>
  <c r="Q227" i="18"/>
  <c r="Q228" i="18"/>
  <c r="Q229" i="18"/>
  <c r="Q230" i="18"/>
  <c r="Q231" i="18"/>
  <c r="Q232" i="18"/>
  <c r="Q233" i="18"/>
  <c r="Q234" i="18"/>
  <c r="Q235" i="18"/>
  <c r="Q236" i="18"/>
  <c r="AG9" i="18"/>
  <c r="AH9" i="18"/>
  <c r="AH10" i="18"/>
  <c r="AK207" i="17"/>
  <c r="AM207" i="17"/>
  <c r="L207" i="17"/>
  <c r="Q208" i="17"/>
  <c r="M207" i="17"/>
  <c r="M208" i="1"/>
  <c r="L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AH10" i="1"/>
  <c r="AG11" i="1"/>
  <c r="H209" i="14"/>
  <c r="B209" i="14"/>
  <c r="C211" i="14"/>
  <c r="G210" i="14"/>
  <c r="H211" i="24"/>
  <c r="B211" i="24"/>
  <c r="C213" i="24"/>
  <c r="G212" i="24"/>
  <c r="B209" i="18"/>
  <c r="H209" i="18"/>
  <c r="C211" i="18"/>
  <c r="G210" i="18"/>
  <c r="AQ37" i="18"/>
  <c r="AQ33" i="18"/>
  <c r="AQ35" i="18"/>
  <c r="AQ33" i="1"/>
  <c r="AQ35" i="1"/>
  <c r="AQ37" i="1"/>
  <c r="A209" i="16"/>
  <c r="I210" i="16"/>
  <c r="A212" i="21"/>
  <c r="J212" i="21"/>
  <c r="AF4" i="21"/>
  <c r="AF3" i="21"/>
  <c r="AF5" i="21"/>
  <c r="J209" i="17"/>
  <c r="A209" i="17"/>
  <c r="I210" i="17"/>
  <c r="I210" i="1"/>
  <c r="A209" i="1"/>
  <c r="J209" i="1"/>
  <c r="Q237" i="18"/>
  <c r="Q238" i="18"/>
  <c r="Q239" i="18"/>
  <c r="AH11" i="18"/>
  <c r="AH12" i="18"/>
  <c r="AH13" i="18"/>
  <c r="AG10" i="18"/>
  <c r="V4" i="18"/>
  <c r="V5" i="18"/>
  <c r="V3" i="18"/>
  <c r="AG5" i="18"/>
  <c r="AG3" i="18"/>
  <c r="AG4" i="18"/>
  <c r="AK208" i="17"/>
  <c r="AG6" i="17"/>
  <c r="AG8" i="17"/>
  <c r="AM208" i="17"/>
  <c r="AI6" i="17"/>
  <c r="L208" i="17"/>
  <c r="Q209" i="17"/>
  <c r="Q210" i="17"/>
  <c r="Q211" i="17"/>
  <c r="Q212" i="17"/>
  <c r="Q213" i="17"/>
  <c r="Q214" i="17"/>
  <c r="Q215" i="17"/>
  <c r="Q216" i="17"/>
  <c r="Q217" i="17"/>
  <c r="Q218" i="17"/>
  <c r="Q219" i="17"/>
  <c r="Q220" i="17"/>
  <c r="Q221" i="17"/>
  <c r="Q222" i="17"/>
  <c r="Q223" i="17"/>
  <c r="Q224" i="17"/>
  <c r="Q225" i="17"/>
  <c r="Q226" i="17"/>
  <c r="Q227" i="17"/>
  <c r="Q228" i="17"/>
  <c r="Q229" i="17"/>
  <c r="Q230" i="17"/>
  <c r="Q231" i="17"/>
  <c r="Q232" i="17"/>
  <c r="Q233" i="17"/>
  <c r="Q234" i="17"/>
  <c r="Q235" i="17"/>
  <c r="Q236" i="17"/>
  <c r="Q237" i="17"/>
  <c r="Q238" i="17"/>
  <c r="Q239" i="17"/>
  <c r="Q240" i="17"/>
  <c r="Q241" i="17"/>
  <c r="Q242" i="17"/>
  <c r="Q243" i="17"/>
  <c r="Q244" i="17"/>
  <c r="Q245" i="17"/>
  <c r="Q246" i="17"/>
  <c r="Q247" i="17"/>
  <c r="Q248" i="17"/>
  <c r="Q249" i="17"/>
  <c r="Q250" i="17"/>
  <c r="Q251" i="17"/>
  <c r="Q252" i="17"/>
  <c r="Q253" i="17"/>
  <c r="Q254" i="17"/>
  <c r="Q255" i="17"/>
  <c r="Q256" i="17"/>
  <c r="Q257" i="17"/>
  <c r="Q258" i="17"/>
  <c r="Q259" i="17"/>
  <c r="Q260" i="17"/>
  <c r="Q261" i="17"/>
  <c r="Q262" i="17"/>
  <c r="Q263" i="17"/>
  <c r="Q264" i="17"/>
  <c r="Q265" i="17"/>
  <c r="Q266" i="17"/>
  <c r="Q267" i="17"/>
  <c r="Q268" i="17"/>
  <c r="Q269" i="17"/>
  <c r="Q270" i="17"/>
  <c r="Q271" i="17"/>
  <c r="Q272" i="17"/>
  <c r="Q273" i="17"/>
  <c r="Q274" i="17"/>
  <c r="Q275" i="17"/>
  <c r="M208" i="17"/>
  <c r="AJ10" i="1"/>
  <c r="AG5" i="1"/>
  <c r="V4" i="1"/>
  <c r="AV19" i="1"/>
  <c r="AV27" i="1" s="1"/>
  <c r="AG4" i="1"/>
  <c r="AG3" i="1"/>
  <c r="V3" i="1"/>
  <c r="V5" i="1"/>
  <c r="AG12" i="1"/>
  <c r="AH11" i="1"/>
  <c r="H210" i="14"/>
  <c r="B210" i="14"/>
  <c r="C212" i="14"/>
  <c r="G211" i="14"/>
  <c r="C214" i="24"/>
  <c r="G213" i="24"/>
  <c r="H212" i="24"/>
  <c r="B212" i="24"/>
  <c r="B210" i="18"/>
  <c r="H210" i="18"/>
  <c r="C212" i="18"/>
  <c r="G211" i="18"/>
  <c r="AV18" i="18"/>
  <c r="AU18" i="18" s="1"/>
  <c r="AS18" i="18"/>
  <c r="AS26" i="18" s="1"/>
  <c r="D31" i="26" s="1"/>
  <c r="AV20" i="18"/>
  <c r="AV28" i="18" s="1"/>
  <c r="AS20" i="18"/>
  <c r="AS28" i="18" s="1"/>
  <c r="D33" i="26" s="1"/>
  <c r="AV19" i="18"/>
  <c r="AU19" i="18" s="1"/>
  <c r="AS19" i="18"/>
  <c r="AS27" i="18" s="1"/>
  <c r="D32" i="26" s="1"/>
  <c r="AQ37" i="17"/>
  <c r="AQ33" i="17"/>
  <c r="AQ35" i="17"/>
  <c r="Q276" i="17"/>
  <c r="AS20" i="1"/>
  <c r="D8" i="19" s="1"/>
  <c r="AV20" i="1"/>
  <c r="AV28" i="1" s="1"/>
  <c r="AS18" i="1"/>
  <c r="D6" i="19" s="1"/>
  <c r="AV18" i="1"/>
  <c r="AV26" i="1" s="1"/>
  <c r="AS19" i="1"/>
  <c r="D7" i="19" s="1"/>
  <c r="A210" i="16"/>
  <c r="J210" i="16"/>
  <c r="J210" i="17"/>
  <c r="A210" i="17"/>
  <c r="I211" i="17"/>
  <c r="I211" i="1"/>
  <c r="A210" i="1"/>
  <c r="J210" i="1"/>
  <c r="AG11" i="18"/>
  <c r="AH14" i="18"/>
  <c r="AJ14" i="18"/>
  <c r="AH15" i="18"/>
  <c r="AJ15" i="18"/>
  <c r="V5" i="17"/>
  <c r="V3" i="17"/>
  <c r="AG5" i="17"/>
  <c r="AG3" i="17"/>
  <c r="AG4" i="17"/>
  <c r="V4" i="17"/>
  <c r="AH9" i="17"/>
  <c r="AJ9" i="17"/>
  <c r="AG9" i="17"/>
  <c r="AG13" i="1"/>
  <c r="AG14" i="1"/>
  <c r="AH12" i="1"/>
  <c r="AH13" i="1"/>
  <c r="AJ13" i="1"/>
  <c r="AJ11" i="1"/>
  <c r="C213" i="14"/>
  <c r="G212" i="14"/>
  <c r="H211" i="14"/>
  <c r="B211" i="14"/>
  <c r="H213" i="24"/>
  <c r="B213" i="24"/>
  <c r="C215" i="24"/>
  <c r="G214" i="24"/>
  <c r="C213" i="18"/>
  <c r="G212" i="18"/>
  <c r="B211" i="18"/>
  <c r="H211" i="18"/>
  <c r="AV19" i="17"/>
  <c r="AV27" i="17" s="1"/>
  <c r="AS19" i="17"/>
  <c r="D12" i="19" s="1"/>
  <c r="AV18" i="17"/>
  <c r="AV26" i="17" s="1"/>
  <c r="AS18" i="17"/>
  <c r="AS26" i="17" s="1"/>
  <c r="D11" i="26" s="1"/>
  <c r="AV20" i="17"/>
  <c r="AU20" i="17" s="1"/>
  <c r="AS20" i="17"/>
  <c r="AS28" i="17" s="1"/>
  <c r="D13" i="26" s="1"/>
  <c r="BB21" i="20"/>
  <c r="AS26" i="1"/>
  <c r="D6" i="26" s="1"/>
  <c r="J211" i="17"/>
  <c r="A211" i="17"/>
  <c r="I212" i="17"/>
  <c r="I212" i="1"/>
  <c r="A211" i="1"/>
  <c r="J211" i="1"/>
  <c r="AG12" i="18"/>
  <c r="AH16" i="18"/>
  <c r="AH10" i="17"/>
  <c r="AJ10" i="17"/>
  <c r="AG10" i="17"/>
  <c r="AH14" i="1"/>
  <c r="AJ14" i="1"/>
  <c r="AG15" i="1"/>
  <c r="AG16" i="1"/>
  <c r="AG17" i="1"/>
  <c r="AJ12" i="1"/>
  <c r="H212" i="14"/>
  <c r="B212" i="14"/>
  <c r="C214" i="14"/>
  <c r="G213" i="14"/>
  <c r="B214" i="24"/>
  <c r="H214" i="24"/>
  <c r="C216" i="24"/>
  <c r="G215" i="24"/>
  <c r="B212" i="18"/>
  <c r="H212" i="18"/>
  <c r="C214" i="18"/>
  <c r="G213" i="18"/>
  <c r="AV28" i="17"/>
  <c r="J212" i="17"/>
  <c r="A212" i="17"/>
  <c r="I213" i="17"/>
  <c r="I213" i="1"/>
  <c r="A212" i="1"/>
  <c r="J212" i="1"/>
  <c r="AH17" i="18"/>
  <c r="AH18" i="18"/>
  <c r="AJ18" i="18"/>
  <c r="AG13" i="18"/>
  <c r="AG14" i="18"/>
  <c r="AG15" i="18"/>
  <c r="AJ16" i="18"/>
  <c r="AH11" i="17"/>
  <c r="AG11" i="17"/>
  <c r="AH15" i="1"/>
  <c r="AH16" i="1"/>
  <c r="AJ16" i="1"/>
  <c r="AG18" i="1"/>
  <c r="AG19" i="1"/>
  <c r="AG20" i="1"/>
  <c r="AG21" i="1"/>
  <c r="C215" i="14"/>
  <c r="G214" i="14"/>
  <c r="H213" i="14"/>
  <c r="B213" i="14"/>
  <c r="B215" i="24"/>
  <c r="H215" i="24"/>
  <c r="C217" i="24"/>
  <c r="G216" i="24"/>
  <c r="B213" i="18"/>
  <c r="H213" i="18"/>
  <c r="C215" i="18"/>
  <c r="G214" i="18"/>
  <c r="J213" i="17"/>
  <c r="A213" i="17"/>
  <c r="I214" i="17"/>
  <c r="I214" i="1"/>
  <c r="A213" i="1"/>
  <c r="J213" i="1"/>
  <c r="AH19" i="18"/>
  <c r="AH20" i="18"/>
  <c r="AG16" i="18"/>
  <c r="AG17" i="18"/>
  <c r="AJ17" i="18"/>
  <c r="AJ11" i="17"/>
  <c r="AH12" i="17"/>
  <c r="AJ12" i="17"/>
  <c r="AG12" i="17"/>
  <c r="AJ15" i="1"/>
  <c r="AH17" i="1"/>
  <c r="AJ17" i="1"/>
  <c r="AG22" i="1"/>
  <c r="AG23" i="1"/>
  <c r="AG24" i="1"/>
  <c r="AG25" i="1"/>
  <c r="H214" i="14"/>
  <c r="B214" i="14"/>
  <c r="C216" i="14"/>
  <c r="G215" i="14"/>
  <c r="B216" i="24"/>
  <c r="H216" i="24"/>
  <c r="C218" i="24"/>
  <c r="G217" i="24"/>
  <c r="B214" i="18"/>
  <c r="H214" i="18"/>
  <c r="C216" i="18"/>
  <c r="G215" i="18"/>
  <c r="J214" i="17"/>
  <c r="A214" i="17"/>
  <c r="I215" i="17"/>
  <c r="I215" i="1"/>
  <c r="A214" i="1"/>
  <c r="J214" i="1"/>
  <c r="AJ19" i="18"/>
  <c r="AG18" i="18"/>
  <c r="AJ20" i="18"/>
  <c r="AH21" i="18"/>
  <c r="AJ21" i="18"/>
  <c r="AH13" i="17"/>
  <c r="AG13" i="17"/>
  <c r="AG26" i="1"/>
  <c r="AG27" i="1"/>
  <c r="AG28" i="1"/>
  <c r="AH18" i="1"/>
  <c r="AJ18" i="1"/>
  <c r="H215" i="14"/>
  <c r="B215" i="14"/>
  <c r="C217" i="14"/>
  <c r="G216" i="14"/>
  <c r="B217" i="24"/>
  <c r="H217" i="24"/>
  <c r="C219" i="24"/>
  <c r="G218" i="24"/>
  <c r="B215" i="18"/>
  <c r="H215" i="18"/>
  <c r="C217" i="18"/>
  <c r="G216" i="18"/>
  <c r="J215" i="17"/>
  <c r="A215" i="17"/>
  <c r="I216" i="17"/>
  <c r="I216" i="1"/>
  <c r="A215" i="1"/>
  <c r="J215" i="1"/>
  <c r="AG19" i="18"/>
  <c r="AG20" i="18"/>
  <c r="AG21" i="18"/>
  <c r="AG22" i="18"/>
  <c r="AG23" i="18"/>
  <c r="AG24" i="18"/>
  <c r="AG25" i="18"/>
  <c r="AH22" i="18"/>
  <c r="AH14" i="17"/>
  <c r="AJ13" i="17"/>
  <c r="AG14" i="17"/>
  <c r="AG29" i="1"/>
  <c r="AG30" i="1"/>
  <c r="AG31" i="1"/>
  <c r="AG32" i="1"/>
  <c r="AG33" i="1"/>
  <c r="AH19" i="1"/>
  <c r="H216" i="14"/>
  <c r="B216" i="14"/>
  <c r="C218" i="14"/>
  <c r="G217" i="14"/>
  <c r="B218" i="24"/>
  <c r="H218" i="24"/>
  <c r="C220" i="24"/>
  <c r="G219" i="24"/>
  <c r="B216" i="18"/>
  <c r="H216" i="18"/>
  <c r="C218" i="18"/>
  <c r="G217" i="18"/>
  <c r="J216" i="17"/>
  <c r="A216" i="17"/>
  <c r="I217" i="17"/>
  <c r="I217" i="1"/>
  <c r="A216" i="1"/>
  <c r="J216" i="1"/>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134" i="18"/>
  <c r="AG135" i="18"/>
  <c r="AG136" i="18"/>
  <c r="AG137" i="18"/>
  <c r="AG138" i="18"/>
  <c r="AG139" i="18"/>
  <c r="AG140" i="18"/>
  <c r="AG141" i="18"/>
  <c r="AG142" i="18"/>
  <c r="AG143" i="18"/>
  <c r="AG144" i="18"/>
  <c r="AG145" i="18"/>
  <c r="AG146" i="18"/>
  <c r="AG147" i="18"/>
  <c r="AG148" i="18"/>
  <c r="AG149" i="18"/>
  <c r="AG150" i="18"/>
  <c r="AG151" i="18"/>
  <c r="AG152" i="18"/>
  <c r="AG153" i="18"/>
  <c r="AG154" i="18"/>
  <c r="AG155" i="18"/>
  <c r="AG156" i="18"/>
  <c r="AG157" i="18"/>
  <c r="AG158" i="18"/>
  <c r="AG159" i="18"/>
  <c r="AG160" i="18"/>
  <c r="AG161" i="18"/>
  <c r="AG162" i="18"/>
  <c r="AG163" i="18"/>
  <c r="AG164" i="18"/>
  <c r="AG165" i="18"/>
  <c r="AG166" i="18"/>
  <c r="AG167" i="18"/>
  <c r="AG168" i="18"/>
  <c r="AG169" i="18"/>
  <c r="AG170" i="18"/>
  <c r="AG171" i="18"/>
  <c r="AG172" i="18"/>
  <c r="AG173" i="18"/>
  <c r="AG174" i="18"/>
  <c r="AG175" i="18"/>
  <c r="AG176" i="18"/>
  <c r="AG177" i="18"/>
  <c r="AG178" i="18"/>
  <c r="AG179" i="18"/>
  <c r="AG180" i="18"/>
  <c r="AG181" i="18"/>
  <c r="AG182" i="18"/>
  <c r="AG183" i="18"/>
  <c r="AG184" i="18"/>
  <c r="AG185" i="18"/>
  <c r="AG186" i="18"/>
  <c r="AG187" i="18"/>
  <c r="AG188" i="18"/>
  <c r="AG189" i="18"/>
  <c r="AG190" i="18"/>
  <c r="AG191" i="18"/>
  <c r="AG192" i="18"/>
  <c r="AG193" i="18"/>
  <c r="AG194" i="18"/>
  <c r="AG195" i="18"/>
  <c r="AG196" i="18"/>
  <c r="AG197" i="18"/>
  <c r="AG198" i="18"/>
  <c r="AG199" i="18"/>
  <c r="AG200" i="18"/>
  <c r="AG201" i="18"/>
  <c r="AG202" i="18"/>
  <c r="AG203" i="18"/>
  <c r="AG204" i="18"/>
  <c r="AG205" i="18"/>
  <c r="AG206" i="18"/>
  <c r="AG207" i="18"/>
  <c r="AG208" i="18"/>
  <c r="AG209" i="18"/>
  <c r="AG210" i="18"/>
  <c r="AG211" i="18"/>
  <c r="AG212" i="18"/>
  <c r="AG213" i="18"/>
  <c r="AG214" i="18"/>
  <c r="AG215" i="18"/>
  <c r="AG216" i="18"/>
  <c r="AG217" i="18"/>
  <c r="AG218" i="18"/>
  <c r="AG219" i="18"/>
  <c r="AG220" i="18"/>
  <c r="AG221" i="18"/>
  <c r="AG222" i="18"/>
  <c r="AG223" i="18"/>
  <c r="AG224" i="18"/>
  <c r="AG225" i="18"/>
  <c r="AG226" i="18"/>
  <c r="AG227" i="18"/>
  <c r="AG228" i="18"/>
  <c r="AG229" i="18"/>
  <c r="AG230" i="18"/>
  <c r="AG231" i="18"/>
  <c r="AG232" i="18"/>
  <c r="AG233" i="18"/>
  <c r="AG234" i="18"/>
  <c r="AG235" i="18"/>
  <c r="AG236" i="18"/>
  <c r="AJ22" i="18"/>
  <c r="AH23" i="18"/>
  <c r="AJ14" i="17"/>
  <c r="AH15" i="17"/>
  <c r="AJ15" i="17"/>
  <c r="AG15" i="17"/>
  <c r="AG16" i="17"/>
  <c r="AG17" i="17"/>
  <c r="AG18" i="17"/>
  <c r="AG19" i="17"/>
  <c r="AG20" i="17"/>
  <c r="AG21" i="17"/>
  <c r="AG22" i="17"/>
  <c r="AG23" i="17"/>
  <c r="AG24" i="17"/>
  <c r="AG25" i="17"/>
  <c r="AG26" i="17"/>
  <c r="AG27" i="17"/>
  <c r="AG28" i="17"/>
  <c r="AG29" i="17"/>
  <c r="AG30" i="17"/>
  <c r="AG31" i="17"/>
  <c r="AG32" i="17"/>
  <c r="AG33" i="17"/>
  <c r="AG34" i="17"/>
  <c r="AG35" i="17"/>
  <c r="AG36" i="17"/>
  <c r="AG37" i="17"/>
  <c r="AG38" i="17"/>
  <c r="AG39" i="17"/>
  <c r="AG40" i="17"/>
  <c r="AG41" i="17"/>
  <c r="AG42" i="17"/>
  <c r="AG43" i="17"/>
  <c r="AG44" i="17"/>
  <c r="AG45" i="17"/>
  <c r="AG46" i="17"/>
  <c r="AG47" i="17"/>
  <c r="AG48" i="17"/>
  <c r="AG49" i="17"/>
  <c r="AG50" i="17"/>
  <c r="AG51" i="17"/>
  <c r="AG52" i="17"/>
  <c r="AG53" i="17"/>
  <c r="AG54" i="17"/>
  <c r="AG55" i="17"/>
  <c r="AG56" i="17"/>
  <c r="AG57" i="17"/>
  <c r="AG58" i="17"/>
  <c r="AG59" i="17"/>
  <c r="AG60" i="17"/>
  <c r="AG61" i="17"/>
  <c r="AG62" i="17"/>
  <c r="AG63" i="17"/>
  <c r="AG64" i="17"/>
  <c r="AG65" i="17"/>
  <c r="AG66" i="17"/>
  <c r="AG67" i="17"/>
  <c r="AG68" i="17"/>
  <c r="AG69" i="17"/>
  <c r="AG70" i="17"/>
  <c r="AG71" i="17"/>
  <c r="AG72" i="17"/>
  <c r="AG73" i="17"/>
  <c r="AG74" i="17"/>
  <c r="AG75" i="17"/>
  <c r="AG76" i="17"/>
  <c r="AG77" i="17"/>
  <c r="AG78" i="17"/>
  <c r="AG79" i="17"/>
  <c r="AG80" i="17"/>
  <c r="AG81" i="17"/>
  <c r="AG82" i="17"/>
  <c r="AG83" i="17"/>
  <c r="AG84" i="17"/>
  <c r="AG85" i="17"/>
  <c r="AG86" i="17"/>
  <c r="AG87" i="17"/>
  <c r="AG88" i="17"/>
  <c r="AG89" i="17"/>
  <c r="AG90" i="17"/>
  <c r="AG91" i="17"/>
  <c r="AG92" i="17"/>
  <c r="AG93" i="17"/>
  <c r="AG94" i="17"/>
  <c r="AG95" i="17"/>
  <c r="AG96" i="17"/>
  <c r="AG97" i="17"/>
  <c r="AG98" i="17"/>
  <c r="AG99" i="17"/>
  <c r="AG100" i="17"/>
  <c r="AG101" i="17"/>
  <c r="AG102" i="17"/>
  <c r="AG103" i="17"/>
  <c r="AG104" i="17"/>
  <c r="AG105" i="17"/>
  <c r="AG106" i="17"/>
  <c r="AG107" i="17"/>
  <c r="AG108" i="17"/>
  <c r="AG109" i="17"/>
  <c r="AG110" i="17"/>
  <c r="AG111" i="17"/>
  <c r="AG112" i="17"/>
  <c r="AG113" i="17"/>
  <c r="AG114" i="17"/>
  <c r="AG115" i="17"/>
  <c r="AG116" i="17"/>
  <c r="AG117" i="17"/>
  <c r="AG118" i="17"/>
  <c r="AG119" i="17"/>
  <c r="AG120" i="17"/>
  <c r="AG121" i="17"/>
  <c r="AG122" i="17"/>
  <c r="AG123" i="17"/>
  <c r="AG124" i="17"/>
  <c r="AG125" i="17"/>
  <c r="AG126" i="17"/>
  <c r="AG127" i="17"/>
  <c r="AG128" i="17"/>
  <c r="AG129" i="17"/>
  <c r="AG130" i="17"/>
  <c r="AG131" i="17"/>
  <c r="AG132" i="17"/>
  <c r="AG133" i="17"/>
  <c r="AG134" i="17"/>
  <c r="AG135" i="17"/>
  <c r="AG136" i="17"/>
  <c r="AG137" i="17"/>
  <c r="AG138" i="17"/>
  <c r="AG139" i="17"/>
  <c r="AG140" i="17"/>
  <c r="AG141" i="17"/>
  <c r="AG142" i="17"/>
  <c r="AG143" i="17"/>
  <c r="AG144" i="17"/>
  <c r="AG145" i="17"/>
  <c r="AG146" i="17"/>
  <c r="AG147" i="17"/>
  <c r="AG148" i="17"/>
  <c r="AG149" i="17"/>
  <c r="AG150" i="17"/>
  <c r="AG151" i="17"/>
  <c r="AG152" i="17"/>
  <c r="AG153" i="17"/>
  <c r="AG154" i="17"/>
  <c r="AG155" i="17"/>
  <c r="AG156" i="17"/>
  <c r="AG157" i="17"/>
  <c r="AG158" i="17"/>
  <c r="AG159" i="17"/>
  <c r="AG160" i="17"/>
  <c r="AG161" i="17"/>
  <c r="AG162" i="17"/>
  <c r="AG163" i="17"/>
  <c r="AG164" i="17"/>
  <c r="AG165" i="17"/>
  <c r="AG166" i="17"/>
  <c r="AG167" i="17"/>
  <c r="AG168" i="17"/>
  <c r="AG169" i="17"/>
  <c r="AG170" i="17"/>
  <c r="AG171" i="17"/>
  <c r="AG172" i="17"/>
  <c r="AG173" i="17"/>
  <c r="AG174" i="17"/>
  <c r="AG175" i="17"/>
  <c r="AG176" i="17"/>
  <c r="AG177" i="17"/>
  <c r="AG178" i="17"/>
  <c r="AG179" i="17"/>
  <c r="AG180" i="17"/>
  <c r="AG181" i="17"/>
  <c r="AG182" i="17"/>
  <c r="AG183" i="17"/>
  <c r="AG184" i="17"/>
  <c r="AG185" i="17"/>
  <c r="AG186" i="17"/>
  <c r="AG187" i="17"/>
  <c r="AG188" i="17"/>
  <c r="AG189" i="17"/>
  <c r="AG190" i="17"/>
  <c r="AG191" i="17"/>
  <c r="AG192" i="17"/>
  <c r="AG193" i="17"/>
  <c r="AG194" i="17"/>
  <c r="AG195" i="17"/>
  <c r="AG196" i="17"/>
  <c r="AG197" i="17"/>
  <c r="AG198" i="17"/>
  <c r="AG199" i="17"/>
  <c r="AG200" i="17"/>
  <c r="AG201" i="17"/>
  <c r="AG202" i="17"/>
  <c r="AG203" i="17"/>
  <c r="AG204" i="17"/>
  <c r="AG205" i="17"/>
  <c r="AG206" i="17"/>
  <c r="AG207" i="17"/>
  <c r="AG208" i="17"/>
  <c r="AG209" i="17"/>
  <c r="AG210" i="17"/>
  <c r="AG211" i="17"/>
  <c r="AG212" i="17"/>
  <c r="AG213" i="17"/>
  <c r="AG214" i="17"/>
  <c r="AG215" i="17"/>
  <c r="AG216" i="17"/>
  <c r="AG217" i="17"/>
  <c r="AG218" i="17"/>
  <c r="AG219" i="17"/>
  <c r="AG220" i="17"/>
  <c r="AG221" i="17"/>
  <c r="AG222" i="17"/>
  <c r="AG223" i="17"/>
  <c r="AG224" i="17"/>
  <c r="AG225" i="17"/>
  <c r="AG226" i="17"/>
  <c r="AG227" i="17"/>
  <c r="AG228" i="17"/>
  <c r="AG229" i="17"/>
  <c r="AG230" i="17"/>
  <c r="AG231" i="17"/>
  <c r="AG232" i="17"/>
  <c r="AG233" i="17"/>
  <c r="AG234" i="17"/>
  <c r="AG235" i="17"/>
  <c r="AG236" i="17"/>
  <c r="AG237" i="17"/>
  <c r="AG34" i="1"/>
  <c r="AG35" i="1"/>
  <c r="AJ19" i="1"/>
  <c r="AH20" i="1"/>
  <c r="C219" i="14"/>
  <c r="G218" i="14"/>
  <c r="H217" i="14"/>
  <c r="B217" i="14"/>
  <c r="B219" i="24"/>
  <c r="H219" i="24"/>
  <c r="C221" i="24"/>
  <c r="C222" i="24"/>
  <c r="C223" i="24"/>
  <c r="C224" i="24"/>
  <c r="C225" i="24"/>
  <c r="C226" i="24"/>
  <c r="C227" i="24"/>
  <c r="C228" i="24"/>
  <c r="C229" i="24"/>
  <c r="C230" i="24"/>
  <c r="C231" i="24"/>
  <c r="C232" i="24"/>
  <c r="C233" i="24"/>
  <c r="C234" i="24"/>
  <c r="C235" i="24"/>
  <c r="C236" i="24"/>
  <c r="C237" i="24"/>
  <c r="G220" i="24"/>
  <c r="B217" i="18"/>
  <c r="H217" i="18"/>
  <c r="C219" i="18"/>
  <c r="G218" i="18"/>
  <c r="J217" i="17"/>
  <c r="A217" i="17"/>
  <c r="I218" i="17"/>
  <c r="A218" i="17"/>
  <c r="I218" i="1"/>
  <c r="A218" i="1"/>
  <c r="A217" i="1"/>
  <c r="J217" i="1"/>
  <c r="AJ23" i="18"/>
  <c r="AH24" i="18"/>
  <c r="AH16" i="17"/>
  <c r="AG36" i="1"/>
  <c r="AG37" i="1"/>
  <c r="AG38" i="1"/>
  <c r="AG39" i="1"/>
  <c r="AG40" i="1"/>
  <c r="AG41" i="1"/>
  <c r="AJ20" i="1"/>
  <c r="AH21" i="1"/>
  <c r="AJ21" i="1"/>
  <c r="H218" i="14"/>
  <c r="B218" i="14"/>
  <c r="C220" i="14"/>
  <c r="C221" i="14"/>
  <c r="C222" i="14"/>
  <c r="C223" i="14"/>
  <c r="C224" i="14"/>
  <c r="C225" i="14"/>
  <c r="C226" i="14"/>
  <c r="C227" i="14"/>
  <c r="C228" i="14"/>
  <c r="C229" i="14"/>
  <c r="C230" i="14"/>
  <c r="C231" i="14"/>
  <c r="C232" i="14"/>
  <c r="C233" i="14"/>
  <c r="C234" i="14"/>
  <c r="C235" i="14"/>
  <c r="C236" i="14"/>
  <c r="C237" i="14"/>
  <c r="G219" i="14"/>
  <c r="H220" i="24"/>
  <c r="B220" i="24"/>
  <c r="U5" i="24"/>
  <c r="U3" i="24"/>
  <c r="U4" i="24"/>
  <c r="B218" i="18"/>
  <c r="H218" i="18"/>
  <c r="C220" i="18"/>
  <c r="G219" i="18"/>
  <c r="I219" i="17"/>
  <c r="A219" i="17"/>
  <c r="I219" i="1"/>
  <c r="A219" i="1"/>
  <c r="AJ24" i="18"/>
  <c r="AH25" i="18"/>
  <c r="AJ16" i="17"/>
  <c r="AH17" i="17"/>
  <c r="AJ17" i="17"/>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H22" i="1"/>
  <c r="AJ22" i="1"/>
  <c r="H219" i="14"/>
  <c r="B219" i="14"/>
  <c r="U3" i="14"/>
  <c r="U4" i="14"/>
  <c r="U5" i="14"/>
  <c r="AV10" i="24"/>
  <c r="AU10" i="24" s="1"/>
  <c r="AT10" i="24" s="1"/>
  <c r="AS10" i="24"/>
  <c r="J26" i="19" s="1"/>
  <c r="AS12" i="24"/>
  <c r="J28" i="19" s="1"/>
  <c r="AV12" i="24"/>
  <c r="AV11" i="24"/>
  <c r="AU11" i="24" s="1"/>
  <c r="AT11" i="24" s="1"/>
  <c r="AS11" i="24"/>
  <c r="J27" i="19" s="1"/>
  <c r="H219" i="18"/>
  <c r="B219" i="18"/>
  <c r="C221" i="18"/>
  <c r="G220" i="18"/>
  <c r="I220" i="17"/>
  <c r="A220" i="17"/>
  <c r="I220" i="1"/>
  <c r="A220" i="1"/>
  <c r="AJ25" i="18"/>
  <c r="AH26" i="18"/>
  <c r="AH18" i="17"/>
  <c r="AJ18" i="17"/>
  <c r="AH23" i="1"/>
  <c r="AJ23" i="1"/>
  <c r="AS11" i="14"/>
  <c r="B27" i="19" s="1"/>
  <c r="AV11" i="14"/>
  <c r="AS10" i="14"/>
  <c r="B26" i="19" s="1"/>
  <c r="AV10" i="14"/>
  <c r="AU10" i="14" s="1"/>
  <c r="AT10" i="14" s="1"/>
  <c r="AS12" i="14"/>
  <c r="B28" i="19" s="1"/>
  <c r="AV12" i="14"/>
  <c r="AU12" i="14" s="1"/>
  <c r="AT12" i="14" s="1"/>
  <c r="H220" i="18"/>
  <c r="B220" i="18"/>
  <c r="C222" i="18"/>
  <c r="G221" i="18"/>
  <c r="I221" i="17"/>
  <c r="A221" i="17"/>
  <c r="I221" i="1"/>
  <c r="A221" i="1"/>
  <c r="AJ26" i="18"/>
  <c r="AH27" i="18"/>
  <c r="AH19" i="17"/>
  <c r="AJ19" i="17"/>
  <c r="AH24" i="1"/>
  <c r="AJ24" i="1"/>
  <c r="H221" i="18"/>
  <c r="B221" i="18"/>
  <c r="C223" i="18"/>
  <c r="G222" i="18"/>
  <c r="I222" i="17"/>
  <c r="I222" i="1"/>
  <c r="A222" i="1"/>
  <c r="AH25" i="1"/>
  <c r="AH26" i="1"/>
  <c r="AJ26" i="1"/>
  <c r="AJ27" i="18"/>
  <c r="AH28" i="18"/>
  <c r="AH20" i="17"/>
  <c r="AJ20" i="17"/>
  <c r="B222" i="18"/>
  <c r="H222" i="18"/>
  <c r="C224" i="18"/>
  <c r="G223" i="18"/>
  <c r="AJ25" i="1"/>
  <c r="A222" i="17"/>
  <c r="AF4" i="17"/>
  <c r="AF5" i="17"/>
  <c r="AF3" i="17"/>
  <c r="I223" i="1"/>
  <c r="A223" i="1"/>
  <c r="AH27" i="1"/>
  <c r="AH28" i="1"/>
  <c r="AJ28" i="18"/>
  <c r="AH29" i="18"/>
  <c r="AH21" i="17"/>
  <c r="AJ21" i="17"/>
  <c r="H223" i="18"/>
  <c r="B223" i="18"/>
  <c r="C225" i="18"/>
  <c r="G224" i="18"/>
  <c r="AJ27" i="1"/>
  <c r="I224" i="1"/>
  <c r="A224" i="1"/>
  <c r="AJ29" i="18"/>
  <c r="AH30" i="18"/>
  <c r="AH22" i="17"/>
  <c r="AJ22" i="17"/>
  <c r="AJ28" i="1"/>
  <c r="AH29" i="1"/>
  <c r="H224" i="18"/>
  <c r="B224" i="18"/>
  <c r="C226" i="18"/>
  <c r="G225" i="18"/>
  <c r="I225" i="1"/>
  <c r="A225" i="1"/>
  <c r="AJ30" i="18"/>
  <c r="AH31" i="18"/>
  <c r="AH23" i="17"/>
  <c r="AH24" i="17"/>
  <c r="AJ24" i="17"/>
  <c r="AJ29" i="1"/>
  <c r="AH30" i="1"/>
  <c r="H225" i="18"/>
  <c r="B225" i="18"/>
  <c r="C227" i="18"/>
  <c r="G226" i="18"/>
  <c r="I226" i="1"/>
  <c r="A226" i="1"/>
  <c r="AJ31" i="18"/>
  <c r="AH32" i="18"/>
  <c r="AJ23" i="17"/>
  <c r="AH25" i="17"/>
  <c r="AH26" i="17"/>
  <c r="AJ26" i="17"/>
  <c r="AJ30" i="1"/>
  <c r="AH31" i="1"/>
  <c r="B226" i="18"/>
  <c r="H226" i="18"/>
  <c r="C228" i="18"/>
  <c r="G227" i="18"/>
  <c r="I227" i="1"/>
  <c r="A227" i="1"/>
  <c r="AJ32" i="18"/>
  <c r="AH33" i="18"/>
  <c r="AJ25" i="17"/>
  <c r="AH27" i="17"/>
  <c r="AH28" i="17"/>
  <c r="AJ28" i="17"/>
  <c r="AJ31" i="1"/>
  <c r="AH32" i="1"/>
  <c r="H227" i="18"/>
  <c r="B227" i="18"/>
  <c r="C229" i="18"/>
  <c r="G228" i="18"/>
  <c r="I228" i="1"/>
  <c r="A228" i="1"/>
  <c r="AJ33" i="18"/>
  <c r="AH34" i="18"/>
  <c r="AJ27" i="17"/>
  <c r="AH29" i="17"/>
  <c r="AH30" i="17"/>
  <c r="AJ30" i="17"/>
  <c r="AJ32" i="1"/>
  <c r="AH33" i="1"/>
  <c r="H228" i="18"/>
  <c r="B228" i="18"/>
  <c r="C230" i="18"/>
  <c r="G229" i="18"/>
  <c r="I229" i="1"/>
  <c r="A229" i="1"/>
  <c r="AJ34" i="18"/>
  <c r="AH35" i="18"/>
  <c r="AH31" i="17"/>
  <c r="AH32" i="17"/>
  <c r="AJ29" i="17"/>
  <c r="AJ33" i="1"/>
  <c r="AH34" i="1"/>
  <c r="H229" i="18"/>
  <c r="B229" i="18"/>
  <c r="C231" i="18"/>
  <c r="G230" i="18"/>
  <c r="I230" i="1"/>
  <c r="A230" i="1"/>
  <c r="AJ35" i="18"/>
  <c r="AH36" i="18"/>
  <c r="AJ31" i="17"/>
  <c r="AJ32" i="17"/>
  <c r="AH33" i="17"/>
  <c r="AJ34" i="1"/>
  <c r="AH35" i="1"/>
  <c r="B230" i="18"/>
  <c r="H230" i="18"/>
  <c r="C232" i="18"/>
  <c r="G231" i="18"/>
  <c r="C236" i="1"/>
  <c r="C237" i="1"/>
  <c r="I231" i="1"/>
  <c r="AJ36" i="18"/>
  <c r="AH37" i="18"/>
  <c r="AJ33" i="17"/>
  <c r="AH34" i="17"/>
  <c r="AJ35" i="1"/>
  <c r="AH36" i="1"/>
  <c r="H231" i="18"/>
  <c r="B231" i="18"/>
  <c r="C233" i="18"/>
  <c r="G232" i="18"/>
  <c r="A231" i="1"/>
  <c r="AF5" i="1"/>
  <c r="AF3" i="1"/>
  <c r="AF4" i="1"/>
  <c r="AJ37" i="18"/>
  <c r="AH38" i="18"/>
  <c r="AJ34" i="17"/>
  <c r="AH35" i="17"/>
  <c r="AJ36" i="1"/>
  <c r="AH37" i="1"/>
  <c r="H232" i="18"/>
  <c r="B232" i="18"/>
  <c r="C234" i="18"/>
  <c r="G233" i="18"/>
  <c r="AJ38" i="18"/>
  <c r="AH39" i="18"/>
  <c r="AJ35" i="17"/>
  <c r="AH36" i="17"/>
  <c r="AJ37" i="1"/>
  <c r="AH38" i="1"/>
  <c r="H233" i="18"/>
  <c r="B233" i="18"/>
  <c r="C235" i="18"/>
  <c r="G234" i="18"/>
  <c r="AJ39" i="18"/>
  <c r="AH40" i="18"/>
  <c r="AJ36" i="17"/>
  <c r="AH37" i="17"/>
  <c r="AJ38" i="1"/>
  <c r="AH39" i="1"/>
  <c r="B234" i="18"/>
  <c r="H234" i="18"/>
  <c r="C236" i="18"/>
  <c r="G236" i="18"/>
  <c r="G235" i="18"/>
  <c r="AJ40" i="18"/>
  <c r="AH41" i="18"/>
  <c r="AJ37" i="17"/>
  <c r="AH38" i="17"/>
  <c r="AJ39" i="1"/>
  <c r="AH40" i="1"/>
  <c r="H235" i="18"/>
  <c r="B235" i="18"/>
  <c r="H236" i="18"/>
  <c r="B236" i="18"/>
  <c r="U3" i="18"/>
  <c r="U4" i="18"/>
  <c r="U5" i="18"/>
  <c r="AJ41" i="18"/>
  <c r="AH42" i="18"/>
  <c r="AJ38" i="17"/>
  <c r="AH39" i="17"/>
  <c r="AJ40" i="1"/>
  <c r="AH41" i="1"/>
  <c r="AV12" i="18"/>
  <c r="AS12" i="18"/>
  <c r="B33" i="19" s="1"/>
  <c r="AS11" i="18"/>
  <c r="B32" i="19" s="1"/>
  <c r="AL5" i="28" s="1"/>
  <c r="AV11" i="18"/>
  <c r="AV10" i="18"/>
  <c r="AU10" i="18" s="1"/>
  <c r="AT10" i="18" s="1"/>
  <c r="AS10" i="18"/>
  <c r="B31" i="19" s="1"/>
  <c r="AJ42" i="18"/>
  <c r="AH43" i="18"/>
  <c r="AJ39" i="17"/>
  <c r="AH40" i="17"/>
  <c r="AJ41" i="1"/>
  <c r="AH42" i="1"/>
  <c r="AJ43" i="18"/>
  <c r="AH44" i="18"/>
  <c r="AJ40" i="17"/>
  <c r="AH41" i="17"/>
  <c r="AJ42" i="1"/>
  <c r="AH43" i="1"/>
  <c r="AJ44" i="18"/>
  <c r="AH45" i="18"/>
  <c r="AJ41" i="17"/>
  <c r="AH42" i="17"/>
  <c r="AJ43" i="1"/>
  <c r="AH44" i="1"/>
  <c r="AJ45" i="18"/>
  <c r="AH46" i="18"/>
  <c r="AJ42" i="17"/>
  <c r="AH43" i="17"/>
  <c r="AJ44" i="1"/>
  <c r="AH45" i="1"/>
  <c r="AJ46" i="18"/>
  <c r="AH47" i="18"/>
  <c r="AJ43" i="17"/>
  <c r="AH44" i="17"/>
  <c r="AJ45" i="1"/>
  <c r="AH46" i="1"/>
  <c r="AJ47" i="18"/>
  <c r="AH48" i="18"/>
  <c r="AJ44" i="17"/>
  <c r="AH45" i="17"/>
  <c r="AJ46" i="1"/>
  <c r="AH47" i="1"/>
  <c r="AJ48" i="18"/>
  <c r="AH49" i="18"/>
  <c r="AJ45" i="17"/>
  <c r="AH46" i="17"/>
  <c r="AJ47" i="1"/>
  <c r="AH48" i="1"/>
  <c r="AJ49" i="18"/>
  <c r="AH50" i="18"/>
  <c r="AJ46" i="17"/>
  <c r="AH47" i="17"/>
  <c r="AJ48" i="1"/>
  <c r="AH49" i="1"/>
  <c r="AJ50" i="18"/>
  <c r="AH51" i="18"/>
  <c r="AJ47" i="17"/>
  <c r="AH48" i="17"/>
  <c r="AJ49" i="1"/>
  <c r="AH50" i="1"/>
  <c r="AJ51" i="18"/>
  <c r="AH52" i="18"/>
  <c r="AJ48" i="17"/>
  <c r="AH49" i="17"/>
  <c r="AJ50" i="1"/>
  <c r="AH51" i="1"/>
  <c r="AJ52" i="18"/>
  <c r="AH53" i="18"/>
  <c r="AJ49" i="17"/>
  <c r="AH50" i="17"/>
  <c r="AJ51" i="1"/>
  <c r="AH52" i="1"/>
  <c r="AJ53" i="18"/>
  <c r="AH54" i="18"/>
  <c r="AJ50" i="17"/>
  <c r="AH51" i="17"/>
  <c r="AJ52" i="1"/>
  <c r="AH53" i="1"/>
  <c r="AJ54" i="18"/>
  <c r="AH55" i="18"/>
  <c r="AJ51" i="17"/>
  <c r="AH52" i="17"/>
  <c r="AJ53" i="1"/>
  <c r="AH54" i="1"/>
  <c r="AJ55" i="18"/>
  <c r="AH56" i="18"/>
  <c r="AJ52" i="17"/>
  <c r="AH53" i="17"/>
  <c r="AJ54" i="1"/>
  <c r="AH55" i="1"/>
  <c r="AJ56" i="18"/>
  <c r="AH57" i="18"/>
  <c r="AJ53" i="17"/>
  <c r="AH54" i="17"/>
  <c r="AJ55" i="1"/>
  <c r="AH56" i="1"/>
  <c r="AJ57" i="18"/>
  <c r="AH58" i="18"/>
  <c r="AJ54" i="17"/>
  <c r="AH55" i="17"/>
  <c r="AJ56" i="1"/>
  <c r="AH57" i="1"/>
  <c r="AJ58" i="18"/>
  <c r="AH59" i="18"/>
  <c r="AJ55" i="17"/>
  <c r="AH56" i="17"/>
  <c r="AJ57" i="1"/>
  <c r="AH58" i="1"/>
  <c r="AJ59" i="18"/>
  <c r="AH60" i="18"/>
  <c r="AJ56" i="17"/>
  <c r="AH57" i="17"/>
  <c r="AJ58" i="1"/>
  <c r="AH59" i="1"/>
  <c r="AJ60" i="18"/>
  <c r="AH61" i="18"/>
  <c r="AJ57" i="17"/>
  <c r="AH58" i="17"/>
  <c r="AJ59" i="1"/>
  <c r="AH60" i="1"/>
  <c r="AJ61" i="18"/>
  <c r="AH62" i="18"/>
  <c r="AJ58" i="17"/>
  <c r="AH59" i="17"/>
  <c r="AJ60" i="1"/>
  <c r="AH61" i="1"/>
  <c r="AJ62" i="18"/>
  <c r="AH63" i="18"/>
  <c r="AJ59" i="17"/>
  <c r="AH60" i="17"/>
  <c r="AJ61" i="1"/>
  <c r="AH62" i="1"/>
  <c r="AJ63" i="18"/>
  <c r="AH64" i="18"/>
  <c r="AJ60" i="17"/>
  <c r="AH61" i="17"/>
  <c r="AJ62" i="1"/>
  <c r="AH63" i="1"/>
  <c r="AJ64" i="18"/>
  <c r="AH65" i="18"/>
  <c r="AJ61" i="17"/>
  <c r="AH62" i="17"/>
  <c r="AJ63" i="1"/>
  <c r="AH64" i="1"/>
  <c r="AJ65" i="18"/>
  <c r="AH66" i="18"/>
  <c r="AJ62" i="17"/>
  <c r="AH63" i="17"/>
  <c r="AJ64" i="1"/>
  <c r="AH65" i="1"/>
  <c r="AJ66" i="18"/>
  <c r="AH67" i="18"/>
  <c r="AJ63" i="17"/>
  <c r="AH64" i="17"/>
  <c r="AJ65" i="1"/>
  <c r="AH66" i="1"/>
  <c r="AJ67" i="18"/>
  <c r="AH68" i="18"/>
  <c r="AJ64" i="17"/>
  <c r="AH65" i="17"/>
  <c r="AJ66" i="1"/>
  <c r="AH67" i="1"/>
  <c r="AJ68" i="18"/>
  <c r="AH69" i="18"/>
  <c r="AJ65" i="17"/>
  <c r="AH66" i="17"/>
  <c r="AJ67" i="1"/>
  <c r="AH68" i="1"/>
  <c r="AJ69" i="18"/>
  <c r="AH70" i="18"/>
  <c r="AJ66" i="17"/>
  <c r="AH67" i="17"/>
  <c r="AJ68" i="1"/>
  <c r="AH69" i="1"/>
  <c r="AJ70" i="18"/>
  <c r="AH71" i="18"/>
  <c r="AJ67" i="17"/>
  <c r="AH68" i="17"/>
  <c r="AJ69" i="1"/>
  <c r="AH70" i="1"/>
  <c r="AJ71" i="18"/>
  <c r="AH72" i="18"/>
  <c r="AJ68" i="17"/>
  <c r="AH69" i="17"/>
  <c r="AJ70" i="1"/>
  <c r="AH71" i="1"/>
  <c r="AJ72" i="18"/>
  <c r="AH73" i="18"/>
  <c r="AJ69" i="17"/>
  <c r="AH70" i="17"/>
  <c r="AJ71" i="1"/>
  <c r="AH72" i="1"/>
  <c r="AJ73" i="18"/>
  <c r="AH74" i="18"/>
  <c r="AJ70" i="17"/>
  <c r="AH71" i="17"/>
  <c r="AJ72" i="1"/>
  <c r="AH73" i="1"/>
  <c r="AJ74" i="18"/>
  <c r="AH75" i="18"/>
  <c r="AJ71" i="17"/>
  <c r="AH72" i="17"/>
  <c r="AJ73" i="1"/>
  <c r="AH74" i="1"/>
  <c r="AJ75" i="18"/>
  <c r="AH76" i="18"/>
  <c r="AJ72" i="17"/>
  <c r="AH73" i="17"/>
  <c r="AJ74" i="1"/>
  <c r="AH75" i="1"/>
  <c r="AJ76" i="18"/>
  <c r="AH77" i="18"/>
  <c r="AJ73" i="17"/>
  <c r="AH74" i="17"/>
  <c r="AJ75" i="1"/>
  <c r="AH76" i="1"/>
  <c r="AJ77" i="18"/>
  <c r="AH78" i="18"/>
  <c r="AJ74" i="17"/>
  <c r="AH75" i="17"/>
  <c r="AJ76" i="1"/>
  <c r="AH77" i="1"/>
  <c r="AJ78" i="18"/>
  <c r="AH79" i="18"/>
  <c r="AJ75" i="17"/>
  <c r="AH76" i="17"/>
  <c r="AJ77" i="1"/>
  <c r="AH78" i="1"/>
  <c r="AJ79" i="18"/>
  <c r="AH80" i="18"/>
  <c r="AJ76" i="17"/>
  <c r="AH77" i="17"/>
  <c r="AJ78" i="1"/>
  <c r="AH79" i="1"/>
  <c r="AJ80" i="18"/>
  <c r="AH81" i="18"/>
  <c r="AJ77" i="17"/>
  <c r="AH78" i="17"/>
  <c r="AJ79" i="1"/>
  <c r="AH80" i="1"/>
  <c r="AJ81" i="18"/>
  <c r="AH82" i="18"/>
  <c r="AJ78" i="17"/>
  <c r="AH79" i="17"/>
  <c r="AJ80" i="1"/>
  <c r="AH81" i="1"/>
  <c r="AJ82" i="18"/>
  <c r="AH83" i="18"/>
  <c r="AJ79" i="17"/>
  <c r="AH80" i="17"/>
  <c r="AJ81" i="1"/>
  <c r="AH82" i="1"/>
  <c r="AJ83" i="18"/>
  <c r="AH84" i="18"/>
  <c r="AJ80" i="17"/>
  <c r="AH81" i="17"/>
  <c r="AJ82" i="1"/>
  <c r="AH83" i="1"/>
  <c r="AJ84" i="18"/>
  <c r="AH85" i="18"/>
  <c r="AJ81" i="17"/>
  <c r="AH82" i="17"/>
  <c r="AJ83" i="1"/>
  <c r="AH84" i="1"/>
  <c r="AJ85" i="18"/>
  <c r="AH86" i="18"/>
  <c r="AJ82" i="17"/>
  <c r="AH83" i="17"/>
  <c r="AJ84" i="1"/>
  <c r="AH85" i="1"/>
  <c r="AJ86" i="18"/>
  <c r="AH87" i="18"/>
  <c r="AJ83" i="17"/>
  <c r="AH84" i="17"/>
  <c r="AJ85" i="1"/>
  <c r="AH86" i="1"/>
  <c r="AJ87" i="18"/>
  <c r="AH88" i="18"/>
  <c r="AJ84" i="17"/>
  <c r="AH85" i="17"/>
  <c r="AJ86" i="1"/>
  <c r="AH87" i="1"/>
  <c r="AJ88" i="18"/>
  <c r="AH89" i="18"/>
  <c r="AJ85" i="17"/>
  <c r="AH86" i="17"/>
  <c r="AJ87" i="1"/>
  <c r="AH88" i="1"/>
  <c r="AJ89" i="18"/>
  <c r="AH90" i="18"/>
  <c r="AJ86" i="17"/>
  <c r="AH87" i="17"/>
  <c r="AJ88" i="1"/>
  <c r="AH89" i="1"/>
  <c r="AJ90" i="18"/>
  <c r="AH91" i="18"/>
  <c r="AJ87" i="17"/>
  <c r="AH88" i="17"/>
  <c r="AJ89" i="1"/>
  <c r="AH90" i="1"/>
  <c r="AJ91" i="18"/>
  <c r="AH92" i="18"/>
  <c r="AJ88" i="17"/>
  <c r="AH89" i="17"/>
  <c r="AJ90" i="1"/>
  <c r="AH91" i="1"/>
  <c r="AJ92" i="18"/>
  <c r="AH93" i="18"/>
  <c r="AJ89" i="17"/>
  <c r="AH90" i="17"/>
  <c r="AJ91" i="1"/>
  <c r="AH92" i="1"/>
  <c r="AJ93" i="18"/>
  <c r="AH94" i="18"/>
  <c r="AJ90" i="17"/>
  <c r="AH91" i="17"/>
  <c r="AJ92" i="1"/>
  <c r="AH93" i="1"/>
  <c r="AJ94" i="18"/>
  <c r="AH95" i="18"/>
  <c r="AJ91" i="17"/>
  <c r="AH92" i="17"/>
  <c r="AJ93" i="1"/>
  <c r="AH94" i="1"/>
  <c r="AJ95" i="18"/>
  <c r="AH96" i="18"/>
  <c r="AJ92" i="17"/>
  <c r="AH93" i="17"/>
  <c r="AJ94" i="1"/>
  <c r="AH95" i="1"/>
  <c r="AJ96" i="18"/>
  <c r="AH97" i="18"/>
  <c r="AJ93" i="17"/>
  <c r="AH94" i="17"/>
  <c r="AJ95" i="1"/>
  <c r="AH96" i="1"/>
  <c r="AJ97" i="18"/>
  <c r="AH98" i="18"/>
  <c r="AJ94" i="17"/>
  <c r="AH95" i="17"/>
  <c r="AJ96" i="1"/>
  <c r="AH97" i="1"/>
  <c r="AJ98" i="18"/>
  <c r="AH99" i="18"/>
  <c r="AJ95" i="17"/>
  <c r="AH96" i="17"/>
  <c r="AJ97" i="1"/>
  <c r="AH98" i="1"/>
  <c r="AJ99" i="18"/>
  <c r="AH100" i="18"/>
  <c r="AJ96" i="17"/>
  <c r="AH97" i="17"/>
  <c r="AJ98" i="1"/>
  <c r="AH99" i="1"/>
  <c r="AJ100" i="18"/>
  <c r="AH101" i="18"/>
  <c r="AJ97" i="17"/>
  <c r="AH98" i="17"/>
  <c r="AJ99" i="1"/>
  <c r="AH100" i="1"/>
  <c r="AJ101" i="18"/>
  <c r="AH102" i="18"/>
  <c r="AJ98" i="17"/>
  <c r="AH99" i="17"/>
  <c r="AJ100" i="1"/>
  <c r="AH101" i="1"/>
  <c r="AJ102" i="18"/>
  <c r="AH103" i="18"/>
  <c r="AJ99" i="17"/>
  <c r="AH100" i="17"/>
  <c r="AJ101" i="1"/>
  <c r="AH102" i="1"/>
  <c r="AJ103" i="18"/>
  <c r="AH104" i="18"/>
  <c r="AJ100" i="17"/>
  <c r="AH101" i="17"/>
  <c r="AJ102" i="1"/>
  <c r="AH103" i="1"/>
  <c r="AJ104" i="18"/>
  <c r="AH105" i="18"/>
  <c r="AJ101" i="17"/>
  <c r="AH102" i="17"/>
  <c r="AJ103" i="1"/>
  <c r="AH104" i="1"/>
  <c r="AJ105" i="18"/>
  <c r="AH106" i="18"/>
  <c r="AJ102" i="17"/>
  <c r="AH103" i="17"/>
  <c r="AJ104" i="1"/>
  <c r="AH105" i="1"/>
  <c r="AJ106" i="18"/>
  <c r="AH107" i="18"/>
  <c r="AJ103" i="17"/>
  <c r="AH104" i="17"/>
  <c r="AJ105" i="1"/>
  <c r="AH106" i="1"/>
  <c r="AJ107" i="18"/>
  <c r="AH108" i="18"/>
  <c r="AJ104" i="17"/>
  <c r="AH105" i="17"/>
  <c r="AJ106" i="1"/>
  <c r="AH107" i="1"/>
  <c r="AJ108" i="18"/>
  <c r="AH109" i="18"/>
  <c r="AJ105" i="17"/>
  <c r="AH106" i="17"/>
  <c r="AJ107" i="1"/>
  <c r="AH108" i="1"/>
  <c r="AJ109" i="18"/>
  <c r="AH110" i="18"/>
  <c r="AJ106" i="17"/>
  <c r="AH107" i="17"/>
  <c r="AJ108" i="1"/>
  <c r="AH109" i="1"/>
  <c r="AJ110" i="18"/>
  <c r="AH111" i="18"/>
  <c r="AJ107" i="17"/>
  <c r="AH108" i="17"/>
  <c r="AJ109" i="1"/>
  <c r="AH110" i="1"/>
  <c r="AJ111" i="18"/>
  <c r="AH112" i="18"/>
  <c r="AJ108" i="17"/>
  <c r="AH109" i="17"/>
  <c r="AJ110" i="1"/>
  <c r="AH111" i="1"/>
  <c r="AJ112" i="18"/>
  <c r="AH113" i="18"/>
  <c r="AJ109" i="17"/>
  <c r="AH110" i="17"/>
  <c r="AJ111" i="1"/>
  <c r="AH112" i="1"/>
  <c r="AJ113" i="18"/>
  <c r="AH114" i="18"/>
  <c r="AJ110" i="17"/>
  <c r="AH111" i="17"/>
  <c r="AJ112" i="1"/>
  <c r="AH113" i="1"/>
  <c r="AJ114" i="18"/>
  <c r="AH115" i="18"/>
  <c r="AJ111" i="17"/>
  <c r="AH112" i="17"/>
  <c r="AJ113" i="1"/>
  <c r="AH114" i="1"/>
  <c r="AJ115" i="18"/>
  <c r="AH116" i="18"/>
  <c r="AJ112" i="17"/>
  <c r="AH113" i="17"/>
  <c r="AJ114" i="1"/>
  <c r="AH115" i="1"/>
  <c r="AJ116" i="18"/>
  <c r="AH117" i="18"/>
  <c r="AJ113" i="17"/>
  <c r="AH114" i="17"/>
  <c r="AJ115" i="1"/>
  <c r="AH116" i="1"/>
  <c r="AJ117" i="18"/>
  <c r="AH118" i="18"/>
  <c r="AJ114" i="17"/>
  <c r="AH115" i="17"/>
  <c r="AJ116" i="1"/>
  <c r="AH117" i="1"/>
  <c r="AJ118" i="18"/>
  <c r="AH119" i="18"/>
  <c r="AJ115" i="17"/>
  <c r="AH116" i="17"/>
  <c r="AJ117" i="1"/>
  <c r="AH118" i="1"/>
  <c r="AJ119" i="18"/>
  <c r="AH120" i="18"/>
  <c r="AJ116" i="17"/>
  <c r="AH117" i="17"/>
  <c r="AJ118" i="1"/>
  <c r="AH119" i="1"/>
  <c r="AJ120" i="18"/>
  <c r="AH121" i="18"/>
  <c r="AJ117" i="17"/>
  <c r="AH118" i="17"/>
  <c r="AJ119" i="1"/>
  <c r="AH120" i="1"/>
  <c r="AJ121" i="18"/>
  <c r="AH122" i="18"/>
  <c r="AJ118" i="17"/>
  <c r="AH119" i="17"/>
  <c r="AJ120" i="1"/>
  <c r="AH121" i="1"/>
  <c r="AJ122" i="18"/>
  <c r="AH123" i="18"/>
  <c r="AJ119" i="17"/>
  <c r="AH120" i="17"/>
  <c r="AJ121" i="1"/>
  <c r="AH122" i="1"/>
  <c r="AJ123" i="18"/>
  <c r="AH124" i="18"/>
  <c r="AJ120" i="17"/>
  <c r="AH121" i="17"/>
  <c r="AJ122" i="1"/>
  <c r="AH123" i="1"/>
  <c r="AJ124" i="18"/>
  <c r="AH125" i="18"/>
  <c r="AJ121" i="17"/>
  <c r="AH122" i="17"/>
  <c r="AJ123" i="1"/>
  <c r="AH124" i="1"/>
  <c r="AJ125" i="18"/>
  <c r="AH126" i="18"/>
  <c r="AJ122" i="17"/>
  <c r="AH123" i="17"/>
  <c r="AJ124" i="1"/>
  <c r="AH125" i="1"/>
  <c r="AJ126" i="18"/>
  <c r="AH127" i="18"/>
  <c r="AJ123" i="17"/>
  <c r="AH124" i="17"/>
  <c r="AJ125" i="1"/>
  <c r="AH126" i="1"/>
  <c r="AJ127" i="18"/>
  <c r="AH128" i="18"/>
  <c r="AJ124" i="17"/>
  <c r="AH125" i="17"/>
  <c r="AJ126" i="1"/>
  <c r="AH127" i="1"/>
  <c r="AJ128" i="18"/>
  <c r="AH129" i="18"/>
  <c r="AJ125" i="17"/>
  <c r="AH126" i="17"/>
  <c r="AJ127" i="1"/>
  <c r="AH128" i="1"/>
  <c r="AJ129" i="18"/>
  <c r="AH130" i="18"/>
  <c r="AJ126" i="17"/>
  <c r="AH127" i="17"/>
  <c r="AJ128" i="1"/>
  <c r="AH129" i="1"/>
  <c r="AJ130" i="18"/>
  <c r="AH131" i="18"/>
  <c r="AJ127" i="17"/>
  <c r="AH128" i="17"/>
  <c r="AJ129" i="1"/>
  <c r="AH130" i="1"/>
  <c r="AJ131" i="18"/>
  <c r="AH132" i="18"/>
  <c r="AJ128" i="17"/>
  <c r="AH129" i="17"/>
  <c r="AJ130" i="1"/>
  <c r="AH131" i="1"/>
  <c r="AJ132" i="18"/>
  <c r="AH133" i="18"/>
  <c r="AJ129" i="17"/>
  <c r="AH130" i="17"/>
  <c r="AJ131" i="1"/>
  <c r="AH132" i="1"/>
  <c r="AJ133" i="18"/>
  <c r="AH134" i="18"/>
  <c r="AJ130" i="17"/>
  <c r="AH131" i="17"/>
  <c r="AJ132" i="1"/>
  <c r="AH133" i="1"/>
  <c r="AJ134" i="18"/>
  <c r="AH135" i="18"/>
  <c r="AJ131" i="17"/>
  <c r="AH132" i="17"/>
  <c r="AJ133" i="1"/>
  <c r="AH134" i="1"/>
  <c r="AJ135" i="18"/>
  <c r="AH136" i="18"/>
  <c r="AJ132" i="17"/>
  <c r="AH133" i="17"/>
  <c r="AJ134" i="1"/>
  <c r="AH135" i="1"/>
  <c r="AJ136" i="18"/>
  <c r="AH137" i="18"/>
  <c r="AJ133" i="17"/>
  <c r="AH134" i="17"/>
  <c r="AJ135" i="1"/>
  <c r="AH136" i="1"/>
  <c r="AJ137" i="18"/>
  <c r="AH138" i="18"/>
  <c r="AJ134" i="17"/>
  <c r="AH135" i="17"/>
  <c r="AJ136" i="1"/>
  <c r="AH137" i="1"/>
  <c r="AJ138" i="18"/>
  <c r="AH139" i="18"/>
  <c r="AJ135" i="17"/>
  <c r="AH136" i="17"/>
  <c r="AJ137" i="1"/>
  <c r="AH138" i="1"/>
  <c r="AJ139" i="18"/>
  <c r="AH140" i="18"/>
  <c r="AJ136" i="17"/>
  <c r="AH137" i="17"/>
  <c r="AJ138" i="1"/>
  <c r="AH139" i="1"/>
  <c r="AJ140" i="18"/>
  <c r="AH141" i="18"/>
  <c r="AJ137" i="17"/>
  <c r="AH138" i="17"/>
  <c r="AJ139" i="1"/>
  <c r="AH140" i="1"/>
  <c r="AJ141" i="18"/>
  <c r="AH142" i="18"/>
  <c r="AJ138" i="17"/>
  <c r="AH139" i="17"/>
  <c r="AJ140" i="1"/>
  <c r="AH141" i="1"/>
  <c r="AJ142" i="18"/>
  <c r="AH143" i="18"/>
  <c r="AJ139" i="17"/>
  <c r="AH140" i="17"/>
  <c r="AJ141" i="1"/>
  <c r="AH142" i="1"/>
  <c r="AJ143" i="18"/>
  <c r="AH144" i="18"/>
  <c r="AJ140" i="17"/>
  <c r="AH141" i="17"/>
  <c r="AJ142" i="1"/>
  <c r="AH143" i="1"/>
  <c r="AJ144" i="18"/>
  <c r="AH145" i="18"/>
  <c r="AJ141" i="17"/>
  <c r="AH142" i="17"/>
  <c r="AJ143" i="1"/>
  <c r="AH144" i="1"/>
  <c r="AJ145" i="18"/>
  <c r="AH146" i="18"/>
  <c r="AJ142" i="17"/>
  <c r="AH143" i="17"/>
  <c r="AJ144" i="1"/>
  <c r="AH145" i="1"/>
  <c r="AJ146" i="18"/>
  <c r="AH147" i="18"/>
  <c r="AJ143" i="17"/>
  <c r="AH144" i="17"/>
  <c r="AJ145" i="1"/>
  <c r="AH146" i="1"/>
  <c r="AJ147" i="18"/>
  <c r="AH148" i="18"/>
  <c r="AJ144" i="17"/>
  <c r="AH145" i="17"/>
  <c r="AJ146" i="1"/>
  <c r="AH147" i="1"/>
  <c r="AJ148" i="18"/>
  <c r="AH149" i="18"/>
  <c r="AJ145" i="17"/>
  <c r="AH146" i="17"/>
  <c r="AJ147" i="1"/>
  <c r="AH148" i="1"/>
  <c r="AJ149" i="18"/>
  <c r="AH150" i="18"/>
  <c r="AJ146" i="17"/>
  <c r="AH147" i="17"/>
  <c r="AJ148" i="1"/>
  <c r="AH149" i="1"/>
  <c r="AJ150" i="18"/>
  <c r="AH151" i="18"/>
  <c r="AJ147" i="17"/>
  <c r="AH148" i="17"/>
  <c r="AJ149" i="1"/>
  <c r="AH150" i="1"/>
  <c r="AJ151" i="18"/>
  <c r="AH152" i="18"/>
  <c r="AJ148" i="17"/>
  <c r="AH149" i="17"/>
  <c r="AJ150" i="1"/>
  <c r="AH151" i="1"/>
  <c r="AJ152" i="18"/>
  <c r="AH153" i="18"/>
  <c r="AJ149" i="17"/>
  <c r="AH150" i="17"/>
  <c r="AJ151" i="1"/>
  <c r="AH152" i="1"/>
  <c r="AJ153" i="18"/>
  <c r="AH154" i="18"/>
  <c r="AJ150" i="17"/>
  <c r="AH151" i="17"/>
  <c r="AJ152" i="1"/>
  <c r="AH153" i="1"/>
  <c r="AJ154" i="18"/>
  <c r="AH155" i="18"/>
  <c r="AJ151" i="17"/>
  <c r="AH152" i="17"/>
  <c r="AJ153" i="1"/>
  <c r="AH154" i="1"/>
  <c r="AJ155" i="18"/>
  <c r="AH156" i="18"/>
  <c r="AJ152" i="17"/>
  <c r="AH153" i="17"/>
  <c r="AJ154" i="1"/>
  <c r="AH155" i="1"/>
  <c r="AJ156" i="18"/>
  <c r="AH157" i="18"/>
  <c r="AJ153" i="17"/>
  <c r="AH154" i="17"/>
  <c r="AJ155" i="1"/>
  <c r="AH156" i="1"/>
  <c r="AJ157" i="18"/>
  <c r="AH158" i="18"/>
  <c r="AJ154" i="17"/>
  <c r="AH155" i="17"/>
  <c r="AJ156" i="1"/>
  <c r="AH157" i="1"/>
  <c r="AJ158" i="18"/>
  <c r="AH159" i="18"/>
  <c r="AJ155" i="17"/>
  <c r="AH156" i="17"/>
  <c r="AJ157" i="1"/>
  <c r="AH158" i="1"/>
  <c r="AJ159" i="18"/>
  <c r="AH160" i="18"/>
  <c r="AJ156" i="17"/>
  <c r="AH157" i="17"/>
  <c r="AJ158" i="1"/>
  <c r="AH159" i="1"/>
  <c r="AJ160" i="18"/>
  <c r="AH161" i="18"/>
  <c r="AJ157" i="17"/>
  <c r="AH158" i="17"/>
  <c r="AJ159" i="1"/>
  <c r="AH160" i="1"/>
  <c r="AJ161" i="18"/>
  <c r="AH162" i="18"/>
  <c r="AJ158" i="17"/>
  <c r="AH159" i="17"/>
  <c r="AJ160" i="1"/>
  <c r="AH161" i="1"/>
  <c r="AJ162" i="18"/>
  <c r="AH163" i="18"/>
  <c r="AJ159" i="17"/>
  <c r="AH160" i="17"/>
  <c r="AJ161" i="1"/>
  <c r="AH162" i="1"/>
  <c r="AJ163" i="18"/>
  <c r="AH164" i="18"/>
  <c r="AJ160" i="17"/>
  <c r="AH161" i="17"/>
  <c r="AJ162" i="1"/>
  <c r="AH163" i="1"/>
  <c r="AJ164" i="18"/>
  <c r="AH165" i="18"/>
  <c r="AJ161" i="17"/>
  <c r="AH162" i="17"/>
  <c r="AJ163" i="1"/>
  <c r="AH164" i="1"/>
  <c r="AJ165" i="18"/>
  <c r="AH166" i="18"/>
  <c r="AJ162" i="17"/>
  <c r="AH163" i="17"/>
  <c r="AJ164" i="1"/>
  <c r="AH165" i="1"/>
  <c r="AJ166" i="18"/>
  <c r="AH167" i="18"/>
  <c r="AJ163" i="17"/>
  <c r="AH164" i="17"/>
  <c r="AJ165" i="1"/>
  <c r="AH166" i="1"/>
  <c r="AJ167" i="18"/>
  <c r="AH168" i="18"/>
  <c r="AJ164" i="17"/>
  <c r="AH165" i="17"/>
  <c r="AJ166" i="1"/>
  <c r="AH167" i="1"/>
  <c r="AJ168" i="18"/>
  <c r="AH169" i="18"/>
  <c r="AJ165" i="17"/>
  <c r="AH166" i="17"/>
  <c r="AJ167" i="1"/>
  <c r="AH168" i="1"/>
  <c r="AJ169" i="18"/>
  <c r="AH170" i="18"/>
  <c r="AJ166" i="17"/>
  <c r="AH167" i="17"/>
  <c r="AJ168" i="1"/>
  <c r="AH169" i="1"/>
  <c r="AJ170" i="18"/>
  <c r="AH171" i="18"/>
  <c r="AJ167" i="17"/>
  <c r="AH168" i="17"/>
  <c r="AJ169" i="1"/>
  <c r="AH170" i="1"/>
  <c r="AJ171" i="18"/>
  <c r="AH172" i="18"/>
  <c r="AJ168" i="17"/>
  <c r="AH169" i="17"/>
  <c r="AJ170" i="1"/>
  <c r="AH171" i="1"/>
  <c r="AJ172" i="18"/>
  <c r="AH173" i="18"/>
  <c r="AJ169" i="17"/>
  <c r="AH170" i="17"/>
  <c r="AJ171" i="1"/>
  <c r="AH172" i="1"/>
  <c r="AJ173" i="18"/>
  <c r="AH174" i="18"/>
  <c r="AJ170" i="17"/>
  <c r="AH171" i="17"/>
  <c r="AJ172" i="1"/>
  <c r="AH173" i="1"/>
  <c r="AJ174" i="18"/>
  <c r="AH175" i="18"/>
  <c r="AJ171" i="17"/>
  <c r="AH172" i="17"/>
  <c r="AJ173" i="1"/>
  <c r="AH174" i="1"/>
  <c r="AJ175" i="18"/>
  <c r="AH176" i="18"/>
  <c r="AJ172" i="17"/>
  <c r="AH173" i="17"/>
  <c r="AJ174" i="1"/>
  <c r="AH175" i="1"/>
  <c r="AJ176" i="18"/>
  <c r="AH177" i="18"/>
  <c r="AJ173" i="17"/>
  <c r="AH174" i="17"/>
  <c r="AJ175" i="1"/>
  <c r="AH176" i="1"/>
  <c r="AJ177" i="18"/>
  <c r="AH178" i="18"/>
  <c r="AJ174" i="17"/>
  <c r="AH175" i="17"/>
  <c r="AJ176" i="1"/>
  <c r="AH177" i="1"/>
  <c r="AJ178" i="18"/>
  <c r="AH179" i="18"/>
  <c r="AJ175" i="17"/>
  <c r="AH176" i="17"/>
  <c r="AJ177" i="1"/>
  <c r="AH178" i="1"/>
  <c r="AJ179" i="18"/>
  <c r="AH180" i="18"/>
  <c r="AJ176" i="17"/>
  <c r="AH177" i="17"/>
  <c r="AJ178" i="1"/>
  <c r="AH179" i="1"/>
  <c r="AJ180" i="18"/>
  <c r="AH181" i="18"/>
  <c r="AJ177" i="17"/>
  <c r="AH178" i="17"/>
  <c r="AJ179" i="1"/>
  <c r="AH180" i="1"/>
  <c r="AJ181" i="18"/>
  <c r="AH182" i="18"/>
  <c r="AJ178" i="17"/>
  <c r="AH179" i="17"/>
  <c r="AJ180" i="1"/>
  <c r="AH181" i="1"/>
  <c r="AJ182" i="18"/>
  <c r="AH183" i="18"/>
  <c r="AJ179" i="17"/>
  <c r="AH180" i="17"/>
  <c r="AJ181" i="1"/>
  <c r="AH182" i="1"/>
  <c r="AJ183" i="18"/>
  <c r="AH184" i="18"/>
  <c r="AJ180" i="17"/>
  <c r="AH181" i="17"/>
  <c r="AJ182" i="1"/>
  <c r="AH183" i="1"/>
  <c r="AJ184" i="18"/>
  <c r="AH185" i="18"/>
  <c r="AJ181" i="17"/>
  <c r="AH182" i="17"/>
  <c r="AJ183" i="1"/>
  <c r="AH184" i="1"/>
  <c r="AJ185" i="18"/>
  <c r="AH186" i="18"/>
  <c r="AJ182" i="17"/>
  <c r="AH183" i="17"/>
  <c r="AJ184" i="1"/>
  <c r="AH185" i="1"/>
  <c r="AJ186" i="18"/>
  <c r="AH187" i="18"/>
  <c r="AJ183" i="17"/>
  <c r="AH184" i="17"/>
  <c r="AJ185" i="1"/>
  <c r="AH186" i="1"/>
  <c r="AJ187" i="18"/>
  <c r="AH188" i="18"/>
  <c r="AJ184" i="17"/>
  <c r="AH185" i="17"/>
  <c r="AJ186" i="1"/>
  <c r="AH187" i="1"/>
  <c r="AJ188" i="18"/>
  <c r="AH189" i="18"/>
  <c r="AJ185" i="17"/>
  <c r="AH186" i="17"/>
  <c r="AJ187" i="1"/>
  <c r="AH188" i="1"/>
  <c r="AJ189" i="18"/>
  <c r="AH190" i="18"/>
  <c r="AJ186" i="17"/>
  <c r="AH187" i="17"/>
  <c r="AJ188" i="1"/>
  <c r="AH189" i="1"/>
  <c r="AJ190" i="18"/>
  <c r="AH191" i="18"/>
  <c r="AJ187" i="17"/>
  <c r="AH188" i="17"/>
  <c r="AJ189" i="1"/>
  <c r="AH190" i="1"/>
  <c r="AJ191" i="18"/>
  <c r="AH192" i="18"/>
  <c r="AJ188" i="17"/>
  <c r="AH189" i="17"/>
  <c r="AJ190" i="1"/>
  <c r="AH191" i="1"/>
  <c r="AJ192" i="18"/>
  <c r="AH193" i="18"/>
  <c r="AJ189" i="17"/>
  <c r="AH190" i="17"/>
  <c r="AJ191" i="1"/>
  <c r="AH192" i="1"/>
  <c r="AJ193" i="18"/>
  <c r="AH194" i="18"/>
  <c r="AJ190" i="17"/>
  <c r="AH191" i="17"/>
  <c r="AJ192" i="1"/>
  <c r="AH193" i="1"/>
  <c r="AJ194" i="18"/>
  <c r="AH195" i="18"/>
  <c r="AJ191" i="17"/>
  <c r="AH192" i="17"/>
  <c r="AJ193" i="1"/>
  <c r="AH194" i="1"/>
  <c r="AJ195" i="18"/>
  <c r="AH196" i="18"/>
  <c r="AJ192" i="17"/>
  <c r="AH193" i="17"/>
  <c r="AJ194" i="1"/>
  <c r="AH195" i="1"/>
  <c r="AJ196" i="18"/>
  <c r="AH197" i="18"/>
  <c r="AJ193" i="17"/>
  <c r="AH194" i="17"/>
  <c r="AJ195" i="1"/>
  <c r="AH196" i="1"/>
  <c r="AJ197" i="18"/>
  <c r="AH198" i="18"/>
  <c r="AJ194" i="17"/>
  <c r="AH195" i="17"/>
  <c r="AJ196" i="1"/>
  <c r="AH197" i="1"/>
  <c r="AJ198" i="18"/>
  <c r="AH199" i="18"/>
  <c r="AJ195" i="17"/>
  <c r="AH196" i="17"/>
  <c r="AJ197" i="1"/>
  <c r="AH198" i="1"/>
  <c r="AJ199" i="18"/>
  <c r="AH200" i="18"/>
  <c r="AJ196" i="17"/>
  <c r="AH197" i="17"/>
  <c r="AJ198" i="1"/>
  <c r="AH199" i="1"/>
  <c r="AJ200" i="18"/>
  <c r="AH201" i="18"/>
  <c r="AJ197" i="17"/>
  <c r="AH198" i="17"/>
  <c r="AJ199" i="1"/>
  <c r="AH200" i="1"/>
  <c r="AJ201" i="18"/>
  <c r="AH202" i="18"/>
  <c r="AJ198" i="17"/>
  <c r="AH199" i="17"/>
  <c r="AJ200" i="1"/>
  <c r="AH201" i="1"/>
  <c r="AJ202" i="18"/>
  <c r="AH203" i="18"/>
  <c r="AJ199" i="17"/>
  <c r="AH200" i="17"/>
  <c r="AJ201" i="1"/>
  <c r="AH202" i="1"/>
  <c r="AJ203" i="18"/>
  <c r="AH204" i="18"/>
  <c r="AJ200" i="17"/>
  <c r="AH201" i="17"/>
  <c r="AJ202" i="1"/>
  <c r="AH203" i="1"/>
  <c r="AJ204" i="18"/>
  <c r="AH205" i="18"/>
  <c r="AJ201" i="17"/>
  <c r="AH202" i="17"/>
  <c r="AJ203" i="1"/>
  <c r="AH204" i="1"/>
  <c r="AJ205" i="18"/>
  <c r="AH206" i="18"/>
  <c r="AJ202" i="17"/>
  <c r="AH203" i="17"/>
  <c r="AJ204" i="1"/>
  <c r="AH205" i="1"/>
  <c r="AJ206" i="18"/>
  <c r="AH207" i="18"/>
  <c r="AJ203" i="17"/>
  <c r="AH204" i="17"/>
  <c r="AJ205" i="1"/>
  <c r="AH206" i="1"/>
  <c r="AJ207" i="18"/>
  <c r="AH208" i="18"/>
  <c r="AJ204" i="17"/>
  <c r="AH205" i="17"/>
  <c r="AJ206" i="1"/>
  <c r="AH207" i="1"/>
  <c r="AJ208" i="18"/>
  <c r="AF6" i="18"/>
  <c r="AF8" i="18"/>
  <c r="AH209" i="18"/>
  <c r="AH210" i="18"/>
  <c r="AH211" i="18"/>
  <c r="AH212" i="18"/>
  <c r="AH213" i="18"/>
  <c r="AH214" i="18"/>
  <c r="AH215" i="18"/>
  <c r="AH216" i="18"/>
  <c r="AH217" i="18"/>
  <c r="AH218" i="18"/>
  <c r="AH219" i="18"/>
  <c r="AH220" i="18"/>
  <c r="AH221" i="18"/>
  <c r="AH222" i="18"/>
  <c r="AH223" i="18"/>
  <c r="AH224" i="18"/>
  <c r="AH225" i="18"/>
  <c r="AH226" i="18"/>
  <c r="AH227" i="18"/>
  <c r="AH228" i="18"/>
  <c r="AH229" i="18"/>
  <c r="AH230" i="18"/>
  <c r="AH231" i="18"/>
  <c r="AH232" i="18"/>
  <c r="AH233" i="18"/>
  <c r="AH234" i="18"/>
  <c r="AH235" i="18"/>
  <c r="AH236" i="18"/>
  <c r="AJ205" i="17"/>
  <c r="AH206" i="17"/>
  <c r="AJ207" i="1"/>
  <c r="AH208" i="1"/>
  <c r="AJ206" i="17"/>
  <c r="AH207" i="17"/>
  <c r="AJ208" i="1"/>
  <c r="AF6" i="1"/>
  <c r="AF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J207" i="17"/>
  <c r="AH208" i="17"/>
  <c r="AJ208" i="17"/>
  <c r="AF6" i="17"/>
  <c r="AF8" i="17"/>
  <c r="AH209" i="17"/>
  <c r="AH210" i="17"/>
  <c r="AH211" i="17"/>
  <c r="AH212" i="17"/>
  <c r="AH213" i="17"/>
  <c r="AH214" i="17"/>
  <c r="AH215" i="17"/>
  <c r="AH216" i="17"/>
  <c r="AH217" i="17"/>
  <c r="AH218" i="17"/>
  <c r="AH219" i="17"/>
  <c r="AH220" i="17"/>
  <c r="AH221" i="17"/>
  <c r="AH222" i="17"/>
  <c r="AH223" i="17"/>
  <c r="AH224" i="17"/>
  <c r="AH225" i="17"/>
  <c r="AH226" i="17"/>
  <c r="AH227" i="17"/>
  <c r="AH228" i="17"/>
  <c r="AH229" i="17"/>
  <c r="AH230" i="17"/>
  <c r="AH231" i="17"/>
  <c r="AH232" i="17"/>
  <c r="AH233" i="17"/>
  <c r="AH234" i="17"/>
  <c r="AH235" i="17"/>
  <c r="AH236" i="17"/>
  <c r="AH237" i="17"/>
  <c r="J8" i="18"/>
  <c r="H8" i="18"/>
  <c r="H20" i="18"/>
  <c r="H11" i="18"/>
  <c r="H108" i="18"/>
  <c r="J9" i="18"/>
  <c r="J16" i="18"/>
  <c r="J108" i="18"/>
  <c r="H17" i="18"/>
  <c r="J20" i="18"/>
  <c r="H23" i="18"/>
  <c r="J29" i="18"/>
  <c r="J36" i="18"/>
  <c r="J128" i="18"/>
  <c r="H31" i="18"/>
  <c r="J45" i="18"/>
  <c r="H33" i="18"/>
  <c r="J40" i="18"/>
  <c r="J49" i="18"/>
  <c r="H42" i="18"/>
  <c r="H37" i="18"/>
  <c r="H44" i="18"/>
  <c r="J54" i="18"/>
  <c r="J61" i="18"/>
  <c r="H49" i="18"/>
  <c r="H128" i="18"/>
  <c r="J55" i="18"/>
  <c r="J64" i="18"/>
  <c r="H52" i="18"/>
  <c r="H58" i="18"/>
  <c r="J71" i="18"/>
  <c r="J163" i="18"/>
  <c r="H39" i="18"/>
  <c r="H45" i="18"/>
  <c r="H51" i="18"/>
  <c r="J56" i="18"/>
  <c r="H56" i="18"/>
  <c r="J153" i="18"/>
  <c r="H53" i="18"/>
  <c r="J148" i="18"/>
  <c r="J60" i="18"/>
  <c r="J69" i="18"/>
  <c r="J76" i="18"/>
  <c r="J168" i="18"/>
  <c r="H59" i="18"/>
  <c r="H65" i="18"/>
  <c r="H66" i="18"/>
  <c r="H148" i="18"/>
  <c r="H163" i="18"/>
  <c r="H153" i="18"/>
  <c r="H168" i="18"/>
  <c r="K61" i="23" l="1"/>
  <c r="AH203" i="23"/>
  <c r="AH207" i="23"/>
  <c r="AH211" i="23"/>
  <c r="AH215" i="23"/>
  <c r="AH219" i="23"/>
  <c r="AH223" i="23"/>
  <c r="AH227" i="23"/>
  <c r="AH231" i="23"/>
  <c r="AH235" i="23"/>
  <c r="AH239" i="23"/>
  <c r="AH243" i="23"/>
  <c r="AH247" i="23"/>
  <c r="AH251" i="23"/>
  <c r="AH255" i="23"/>
  <c r="AH259" i="23"/>
  <c r="AH263" i="23"/>
  <c r="AH267" i="23"/>
  <c r="AH271" i="23"/>
  <c r="AH275" i="23"/>
  <c r="AH279" i="23"/>
  <c r="AH283" i="23"/>
  <c r="AH202" i="23"/>
  <c r="AH206" i="23"/>
  <c r="AH210" i="23"/>
  <c r="AH214" i="23"/>
  <c r="AH218" i="23"/>
  <c r="AH222" i="23"/>
  <c r="AH226" i="23"/>
  <c r="AH230" i="23"/>
  <c r="AH234" i="23"/>
  <c r="AH238" i="23"/>
  <c r="AH242" i="23"/>
  <c r="AH246" i="23"/>
  <c r="AH250" i="23"/>
  <c r="AH254" i="23"/>
  <c r="AH258" i="23"/>
  <c r="AH262" i="23"/>
  <c r="AH266" i="23"/>
  <c r="AH270" i="23"/>
  <c r="AH274" i="23"/>
  <c r="AH278" i="23"/>
  <c r="AH282" i="23"/>
  <c r="AH286" i="23"/>
  <c r="AH290" i="23"/>
  <c r="AH294" i="23"/>
  <c r="AH298" i="23"/>
  <c r="AG201" i="23"/>
  <c r="AG205" i="23"/>
  <c r="AG209" i="23"/>
  <c r="AG213" i="23"/>
  <c r="AG217" i="23"/>
  <c r="AG221" i="23"/>
  <c r="AG225" i="23"/>
  <c r="AG229" i="23"/>
  <c r="AG233" i="23"/>
  <c r="AG237" i="23"/>
  <c r="AG241" i="23"/>
  <c r="AG245" i="23"/>
  <c r="AH208" i="23"/>
  <c r="AH216" i="23"/>
  <c r="AH224" i="23"/>
  <c r="AH232" i="23"/>
  <c r="AH240" i="23"/>
  <c r="AH248" i="23"/>
  <c r="AH256" i="23"/>
  <c r="AH264" i="23"/>
  <c r="AH272" i="23"/>
  <c r="AH280" i="23"/>
  <c r="AH287" i="23"/>
  <c r="AH292" i="23"/>
  <c r="AH297" i="23"/>
  <c r="AG202" i="23"/>
  <c r="AG207" i="23"/>
  <c r="AG212" i="23"/>
  <c r="AG218" i="23"/>
  <c r="AG223" i="23"/>
  <c r="AG228" i="23"/>
  <c r="AG234" i="23"/>
  <c r="AG239" i="23"/>
  <c r="AG244" i="23"/>
  <c r="AG249" i="23"/>
  <c r="AG253" i="23"/>
  <c r="AG257" i="23"/>
  <c r="AG261" i="23"/>
  <c r="AG265" i="23"/>
  <c r="AG269" i="23"/>
  <c r="AG273" i="23"/>
  <c r="AG277" i="23"/>
  <c r="AG281" i="23"/>
  <c r="AG285" i="23"/>
  <c r="AG289" i="23"/>
  <c r="AG293" i="23"/>
  <c r="AG297" i="23"/>
  <c r="AG301" i="23"/>
  <c r="AH201" i="23"/>
  <c r="AH209" i="23"/>
  <c r="AH217" i="23"/>
  <c r="AH225" i="23"/>
  <c r="AH233" i="23"/>
  <c r="AH241" i="23"/>
  <c r="AH249" i="23"/>
  <c r="AH257" i="23"/>
  <c r="AH265" i="23"/>
  <c r="AH273" i="23"/>
  <c r="AH281" i="23"/>
  <c r="AH288" i="23"/>
  <c r="AH293" i="23"/>
  <c r="AH299" i="23"/>
  <c r="AG203" i="23"/>
  <c r="AG208" i="23"/>
  <c r="AG214" i="23"/>
  <c r="AG219" i="23"/>
  <c r="AG224" i="23"/>
  <c r="AG230" i="23"/>
  <c r="AG235" i="23"/>
  <c r="AG240" i="23"/>
  <c r="AG246" i="23"/>
  <c r="AG250" i="23"/>
  <c r="AG254" i="23"/>
  <c r="AG258" i="23"/>
  <c r="AG262" i="23"/>
  <c r="AG266" i="23"/>
  <c r="AG270" i="23"/>
  <c r="AG274" i="23"/>
  <c r="AG278" i="23"/>
  <c r="AG282" i="23"/>
  <c r="AG286" i="23"/>
  <c r="AG290" i="23"/>
  <c r="AG294" i="23"/>
  <c r="AG298" i="23"/>
  <c r="AH205" i="23"/>
  <c r="AH213" i="23"/>
  <c r="AH221" i="23"/>
  <c r="AH229" i="23"/>
  <c r="AH237" i="23"/>
  <c r="AH245" i="23"/>
  <c r="AH253" i="23"/>
  <c r="AH261" i="23"/>
  <c r="AH269" i="23"/>
  <c r="AH277" i="23"/>
  <c r="AH285" i="23"/>
  <c r="AH291" i="23"/>
  <c r="AH296" i="23"/>
  <c r="AH301" i="23"/>
  <c r="AG206" i="23"/>
  <c r="AG211" i="23"/>
  <c r="AG216" i="23"/>
  <c r="AG222" i="23"/>
  <c r="AG227" i="23"/>
  <c r="AG232" i="23"/>
  <c r="AG238" i="23"/>
  <c r="AG243" i="23"/>
  <c r="AG248" i="23"/>
  <c r="AG252" i="23"/>
  <c r="AG256" i="23"/>
  <c r="AG260" i="23"/>
  <c r="AG264" i="23"/>
  <c r="AG268" i="23"/>
  <c r="AG272" i="23"/>
  <c r="AG276" i="23"/>
  <c r="AG280" i="23"/>
  <c r="AG284" i="23"/>
  <c r="AG288" i="23"/>
  <c r="AG292" i="23"/>
  <c r="AG296" i="23"/>
  <c r="AG300" i="23"/>
  <c r="X204" i="23"/>
  <c r="X208" i="23"/>
  <c r="X212" i="23"/>
  <c r="X216" i="23"/>
  <c r="X220" i="23"/>
  <c r="X224" i="23"/>
  <c r="X228" i="23"/>
  <c r="X232" i="23"/>
  <c r="AH228" i="23"/>
  <c r="AH260" i="23"/>
  <c r="AH289" i="23"/>
  <c r="AG210" i="23"/>
  <c r="AG231" i="23"/>
  <c r="AG251" i="23"/>
  <c r="AG267" i="23"/>
  <c r="AG283" i="23"/>
  <c r="AG299" i="23"/>
  <c r="X202" i="23"/>
  <c r="X207" i="23"/>
  <c r="X213" i="23"/>
  <c r="X218" i="23"/>
  <c r="X223" i="23"/>
  <c r="X229" i="23"/>
  <c r="X234" i="23"/>
  <c r="X238" i="23"/>
  <c r="X242" i="23"/>
  <c r="X246" i="23"/>
  <c r="X250" i="23"/>
  <c r="X254" i="23"/>
  <c r="X258" i="23"/>
  <c r="X262" i="23"/>
  <c r="X266" i="23"/>
  <c r="X270" i="23"/>
  <c r="X274" i="23"/>
  <c r="X278" i="23"/>
  <c r="X282" i="23"/>
  <c r="X286" i="23"/>
  <c r="X290" i="23"/>
  <c r="X294" i="23"/>
  <c r="X298" i="23"/>
  <c r="W201" i="23"/>
  <c r="W205" i="23"/>
  <c r="W209" i="23"/>
  <c r="W213" i="23"/>
  <c r="W217" i="23"/>
  <c r="W221" i="23"/>
  <c r="W225" i="23"/>
  <c r="W229" i="23"/>
  <c r="W233" i="23"/>
  <c r="W237" i="23"/>
  <c r="W241" i="23"/>
  <c r="W245" i="23"/>
  <c r="W249" i="23"/>
  <c r="W253" i="23"/>
  <c r="W257" i="23"/>
  <c r="W261" i="23"/>
  <c r="W265" i="23"/>
  <c r="W269" i="23"/>
  <c r="W273" i="23"/>
  <c r="W277" i="23"/>
  <c r="W281" i="23"/>
  <c r="W285" i="23"/>
  <c r="W289" i="23"/>
  <c r="W293" i="23"/>
  <c r="W297" i="23"/>
  <c r="W301" i="23"/>
  <c r="V204" i="23"/>
  <c r="V208" i="23"/>
  <c r="V212" i="23"/>
  <c r="V216" i="23"/>
  <c r="V220" i="23"/>
  <c r="V224" i="23"/>
  <c r="V228" i="23"/>
  <c r="V232" i="23"/>
  <c r="V236" i="23"/>
  <c r="V240" i="23"/>
  <c r="V244" i="23"/>
  <c r="V248" i="23"/>
  <c r="V252" i="23"/>
  <c r="V256" i="23"/>
  <c r="V260" i="23"/>
  <c r="V264" i="23"/>
  <c r="V268" i="23"/>
  <c r="V272" i="23"/>
  <c r="V276" i="23"/>
  <c r="V280" i="23"/>
  <c r="V284" i="23"/>
  <c r="V288" i="23"/>
  <c r="V292" i="23"/>
  <c r="V296" i="23"/>
  <c r="V300" i="23"/>
  <c r="U203" i="23"/>
  <c r="U207" i="23"/>
  <c r="U211" i="23"/>
  <c r="U215" i="23"/>
  <c r="U219" i="23"/>
  <c r="L219" i="23" s="1"/>
  <c r="U223" i="23"/>
  <c r="U227" i="23"/>
  <c r="U231" i="23"/>
  <c r="U235" i="23"/>
  <c r="U239" i="23"/>
  <c r="U243" i="23"/>
  <c r="U247" i="23"/>
  <c r="U251" i="23"/>
  <c r="U255" i="23"/>
  <c r="U259" i="23"/>
  <c r="U263" i="23"/>
  <c r="U267" i="23"/>
  <c r="U271" i="23"/>
  <c r="U275" i="23"/>
  <c r="U279" i="23"/>
  <c r="U283" i="23"/>
  <c r="U287" i="23"/>
  <c r="U291" i="23"/>
  <c r="U295" i="23"/>
  <c r="U299" i="23"/>
  <c r="AH204" i="23"/>
  <c r="AH236" i="23"/>
  <c r="AH268" i="23"/>
  <c r="AH295" i="23"/>
  <c r="AG215" i="23"/>
  <c r="AG236" i="23"/>
  <c r="AG255" i="23"/>
  <c r="AG271" i="23"/>
  <c r="AG287" i="23"/>
  <c r="AH220" i="23"/>
  <c r="AH252" i="23"/>
  <c r="AH284" i="23"/>
  <c r="AG204" i="23"/>
  <c r="AG226" i="23"/>
  <c r="AG247" i="23"/>
  <c r="AG263" i="23"/>
  <c r="AG279" i="23"/>
  <c r="AG295" i="23"/>
  <c r="X201" i="23"/>
  <c r="X206" i="23"/>
  <c r="X211" i="23"/>
  <c r="X217" i="23"/>
  <c r="X222" i="23"/>
  <c r="X227" i="23"/>
  <c r="X233" i="23"/>
  <c r="X237" i="23"/>
  <c r="X241" i="23"/>
  <c r="X245" i="23"/>
  <c r="X249" i="23"/>
  <c r="X253" i="23"/>
  <c r="X257" i="23"/>
  <c r="X261" i="23"/>
  <c r="X265" i="23"/>
  <c r="X269" i="23"/>
  <c r="X273" i="23"/>
  <c r="X277" i="23"/>
  <c r="X281" i="23"/>
  <c r="X285" i="23"/>
  <c r="X289" i="23"/>
  <c r="X293" i="23"/>
  <c r="X297" i="23"/>
  <c r="X301" i="23"/>
  <c r="W204" i="23"/>
  <c r="W208" i="23"/>
  <c r="W212" i="23"/>
  <c r="W216" i="23"/>
  <c r="W220" i="23"/>
  <c r="W224" i="23"/>
  <c r="W228" i="23"/>
  <c r="W232" i="23"/>
  <c r="W236" i="23"/>
  <c r="W240" i="23"/>
  <c r="W244" i="23"/>
  <c r="W248" i="23"/>
  <c r="W252" i="23"/>
  <c r="W256" i="23"/>
  <c r="W260" i="23"/>
  <c r="W264" i="23"/>
  <c r="W268" i="23"/>
  <c r="W272" i="23"/>
  <c r="W276" i="23"/>
  <c r="W280" i="23"/>
  <c r="W284" i="23"/>
  <c r="W288" i="23"/>
  <c r="W292" i="23"/>
  <c r="W296" i="23"/>
  <c r="W300" i="23"/>
  <c r="V203" i="23"/>
  <c r="V207" i="23"/>
  <c r="V211" i="23"/>
  <c r="V215" i="23"/>
  <c r="V219" i="23"/>
  <c r="V223" i="23"/>
  <c r="V227" i="23"/>
  <c r="V231" i="23"/>
  <c r="V235" i="23"/>
  <c r="V239" i="23"/>
  <c r="V243" i="23"/>
  <c r="V247" i="23"/>
  <c r="V251" i="23"/>
  <c r="V255" i="23"/>
  <c r="V259" i="23"/>
  <c r="V263" i="23"/>
  <c r="V267" i="23"/>
  <c r="V271" i="23"/>
  <c r="V275" i="23"/>
  <c r="V279" i="23"/>
  <c r="V283" i="23"/>
  <c r="V287" i="23"/>
  <c r="V291" i="23"/>
  <c r="V295" i="23"/>
  <c r="V299" i="23"/>
  <c r="U202" i="23"/>
  <c r="U206" i="23"/>
  <c r="U210" i="23"/>
  <c r="U214" i="23"/>
  <c r="L214" i="23" s="1"/>
  <c r="U218" i="23"/>
  <c r="U222" i="23"/>
  <c r="U226" i="23"/>
  <c r="U230" i="23"/>
  <c r="U234" i="23"/>
  <c r="U238" i="23"/>
  <c r="U242" i="23"/>
  <c r="U246" i="23"/>
  <c r="U250" i="23"/>
  <c r="U254" i="23"/>
  <c r="U258" i="23"/>
  <c r="U262" i="23"/>
  <c r="U266" i="23"/>
  <c r="U270" i="23"/>
  <c r="U274" i="23"/>
  <c r="U278" i="23"/>
  <c r="U282" i="23"/>
  <c r="U286" i="23"/>
  <c r="U290" i="23"/>
  <c r="U294" i="23"/>
  <c r="U298" i="23"/>
  <c r="AH212" i="23"/>
  <c r="AG220" i="23"/>
  <c r="AG291" i="23"/>
  <c r="X205" i="23"/>
  <c r="X215" i="23"/>
  <c r="X226" i="23"/>
  <c r="X236" i="23"/>
  <c r="X244" i="23"/>
  <c r="X252" i="23"/>
  <c r="X260" i="23"/>
  <c r="X268" i="23"/>
  <c r="X276" i="23"/>
  <c r="X284" i="23"/>
  <c r="X292" i="23"/>
  <c r="X300" i="23"/>
  <c r="W207" i="23"/>
  <c r="W215" i="23"/>
  <c r="W223" i="23"/>
  <c r="W231" i="23"/>
  <c r="W239" i="23"/>
  <c r="W247" i="23"/>
  <c r="W255" i="23"/>
  <c r="W263" i="23"/>
  <c r="W271" i="23"/>
  <c r="W279" i="23"/>
  <c r="W287" i="23"/>
  <c r="W295" i="23"/>
  <c r="V202" i="23"/>
  <c r="V210" i="23"/>
  <c r="V218" i="23"/>
  <c r="V226" i="23"/>
  <c r="V234" i="23"/>
  <c r="V242" i="23"/>
  <c r="V250" i="23"/>
  <c r="V258" i="23"/>
  <c r="V266" i="23"/>
  <c r="V274" i="23"/>
  <c r="V282" i="23"/>
  <c r="V290" i="23"/>
  <c r="V298" i="23"/>
  <c r="U205" i="23"/>
  <c r="U213" i="23"/>
  <c r="U221" i="23"/>
  <c r="U229" i="23"/>
  <c r="U237" i="23"/>
  <c r="L237" i="23" s="1"/>
  <c r="U245" i="23"/>
  <c r="U253" i="23"/>
  <c r="U261" i="23"/>
  <c r="U269" i="23"/>
  <c r="U277" i="23"/>
  <c r="U285" i="23"/>
  <c r="U293" i="23"/>
  <c r="U301" i="23"/>
  <c r="K202" i="23"/>
  <c r="K206" i="23"/>
  <c r="K210" i="23"/>
  <c r="K214" i="23"/>
  <c r="K218" i="23"/>
  <c r="K222" i="23"/>
  <c r="K226" i="23"/>
  <c r="K230" i="23"/>
  <c r="K234" i="23"/>
  <c r="K238" i="23"/>
  <c r="K242" i="23"/>
  <c r="K246" i="23"/>
  <c r="K250" i="23"/>
  <c r="K254" i="23"/>
  <c r="K258" i="23"/>
  <c r="K262" i="23"/>
  <c r="K266" i="23"/>
  <c r="K270" i="23"/>
  <c r="K274" i="23"/>
  <c r="K278" i="23"/>
  <c r="K282" i="23"/>
  <c r="K286" i="23"/>
  <c r="K290" i="23"/>
  <c r="K294" i="23"/>
  <c r="K298" i="23"/>
  <c r="AH244" i="23"/>
  <c r="AG242" i="23"/>
  <c r="X209" i="23"/>
  <c r="X219" i="23"/>
  <c r="X230" i="23"/>
  <c r="X239" i="23"/>
  <c r="X247" i="23"/>
  <c r="X255" i="23"/>
  <c r="X263" i="23"/>
  <c r="X271" i="23"/>
  <c r="X279" i="23"/>
  <c r="X287" i="23"/>
  <c r="X295" i="23"/>
  <c r="W202" i="23"/>
  <c r="W210" i="23"/>
  <c r="W218" i="23"/>
  <c r="W226" i="23"/>
  <c r="W234" i="23"/>
  <c r="W242" i="23"/>
  <c r="W250" i="23"/>
  <c r="W258" i="23"/>
  <c r="W266" i="23"/>
  <c r="W274" i="23"/>
  <c r="W282" i="23"/>
  <c r="W290" i="23"/>
  <c r="W298" i="23"/>
  <c r="V205" i="23"/>
  <c r="V213" i="23"/>
  <c r="V221" i="23"/>
  <c r="V229" i="23"/>
  <c r="V237" i="23"/>
  <c r="V245" i="23"/>
  <c r="V253" i="23"/>
  <c r="V261" i="23"/>
  <c r="V269" i="23"/>
  <c r="V277" i="23"/>
  <c r="V285" i="23"/>
  <c r="V293" i="23"/>
  <c r="V301" i="23"/>
  <c r="U208" i="23"/>
  <c r="U216" i="23"/>
  <c r="L216" i="23" s="1"/>
  <c r="U224" i="23"/>
  <c r="U232" i="23"/>
  <c r="U240" i="23"/>
  <c r="U248" i="23"/>
  <c r="U256" i="23"/>
  <c r="U264" i="23"/>
  <c r="U272" i="23"/>
  <c r="U280" i="23"/>
  <c r="U288" i="23"/>
  <c r="U296" i="23"/>
  <c r="K203" i="23"/>
  <c r="K207" i="23"/>
  <c r="K211" i="23"/>
  <c r="K215" i="23"/>
  <c r="K219" i="23"/>
  <c r="K223" i="23"/>
  <c r="K227" i="23"/>
  <c r="K231" i="23"/>
  <c r="K235" i="23"/>
  <c r="K239" i="23"/>
  <c r="K243" i="23"/>
  <c r="K247" i="23"/>
  <c r="K251" i="23"/>
  <c r="K255" i="23"/>
  <c r="K259" i="23"/>
  <c r="K263" i="23"/>
  <c r="K267" i="23"/>
  <c r="K271" i="23"/>
  <c r="K275" i="23"/>
  <c r="K279" i="23"/>
  <c r="K283" i="23"/>
  <c r="K287" i="23"/>
  <c r="K291" i="23"/>
  <c r="K295" i="23"/>
  <c r="K299" i="23"/>
  <c r="X221" i="23"/>
  <c r="W219" i="23"/>
  <c r="W243" i="23"/>
  <c r="W259" i="23"/>
  <c r="W275" i="23"/>
  <c r="W291" i="23"/>
  <c r="V206" i="23"/>
  <c r="V222" i="23"/>
  <c r="V238" i="23"/>
  <c r="V254" i="23"/>
  <c r="V270" i="23"/>
  <c r="V286" i="23"/>
  <c r="U201" i="23"/>
  <c r="U217" i="23"/>
  <c r="L217" i="23" s="1"/>
  <c r="U233" i="23"/>
  <c r="L233" i="23" s="1"/>
  <c r="U249" i="23"/>
  <c r="U265" i="23"/>
  <c r="U281" i="23"/>
  <c r="U297" i="23"/>
  <c r="AH300" i="23"/>
  <c r="AG275" i="23"/>
  <c r="X203" i="23"/>
  <c r="X214" i="23"/>
  <c r="X225" i="23"/>
  <c r="X235" i="23"/>
  <c r="X243" i="23"/>
  <c r="X251" i="23"/>
  <c r="X259" i="23"/>
  <c r="X267" i="23"/>
  <c r="X275" i="23"/>
  <c r="X283" i="23"/>
  <c r="X291" i="23"/>
  <c r="X299" i="23"/>
  <c r="W206" i="23"/>
  <c r="W214" i="23"/>
  <c r="W222" i="23"/>
  <c r="W230" i="23"/>
  <c r="W238" i="23"/>
  <c r="W246" i="23"/>
  <c r="W254" i="23"/>
  <c r="W262" i="23"/>
  <c r="W270" i="23"/>
  <c r="W278" i="23"/>
  <c r="W286" i="23"/>
  <c r="W294" i="23"/>
  <c r="V201" i="23"/>
  <c r="V209" i="23"/>
  <c r="V217" i="23"/>
  <c r="V225" i="23"/>
  <c r="V233" i="23"/>
  <c r="V241" i="23"/>
  <c r="V249" i="23"/>
  <c r="V257" i="23"/>
  <c r="V265" i="23"/>
  <c r="V273" i="23"/>
  <c r="V281" i="23"/>
  <c r="V289" i="23"/>
  <c r="V297" i="23"/>
  <c r="U204" i="23"/>
  <c r="U212" i="23"/>
  <c r="L212" i="23" s="1"/>
  <c r="U220" i="23"/>
  <c r="L220" i="23" s="1"/>
  <c r="U228" i="23"/>
  <c r="L228" i="23" s="1"/>
  <c r="U236" i="23"/>
  <c r="U244" i="23"/>
  <c r="U252" i="23"/>
  <c r="U260" i="23"/>
  <c r="U268" i="23"/>
  <c r="U276" i="23"/>
  <c r="U284" i="23"/>
  <c r="U292" i="23"/>
  <c r="U300" i="23"/>
  <c r="K201" i="23"/>
  <c r="K205" i="23"/>
  <c r="K209" i="23"/>
  <c r="K213" i="23"/>
  <c r="K217" i="23"/>
  <c r="K221" i="23"/>
  <c r="K225" i="23"/>
  <c r="K229" i="23"/>
  <c r="K233" i="23"/>
  <c r="K237" i="23"/>
  <c r="K241" i="23"/>
  <c r="K245" i="23"/>
  <c r="K249" i="23"/>
  <c r="K253" i="23"/>
  <c r="K257" i="23"/>
  <c r="K261" i="23"/>
  <c r="K265" i="23"/>
  <c r="K269" i="23"/>
  <c r="K273" i="23"/>
  <c r="K277" i="23"/>
  <c r="K281" i="23"/>
  <c r="K285" i="23"/>
  <c r="K289" i="23"/>
  <c r="K293" i="23"/>
  <c r="K297" i="23"/>
  <c r="K301" i="23"/>
  <c r="AH276" i="23"/>
  <c r="AG259" i="23"/>
  <c r="X210" i="23"/>
  <c r="X231" i="23"/>
  <c r="X240" i="23"/>
  <c r="X248" i="23"/>
  <c r="X256" i="23"/>
  <c r="X264" i="23"/>
  <c r="X272" i="23"/>
  <c r="X280" i="23"/>
  <c r="X288" i="23"/>
  <c r="X296" i="23"/>
  <c r="W203" i="23"/>
  <c r="W211" i="23"/>
  <c r="W227" i="23"/>
  <c r="W235" i="23"/>
  <c r="W251" i="23"/>
  <c r="W267" i="23"/>
  <c r="W283" i="23"/>
  <c r="W299" i="23"/>
  <c r="V214" i="23"/>
  <c r="V230" i="23"/>
  <c r="V246" i="23"/>
  <c r="V262" i="23"/>
  <c r="V278" i="23"/>
  <c r="V294" i="23"/>
  <c r="U209" i="23"/>
  <c r="L209" i="23" s="1"/>
  <c r="U225" i="23"/>
  <c r="L225" i="23" s="1"/>
  <c r="U241" i="23"/>
  <c r="L241" i="23" s="1"/>
  <c r="U257" i="23"/>
  <c r="U273" i="23"/>
  <c r="U289" i="23"/>
  <c r="K212" i="23"/>
  <c r="K228" i="23"/>
  <c r="K244" i="23"/>
  <c r="K260" i="23"/>
  <c r="K276" i="23"/>
  <c r="K292" i="23"/>
  <c r="K216" i="23"/>
  <c r="K232" i="23"/>
  <c r="K264" i="23"/>
  <c r="K280" i="23"/>
  <c r="K236" i="23"/>
  <c r="K284" i="23"/>
  <c r="K296" i="23"/>
  <c r="K220" i="23"/>
  <c r="K268" i="23"/>
  <c r="K208" i="23"/>
  <c r="K224" i="23"/>
  <c r="K240" i="23"/>
  <c r="K256" i="23"/>
  <c r="K272" i="23"/>
  <c r="K288" i="23"/>
  <c r="K248" i="23"/>
  <c r="K204" i="23"/>
  <c r="K252" i="23"/>
  <c r="K300" i="23"/>
  <c r="AE71" i="23"/>
  <c r="K54" i="23"/>
  <c r="AE54" i="23" s="1"/>
  <c r="AJ54" i="23" s="1"/>
  <c r="C204" i="23"/>
  <c r="S203" i="23"/>
  <c r="AD203" i="23" s="1"/>
  <c r="F203" i="23"/>
  <c r="AE34" i="15"/>
  <c r="K102" i="15"/>
  <c r="AE102" i="15" s="1"/>
  <c r="K82" i="15"/>
  <c r="K62" i="15"/>
  <c r="AE62" i="15" s="1"/>
  <c r="K38" i="15"/>
  <c r="K18" i="15"/>
  <c r="AE18" i="15" s="1"/>
  <c r="AJ18" i="15" s="1"/>
  <c r="K119" i="15"/>
  <c r="T119" i="15" s="1"/>
  <c r="K143" i="15"/>
  <c r="K168" i="15"/>
  <c r="K200" i="15"/>
  <c r="AE200" i="15" s="1"/>
  <c r="AH209" i="15"/>
  <c r="AH213" i="15"/>
  <c r="AH217" i="15"/>
  <c r="AH221" i="15"/>
  <c r="AH225" i="15"/>
  <c r="AH229" i="15"/>
  <c r="AH233" i="15"/>
  <c r="AH237" i="15"/>
  <c r="AH241" i="15"/>
  <c r="AH245" i="15"/>
  <c r="AH249" i="15"/>
  <c r="AH253" i="15"/>
  <c r="AH257" i="15"/>
  <c r="AH261" i="15"/>
  <c r="AH265" i="15"/>
  <c r="AH269" i="15"/>
  <c r="AH273" i="15"/>
  <c r="AH277" i="15"/>
  <c r="AH281" i="15"/>
  <c r="AH210" i="15"/>
  <c r="AH214" i="15"/>
  <c r="AH218" i="15"/>
  <c r="AH222" i="15"/>
  <c r="AH226" i="15"/>
  <c r="AH230" i="15"/>
  <c r="AH234" i="15"/>
  <c r="AH238" i="15"/>
  <c r="AH242" i="15"/>
  <c r="AH246" i="15"/>
  <c r="AH250" i="15"/>
  <c r="AH254" i="15"/>
  <c r="AH258" i="15"/>
  <c r="AH262" i="15"/>
  <c r="AH266" i="15"/>
  <c r="AH270" i="15"/>
  <c r="AH274" i="15"/>
  <c r="AH278" i="15"/>
  <c r="AH282" i="15"/>
  <c r="AH286" i="15"/>
  <c r="AH290" i="15"/>
  <c r="AH294" i="15"/>
  <c r="AH298" i="15"/>
  <c r="AG210" i="15"/>
  <c r="AG214" i="15"/>
  <c r="AG218" i="15"/>
  <c r="AH212" i="15"/>
  <c r="AH216" i="15"/>
  <c r="AH220" i="15"/>
  <c r="AH224" i="15"/>
  <c r="AH228" i="15"/>
  <c r="AH232" i="15"/>
  <c r="AH236" i="15"/>
  <c r="AH240" i="15"/>
  <c r="AH244" i="15"/>
  <c r="AH248" i="15"/>
  <c r="AH252" i="15"/>
  <c r="AH256" i="15"/>
  <c r="AH260" i="15"/>
  <c r="AH264" i="15"/>
  <c r="AH268" i="15"/>
  <c r="AH272" i="15"/>
  <c r="AH276" i="15"/>
  <c r="AH280" i="15"/>
  <c r="AH284" i="15"/>
  <c r="AH288" i="15"/>
  <c r="AH292" i="15"/>
  <c r="AH296" i="15"/>
  <c r="AH300" i="15"/>
  <c r="AG212" i="15"/>
  <c r="AG216" i="15"/>
  <c r="AG220" i="15"/>
  <c r="AG224" i="15"/>
  <c r="AG228" i="15"/>
  <c r="AG232" i="15"/>
  <c r="AG236" i="15"/>
  <c r="AG240" i="15"/>
  <c r="AG244" i="15"/>
  <c r="AG248" i="15"/>
  <c r="AG252" i="15"/>
  <c r="AG256" i="15"/>
  <c r="AG260" i="15"/>
  <c r="AG264" i="15"/>
  <c r="AG268" i="15"/>
  <c r="AG272" i="15"/>
  <c r="AG276" i="15"/>
  <c r="AG280" i="15"/>
  <c r="AG284" i="15"/>
  <c r="AG288" i="15"/>
  <c r="AG292" i="15"/>
  <c r="AG296" i="15"/>
  <c r="AG300" i="15"/>
  <c r="AH215" i="15"/>
  <c r="AH231" i="15"/>
  <c r="AH247" i="15"/>
  <c r="AH263" i="15"/>
  <c r="AH279" i="15"/>
  <c r="AH289" i="15"/>
  <c r="AH297" i="15"/>
  <c r="AG213" i="15"/>
  <c r="AG221" i="15"/>
  <c r="AG226" i="15"/>
  <c r="AG231" i="15"/>
  <c r="AG237" i="15"/>
  <c r="AG242" i="15"/>
  <c r="AG247" i="15"/>
  <c r="AG253" i="15"/>
  <c r="AG258" i="15"/>
  <c r="AG263" i="15"/>
  <c r="AG269" i="15"/>
  <c r="AG274" i="15"/>
  <c r="AG279" i="15"/>
  <c r="AG285" i="15"/>
  <c r="AG290" i="15"/>
  <c r="AG295" i="15"/>
  <c r="AH219" i="15"/>
  <c r="AH235" i="15"/>
  <c r="AH251" i="15"/>
  <c r="AH267" i="15"/>
  <c r="AH283" i="15"/>
  <c r="AH291" i="15"/>
  <c r="AH299" i="15"/>
  <c r="AG215" i="15"/>
  <c r="AG222" i="15"/>
  <c r="AG227" i="15"/>
  <c r="AG233" i="15"/>
  <c r="AG238" i="15"/>
  <c r="AG243" i="15"/>
  <c r="AG249" i="15"/>
  <c r="AG254" i="15"/>
  <c r="AG259" i="15"/>
  <c r="AG265" i="15"/>
  <c r="AG270" i="15"/>
  <c r="AG275" i="15"/>
  <c r="AG281" i="15"/>
  <c r="AG286" i="15"/>
  <c r="AG291" i="15"/>
  <c r="AG297" i="15"/>
  <c r="AH211" i="15"/>
  <c r="AH227" i="15"/>
  <c r="AH243" i="15"/>
  <c r="AH259" i="15"/>
  <c r="AH275" i="15"/>
  <c r="AH287" i="15"/>
  <c r="AH295" i="15"/>
  <c r="AG211" i="15"/>
  <c r="AG219" i="15"/>
  <c r="AG225" i="15"/>
  <c r="AG230" i="15"/>
  <c r="AG235" i="15"/>
  <c r="AG241" i="15"/>
  <c r="AG246" i="15"/>
  <c r="AG251" i="15"/>
  <c r="AG257" i="15"/>
  <c r="AG262" i="15"/>
  <c r="AG267" i="15"/>
  <c r="AG273" i="15"/>
  <c r="AG278" i="15"/>
  <c r="AG283" i="15"/>
  <c r="AG289" i="15"/>
  <c r="AG294" i="15"/>
  <c r="AG299" i="15"/>
  <c r="X212" i="15"/>
  <c r="X216" i="15"/>
  <c r="X220" i="15"/>
  <c r="X224" i="15"/>
  <c r="X228" i="15"/>
  <c r="X232" i="15"/>
  <c r="X236" i="15"/>
  <c r="X240" i="15"/>
  <c r="X244" i="15"/>
  <c r="X248" i="15"/>
  <c r="X252" i="15"/>
  <c r="X256" i="15"/>
  <c r="X260" i="15"/>
  <c r="X264" i="15"/>
  <c r="X268" i="15"/>
  <c r="X272" i="15"/>
  <c r="X276" i="15"/>
  <c r="X280" i="15"/>
  <c r="X284" i="15"/>
  <c r="X288" i="15"/>
  <c r="X292" i="15"/>
  <c r="X296" i="15"/>
  <c r="X300" i="15"/>
  <c r="W212" i="15"/>
  <c r="W216" i="15"/>
  <c r="W220" i="15"/>
  <c r="W224" i="15"/>
  <c r="W228" i="15"/>
  <c r="W232" i="15"/>
  <c r="W236" i="15"/>
  <c r="W240" i="15"/>
  <c r="W244" i="15"/>
  <c r="W248" i="15"/>
  <c r="W252" i="15"/>
  <c r="W256" i="15"/>
  <c r="W260" i="15"/>
  <c r="W264" i="15"/>
  <c r="W268" i="15"/>
  <c r="W272" i="15"/>
  <c r="W276" i="15"/>
  <c r="W280" i="15"/>
  <c r="W284" i="15"/>
  <c r="W288" i="15"/>
  <c r="W292" i="15"/>
  <c r="W296" i="15"/>
  <c r="W300" i="15"/>
  <c r="V212" i="15"/>
  <c r="V216" i="15"/>
  <c r="V220" i="15"/>
  <c r="V224" i="15"/>
  <c r="V228" i="15"/>
  <c r="V232" i="15"/>
  <c r="V236" i="15"/>
  <c r="V240" i="15"/>
  <c r="V244" i="15"/>
  <c r="V248" i="15"/>
  <c r="V252" i="15"/>
  <c r="V256" i="15"/>
  <c r="V260" i="15"/>
  <c r="V264" i="15"/>
  <c r="V268" i="15"/>
  <c r="V272" i="15"/>
  <c r="V276" i="15"/>
  <c r="V280" i="15"/>
  <c r="V284" i="15"/>
  <c r="V288" i="15"/>
  <c r="V292" i="15"/>
  <c r="V296" i="15"/>
  <c r="V300" i="15"/>
  <c r="U212" i="15"/>
  <c r="U216" i="15"/>
  <c r="U220" i="15"/>
  <c r="L220" i="15" s="1"/>
  <c r="U224" i="15"/>
  <c r="L224" i="15" s="1"/>
  <c r="U228" i="15"/>
  <c r="U232" i="15"/>
  <c r="U236" i="15"/>
  <c r="L236" i="15" s="1"/>
  <c r="U240" i="15"/>
  <c r="L240" i="15" s="1"/>
  <c r="U244" i="15"/>
  <c r="U248" i="15"/>
  <c r="U252" i="15"/>
  <c r="U256" i="15"/>
  <c r="U260" i="15"/>
  <c r="U264" i="15"/>
  <c r="U268" i="15"/>
  <c r="U272" i="15"/>
  <c r="U276" i="15"/>
  <c r="AH239" i="15"/>
  <c r="AH293" i="15"/>
  <c r="AG229" i="15"/>
  <c r="AG250" i="15"/>
  <c r="AG271" i="15"/>
  <c r="AG293" i="15"/>
  <c r="X209" i="15"/>
  <c r="X214" i="15"/>
  <c r="X219" i="15"/>
  <c r="X225" i="15"/>
  <c r="X230" i="15"/>
  <c r="X235" i="15"/>
  <c r="X241" i="15"/>
  <c r="X246" i="15"/>
  <c r="X251" i="15"/>
  <c r="X257" i="15"/>
  <c r="X262" i="15"/>
  <c r="X267" i="15"/>
  <c r="X273" i="15"/>
  <c r="X278" i="15"/>
  <c r="X283" i="15"/>
  <c r="X289" i="15"/>
  <c r="X294" i="15"/>
  <c r="X299" i="15"/>
  <c r="W213" i="15"/>
  <c r="W218" i="15"/>
  <c r="W223" i="15"/>
  <c r="W229" i="15"/>
  <c r="W234" i="15"/>
  <c r="W239" i="15"/>
  <c r="W245" i="15"/>
  <c r="W250" i="15"/>
  <c r="W255" i="15"/>
  <c r="W261" i="15"/>
  <c r="W266" i="15"/>
  <c r="W271" i="15"/>
  <c r="W277" i="15"/>
  <c r="W282" i="15"/>
  <c r="W287" i="15"/>
  <c r="W293" i="15"/>
  <c r="W298" i="15"/>
  <c r="V211" i="15"/>
  <c r="V217" i="15"/>
  <c r="V222" i="15"/>
  <c r="V227" i="15"/>
  <c r="V233" i="15"/>
  <c r="V238" i="15"/>
  <c r="V243" i="15"/>
  <c r="V249" i="15"/>
  <c r="V254" i="15"/>
  <c r="V259" i="15"/>
  <c r="V265" i="15"/>
  <c r="V270" i="15"/>
  <c r="V275" i="15"/>
  <c r="V281" i="15"/>
  <c r="V286" i="15"/>
  <c r="V291" i="15"/>
  <c r="V297" i="15"/>
  <c r="U210" i="15"/>
  <c r="U215" i="15"/>
  <c r="U221" i="15"/>
  <c r="U226" i="15"/>
  <c r="U231" i="15"/>
  <c r="U237" i="15"/>
  <c r="U242" i="15"/>
  <c r="U247" i="15"/>
  <c r="U253" i="15"/>
  <c r="U258" i="15"/>
  <c r="U263" i="15"/>
  <c r="U269" i="15"/>
  <c r="AH255" i="15"/>
  <c r="AG209" i="15"/>
  <c r="AG234" i="15"/>
  <c r="AG255" i="15"/>
  <c r="AG277" i="15"/>
  <c r="AG298" i="15"/>
  <c r="AH271" i="15"/>
  <c r="AG217" i="15"/>
  <c r="AG239" i="15"/>
  <c r="AG261" i="15"/>
  <c r="AG282" i="15"/>
  <c r="AH285" i="15"/>
  <c r="AG287" i="15"/>
  <c r="X215" i="15"/>
  <c r="X222" i="15"/>
  <c r="X229" i="15"/>
  <c r="X237" i="15"/>
  <c r="X243" i="15"/>
  <c r="X250" i="15"/>
  <c r="X258" i="15"/>
  <c r="X265" i="15"/>
  <c r="X271" i="15"/>
  <c r="X279" i="15"/>
  <c r="X286" i="15"/>
  <c r="X293" i="15"/>
  <c r="W209" i="15"/>
  <c r="W215" i="15"/>
  <c r="W222" i="15"/>
  <c r="W230" i="15"/>
  <c r="W237" i="15"/>
  <c r="W243" i="15"/>
  <c r="W251" i="15"/>
  <c r="W258" i="15"/>
  <c r="W265" i="15"/>
  <c r="W273" i="15"/>
  <c r="W279" i="15"/>
  <c r="W286" i="15"/>
  <c r="W294" i="15"/>
  <c r="V209" i="15"/>
  <c r="V215" i="15"/>
  <c r="V223" i="15"/>
  <c r="V230" i="15"/>
  <c r="V237" i="15"/>
  <c r="V245" i="15"/>
  <c r="V251" i="15"/>
  <c r="V258" i="15"/>
  <c r="V266" i="15"/>
  <c r="V273" i="15"/>
  <c r="V279" i="15"/>
  <c r="V287" i="15"/>
  <c r="V294" i="15"/>
  <c r="U209" i="15"/>
  <c r="L209" i="15" s="1"/>
  <c r="U217" i="15"/>
  <c r="U223" i="15"/>
  <c r="U230" i="15"/>
  <c r="U238" i="15"/>
  <c r="U245" i="15"/>
  <c r="U251" i="15"/>
  <c r="U259" i="15"/>
  <c r="U266" i="15"/>
  <c r="U273" i="15"/>
  <c r="U278" i="15"/>
  <c r="U282" i="15"/>
  <c r="U286" i="15"/>
  <c r="U290" i="15"/>
  <c r="U294" i="15"/>
  <c r="U298" i="15"/>
  <c r="K210" i="15"/>
  <c r="K214" i="15"/>
  <c r="K218" i="15"/>
  <c r="K222" i="15"/>
  <c r="K226" i="15"/>
  <c r="K230" i="15"/>
  <c r="K234" i="15"/>
  <c r="K238" i="15"/>
  <c r="K242" i="15"/>
  <c r="K246" i="15"/>
  <c r="K250" i="15"/>
  <c r="K254" i="15"/>
  <c r="K258" i="15"/>
  <c r="K262" i="15"/>
  <c r="K266" i="15"/>
  <c r="K270" i="15"/>
  <c r="K274" i="15"/>
  <c r="K278" i="15"/>
  <c r="K282" i="15"/>
  <c r="K286" i="15"/>
  <c r="K290" i="15"/>
  <c r="K294" i="15"/>
  <c r="K298" i="15"/>
  <c r="AG223" i="15"/>
  <c r="X210" i="15"/>
  <c r="X217" i="15"/>
  <c r="X223" i="15"/>
  <c r="X231" i="15"/>
  <c r="X238" i="15"/>
  <c r="X245" i="15"/>
  <c r="X253" i="15"/>
  <c r="X259" i="15"/>
  <c r="X266" i="15"/>
  <c r="X274" i="15"/>
  <c r="X281" i="15"/>
  <c r="X287" i="15"/>
  <c r="X295" i="15"/>
  <c r="W210" i="15"/>
  <c r="W217" i="15"/>
  <c r="W225" i="15"/>
  <c r="W231" i="15"/>
  <c r="W238" i="15"/>
  <c r="W246" i="15"/>
  <c r="W253" i="15"/>
  <c r="W259" i="15"/>
  <c r="W267" i="15"/>
  <c r="W274" i="15"/>
  <c r="W281" i="15"/>
  <c r="W289" i="15"/>
  <c r="W295" i="15"/>
  <c r="V210" i="15"/>
  <c r="V218" i="15"/>
  <c r="V225" i="15"/>
  <c r="V231" i="15"/>
  <c r="V239" i="15"/>
  <c r="V246" i="15"/>
  <c r="V253" i="15"/>
  <c r="V261" i="15"/>
  <c r="V267" i="15"/>
  <c r="V274" i="15"/>
  <c r="V282" i="15"/>
  <c r="V289" i="15"/>
  <c r="V295" i="15"/>
  <c r="U211" i="15"/>
  <c r="U218" i="15"/>
  <c r="L218" i="15" s="1"/>
  <c r="U225" i="15"/>
  <c r="L225" i="15" s="1"/>
  <c r="U233" i="15"/>
  <c r="U239" i="15"/>
  <c r="U246" i="15"/>
  <c r="U254" i="15"/>
  <c r="U261" i="15"/>
  <c r="U267" i="15"/>
  <c r="U274" i="15"/>
  <c r="U279" i="15"/>
  <c r="U283" i="15"/>
  <c r="U287" i="15"/>
  <c r="U291" i="15"/>
  <c r="U295" i="15"/>
  <c r="U299" i="15"/>
  <c r="K211" i="15"/>
  <c r="K215" i="15"/>
  <c r="K219" i="15"/>
  <c r="K223" i="15"/>
  <c r="K227" i="15"/>
  <c r="K231" i="15"/>
  <c r="K235" i="15"/>
  <c r="K239" i="15"/>
  <c r="K243" i="15"/>
  <c r="K247" i="15"/>
  <c r="K251" i="15"/>
  <c r="K255" i="15"/>
  <c r="K259" i="15"/>
  <c r="K263" i="15"/>
  <c r="K267" i="15"/>
  <c r="K271" i="15"/>
  <c r="K275" i="15"/>
  <c r="K279" i="15"/>
  <c r="K283" i="15"/>
  <c r="K287" i="15"/>
  <c r="K291" i="15"/>
  <c r="K295" i="15"/>
  <c r="K299" i="15"/>
  <c r="AG245" i="15"/>
  <c r="X218" i="15"/>
  <c r="X233" i="15"/>
  <c r="X247" i="15"/>
  <c r="X261" i="15"/>
  <c r="X275" i="15"/>
  <c r="X290" i="15"/>
  <c r="W219" i="15"/>
  <c r="W233" i="15"/>
  <c r="W241" i="15"/>
  <c r="W254" i="15"/>
  <c r="W275" i="15"/>
  <c r="W290" i="15"/>
  <c r="V213" i="15"/>
  <c r="V226" i="15"/>
  <c r="V241" i="15"/>
  <c r="AH223" i="15"/>
  <c r="AG266" i="15"/>
  <c r="X213" i="15"/>
  <c r="X221" i="15"/>
  <c r="X227" i="15"/>
  <c r="X234" i="15"/>
  <c r="X242" i="15"/>
  <c r="X249" i="15"/>
  <c r="X255" i="15"/>
  <c r="X263" i="15"/>
  <c r="X270" i="15"/>
  <c r="X277" i="15"/>
  <c r="X285" i="15"/>
  <c r="X291" i="15"/>
  <c r="X298" i="15"/>
  <c r="W214" i="15"/>
  <c r="W221" i="15"/>
  <c r="W227" i="15"/>
  <c r="W235" i="15"/>
  <c r="W242" i="15"/>
  <c r="W249" i="15"/>
  <c r="W257" i="15"/>
  <c r="W263" i="15"/>
  <c r="W270" i="15"/>
  <c r="W278" i="15"/>
  <c r="W285" i="15"/>
  <c r="W291" i="15"/>
  <c r="W299" i="15"/>
  <c r="V214" i="15"/>
  <c r="V221" i="15"/>
  <c r="V229" i="15"/>
  <c r="V235" i="15"/>
  <c r="V242" i="15"/>
  <c r="V250" i="15"/>
  <c r="V257" i="15"/>
  <c r="V263" i="15"/>
  <c r="V271" i="15"/>
  <c r="V278" i="15"/>
  <c r="V285" i="15"/>
  <c r="V293" i="15"/>
  <c r="V299" i="15"/>
  <c r="U214" i="15"/>
  <c r="U222" i="15"/>
  <c r="L222" i="15" s="1"/>
  <c r="U229" i="15"/>
  <c r="L229" i="15" s="1"/>
  <c r="U235" i="15"/>
  <c r="U243" i="15"/>
  <c r="U250" i="15"/>
  <c r="U257" i="15"/>
  <c r="U265" i="15"/>
  <c r="U271" i="15"/>
  <c r="U277" i="15"/>
  <c r="U281" i="15"/>
  <c r="U285" i="15"/>
  <c r="U289" i="15"/>
  <c r="U293" i="15"/>
  <c r="U297" i="15"/>
  <c r="K209" i="15"/>
  <c r="K213" i="15"/>
  <c r="K217" i="15"/>
  <c r="K221" i="15"/>
  <c r="K225" i="15"/>
  <c r="K229" i="15"/>
  <c r="K233" i="15"/>
  <c r="K237" i="15"/>
  <c r="K241" i="15"/>
  <c r="K245" i="15"/>
  <c r="K249" i="15"/>
  <c r="K253" i="15"/>
  <c r="K257" i="15"/>
  <c r="K261" i="15"/>
  <c r="K265" i="15"/>
  <c r="K269" i="15"/>
  <c r="K273" i="15"/>
  <c r="K277" i="15"/>
  <c r="K281" i="15"/>
  <c r="K285" i="15"/>
  <c r="K289" i="15"/>
  <c r="K293" i="15"/>
  <c r="K297" i="15"/>
  <c r="X211" i="15"/>
  <c r="X226" i="15"/>
  <c r="X239" i="15"/>
  <c r="X254" i="15"/>
  <c r="X269" i="15"/>
  <c r="X282" i="15"/>
  <c r="X297" i="15"/>
  <c r="W211" i="15"/>
  <c r="W226" i="15"/>
  <c r="W247" i="15"/>
  <c r="W269" i="15"/>
  <c r="W283" i="15"/>
  <c r="W297" i="15"/>
  <c r="V219" i="15"/>
  <c r="V234" i="15"/>
  <c r="V247" i="15"/>
  <c r="W262" i="15"/>
  <c r="V277" i="15"/>
  <c r="U213" i="15"/>
  <c r="U241" i="15"/>
  <c r="L241" i="15" s="1"/>
  <c r="U270" i="15"/>
  <c r="U288" i="15"/>
  <c r="K220" i="15"/>
  <c r="K252" i="15"/>
  <c r="K284" i="15"/>
  <c r="V255" i="15"/>
  <c r="V283" i="15"/>
  <c r="U219" i="15"/>
  <c r="L219" i="15" s="1"/>
  <c r="U249" i="15"/>
  <c r="U275" i="15"/>
  <c r="U292" i="15"/>
  <c r="K224" i="15"/>
  <c r="K240" i="15"/>
  <c r="K256" i="15"/>
  <c r="K272" i="15"/>
  <c r="K288" i="15"/>
  <c r="V262" i="15"/>
  <c r="V290" i="15"/>
  <c r="U227" i="15"/>
  <c r="L227" i="15" s="1"/>
  <c r="U255" i="15"/>
  <c r="U280" i="15"/>
  <c r="U296" i="15"/>
  <c r="K212" i="15"/>
  <c r="K228" i="15"/>
  <c r="K244" i="15"/>
  <c r="K260" i="15"/>
  <c r="K276" i="15"/>
  <c r="K292" i="15"/>
  <c r="V269" i="15"/>
  <c r="V298" i="15"/>
  <c r="U234" i="15"/>
  <c r="L234" i="15" s="1"/>
  <c r="U262" i="15"/>
  <c r="U284" i="15"/>
  <c r="U300" i="15"/>
  <c r="K216" i="15"/>
  <c r="K232" i="15"/>
  <c r="K248" i="15"/>
  <c r="K264" i="15"/>
  <c r="K280" i="15"/>
  <c r="K296" i="15"/>
  <c r="K236" i="15"/>
  <c r="K268" i="15"/>
  <c r="K300" i="15"/>
  <c r="AK14" i="15"/>
  <c r="K114" i="15"/>
  <c r="K94" i="15"/>
  <c r="AE94" i="15" s="1"/>
  <c r="K70" i="15"/>
  <c r="AE70" i="15" s="1"/>
  <c r="K50" i="15"/>
  <c r="T50" i="15" s="1"/>
  <c r="K30" i="15"/>
  <c r="AE30" i="15" s="1"/>
  <c r="K131" i="15"/>
  <c r="T131" i="15" s="1"/>
  <c r="K152" i="15"/>
  <c r="T152" i="15" s="1"/>
  <c r="K184" i="15"/>
  <c r="T184" i="15" s="1"/>
  <c r="T54" i="15"/>
  <c r="K110" i="15"/>
  <c r="AE110" i="15" s="1"/>
  <c r="K86" i="15"/>
  <c r="K66" i="15"/>
  <c r="T66" i="15" s="1"/>
  <c r="K46" i="15"/>
  <c r="T46" i="15" s="1"/>
  <c r="K22" i="15"/>
  <c r="K115" i="15"/>
  <c r="K135" i="15"/>
  <c r="AE135" i="15" s="1"/>
  <c r="K162" i="15"/>
  <c r="K189" i="15"/>
  <c r="C213" i="15"/>
  <c r="F212" i="15"/>
  <c r="S212" i="15"/>
  <c r="AD212" i="15" s="1"/>
  <c r="T70" i="15"/>
  <c r="BB21" i="15"/>
  <c r="AM33" i="22"/>
  <c r="AK33" i="22"/>
  <c r="AL33" i="22"/>
  <c r="AL17" i="22"/>
  <c r="AK17" i="22"/>
  <c r="AM17" i="22"/>
  <c r="AM80" i="22"/>
  <c r="AK80" i="22"/>
  <c r="AL80" i="22"/>
  <c r="AK85" i="22"/>
  <c r="AL85" i="22"/>
  <c r="AM85" i="22"/>
  <c r="AK188" i="22"/>
  <c r="AL188" i="22"/>
  <c r="AM188" i="22"/>
  <c r="AM205" i="22"/>
  <c r="AK205" i="22"/>
  <c r="AL205" i="22"/>
  <c r="AK145" i="22"/>
  <c r="AM145" i="22"/>
  <c r="AL145" i="22"/>
  <c r="AL103" i="22"/>
  <c r="AM103" i="22"/>
  <c r="AK103" i="22"/>
  <c r="AL48" i="22"/>
  <c r="AM48" i="22"/>
  <c r="AK48" i="22"/>
  <c r="AK63" i="22"/>
  <c r="AL63" i="22"/>
  <c r="AM63" i="22"/>
  <c r="AK124" i="22"/>
  <c r="AL124" i="22"/>
  <c r="AM124" i="22"/>
  <c r="AM201" i="22"/>
  <c r="AK201" i="22"/>
  <c r="AL201" i="22"/>
  <c r="AM105" i="22"/>
  <c r="AL105" i="22"/>
  <c r="AK105" i="22"/>
  <c r="AK94" i="22"/>
  <c r="AL94" i="22"/>
  <c r="AM94" i="22"/>
  <c r="T13" i="22"/>
  <c r="AE13" i="22"/>
  <c r="AJ13" i="22" s="1"/>
  <c r="AM126" i="22"/>
  <c r="AK126" i="22"/>
  <c r="AL126" i="22"/>
  <c r="AL181" i="22"/>
  <c r="AM181" i="22"/>
  <c r="AK181" i="22"/>
  <c r="H56" i="22"/>
  <c r="L200" i="22"/>
  <c r="M189" i="22"/>
  <c r="L145" i="22"/>
  <c r="M141" i="22"/>
  <c r="M113" i="22"/>
  <c r="M107" i="22"/>
  <c r="L80" i="22"/>
  <c r="M72" i="22"/>
  <c r="L65" i="22"/>
  <c r="L60" i="22"/>
  <c r="L53" i="22"/>
  <c r="M33" i="22"/>
  <c r="AM26" i="22"/>
  <c r="AK30" i="22"/>
  <c r="AL65" i="22"/>
  <c r="AK69" i="22"/>
  <c r="AM98" i="22"/>
  <c r="AL140" i="22"/>
  <c r="AK158" i="22"/>
  <c r="AL165" i="22"/>
  <c r="AM206" i="22"/>
  <c r="BB29" i="22"/>
  <c r="L10" i="22"/>
  <c r="T154" i="22"/>
  <c r="T61" i="22"/>
  <c r="AE29" i="22"/>
  <c r="AJ29" i="22" s="1"/>
  <c r="AE124" i="22"/>
  <c r="AJ124" i="22" s="1"/>
  <c r="AE75" i="22"/>
  <c r="AJ75" i="22" s="1"/>
  <c r="T60" i="22"/>
  <c r="T72" i="22"/>
  <c r="T119" i="22"/>
  <c r="T202" i="22"/>
  <c r="T92" i="22"/>
  <c r="AE180" i="22"/>
  <c r="AJ180" i="22" s="1"/>
  <c r="AE123" i="22"/>
  <c r="AJ123" i="22" s="1"/>
  <c r="AE94" i="22"/>
  <c r="AJ94" i="22" s="1"/>
  <c r="K37" i="22"/>
  <c r="M180" i="22"/>
  <c r="M176" i="22"/>
  <c r="M207" i="22"/>
  <c r="M193" i="22"/>
  <c r="L185" i="22"/>
  <c r="M143" i="22"/>
  <c r="L137" i="22"/>
  <c r="L129" i="22"/>
  <c r="L109" i="22"/>
  <c r="L104" i="22"/>
  <c r="M97" i="22"/>
  <c r="L76" i="22"/>
  <c r="M57" i="22"/>
  <c r="M18" i="22"/>
  <c r="AK26" i="22"/>
  <c r="AK28" i="22"/>
  <c r="AM30" i="22"/>
  <c r="AM44" i="22"/>
  <c r="AL58" i="22"/>
  <c r="AM64" i="22"/>
  <c r="AL69" i="22"/>
  <c r="AM73" i="22"/>
  <c r="AK86" i="22"/>
  <c r="AM110" i="22"/>
  <c r="AK140" i="22"/>
  <c r="AL158" i="22"/>
  <c r="AK159" i="22"/>
  <c r="AK165" i="22"/>
  <c r="AL206" i="22"/>
  <c r="L168" i="22"/>
  <c r="L152" i="22"/>
  <c r="L120" i="22"/>
  <c r="AK11" i="22"/>
  <c r="AK12" i="22"/>
  <c r="T131" i="22"/>
  <c r="AE17" i="22"/>
  <c r="AJ17" i="22" s="1"/>
  <c r="AE73" i="22"/>
  <c r="AJ73" i="22" s="1"/>
  <c r="T45" i="22"/>
  <c r="T122" i="22"/>
  <c r="AE46" i="22"/>
  <c r="AJ46" i="22" s="1"/>
  <c r="U6" i="22"/>
  <c r="AE173" i="22"/>
  <c r="AJ173" i="22" s="1"/>
  <c r="AE97" i="22"/>
  <c r="AJ97" i="22" s="1"/>
  <c r="K21" i="22"/>
  <c r="AH212" i="22"/>
  <c r="AH216" i="22"/>
  <c r="AH220" i="22"/>
  <c r="AH224" i="22"/>
  <c r="AH228" i="22"/>
  <c r="AH232" i="22"/>
  <c r="AH236" i="22"/>
  <c r="AH240" i="22"/>
  <c r="AH244" i="22"/>
  <c r="AH248" i="22"/>
  <c r="AH252" i="22"/>
  <c r="AH256" i="22"/>
  <c r="AH260" i="22"/>
  <c r="AH264" i="22"/>
  <c r="AH268" i="22"/>
  <c r="AH272" i="22"/>
  <c r="AH276" i="22"/>
  <c r="AH280" i="22"/>
  <c r="AH211" i="22"/>
  <c r="AH217" i="22"/>
  <c r="AH222" i="22"/>
  <c r="AH227" i="22"/>
  <c r="AH233" i="22"/>
  <c r="AH238" i="22"/>
  <c r="AH243" i="22"/>
  <c r="AH249" i="22"/>
  <c r="AH254" i="22"/>
  <c r="AH259" i="22"/>
  <c r="AH265" i="22"/>
  <c r="AH270" i="22"/>
  <c r="AH275" i="22"/>
  <c r="AH281" i="22"/>
  <c r="AH285" i="22"/>
  <c r="AH289" i="22"/>
  <c r="AH293" i="22"/>
  <c r="AH297" i="22"/>
  <c r="AG209" i="22"/>
  <c r="AG213" i="22"/>
  <c r="AG217" i="22"/>
  <c r="AG221" i="22"/>
  <c r="AG225" i="22"/>
  <c r="AG229" i="22"/>
  <c r="AG233" i="22"/>
  <c r="AG237" i="22"/>
  <c r="AG241" i="22"/>
  <c r="AG245" i="22"/>
  <c r="AG249" i="22"/>
  <c r="AG253" i="22"/>
  <c r="AG257" i="22"/>
  <c r="AG261" i="22"/>
  <c r="AG265" i="22"/>
  <c r="AG269" i="22"/>
  <c r="AG273" i="22"/>
  <c r="AG277" i="22"/>
  <c r="AG281" i="22"/>
  <c r="AG285" i="22"/>
  <c r="AG289" i="22"/>
  <c r="AG293" i="22"/>
  <c r="AG297" i="22"/>
  <c r="AH213" i="22"/>
  <c r="AH218" i="22"/>
  <c r="AH223" i="22"/>
  <c r="AH229" i="22"/>
  <c r="AH234" i="22"/>
  <c r="AH239" i="22"/>
  <c r="AH245" i="22"/>
  <c r="AH250" i="22"/>
  <c r="AH255" i="22"/>
  <c r="AH261" i="22"/>
  <c r="AH266" i="22"/>
  <c r="AH271" i="22"/>
  <c r="AH277" i="22"/>
  <c r="AH282" i="22"/>
  <c r="AH286" i="22"/>
  <c r="AH290" i="22"/>
  <c r="AH294" i="22"/>
  <c r="AH298" i="22"/>
  <c r="AG210" i="22"/>
  <c r="AG214" i="22"/>
  <c r="AG218" i="22"/>
  <c r="AG222" i="22"/>
  <c r="AG226" i="22"/>
  <c r="AG230" i="22"/>
  <c r="AG234" i="22"/>
  <c r="AG238" i="22"/>
  <c r="AG242" i="22"/>
  <c r="AG246" i="22"/>
  <c r="AG250" i="22"/>
  <c r="AG254" i="22"/>
  <c r="AG258" i="22"/>
  <c r="AG262" i="22"/>
  <c r="AG266" i="22"/>
  <c r="AG270" i="22"/>
  <c r="AG274" i="22"/>
  <c r="AG278" i="22"/>
  <c r="AG282" i="22"/>
  <c r="AG286" i="22"/>
  <c r="AG290" i="22"/>
  <c r="AG294" i="22"/>
  <c r="AG298" i="22"/>
  <c r="AH210" i="22"/>
  <c r="AH215" i="22"/>
  <c r="AH221" i="22"/>
  <c r="AH226" i="22"/>
  <c r="AH231" i="22"/>
  <c r="AH237" i="22"/>
  <c r="AH242" i="22"/>
  <c r="AH247" i="22"/>
  <c r="AH253" i="22"/>
  <c r="AH258" i="22"/>
  <c r="AH263" i="22"/>
  <c r="AH269" i="22"/>
  <c r="AH274" i="22"/>
  <c r="AH279" i="22"/>
  <c r="AH284" i="22"/>
  <c r="AH288" i="22"/>
  <c r="AH292" i="22"/>
  <c r="AH296" i="22"/>
  <c r="AH300" i="22"/>
  <c r="AG212" i="22"/>
  <c r="AG216" i="22"/>
  <c r="AG220" i="22"/>
  <c r="AG224" i="22"/>
  <c r="AG228" i="22"/>
  <c r="AG232" i="22"/>
  <c r="AG236" i="22"/>
  <c r="AG240" i="22"/>
  <c r="AG244" i="22"/>
  <c r="AG248" i="22"/>
  <c r="AG252" i="22"/>
  <c r="AG256" i="22"/>
  <c r="AG260" i="22"/>
  <c r="AG264" i="22"/>
  <c r="AG268" i="22"/>
  <c r="AG272" i="22"/>
  <c r="AG276" i="22"/>
  <c r="AG280" i="22"/>
  <c r="AG284" i="22"/>
  <c r="AG288" i="22"/>
  <c r="AG292" i="22"/>
  <c r="AG296" i="22"/>
  <c r="AG300" i="22"/>
  <c r="AH209" i="22"/>
  <c r="AH230" i="22"/>
  <c r="AH251" i="22"/>
  <c r="AH273" i="22"/>
  <c r="AH291" i="22"/>
  <c r="AG215" i="22"/>
  <c r="AG231" i="22"/>
  <c r="AG247" i="22"/>
  <c r="AG263" i="22"/>
  <c r="AG279" i="22"/>
  <c r="AG295" i="22"/>
  <c r="AH214" i="22"/>
  <c r="AH235" i="22"/>
  <c r="AH257" i="22"/>
  <c r="AH278" i="22"/>
  <c r="AH295" i="22"/>
  <c r="AG219" i="22"/>
  <c r="AG235" i="22"/>
  <c r="AG251" i="22"/>
  <c r="AG267" i="22"/>
  <c r="AG283" i="22"/>
  <c r="AG299" i="22"/>
  <c r="AH225" i="22"/>
  <c r="AH246" i="22"/>
  <c r="AH267" i="22"/>
  <c r="AH287" i="22"/>
  <c r="AG211" i="22"/>
  <c r="AG227" i="22"/>
  <c r="AG243" i="22"/>
  <c r="AG259" i="22"/>
  <c r="AG275" i="22"/>
  <c r="AG291" i="22"/>
  <c r="X209" i="22"/>
  <c r="X213" i="22"/>
  <c r="X217" i="22"/>
  <c r="X221" i="22"/>
  <c r="X225" i="22"/>
  <c r="X229" i="22"/>
  <c r="X233" i="22"/>
  <c r="X237" i="22"/>
  <c r="X241" i="22"/>
  <c r="X245" i="22"/>
  <c r="X249" i="22"/>
  <c r="X253" i="22"/>
  <c r="X257" i="22"/>
  <c r="X261" i="22"/>
  <c r="X265" i="22"/>
  <c r="X269" i="22"/>
  <c r="X273" i="22"/>
  <c r="X277" i="22"/>
  <c r="X281" i="22"/>
  <c r="X285" i="22"/>
  <c r="X289" i="22"/>
  <c r="X293" i="22"/>
  <c r="X297" i="22"/>
  <c r="W209" i="22"/>
  <c r="W213" i="22"/>
  <c r="W217" i="22"/>
  <c r="W221" i="22"/>
  <c r="W225" i="22"/>
  <c r="W229" i="22"/>
  <c r="W233" i="22"/>
  <c r="W237" i="22"/>
  <c r="W241" i="22"/>
  <c r="W245" i="22"/>
  <c r="W249" i="22"/>
  <c r="W253" i="22"/>
  <c r="W257" i="22"/>
  <c r="W261" i="22"/>
  <c r="W265" i="22"/>
  <c r="W269" i="22"/>
  <c r="W273" i="22"/>
  <c r="W277" i="22"/>
  <c r="W281" i="22"/>
  <c r="W285" i="22"/>
  <c r="W289" i="22"/>
  <c r="W293" i="22"/>
  <c r="W297" i="22"/>
  <c r="V209" i="22"/>
  <c r="V213" i="22"/>
  <c r="V217" i="22"/>
  <c r="V221" i="22"/>
  <c r="V225" i="22"/>
  <c r="V229" i="22"/>
  <c r="V233" i="22"/>
  <c r="V237" i="22"/>
  <c r="V241" i="22"/>
  <c r="V245" i="22"/>
  <c r="V249" i="22"/>
  <c r="V253" i="22"/>
  <c r="V257" i="22"/>
  <c r="V261" i="22"/>
  <c r="V265" i="22"/>
  <c r="V269" i="22"/>
  <c r="V273" i="22"/>
  <c r="V277" i="22"/>
  <c r="V281" i="22"/>
  <c r="V285" i="22"/>
  <c r="V289" i="22"/>
  <c r="V293" i="22"/>
  <c r="V297" i="22"/>
  <c r="U209" i="22"/>
  <c r="U213" i="22"/>
  <c r="L213" i="22" s="1"/>
  <c r="U217" i="22"/>
  <c r="U221" i="22"/>
  <c r="L221" i="22" s="1"/>
  <c r="U225" i="22"/>
  <c r="U229" i="22"/>
  <c r="L229" i="22" s="1"/>
  <c r="U233" i="22"/>
  <c r="U237" i="22"/>
  <c r="L237" i="22" s="1"/>
  <c r="U241" i="22"/>
  <c r="U245" i="22"/>
  <c r="U249" i="22"/>
  <c r="U253" i="22"/>
  <c r="U257" i="22"/>
  <c r="U261" i="22"/>
  <c r="U265" i="22"/>
  <c r="U269" i="22"/>
  <c r="U273" i="22"/>
  <c r="U277" i="22"/>
  <c r="U281" i="22"/>
  <c r="U285" i="22"/>
  <c r="U289" i="22"/>
  <c r="U293" i="22"/>
  <c r="U297" i="22"/>
  <c r="AH219" i="22"/>
  <c r="AH299" i="22"/>
  <c r="AG271" i="22"/>
  <c r="X211" i="22"/>
  <c r="X216" i="22"/>
  <c r="X222" i="22"/>
  <c r="X227" i="22"/>
  <c r="X232" i="22"/>
  <c r="X238" i="22"/>
  <c r="X243" i="22"/>
  <c r="X248" i="22"/>
  <c r="X254" i="22"/>
  <c r="X259" i="22"/>
  <c r="X264" i="22"/>
  <c r="X270" i="22"/>
  <c r="X275" i="22"/>
  <c r="X280" i="22"/>
  <c r="X286" i="22"/>
  <c r="X291" i="22"/>
  <c r="X296" i="22"/>
  <c r="W210" i="22"/>
  <c r="W215" i="22"/>
  <c r="W220" i="22"/>
  <c r="W226" i="22"/>
  <c r="W231" i="22"/>
  <c r="W236" i="22"/>
  <c r="W242" i="22"/>
  <c r="W247" i="22"/>
  <c r="W252" i="22"/>
  <c r="W258" i="22"/>
  <c r="W263" i="22"/>
  <c r="W268" i="22"/>
  <c r="W274" i="22"/>
  <c r="W279" i="22"/>
  <c r="W284" i="22"/>
  <c r="W290" i="22"/>
  <c r="W295" i="22"/>
  <c r="W300" i="22"/>
  <c r="V214" i="22"/>
  <c r="V219" i="22"/>
  <c r="V224" i="22"/>
  <c r="V230" i="22"/>
  <c r="V235" i="22"/>
  <c r="V240" i="22"/>
  <c r="V246" i="22"/>
  <c r="V251" i="22"/>
  <c r="V256" i="22"/>
  <c r="V262" i="22"/>
  <c r="V267" i="22"/>
  <c r="V272" i="22"/>
  <c r="V278" i="22"/>
  <c r="V283" i="22"/>
  <c r="V288" i="22"/>
  <c r="V294" i="22"/>
  <c r="V299" i="22"/>
  <c r="U212" i="22"/>
  <c r="U218" i="22"/>
  <c r="U223" i="22"/>
  <c r="U228" i="22"/>
  <c r="U234" i="22"/>
  <c r="U239" i="22"/>
  <c r="U244" i="22"/>
  <c r="U250" i="22"/>
  <c r="U255" i="22"/>
  <c r="U260" i="22"/>
  <c r="U266" i="22"/>
  <c r="U271" i="22"/>
  <c r="U276" i="22"/>
  <c r="U282" i="22"/>
  <c r="U287" i="22"/>
  <c r="U292" i="22"/>
  <c r="U298" i="22"/>
  <c r="K210" i="22"/>
  <c r="K214" i="22"/>
  <c r="K218" i="22"/>
  <c r="K222" i="22"/>
  <c r="K226" i="22"/>
  <c r="K230" i="22"/>
  <c r="K234" i="22"/>
  <c r="K238" i="22"/>
  <c r="K242" i="22"/>
  <c r="K246" i="22"/>
  <c r="K250" i="22"/>
  <c r="K254" i="22"/>
  <c r="K258" i="22"/>
  <c r="K262" i="22"/>
  <c r="K266" i="22"/>
  <c r="K270" i="22"/>
  <c r="K274" i="22"/>
  <c r="K278" i="22"/>
  <c r="K282" i="22"/>
  <c r="K286" i="22"/>
  <c r="K290" i="22"/>
  <c r="K294" i="22"/>
  <c r="K298" i="22"/>
  <c r="K215" i="22"/>
  <c r="K259" i="22"/>
  <c r="K267" i="22"/>
  <c r="AH241" i="22"/>
  <c r="AG223" i="22"/>
  <c r="AG287" i="22"/>
  <c r="X212" i="22"/>
  <c r="X218" i="22"/>
  <c r="X223" i="22"/>
  <c r="X228" i="22"/>
  <c r="X234" i="22"/>
  <c r="X239" i="22"/>
  <c r="X244" i="22"/>
  <c r="X250" i="22"/>
  <c r="X255" i="22"/>
  <c r="X260" i="22"/>
  <c r="X266" i="22"/>
  <c r="X271" i="22"/>
  <c r="X276" i="22"/>
  <c r="X282" i="22"/>
  <c r="X287" i="22"/>
  <c r="X292" i="22"/>
  <c r="X298" i="22"/>
  <c r="W211" i="22"/>
  <c r="W216" i="22"/>
  <c r="W222" i="22"/>
  <c r="W227" i="22"/>
  <c r="W232" i="22"/>
  <c r="W238" i="22"/>
  <c r="W243" i="22"/>
  <c r="W248" i="22"/>
  <c r="W254" i="22"/>
  <c r="W259" i="22"/>
  <c r="W264" i="22"/>
  <c r="W270" i="22"/>
  <c r="W275" i="22"/>
  <c r="W280" i="22"/>
  <c r="W286" i="22"/>
  <c r="W291" i="22"/>
  <c r="W296" i="22"/>
  <c r="V210" i="22"/>
  <c r="V215" i="22"/>
  <c r="V220" i="22"/>
  <c r="V226" i="22"/>
  <c r="V231" i="22"/>
  <c r="V236" i="22"/>
  <c r="V242" i="22"/>
  <c r="V247" i="22"/>
  <c r="V252" i="22"/>
  <c r="V258" i="22"/>
  <c r="V263" i="22"/>
  <c r="V268" i="22"/>
  <c r="V274" i="22"/>
  <c r="V279" i="22"/>
  <c r="V284" i="22"/>
  <c r="V290" i="22"/>
  <c r="V295" i="22"/>
  <c r="V300" i="22"/>
  <c r="U214" i="22"/>
  <c r="U219" i="22"/>
  <c r="U224" i="22"/>
  <c r="U230" i="22"/>
  <c r="U235" i="22"/>
  <c r="U240" i="22"/>
  <c r="U246" i="22"/>
  <c r="U251" i="22"/>
  <c r="U256" i="22"/>
  <c r="U262" i="22"/>
  <c r="U267" i="22"/>
  <c r="U272" i="22"/>
  <c r="U278" i="22"/>
  <c r="U283" i="22"/>
  <c r="U288" i="22"/>
  <c r="U294" i="22"/>
  <c r="U299" i="22"/>
  <c r="K211" i="22"/>
  <c r="K219" i="22"/>
  <c r="K223" i="22"/>
  <c r="K227" i="22"/>
  <c r="K231" i="22"/>
  <c r="K235" i="22"/>
  <c r="K239" i="22"/>
  <c r="K243" i="22"/>
  <c r="K247" i="22"/>
  <c r="K251" i="22"/>
  <c r="K255" i="22"/>
  <c r="K263" i="22"/>
  <c r="K271" i="22"/>
  <c r="AH283" i="22"/>
  <c r="AG255" i="22"/>
  <c r="X210" i="22"/>
  <c r="X215" i="22"/>
  <c r="X220" i="22"/>
  <c r="X226" i="22"/>
  <c r="X231" i="22"/>
  <c r="X236" i="22"/>
  <c r="X242" i="22"/>
  <c r="X247" i="22"/>
  <c r="X252" i="22"/>
  <c r="X258" i="22"/>
  <c r="X263" i="22"/>
  <c r="X268" i="22"/>
  <c r="X274" i="22"/>
  <c r="X279" i="22"/>
  <c r="X284" i="22"/>
  <c r="X290" i="22"/>
  <c r="X295" i="22"/>
  <c r="X300" i="22"/>
  <c r="W214" i="22"/>
  <c r="W219" i="22"/>
  <c r="W224" i="22"/>
  <c r="W230" i="22"/>
  <c r="W235" i="22"/>
  <c r="W240" i="22"/>
  <c r="W246" i="22"/>
  <c r="W251" i="22"/>
  <c r="W256" i="22"/>
  <c r="W262" i="22"/>
  <c r="W267" i="22"/>
  <c r="W272" i="22"/>
  <c r="W278" i="22"/>
  <c r="W283" i="22"/>
  <c r="W288" i="22"/>
  <c r="W294" i="22"/>
  <c r="W299" i="22"/>
  <c r="V212" i="22"/>
  <c r="V218" i="22"/>
  <c r="V223" i="22"/>
  <c r="V228" i="22"/>
  <c r="V234" i="22"/>
  <c r="V239" i="22"/>
  <c r="V244" i="22"/>
  <c r="V250" i="22"/>
  <c r="V255" i="22"/>
  <c r="V260" i="22"/>
  <c r="V266" i="22"/>
  <c r="V271" i="22"/>
  <c r="V276" i="22"/>
  <c r="V282" i="22"/>
  <c r="V287" i="22"/>
  <c r="V292" i="22"/>
  <c r="V298" i="22"/>
  <c r="U211" i="22"/>
  <c r="U216" i="22"/>
  <c r="L216" i="22" s="1"/>
  <c r="U222" i="22"/>
  <c r="U227" i="22"/>
  <c r="L227" i="22" s="1"/>
  <c r="U232" i="22"/>
  <c r="U238" i="22"/>
  <c r="L238" i="22" s="1"/>
  <c r="U243" i="22"/>
  <c r="U248" i="22"/>
  <c r="U254" i="22"/>
  <c r="U259" i="22"/>
  <c r="U264" i="22"/>
  <c r="U270" i="22"/>
  <c r="U275" i="22"/>
  <c r="U280" i="22"/>
  <c r="U286" i="22"/>
  <c r="U291" i="22"/>
  <c r="U296" i="22"/>
  <c r="K209" i="22"/>
  <c r="K213" i="22"/>
  <c r="K217" i="22"/>
  <c r="K221" i="22"/>
  <c r="K225" i="22"/>
  <c r="K229" i="22"/>
  <c r="K233" i="22"/>
  <c r="K237" i="22"/>
  <c r="K241" i="22"/>
  <c r="K245" i="22"/>
  <c r="K249" i="22"/>
  <c r="K253" i="22"/>
  <c r="K257" i="22"/>
  <c r="K261" i="22"/>
  <c r="K265" i="22"/>
  <c r="K269" i="22"/>
  <c r="K273" i="22"/>
  <c r="K277" i="22"/>
  <c r="K281" i="22"/>
  <c r="K285" i="22"/>
  <c r="K289" i="22"/>
  <c r="K293" i="22"/>
  <c r="K297" i="22"/>
  <c r="X230" i="22"/>
  <c r="X251" i="22"/>
  <c r="X272" i="22"/>
  <c r="X294" i="22"/>
  <c r="W223" i="22"/>
  <c r="W244" i="22"/>
  <c r="W266" i="22"/>
  <c r="W287" i="22"/>
  <c r="V216" i="22"/>
  <c r="V238" i="22"/>
  <c r="V259" i="22"/>
  <c r="V280" i="22"/>
  <c r="U210" i="22"/>
  <c r="L210" i="22" s="1"/>
  <c r="U231" i="22"/>
  <c r="L231" i="22" s="1"/>
  <c r="U252" i="22"/>
  <c r="U274" i="22"/>
  <c r="U295" i="22"/>
  <c r="K224" i="22"/>
  <c r="K240" i="22"/>
  <c r="K256" i="22"/>
  <c r="K280" i="22"/>
  <c r="K296" i="22"/>
  <c r="AH262" i="22"/>
  <c r="X214" i="22"/>
  <c r="X235" i="22"/>
  <c r="X256" i="22"/>
  <c r="X278" i="22"/>
  <c r="X299" i="22"/>
  <c r="W228" i="22"/>
  <c r="W250" i="22"/>
  <c r="W271" i="22"/>
  <c r="W292" i="22"/>
  <c r="V222" i="22"/>
  <c r="V243" i="22"/>
  <c r="V264" i="22"/>
  <c r="V286" i="22"/>
  <c r="U215" i="22"/>
  <c r="U236" i="22"/>
  <c r="L236" i="22" s="1"/>
  <c r="U258" i="22"/>
  <c r="U279" i="22"/>
  <c r="U300" i="22"/>
  <c r="K212" i="22"/>
  <c r="K228" i="22"/>
  <c r="K244" i="22"/>
  <c r="K260" i="22"/>
  <c r="K275" i="22"/>
  <c r="K283" i="22"/>
  <c r="K291" i="22"/>
  <c r="K299" i="22"/>
  <c r="AG239" i="22"/>
  <c r="X219" i="22"/>
  <c r="X240" i="22"/>
  <c r="X262" i="22"/>
  <c r="X283" i="22"/>
  <c r="W212" i="22"/>
  <c r="W234" i="22"/>
  <c r="W255" i="22"/>
  <c r="W276" i="22"/>
  <c r="W298" i="22"/>
  <c r="V227" i="22"/>
  <c r="V248" i="22"/>
  <c r="V270" i="22"/>
  <c r="V291" i="22"/>
  <c r="U220" i="22"/>
  <c r="L220" i="22" s="1"/>
  <c r="U242" i="22"/>
  <c r="L242" i="22" s="1"/>
  <c r="U263" i="22"/>
  <c r="U284" i="22"/>
  <c r="K216" i="22"/>
  <c r="K232" i="22"/>
  <c r="K248" i="22"/>
  <c r="K264" i="22"/>
  <c r="K276" i="22"/>
  <c r="K284" i="22"/>
  <c r="K292" i="22"/>
  <c r="K300" i="22"/>
  <c r="X224" i="22"/>
  <c r="X246" i="22"/>
  <c r="X267" i="22"/>
  <c r="X288" i="22"/>
  <c r="W218" i="22"/>
  <c r="W239" i="22"/>
  <c r="W260" i="22"/>
  <c r="W282" i="22"/>
  <c r="V211" i="22"/>
  <c r="V232" i="22"/>
  <c r="V254" i="22"/>
  <c r="V275" i="22"/>
  <c r="V296" i="22"/>
  <c r="U226" i="22"/>
  <c r="U247" i="22"/>
  <c r="U268" i="22"/>
  <c r="U290" i="22"/>
  <c r="K220" i="22"/>
  <c r="K236" i="22"/>
  <c r="K252" i="22"/>
  <c r="K268" i="22"/>
  <c r="K279" i="22"/>
  <c r="K287" i="22"/>
  <c r="K295" i="22"/>
  <c r="K272" i="22"/>
  <c r="K288" i="22"/>
  <c r="L208" i="22"/>
  <c r="M201" i="22"/>
  <c r="M192" i="22"/>
  <c r="L184" i="22"/>
  <c r="L177" i="22"/>
  <c r="L169" i="22"/>
  <c r="L161" i="22"/>
  <c r="M153" i="22"/>
  <c r="L136" i="22"/>
  <c r="L128" i="22"/>
  <c r="L121" i="22"/>
  <c r="L96" i="22"/>
  <c r="M89" i="22"/>
  <c r="L81" i="22"/>
  <c r="L73" i="22"/>
  <c r="L61" i="22"/>
  <c r="L56" i="22"/>
  <c r="L49" i="22"/>
  <c r="L52" i="22"/>
  <c r="L20" i="22"/>
  <c r="L16" i="22"/>
  <c r="M12" i="22"/>
  <c r="T9" i="22"/>
  <c r="AE36" i="22"/>
  <c r="AJ36" i="22" s="1"/>
  <c r="T117" i="22"/>
  <c r="T23" i="22"/>
  <c r="T34" i="22"/>
  <c r="AE203" i="22"/>
  <c r="AJ203" i="22" s="1"/>
  <c r="AE130" i="22"/>
  <c r="AJ130" i="22" s="1"/>
  <c r="AE79" i="22"/>
  <c r="AJ79" i="22" s="1"/>
  <c r="K42" i="22"/>
  <c r="K24" i="22"/>
  <c r="C212" i="22"/>
  <c r="S211" i="22"/>
  <c r="AD211" i="22" s="1"/>
  <c r="F211" i="22"/>
  <c r="L179" i="22"/>
  <c r="L175" i="22"/>
  <c r="M112" i="22"/>
  <c r="M43" i="22"/>
  <c r="M39" i="22"/>
  <c r="M35" i="22"/>
  <c r="M31" i="22"/>
  <c r="M27" i="22"/>
  <c r="M19" i="22"/>
  <c r="M196" i="22"/>
  <c r="M28" i="22"/>
  <c r="M164" i="22"/>
  <c r="M160" i="22"/>
  <c r="M88" i="22"/>
  <c r="Q10" i="22"/>
  <c r="L171" i="22"/>
  <c r="L167" i="22"/>
  <c r="L163" i="22"/>
  <c r="M159" i="22"/>
  <c r="L155" i="22"/>
  <c r="M151" i="22"/>
  <c r="M147" i="22"/>
  <c r="M135" i="22"/>
  <c r="M131" i="22"/>
  <c r="M127" i="22"/>
  <c r="M123" i="22"/>
  <c r="L119" i="22"/>
  <c r="M115" i="22"/>
  <c r="L103" i="22"/>
  <c r="L99" i="22"/>
  <c r="L95" i="22"/>
  <c r="L91" i="22"/>
  <c r="M87" i="22"/>
  <c r="L83" i="22"/>
  <c r="L75" i="22"/>
  <c r="M48" i="22"/>
  <c r="M44" i="22"/>
  <c r="M208" i="22"/>
  <c r="M52" i="22"/>
  <c r="M32" i="22"/>
  <c r="M24" i="22"/>
  <c r="M20" i="22"/>
  <c r="M16" i="22"/>
  <c r="M203" i="22"/>
  <c r="L199" i="22"/>
  <c r="L195" i="22"/>
  <c r="M191" i="22"/>
  <c r="M187" i="22"/>
  <c r="M183" i="22"/>
  <c r="M179" i="22"/>
  <c r="M175" i="22"/>
  <c r="M171" i="22"/>
  <c r="M167" i="22"/>
  <c r="M163" i="22"/>
  <c r="M79" i="22"/>
  <c r="M75" i="22"/>
  <c r="M71" i="22"/>
  <c r="M63" i="22"/>
  <c r="M59" i="22"/>
  <c r="L55" i="22"/>
  <c r="M23" i="22"/>
  <c r="L159" i="22"/>
  <c r="M155" i="22"/>
  <c r="M138" i="22"/>
  <c r="L127" i="22"/>
  <c r="L123" i="22"/>
  <c r="M106" i="22"/>
  <c r="M95" i="22"/>
  <c r="M91" i="22"/>
  <c r="L70" i="22"/>
  <c r="L48" i="22"/>
  <c r="L35" i="22"/>
  <c r="L21" i="22"/>
  <c r="M17" i="22"/>
  <c r="M206" i="22"/>
  <c r="L202" i="22"/>
  <c r="M198" i="22"/>
  <c r="L194" i="22"/>
  <c r="M190" i="22"/>
  <c r="L186" i="22"/>
  <c r="L182" i="22"/>
  <c r="M178" i="22"/>
  <c r="M174" i="22"/>
  <c r="L170" i="22"/>
  <c r="L166" i="22"/>
  <c r="M162" i="22"/>
  <c r="M78" i="22"/>
  <c r="L66" i="22"/>
  <c r="M58" i="22"/>
  <c r="M54" i="22"/>
  <c r="M46" i="22"/>
  <c r="L42" i="22"/>
  <c r="M38" i="22"/>
  <c r="M34" i="22"/>
  <c r="M30" i="22"/>
  <c r="M26" i="22"/>
  <c r="M22" i="22"/>
  <c r="Q11" i="22"/>
  <c r="Q12" i="22" s="1"/>
  <c r="Q13" i="22" s="1"/>
  <c r="M130" i="22"/>
  <c r="M98" i="22"/>
  <c r="L74" i="22"/>
  <c r="M13" i="22"/>
  <c r="L156" i="22"/>
  <c r="L140" i="22"/>
  <c r="L124" i="22"/>
  <c r="L108" i="22"/>
  <c r="L92" i="22"/>
  <c r="L68" i="22"/>
  <c r="L36" i="22"/>
  <c r="L24" i="22"/>
  <c r="M8" i="22"/>
  <c r="L148" i="22"/>
  <c r="L132" i="22"/>
  <c r="M116" i="22"/>
  <c r="L100" i="22"/>
  <c r="M84" i="22"/>
  <c r="L204" i="22"/>
  <c r="L196" i="22"/>
  <c r="M188" i="22"/>
  <c r="L180" i="22"/>
  <c r="L172" i="22"/>
  <c r="L164" i="22"/>
  <c r="M50" i="22"/>
  <c r="L14" i="22"/>
  <c r="BA18" i="22"/>
  <c r="BA26" i="22" s="1"/>
  <c r="AF5" i="22"/>
  <c r="F201" i="22"/>
  <c r="G201" i="22"/>
  <c r="F202" i="22"/>
  <c r="G202" i="22"/>
  <c r="C203" i="22"/>
  <c r="H70" i="22"/>
  <c r="H86" i="22" s="1"/>
  <c r="M158" i="22"/>
  <c r="L150" i="22"/>
  <c r="M142" i="22"/>
  <c r="M134" i="22"/>
  <c r="M126" i="22"/>
  <c r="M118" i="22"/>
  <c r="L110" i="22"/>
  <c r="M102" i="22"/>
  <c r="M94" i="22"/>
  <c r="L86" i="22"/>
  <c r="L77" i="22"/>
  <c r="L50" i="22"/>
  <c r="M45" i="22"/>
  <c r="L45" i="22"/>
  <c r="L44" i="22"/>
  <c r="M40" i="22"/>
  <c r="M36" i="22"/>
  <c r="L32" i="22"/>
  <c r="L28" i="22"/>
  <c r="L47" i="22"/>
  <c r="L15" i="22"/>
  <c r="L13" i="22"/>
  <c r="AL9" i="22"/>
  <c r="AM11" i="22"/>
  <c r="AL15" i="22"/>
  <c r="AE47" i="22"/>
  <c r="AJ47" i="22" s="1"/>
  <c r="T138" i="22"/>
  <c r="AE25" i="22"/>
  <c r="AJ25" i="22" s="1"/>
  <c r="T19" i="22"/>
  <c r="AE31" i="22"/>
  <c r="AJ31" i="22" s="1"/>
  <c r="AE108" i="22"/>
  <c r="AJ108" i="22" s="1"/>
  <c r="T50" i="22"/>
  <c r="AE41" i="22"/>
  <c r="AJ41" i="22" s="1"/>
  <c r="AE67" i="22"/>
  <c r="AJ67" i="22" s="1"/>
  <c r="AE142" i="22"/>
  <c r="AJ142" i="22" s="1"/>
  <c r="T16" i="22"/>
  <c r="AE39" i="22"/>
  <c r="AJ39" i="22" s="1"/>
  <c r="AE82" i="22"/>
  <c r="AJ82" i="22" s="1"/>
  <c r="T82" i="22"/>
  <c r="AE90" i="22"/>
  <c r="AJ90" i="22" s="1"/>
  <c r="T52" i="22"/>
  <c r="AE65" i="22"/>
  <c r="AJ65" i="22" s="1"/>
  <c r="AE78" i="22"/>
  <c r="AJ78" i="22" s="1"/>
  <c r="T192" i="22"/>
  <c r="T161" i="22"/>
  <c r="AE139" i="22"/>
  <c r="AJ139" i="22" s="1"/>
  <c r="K14" i="22"/>
  <c r="K8" i="22"/>
  <c r="K22" i="22"/>
  <c r="K27" i="22"/>
  <c r="K35" i="22"/>
  <c r="K40" i="22"/>
  <c r="K59" i="22"/>
  <c r="K62" i="22"/>
  <c r="K66" i="22"/>
  <c r="K88" i="22"/>
  <c r="K91" i="22"/>
  <c r="K99" i="22"/>
  <c r="K102" i="22"/>
  <c r="K107" i="22"/>
  <c r="K113" i="22"/>
  <c r="K115" i="22"/>
  <c r="K118" i="22"/>
  <c r="K121" i="22"/>
  <c r="K125" i="22"/>
  <c r="K135" i="22"/>
  <c r="K146" i="22"/>
  <c r="K155" i="22"/>
  <c r="K160" i="22"/>
  <c r="K162" i="22"/>
  <c r="K175" i="22"/>
  <c r="K177" i="22"/>
  <c r="K179" i="22"/>
  <c r="K191" i="22"/>
  <c r="K193" i="22"/>
  <c r="K195" i="22"/>
  <c r="K197" i="22"/>
  <c r="K199" i="22"/>
  <c r="F211" i="16"/>
  <c r="S211" i="16"/>
  <c r="AD211" i="16" s="1"/>
  <c r="C212" i="16"/>
  <c r="I211" i="16"/>
  <c r="A211" i="16" s="1"/>
  <c r="J208" i="16"/>
  <c r="F209" i="16"/>
  <c r="AH211" i="16"/>
  <c r="AH215" i="16"/>
  <c r="AH219" i="16"/>
  <c r="AH223" i="16"/>
  <c r="AH227" i="16"/>
  <c r="AH231" i="16"/>
  <c r="AH235" i="16"/>
  <c r="AH239" i="16"/>
  <c r="AH243" i="16"/>
  <c r="AH247" i="16"/>
  <c r="AH251" i="16"/>
  <c r="AH255" i="16"/>
  <c r="AH259" i="16"/>
  <c r="AH263" i="16"/>
  <c r="AH267" i="16"/>
  <c r="AH271" i="16"/>
  <c r="AH275" i="16"/>
  <c r="AH209" i="16"/>
  <c r="AH213" i="16"/>
  <c r="AH217" i="16"/>
  <c r="AH221" i="16"/>
  <c r="AH225" i="16"/>
  <c r="AH229" i="16"/>
  <c r="AH233" i="16"/>
  <c r="AH237" i="16"/>
  <c r="AH241" i="16"/>
  <c r="AH245" i="16"/>
  <c r="AH249" i="16"/>
  <c r="AH253" i="16"/>
  <c r="AH257" i="16"/>
  <c r="AH210" i="16"/>
  <c r="AH218" i="16"/>
  <c r="AH226" i="16"/>
  <c r="AH234" i="16"/>
  <c r="AH242" i="16"/>
  <c r="AH250" i="16"/>
  <c r="AH258" i="16"/>
  <c r="AH264" i="16"/>
  <c r="AH269" i="16"/>
  <c r="AH274" i="16"/>
  <c r="AH279" i="16"/>
  <c r="AH283" i="16"/>
  <c r="AH287" i="16"/>
  <c r="AH291" i="16"/>
  <c r="AH295" i="16"/>
  <c r="AH299" i="16"/>
  <c r="AG210" i="16"/>
  <c r="AG214" i="16"/>
  <c r="AG218" i="16"/>
  <c r="AG222" i="16"/>
  <c r="AG226" i="16"/>
  <c r="AG230" i="16"/>
  <c r="AG234" i="16"/>
  <c r="AG238" i="16"/>
  <c r="AG242" i="16"/>
  <c r="AG246" i="16"/>
  <c r="AG250" i="16"/>
  <c r="AG254" i="16"/>
  <c r="AG258" i="16"/>
  <c r="AG262" i="16"/>
  <c r="AG266" i="16"/>
  <c r="AG270" i="16"/>
  <c r="AG274" i="16"/>
  <c r="AG278" i="16"/>
  <c r="AG282" i="16"/>
  <c r="AG286" i="16"/>
  <c r="AG290" i="16"/>
  <c r="AG294" i="16"/>
  <c r="AG298" i="16"/>
  <c r="AH212" i="16"/>
  <c r="AH220" i="16"/>
  <c r="AH228" i="16"/>
  <c r="AH236" i="16"/>
  <c r="AH244" i="16"/>
  <c r="AH252" i="16"/>
  <c r="AH260" i="16"/>
  <c r="AH265" i="16"/>
  <c r="AH270" i="16"/>
  <c r="AH276" i="16"/>
  <c r="AH280" i="16"/>
  <c r="AH284" i="16"/>
  <c r="AH288" i="16"/>
  <c r="AH292" i="16"/>
  <c r="AH296" i="16"/>
  <c r="AH300" i="16"/>
  <c r="AG211" i="16"/>
  <c r="AG215" i="16"/>
  <c r="AG219" i="16"/>
  <c r="AG223" i="16"/>
  <c r="AG227" i="16"/>
  <c r="AG231" i="16"/>
  <c r="AG235" i="16"/>
  <c r="AG239" i="16"/>
  <c r="AG243" i="16"/>
  <c r="AG247" i="16"/>
  <c r="AG251" i="16"/>
  <c r="AG255" i="16"/>
  <c r="AG259" i="16"/>
  <c r="AG263" i="16"/>
  <c r="AG267" i="16"/>
  <c r="AG271" i="16"/>
  <c r="AG275" i="16"/>
  <c r="AG279" i="16"/>
  <c r="AG283" i="16"/>
  <c r="AG287" i="16"/>
  <c r="AH216" i="16"/>
  <c r="AH224" i="16"/>
  <c r="AH232" i="16"/>
  <c r="AH240" i="16"/>
  <c r="AH248" i="16"/>
  <c r="AH256" i="16"/>
  <c r="AH262" i="16"/>
  <c r="AH268" i="16"/>
  <c r="AH273" i="16"/>
  <c r="AH278" i="16"/>
  <c r="AH282" i="16"/>
  <c r="AH286" i="16"/>
  <c r="AH290" i="16"/>
  <c r="AH294" i="16"/>
  <c r="AH298" i="16"/>
  <c r="AG209" i="16"/>
  <c r="AG213" i="16"/>
  <c r="AG217" i="16"/>
  <c r="AG221" i="16"/>
  <c r="AG225" i="16"/>
  <c r="AG229" i="16"/>
  <c r="AG233" i="16"/>
  <c r="AG237" i="16"/>
  <c r="AG241" i="16"/>
  <c r="AG245" i="16"/>
  <c r="AG249" i="16"/>
  <c r="AG253" i="16"/>
  <c r="AG257" i="16"/>
  <c r="AG261" i="16"/>
  <c r="AG265" i="16"/>
  <c r="AG269" i="16"/>
  <c r="AG273" i="16"/>
  <c r="AG277" i="16"/>
  <c r="AG281" i="16"/>
  <c r="AG285" i="16"/>
  <c r="AG289" i="16"/>
  <c r="AG293" i="16"/>
  <c r="AG297" i="16"/>
  <c r="AG301" i="16"/>
  <c r="AH230" i="16"/>
  <c r="AH261" i="16"/>
  <c r="AH281" i="16"/>
  <c r="AH297" i="16"/>
  <c r="AG220" i="16"/>
  <c r="AG236" i="16"/>
  <c r="AG252" i="16"/>
  <c r="AG268" i="16"/>
  <c r="AG284" i="16"/>
  <c r="AG295" i="16"/>
  <c r="X211" i="16"/>
  <c r="X215" i="16"/>
  <c r="X219" i="16"/>
  <c r="X223" i="16"/>
  <c r="X227" i="16"/>
  <c r="X231" i="16"/>
  <c r="X235" i="16"/>
  <c r="X239" i="16"/>
  <c r="X243" i="16"/>
  <c r="X247" i="16"/>
  <c r="X251" i="16"/>
  <c r="X255" i="16"/>
  <c r="X259" i="16"/>
  <c r="X263" i="16"/>
  <c r="X267" i="16"/>
  <c r="X271" i="16"/>
  <c r="X275" i="16"/>
  <c r="X279" i="16"/>
  <c r="X283" i="16"/>
  <c r="X287" i="16"/>
  <c r="X291" i="16"/>
  <c r="X295" i="16"/>
  <c r="X299" i="16"/>
  <c r="W210" i="16"/>
  <c r="W214" i="16"/>
  <c r="W218" i="16"/>
  <c r="W222" i="16"/>
  <c r="W226" i="16"/>
  <c r="W230" i="16"/>
  <c r="W234" i="16"/>
  <c r="W238" i="16"/>
  <c r="W242" i="16"/>
  <c r="W246" i="16"/>
  <c r="W250" i="16"/>
  <c r="W254" i="16"/>
  <c r="W258" i="16"/>
  <c r="W262" i="16"/>
  <c r="W266" i="16"/>
  <c r="W270" i="16"/>
  <c r="W274" i="16"/>
  <c r="W278" i="16"/>
  <c r="W282" i="16"/>
  <c r="W286" i="16"/>
  <c r="W290" i="16"/>
  <c r="W294" i="16"/>
  <c r="W298" i="16"/>
  <c r="V208" i="16"/>
  <c r="V212" i="16"/>
  <c r="V216" i="16"/>
  <c r="V220" i="16"/>
  <c r="V224" i="16"/>
  <c r="V228" i="16"/>
  <c r="V232" i="16"/>
  <c r="V236" i="16"/>
  <c r="V240" i="16"/>
  <c r="V244" i="16"/>
  <c r="V248" i="16"/>
  <c r="V252" i="16"/>
  <c r="V256" i="16"/>
  <c r="V260" i="16"/>
  <c r="V264" i="16"/>
  <c r="V268" i="16"/>
  <c r="V272" i="16"/>
  <c r="V276" i="16"/>
  <c r="V280" i="16"/>
  <c r="V284" i="16"/>
  <c r="V288" i="16"/>
  <c r="V292" i="16"/>
  <c r="V296" i="16"/>
  <c r="V300" i="16"/>
  <c r="U211" i="16"/>
  <c r="U215" i="16"/>
  <c r="U219" i="16"/>
  <c r="U223" i="16"/>
  <c r="U227" i="16"/>
  <c r="U231" i="16"/>
  <c r="U235" i="16"/>
  <c r="U239" i="16"/>
  <c r="U243" i="16"/>
  <c r="U247" i="16"/>
  <c r="U251" i="16"/>
  <c r="U255" i="16"/>
  <c r="U259" i="16"/>
  <c r="U263" i="16"/>
  <c r="U267" i="16"/>
  <c r="U271" i="16"/>
  <c r="U275" i="16"/>
  <c r="U279" i="16"/>
  <c r="U283" i="16"/>
  <c r="U287" i="16"/>
  <c r="U291" i="16"/>
  <c r="U295" i="16"/>
  <c r="U299" i="16"/>
  <c r="AH238" i="16"/>
  <c r="AH266" i="16"/>
  <c r="AH285" i="16"/>
  <c r="AH301" i="16"/>
  <c r="AG224" i="16"/>
  <c r="AG240" i="16"/>
  <c r="AG256" i="16"/>
  <c r="AG272" i="16"/>
  <c r="AG288" i="16"/>
  <c r="AG296" i="16"/>
  <c r="X212" i="16"/>
  <c r="X216" i="16"/>
  <c r="X220" i="16"/>
  <c r="X224" i="16"/>
  <c r="X228" i="16"/>
  <c r="X232" i="16"/>
  <c r="X236" i="16"/>
  <c r="X240" i="16"/>
  <c r="X244" i="16"/>
  <c r="X248" i="16"/>
  <c r="X252" i="16"/>
  <c r="X256" i="16"/>
  <c r="X260" i="16"/>
  <c r="X264" i="16"/>
  <c r="X268" i="16"/>
  <c r="X272" i="16"/>
  <c r="X276" i="16"/>
  <c r="X280" i="16"/>
  <c r="X284" i="16"/>
  <c r="X288" i="16"/>
  <c r="X292" i="16"/>
  <c r="X296" i="16"/>
  <c r="X300" i="16"/>
  <c r="W211" i="16"/>
  <c r="W215" i="16"/>
  <c r="W219" i="16"/>
  <c r="W223" i="16"/>
  <c r="W227" i="16"/>
  <c r="W231" i="16"/>
  <c r="W235" i="16"/>
  <c r="W239" i="16"/>
  <c r="W243" i="16"/>
  <c r="W247" i="16"/>
  <c r="W251" i="16"/>
  <c r="W255" i="16"/>
  <c r="W259" i="16"/>
  <c r="W263" i="16"/>
  <c r="W267" i="16"/>
  <c r="W271" i="16"/>
  <c r="W275" i="16"/>
  <c r="W279" i="16"/>
  <c r="W283" i="16"/>
  <c r="W287" i="16"/>
  <c r="W291" i="16"/>
  <c r="W295" i="16"/>
  <c r="W299" i="16"/>
  <c r="V209" i="16"/>
  <c r="V213" i="16"/>
  <c r="V217" i="16"/>
  <c r="V221" i="16"/>
  <c r="V225" i="16"/>
  <c r="V229" i="16"/>
  <c r="V233" i="16"/>
  <c r="V237" i="16"/>
  <c r="V241" i="16"/>
  <c r="V245" i="16"/>
  <c r="AH222" i="16"/>
  <c r="AH254" i="16"/>
  <c r="AH277" i="16"/>
  <c r="AH293" i="16"/>
  <c r="AG216" i="16"/>
  <c r="AG232" i="16"/>
  <c r="AG248" i="16"/>
  <c r="AG264" i="16"/>
  <c r="AG280" i="16"/>
  <c r="AG292" i="16"/>
  <c r="AG300" i="16"/>
  <c r="X210" i="16"/>
  <c r="X214" i="16"/>
  <c r="X218" i="16"/>
  <c r="X222" i="16"/>
  <c r="X226" i="16"/>
  <c r="X230" i="16"/>
  <c r="X234" i="16"/>
  <c r="X238" i="16"/>
  <c r="X242" i="16"/>
  <c r="X246" i="16"/>
  <c r="X250" i="16"/>
  <c r="X254" i="16"/>
  <c r="X258" i="16"/>
  <c r="X262" i="16"/>
  <c r="X266" i="16"/>
  <c r="X270" i="16"/>
  <c r="X274" i="16"/>
  <c r="X278" i="16"/>
  <c r="X282" i="16"/>
  <c r="X286" i="16"/>
  <c r="X290" i="16"/>
  <c r="X294" i="16"/>
  <c r="X298" i="16"/>
  <c r="W209" i="16"/>
  <c r="W213" i="16"/>
  <c r="W217" i="16"/>
  <c r="W221" i="16"/>
  <c r="W225" i="16"/>
  <c r="W229" i="16"/>
  <c r="W233" i="16"/>
  <c r="W237" i="16"/>
  <c r="W241" i="16"/>
  <c r="W245" i="16"/>
  <c r="W249" i="16"/>
  <c r="W253" i="16"/>
  <c r="W257" i="16"/>
  <c r="W261" i="16"/>
  <c r="W265" i="16"/>
  <c r="W269" i="16"/>
  <c r="W273" i="16"/>
  <c r="W277" i="16"/>
  <c r="W281" i="16"/>
  <c r="W285" i="16"/>
  <c r="W289" i="16"/>
  <c r="W293" i="16"/>
  <c r="W297" i="16"/>
  <c r="W301" i="16"/>
  <c r="V211" i="16"/>
  <c r="V215" i="16"/>
  <c r="V219" i="16"/>
  <c r="V223" i="16"/>
  <c r="V227" i="16"/>
  <c r="V231" i="16"/>
  <c r="V235" i="16"/>
  <c r="V239" i="16"/>
  <c r="V243" i="16"/>
  <c r="V247" i="16"/>
  <c r="V251" i="16"/>
  <c r="V255" i="16"/>
  <c r="V259" i="16"/>
  <c r="V263" i="16"/>
  <c r="V267" i="16"/>
  <c r="V271" i="16"/>
  <c r="V275" i="16"/>
  <c r="V279" i="16"/>
  <c r="V283" i="16"/>
  <c r="V287" i="16"/>
  <c r="V291" i="16"/>
  <c r="V295" i="16"/>
  <c r="V299" i="16"/>
  <c r="U210" i="16"/>
  <c r="U214" i="16"/>
  <c r="L214" i="16" s="1"/>
  <c r="U218" i="16"/>
  <c r="L218" i="16" s="1"/>
  <c r="U222" i="16"/>
  <c r="U226" i="16"/>
  <c r="U230" i="16"/>
  <c r="L230" i="16" s="1"/>
  <c r="U234" i="16"/>
  <c r="L234" i="16" s="1"/>
  <c r="U238" i="16"/>
  <c r="U242" i="16"/>
  <c r="U246" i="16"/>
  <c r="U250" i="16"/>
  <c r="U254" i="16"/>
  <c r="U258" i="16"/>
  <c r="U262" i="16"/>
  <c r="U266" i="16"/>
  <c r="U270" i="16"/>
  <c r="U274" i="16"/>
  <c r="U278" i="16"/>
  <c r="U282" i="16"/>
  <c r="U286" i="16"/>
  <c r="U290" i="16"/>
  <c r="U294" i="16"/>
  <c r="U298" i="16"/>
  <c r="AH289" i="16"/>
  <c r="AG260" i="16"/>
  <c r="X209" i="16"/>
  <c r="X225" i="16"/>
  <c r="X241" i="16"/>
  <c r="X257" i="16"/>
  <c r="X273" i="16"/>
  <c r="X289" i="16"/>
  <c r="W212" i="16"/>
  <c r="W228" i="16"/>
  <c r="W244" i="16"/>
  <c r="W260" i="16"/>
  <c r="W276" i="16"/>
  <c r="W292" i="16"/>
  <c r="V214" i="16"/>
  <c r="V230" i="16"/>
  <c r="V246" i="16"/>
  <c r="V254" i="16"/>
  <c r="V262" i="16"/>
  <c r="V270" i="16"/>
  <c r="V278" i="16"/>
  <c r="V286" i="16"/>
  <c r="U209" i="16"/>
  <c r="L209" i="16" s="1"/>
  <c r="U217" i="16"/>
  <c r="U225" i="16"/>
  <c r="U233" i="16"/>
  <c r="U241" i="16"/>
  <c r="L241" i="16" s="1"/>
  <c r="U249" i="16"/>
  <c r="U257" i="16"/>
  <c r="U265" i="16"/>
  <c r="U273" i="16"/>
  <c r="U281" i="16"/>
  <c r="U289" i="16"/>
  <c r="U297" i="16"/>
  <c r="AH246" i="16"/>
  <c r="AG228" i="16"/>
  <c r="AG291" i="16"/>
  <c r="X297" i="16"/>
  <c r="W252" i="16"/>
  <c r="W300" i="16"/>
  <c r="V250" i="16"/>
  <c r="V274" i="16"/>
  <c r="V298" i="16"/>
  <c r="U229" i="16"/>
  <c r="U253" i="16"/>
  <c r="U277" i="16"/>
  <c r="U301" i="16"/>
  <c r="AH214" i="16"/>
  <c r="AG212" i="16"/>
  <c r="AG276" i="16"/>
  <c r="X213" i="16"/>
  <c r="X229" i="16"/>
  <c r="X245" i="16"/>
  <c r="X261" i="16"/>
  <c r="X277" i="16"/>
  <c r="X293" i="16"/>
  <c r="W216" i="16"/>
  <c r="W232" i="16"/>
  <c r="W248" i="16"/>
  <c r="W264" i="16"/>
  <c r="W280" i="16"/>
  <c r="W296" i="16"/>
  <c r="V218" i="16"/>
  <c r="V234" i="16"/>
  <c r="V249" i="16"/>
  <c r="V257" i="16"/>
  <c r="V265" i="16"/>
  <c r="V273" i="16"/>
  <c r="V281" i="16"/>
  <c r="V289" i="16"/>
  <c r="V297" i="16"/>
  <c r="U212" i="16"/>
  <c r="L212" i="16" s="1"/>
  <c r="U220" i="16"/>
  <c r="U228" i="16"/>
  <c r="L228" i="16" s="1"/>
  <c r="U236" i="16"/>
  <c r="U244" i="16"/>
  <c r="U252" i="16"/>
  <c r="U260" i="16"/>
  <c r="U268" i="16"/>
  <c r="U276" i="16"/>
  <c r="U284" i="16"/>
  <c r="U292" i="16"/>
  <c r="U300" i="16"/>
  <c r="X233" i="16"/>
  <c r="X249" i="16"/>
  <c r="X281" i="16"/>
  <c r="W220" i="16"/>
  <c r="W268" i="16"/>
  <c r="V222" i="16"/>
  <c r="V258" i="16"/>
  <c r="V282" i="16"/>
  <c r="U213" i="16"/>
  <c r="L213" i="16" s="1"/>
  <c r="U237" i="16"/>
  <c r="U261" i="16"/>
  <c r="U293" i="16"/>
  <c r="AH272" i="16"/>
  <c r="AG244" i="16"/>
  <c r="AG299" i="16"/>
  <c r="X221" i="16"/>
  <c r="X237" i="16"/>
  <c r="X253" i="16"/>
  <c r="X269" i="16"/>
  <c r="X285" i="16"/>
  <c r="X301" i="16"/>
  <c r="W224" i="16"/>
  <c r="W240" i="16"/>
  <c r="W256" i="16"/>
  <c r="W272" i="16"/>
  <c r="W288" i="16"/>
  <c r="V210" i="16"/>
  <c r="V226" i="16"/>
  <c r="V242" i="16"/>
  <c r="V253" i="16"/>
  <c r="V261" i="16"/>
  <c r="V269" i="16"/>
  <c r="V277" i="16"/>
  <c r="V285" i="16"/>
  <c r="V293" i="16"/>
  <c r="V301" i="16"/>
  <c r="U216" i="16"/>
  <c r="L216" i="16" s="1"/>
  <c r="U224" i="16"/>
  <c r="U232" i="16"/>
  <c r="L232" i="16" s="1"/>
  <c r="U240" i="16"/>
  <c r="L240" i="16" s="1"/>
  <c r="U248" i="16"/>
  <c r="U256" i="16"/>
  <c r="U264" i="16"/>
  <c r="U272" i="16"/>
  <c r="U280" i="16"/>
  <c r="U288" i="16"/>
  <c r="U296" i="16"/>
  <c r="V294" i="16"/>
  <c r="X217" i="16"/>
  <c r="X265" i="16"/>
  <c r="W236" i="16"/>
  <c r="W284" i="16"/>
  <c r="V238" i="16"/>
  <c r="V266" i="16"/>
  <c r="V290" i="16"/>
  <c r="U221" i="16"/>
  <c r="L221" i="16" s="1"/>
  <c r="U245" i="16"/>
  <c r="U269" i="16"/>
  <c r="U285" i="16"/>
  <c r="F210" i="16"/>
  <c r="S210" i="16"/>
  <c r="AD210" i="16" s="1"/>
  <c r="K122" i="16"/>
  <c r="T122" i="16" s="1"/>
  <c r="G209" i="16"/>
  <c r="J211" i="16"/>
  <c r="J209" i="16"/>
  <c r="G211" i="16"/>
  <c r="K240" i="16"/>
  <c r="K244" i="16"/>
  <c r="K248" i="16"/>
  <c r="K252" i="16"/>
  <c r="K256" i="16"/>
  <c r="K260" i="16"/>
  <c r="K264" i="16"/>
  <c r="K268" i="16"/>
  <c r="K272" i="16"/>
  <c r="K276" i="16"/>
  <c r="K280" i="16"/>
  <c r="K284" i="16"/>
  <c r="K288" i="16"/>
  <c r="K292" i="16"/>
  <c r="K296" i="16"/>
  <c r="K300" i="16"/>
  <c r="K239" i="16"/>
  <c r="K247" i="16"/>
  <c r="K251" i="16"/>
  <c r="K259" i="16"/>
  <c r="K271" i="16"/>
  <c r="K279" i="16"/>
  <c r="K291" i="16"/>
  <c r="K299" i="16"/>
  <c r="K237" i="16"/>
  <c r="K241" i="16"/>
  <c r="K245" i="16"/>
  <c r="K249" i="16"/>
  <c r="K253" i="16"/>
  <c r="K257" i="16"/>
  <c r="K261" i="16"/>
  <c r="K265" i="16"/>
  <c r="K269" i="16"/>
  <c r="K273" i="16"/>
  <c r="K277" i="16"/>
  <c r="K281" i="16"/>
  <c r="K285" i="16"/>
  <c r="K289" i="16"/>
  <c r="K293" i="16"/>
  <c r="K297" i="16"/>
  <c r="K301" i="16"/>
  <c r="K238" i="16"/>
  <c r="K242" i="16"/>
  <c r="K250" i="16"/>
  <c r="K254" i="16"/>
  <c r="K258" i="16"/>
  <c r="K262" i="16"/>
  <c r="K266" i="16"/>
  <c r="K270" i="16"/>
  <c r="K274" i="16"/>
  <c r="K278" i="16"/>
  <c r="K282" i="16"/>
  <c r="K286" i="16"/>
  <c r="K290" i="16"/>
  <c r="K298" i="16"/>
  <c r="K243" i="16"/>
  <c r="K255" i="16"/>
  <c r="K267" i="16"/>
  <c r="K275" i="16"/>
  <c r="K287" i="16"/>
  <c r="K295" i="16"/>
  <c r="K246" i="16"/>
  <c r="K294" i="16"/>
  <c r="K263" i="16"/>
  <c r="K283" i="16"/>
  <c r="G210" i="16"/>
  <c r="BB21" i="16"/>
  <c r="AY18" i="16"/>
  <c r="AY26" i="16" s="1"/>
  <c r="AT22" i="16"/>
  <c r="K187" i="16"/>
  <c r="K188" i="16"/>
  <c r="K192" i="16"/>
  <c r="K196" i="16"/>
  <c r="K200" i="16"/>
  <c r="K204" i="16"/>
  <c r="K208" i="16"/>
  <c r="K212" i="16"/>
  <c r="K216" i="16"/>
  <c r="K220" i="16"/>
  <c r="K224" i="16"/>
  <c r="K228" i="16"/>
  <c r="K232" i="16"/>
  <c r="K236" i="16"/>
  <c r="K189" i="16"/>
  <c r="K193" i="16"/>
  <c r="K197" i="16"/>
  <c r="K201" i="16"/>
  <c r="K205" i="16"/>
  <c r="K209" i="16"/>
  <c r="K213" i="16"/>
  <c r="K217" i="16"/>
  <c r="K221" i="16"/>
  <c r="K225" i="16"/>
  <c r="K229" i="16"/>
  <c r="K233" i="16"/>
  <c r="K186" i="16"/>
  <c r="T186" i="16" s="1"/>
  <c r="K190" i="16"/>
  <c r="K194" i="16"/>
  <c r="K198" i="16"/>
  <c r="K202" i="16"/>
  <c r="K206" i="16"/>
  <c r="K210" i="16"/>
  <c r="K214" i="16"/>
  <c r="K218" i="16"/>
  <c r="K222" i="16"/>
  <c r="K226" i="16"/>
  <c r="K230" i="16"/>
  <c r="K234" i="16"/>
  <c r="K191" i="16"/>
  <c r="K195" i="16"/>
  <c r="K199" i="16"/>
  <c r="K203" i="16"/>
  <c r="K207" i="16"/>
  <c r="K211" i="16"/>
  <c r="K215" i="16"/>
  <c r="K219" i="16"/>
  <c r="K223" i="16"/>
  <c r="K227" i="16"/>
  <c r="K231" i="16"/>
  <c r="K235" i="16"/>
  <c r="K38" i="16"/>
  <c r="AE38" i="16" s="1"/>
  <c r="AL53" i="23"/>
  <c r="AE113" i="23"/>
  <c r="K56" i="23"/>
  <c r="T56" i="23" s="1"/>
  <c r="AM56" i="23" s="1"/>
  <c r="K38" i="23"/>
  <c r="T38" i="23" s="1"/>
  <c r="AK38" i="23" s="1"/>
  <c r="K51" i="23"/>
  <c r="AE51" i="23" s="1"/>
  <c r="AJ51" i="23" s="1"/>
  <c r="K41" i="23"/>
  <c r="AE41" i="23" s="1"/>
  <c r="AJ41" i="23" s="1"/>
  <c r="K28" i="23"/>
  <c r="T28" i="23" s="1"/>
  <c r="AL28" i="23" s="1"/>
  <c r="K36" i="23"/>
  <c r="K25" i="23"/>
  <c r="K18" i="23"/>
  <c r="T18" i="23" s="1"/>
  <c r="AL18" i="23" s="1"/>
  <c r="K16" i="23"/>
  <c r="AE171" i="23"/>
  <c r="AT14" i="23"/>
  <c r="AE132" i="23"/>
  <c r="AE87" i="23"/>
  <c r="K115" i="23"/>
  <c r="K186" i="23"/>
  <c r="T186" i="23" s="1"/>
  <c r="K172" i="23"/>
  <c r="T172" i="23" s="1"/>
  <c r="K157" i="23"/>
  <c r="AE157" i="23" s="1"/>
  <c r="K140" i="23"/>
  <c r="T140" i="23" s="1"/>
  <c r="K124" i="23"/>
  <c r="AE124" i="23" s="1"/>
  <c r="K114" i="23"/>
  <c r="T114" i="23" s="1"/>
  <c r="K100" i="23"/>
  <c r="T100" i="23" s="1"/>
  <c r="K82" i="23"/>
  <c r="AE82" i="23" s="1"/>
  <c r="K69" i="23"/>
  <c r="AA69" i="23" s="1"/>
  <c r="K57" i="23"/>
  <c r="T57" i="23" s="1"/>
  <c r="AL57" i="23" s="1"/>
  <c r="K197" i="23"/>
  <c r="T197" i="23" s="1"/>
  <c r="K176" i="23"/>
  <c r="AE176" i="23" s="1"/>
  <c r="K162" i="23"/>
  <c r="AE162" i="23" s="1"/>
  <c r="K145" i="23"/>
  <c r="T145" i="23" s="1"/>
  <c r="K129" i="23"/>
  <c r="T129" i="23" s="1"/>
  <c r="K106" i="23"/>
  <c r="T106" i="23" s="1"/>
  <c r="K88" i="23"/>
  <c r="T88" i="23" s="1"/>
  <c r="K72" i="23"/>
  <c r="K46" i="23"/>
  <c r="T46" i="23" s="1"/>
  <c r="AL46" i="23" s="1"/>
  <c r="K187" i="23"/>
  <c r="K175" i="23"/>
  <c r="AE175" i="23" s="1"/>
  <c r="K161" i="23"/>
  <c r="AE161" i="23" s="1"/>
  <c r="K144" i="23"/>
  <c r="AE144" i="23" s="1"/>
  <c r="K128" i="23"/>
  <c r="AE128" i="23" s="1"/>
  <c r="K110" i="23"/>
  <c r="T110" i="23" s="1"/>
  <c r="K90" i="23"/>
  <c r="T90" i="23" s="1"/>
  <c r="K74" i="23"/>
  <c r="T74" i="23" s="1"/>
  <c r="K50" i="23"/>
  <c r="AE50" i="23" s="1"/>
  <c r="AJ50" i="23" s="1"/>
  <c r="K200" i="23"/>
  <c r="T200" i="23" s="1"/>
  <c r="K189" i="23"/>
  <c r="K169" i="23"/>
  <c r="AE169" i="23" s="1"/>
  <c r="K152" i="23"/>
  <c r="T152" i="23" s="1"/>
  <c r="K136" i="23"/>
  <c r="T136" i="23" s="1"/>
  <c r="K118" i="23"/>
  <c r="AE118" i="23" s="1"/>
  <c r="K94" i="23"/>
  <c r="AE94" i="23" s="1"/>
  <c r="K75" i="23"/>
  <c r="AE75" i="23" s="1"/>
  <c r="K49" i="23"/>
  <c r="AE49" i="23" s="1"/>
  <c r="AJ49" i="23" s="1"/>
  <c r="AM23" i="23"/>
  <c r="K52" i="23"/>
  <c r="T52" i="23" s="1"/>
  <c r="K31" i="23"/>
  <c r="T31" i="23" s="1"/>
  <c r="AK31" i="23" s="1"/>
  <c r="K47" i="23"/>
  <c r="T47" i="23" s="1"/>
  <c r="K37" i="23"/>
  <c r="AE37" i="23" s="1"/>
  <c r="AJ37" i="23" s="1"/>
  <c r="K26" i="23"/>
  <c r="T26" i="23" s="1"/>
  <c r="K32" i="23"/>
  <c r="T32" i="23" s="1"/>
  <c r="AK32" i="23" s="1"/>
  <c r="K19" i="23"/>
  <c r="AE19" i="23" s="1"/>
  <c r="AJ19" i="23" s="1"/>
  <c r="K8" i="23"/>
  <c r="AE8" i="23" s="1"/>
  <c r="AJ8" i="23" s="1"/>
  <c r="K14" i="23"/>
  <c r="AE14" i="23" s="1"/>
  <c r="AJ14" i="23" s="1"/>
  <c r="T123" i="23"/>
  <c r="AT22" i="23"/>
  <c r="AZ22" i="23" s="1"/>
  <c r="K29" i="23"/>
  <c r="K92" i="23"/>
  <c r="K183" i="23"/>
  <c r="AE183" i="23" s="1"/>
  <c r="K170" i="23"/>
  <c r="T170" i="23" s="1"/>
  <c r="K153" i="23"/>
  <c r="T153" i="23" s="1"/>
  <c r="K137" i="23"/>
  <c r="AE137" i="23" s="1"/>
  <c r="K121" i="23"/>
  <c r="T121" i="23" s="1"/>
  <c r="K112" i="23"/>
  <c r="T112" i="23" s="1"/>
  <c r="K97" i="23"/>
  <c r="T97" i="23" s="1"/>
  <c r="K79" i="23"/>
  <c r="AE79" i="23" s="1"/>
  <c r="K67" i="23"/>
  <c r="AE67" i="23" s="1"/>
  <c r="AJ67" i="23" s="1"/>
  <c r="K43" i="23"/>
  <c r="AE43" i="23" s="1"/>
  <c r="AJ43" i="23" s="1"/>
  <c r="K194" i="23"/>
  <c r="T194" i="23" s="1"/>
  <c r="K174" i="23"/>
  <c r="AE174" i="23" s="1"/>
  <c r="K155" i="23"/>
  <c r="T155" i="23" s="1"/>
  <c r="K142" i="23"/>
  <c r="AE142" i="23" s="1"/>
  <c r="K126" i="23"/>
  <c r="T126" i="23" s="1"/>
  <c r="K102" i="23"/>
  <c r="AE102" i="23" s="1"/>
  <c r="K86" i="23"/>
  <c r="K68" i="23"/>
  <c r="AE68" i="23" s="1"/>
  <c r="AJ68" i="23" s="1"/>
  <c r="K35" i="23"/>
  <c r="T35" i="23" s="1"/>
  <c r="AK35" i="23" s="1"/>
  <c r="K196" i="23"/>
  <c r="AE196" i="23" s="1"/>
  <c r="K184" i="23"/>
  <c r="K173" i="23"/>
  <c r="AE173" i="23" s="1"/>
  <c r="K158" i="23"/>
  <c r="AE158" i="23" s="1"/>
  <c r="K141" i="23"/>
  <c r="AE141" i="23" s="1"/>
  <c r="K125" i="23"/>
  <c r="AE125" i="23" s="1"/>
  <c r="K108" i="23"/>
  <c r="K83" i="23"/>
  <c r="T83" i="23" s="1"/>
  <c r="K63" i="23"/>
  <c r="AE63" i="23" s="1"/>
  <c r="AJ63" i="23" s="1"/>
  <c r="K45" i="23"/>
  <c r="AE45" i="23" s="1"/>
  <c r="AJ45" i="23" s="1"/>
  <c r="K198" i="23"/>
  <c r="AE198" i="23" s="1"/>
  <c r="K185" i="23"/>
  <c r="T185" i="23" s="1"/>
  <c r="K163" i="23"/>
  <c r="T163" i="23" s="1"/>
  <c r="K149" i="23"/>
  <c r="AE149" i="23" s="1"/>
  <c r="K133" i="23"/>
  <c r="AE133" i="23" s="1"/>
  <c r="K111" i="23"/>
  <c r="AE111" i="23" s="1"/>
  <c r="K70" i="23"/>
  <c r="K40" i="23"/>
  <c r="T40" i="23" s="1"/>
  <c r="AL40" i="23" s="1"/>
  <c r="T39" i="23"/>
  <c r="AE182" i="23"/>
  <c r="K48" i="23"/>
  <c r="T48" i="23" s="1"/>
  <c r="K27" i="23"/>
  <c r="AE27" i="23" s="1"/>
  <c r="AJ27" i="23" s="1"/>
  <c r="K42" i="23"/>
  <c r="AE42" i="23" s="1"/>
  <c r="AJ42" i="23" s="1"/>
  <c r="K33" i="23"/>
  <c r="T33" i="23" s="1"/>
  <c r="AL33" i="23" s="1"/>
  <c r="K24" i="23"/>
  <c r="AE24" i="23" s="1"/>
  <c r="AJ24" i="23" s="1"/>
  <c r="K21" i="23"/>
  <c r="T21" i="23" s="1"/>
  <c r="AM21" i="23" s="1"/>
  <c r="K9" i="23"/>
  <c r="AE9" i="23" s="1"/>
  <c r="AJ9" i="23" s="1"/>
  <c r="K17" i="23"/>
  <c r="T17" i="23" s="1"/>
  <c r="AM17" i="23" s="1"/>
  <c r="K10" i="23"/>
  <c r="T10" i="23" s="1"/>
  <c r="AK10" i="23" s="1"/>
  <c r="T54" i="23"/>
  <c r="AT30" i="23"/>
  <c r="AZ30" i="23" s="1"/>
  <c r="K59" i="23"/>
  <c r="T59" i="23" s="1"/>
  <c r="AL59" i="23" s="1"/>
  <c r="K96" i="23"/>
  <c r="AE96" i="23" s="1"/>
  <c r="K199" i="23"/>
  <c r="T199" i="23" s="1"/>
  <c r="K180" i="23"/>
  <c r="AE180" i="23" s="1"/>
  <c r="K164" i="23"/>
  <c r="T164" i="23" s="1"/>
  <c r="K150" i="23"/>
  <c r="AE150" i="23" s="1"/>
  <c r="K134" i="23"/>
  <c r="T134" i="23" s="1"/>
  <c r="K119" i="23"/>
  <c r="T119" i="23" s="1"/>
  <c r="K107" i="23"/>
  <c r="K95" i="23"/>
  <c r="AE95" i="23" s="1"/>
  <c r="K76" i="23"/>
  <c r="T76" i="23" s="1"/>
  <c r="K65" i="23"/>
  <c r="AE65" i="23" s="1"/>
  <c r="AJ65" i="23" s="1"/>
  <c r="K188" i="23"/>
  <c r="AE188" i="23" s="1"/>
  <c r="K168" i="23"/>
  <c r="T168" i="23" s="1"/>
  <c r="K151" i="23"/>
  <c r="T151" i="23" s="1"/>
  <c r="K135" i="23"/>
  <c r="AE135" i="23" s="1"/>
  <c r="K117" i="23"/>
  <c r="AE117" i="23" s="1"/>
  <c r="K98" i="23"/>
  <c r="AE98" i="23" s="1"/>
  <c r="K84" i="23"/>
  <c r="T84" i="23" s="1"/>
  <c r="K64" i="23"/>
  <c r="T64" i="23" s="1"/>
  <c r="K22" i="23"/>
  <c r="K193" i="23"/>
  <c r="T193" i="23" s="1"/>
  <c r="K181" i="23"/>
  <c r="T181" i="23" s="1"/>
  <c r="K167" i="23"/>
  <c r="AE167" i="23" s="1"/>
  <c r="K154" i="23"/>
  <c r="T154" i="23" s="1"/>
  <c r="K138" i="23"/>
  <c r="T138" i="23" s="1"/>
  <c r="K122" i="23"/>
  <c r="K105" i="23"/>
  <c r="T105" i="23" s="1"/>
  <c r="K80" i="23"/>
  <c r="K60" i="23"/>
  <c r="AE60" i="23" s="1"/>
  <c r="AJ60" i="23" s="1"/>
  <c r="K34" i="23"/>
  <c r="T34" i="23" s="1"/>
  <c r="K195" i="23"/>
  <c r="T195" i="23" s="1"/>
  <c r="K179" i="23"/>
  <c r="K159" i="23"/>
  <c r="K146" i="23"/>
  <c r="K130" i="23"/>
  <c r="K103" i="23"/>
  <c r="K89" i="23"/>
  <c r="AE89" i="23" s="1"/>
  <c r="K85" i="23"/>
  <c r="T85" i="23" s="1"/>
  <c r="K66" i="23"/>
  <c r="T66" i="23" s="1"/>
  <c r="AL66" i="23" s="1"/>
  <c r="T102" i="15"/>
  <c r="AE131" i="15"/>
  <c r="AE50" i="15"/>
  <c r="T18" i="15"/>
  <c r="AM18" i="15" s="1"/>
  <c r="AE152" i="15"/>
  <c r="AE66" i="15"/>
  <c r="AE98" i="15"/>
  <c r="K106" i="15"/>
  <c r="AE106" i="15" s="1"/>
  <c r="K90" i="15"/>
  <c r="AE90" i="15" s="1"/>
  <c r="K74" i="15"/>
  <c r="AE74" i="15" s="1"/>
  <c r="K58" i="15"/>
  <c r="AE58" i="15" s="1"/>
  <c r="K42" i="15"/>
  <c r="AE42" i="15" s="1"/>
  <c r="K26" i="15"/>
  <c r="T26" i="15" s="1"/>
  <c r="K10" i="15"/>
  <c r="T10" i="15" s="1"/>
  <c r="AK10" i="15" s="1"/>
  <c r="K123" i="15"/>
  <c r="AE123" i="15" s="1"/>
  <c r="K139" i="15"/>
  <c r="T139" i="15" s="1"/>
  <c r="K157" i="15"/>
  <c r="AE157" i="15" s="1"/>
  <c r="K178" i="15"/>
  <c r="T178" i="15" s="1"/>
  <c r="AM52" i="23"/>
  <c r="AE88" i="23"/>
  <c r="AK26" i="23"/>
  <c r="AM31" i="23"/>
  <c r="T41" i="23"/>
  <c r="AE74" i="23"/>
  <c r="AE140" i="23"/>
  <c r="AE119" i="15"/>
  <c r="AE46" i="15"/>
  <c r="T62" i="15"/>
  <c r="AE173" i="15"/>
  <c r="AE14" i="15"/>
  <c r="AJ14" i="15" s="1"/>
  <c r="T30" i="15"/>
  <c r="T78" i="15"/>
  <c r="AA70" i="15"/>
  <c r="AL14" i="15"/>
  <c r="AE194" i="15"/>
  <c r="T135" i="15"/>
  <c r="Y70" i="15"/>
  <c r="T94" i="15"/>
  <c r="T110" i="15"/>
  <c r="Z70" i="15"/>
  <c r="T58" i="15"/>
  <c r="T200" i="15"/>
  <c r="AM10" i="15"/>
  <c r="Y46" i="15"/>
  <c r="AB46" i="15"/>
  <c r="Z46" i="15"/>
  <c r="T123" i="15"/>
  <c r="AT14" i="15"/>
  <c r="AT30" i="15"/>
  <c r="AZ30" i="15" s="1"/>
  <c r="K208" i="15"/>
  <c r="K202" i="15"/>
  <c r="T202" i="15" s="1"/>
  <c r="K197" i="15"/>
  <c r="K192" i="15"/>
  <c r="T192" i="15" s="1"/>
  <c r="K186" i="15"/>
  <c r="K181" i="15"/>
  <c r="T181" i="15" s="1"/>
  <c r="K176" i="15"/>
  <c r="AE176" i="15" s="1"/>
  <c r="K170" i="15"/>
  <c r="AE170" i="15" s="1"/>
  <c r="K165" i="15"/>
  <c r="AE165" i="15" s="1"/>
  <c r="K160" i="15"/>
  <c r="K154" i="15"/>
  <c r="T154" i="15" s="1"/>
  <c r="K149" i="15"/>
  <c r="K145" i="15"/>
  <c r="K141" i="15"/>
  <c r="T141" i="15" s="1"/>
  <c r="K137" i="15"/>
  <c r="AE137" i="15" s="1"/>
  <c r="K133" i="15"/>
  <c r="K129" i="15"/>
  <c r="K125" i="15"/>
  <c r="T125" i="15" s="1"/>
  <c r="K121" i="15"/>
  <c r="AE121" i="15" s="1"/>
  <c r="K117" i="15"/>
  <c r="K12" i="15"/>
  <c r="K16" i="15"/>
  <c r="K20" i="15"/>
  <c r="K24" i="15"/>
  <c r="K28" i="15"/>
  <c r="K32" i="15"/>
  <c r="K36" i="15"/>
  <c r="K40" i="15"/>
  <c r="K44" i="15"/>
  <c r="K48" i="15"/>
  <c r="K52" i="15"/>
  <c r="K56" i="15"/>
  <c r="K60" i="15"/>
  <c r="K64" i="15"/>
  <c r="K68" i="15"/>
  <c r="K72" i="15"/>
  <c r="K76" i="15"/>
  <c r="K80" i="15"/>
  <c r="K84" i="15"/>
  <c r="K88" i="15"/>
  <c r="K92" i="15"/>
  <c r="K96" i="15"/>
  <c r="K100" i="15"/>
  <c r="K104" i="15"/>
  <c r="K108" i="15"/>
  <c r="K112" i="15"/>
  <c r="AT22" i="15"/>
  <c r="AZ22" i="15" s="1"/>
  <c r="K206" i="15"/>
  <c r="K201" i="15"/>
  <c r="K196" i="15"/>
  <c r="K190" i="15"/>
  <c r="K185" i="15"/>
  <c r="K180" i="15"/>
  <c r="K174" i="15"/>
  <c r="K169" i="15"/>
  <c r="K164" i="15"/>
  <c r="K158" i="15"/>
  <c r="K153" i="15"/>
  <c r="K148" i="15"/>
  <c r="K144" i="15"/>
  <c r="K140" i="15"/>
  <c r="K136" i="15"/>
  <c r="K132" i="15"/>
  <c r="K128" i="15"/>
  <c r="K124" i="15"/>
  <c r="K120" i="15"/>
  <c r="K116" i="15"/>
  <c r="K9" i="15"/>
  <c r="K13" i="15"/>
  <c r="K17" i="15"/>
  <c r="K21" i="15"/>
  <c r="K25" i="15"/>
  <c r="K29" i="15"/>
  <c r="K33" i="15"/>
  <c r="K37" i="15"/>
  <c r="K41" i="15"/>
  <c r="K45" i="15"/>
  <c r="K49" i="15"/>
  <c r="K53" i="15"/>
  <c r="K57" i="15"/>
  <c r="K61" i="15"/>
  <c r="K65" i="15"/>
  <c r="K69" i="15"/>
  <c r="K73" i="15"/>
  <c r="K77" i="15"/>
  <c r="K81" i="15"/>
  <c r="K85" i="15"/>
  <c r="K89" i="15"/>
  <c r="K93" i="15"/>
  <c r="K97" i="15"/>
  <c r="K101" i="15"/>
  <c r="K105" i="15"/>
  <c r="K109" i="15"/>
  <c r="K113" i="15"/>
  <c r="K204" i="15"/>
  <c r="T204" i="15" s="1"/>
  <c r="K198" i="15"/>
  <c r="K193" i="15"/>
  <c r="AE193" i="15" s="1"/>
  <c r="K188" i="15"/>
  <c r="T188" i="15" s="1"/>
  <c r="K182" i="15"/>
  <c r="K177" i="15"/>
  <c r="K172" i="15"/>
  <c r="AE172" i="15" s="1"/>
  <c r="K166" i="15"/>
  <c r="T166" i="15" s="1"/>
  <c r="K161" i="15"/>
  <c r="K156" i="15"/>
  <c r="AE156" i="15" s="1"/>
  <c r="K150" i="15"/>
  <c r="T150" i="15" s="1"/>
  <c r="K146" i="15"/>
  <c r="T146" i="15" s="1"/>
  <c r="K142" i="15"/>
  <c r="T142" i="15" s="1"/>
  <c r="K138" i="15"/>
  <c r="K134" i="15"/>
  <c r="T134" i="15" s="1"/>
  <c r="K130" i="15"/>
  <c r="T130" i="15" s="1"/>
  <c r="K126" i="15"/>
  <c r="T126" i="15" s="1"/>
  <c r="K122" i="15"/>
  <c r="T122" i="15" s="1"/>
  <c r="K118" i="15"/>
  <c r="T118" i="15" s="1"/>
  <c r="K8" i="15"/>
  <c r="T8" i="15" s="1"/>
  <c r="K11" i="15"/>
  <c r="T11" i="15" s="1"/>
  <c r="AL11" i="15" s="1"/>
  <c r="K15" i="15"/>
  <c r="T15" i="15" s="1"/>
  <c r="AM15" i="15" s="1"/>
  <c r="K19" i="15"/>
  <c r="AE19" i="15" s="1"/>
  <c r="AJ19" i="15" s="1"/>
  <c r="K23" i="15"/>
  <c r="AE23" i="15" s="1"/>
  <c r="K27" i="15"/>
  <c r="K31" i="15"/>
  <c r="T31" i="15" s="1"/>
  <c r="K35" i="15"/>
  <c r="AE35" i="15" s="1"/>
  <c r="K39" i="15"/>
  <c r="K43" i="15"/>
  <c r="K47" i="15"/>
  <c r="T47" i="15" s="1"/>
  <c r="K51" i="15"/>
  <c r="AE51" i="15" s="1"/>
  <c r="K55" i="15"/>
  <c r="K59" i="15"/>
  <c r="K63" i="15"/>
  <c r="T63" i="15" s="1"/>
  <c r="K67" i="15"/>
  <c r="AE67" i="15" s="1"/>
  <c r="K71" i="15"/>
  <c r="K75" i="15"/>
  <c r="K79" i="15"/>
  <c r="T79" i="15" s="1"/>
  <c r="K83" i="15"/>
  <c r="AE83" i="15" s="1"/>
  <c r="K87" i="15"/>
  <c r="K91" i="15"/>
  <c r="K95" i="15"/>
  <c r="T95" i="15" s="1"/>
  <c r="K99" i="15"/>
  <c r="AE99" i="15" s="1"/>
  <c r="K103" i="15"/>
  <c r="K107" i="15"/>
  <c r="K111" i="15"/>
  <c r="T111" i="15" s="1"/>
  <c r="AE204" i="15"/>
  <c r="AE150" i="15"/>
  <c r="AE118" i="15"/>
  <c r="AA37" i="15"/>
  <c r="T172" i="15"/>
  <c r="AE146" i="15"/>
  <c r="Y37" i="15"/>
  <c r="AK11" i="15"/>
  <c r="AE192" i="15"/>
  <c r="AE181" i="15"/>
  <c r="AA29" i="15"/>
  <c r="T165" i="15"/>
  <c r="T137" i="15"/>
  <c r="Y29" i="15"/>
  <c r="AE154" i="15"/>
  <c r="T170" i="15"/>
  <c r="T186" i="15"/>
  <c r="AE186" i="15"/>
  <c r="AB23" i="15"/>
  <c r="AA23" i="15"/>
  <c r="Y23" i="15"/>
  <c r="K151" i="15"/>
  <c r="K155" i="15"/>
  <c r="K159" i="15"/>
  <c r="K163" i="15"/>
  <c r="K167" i="15"/>
  <c r="K171" i="15"/>
  <c r="K175" i="15"/>
  <c r="K179" i="15"/>
  <c r="K183" i="15"/>
  <c r="K187" i="15"/>
  <c r="K191" i="15"/>
  <c r="K195" i="15"/>
  <c r="K199" i="15"/>
  <c r="K203" i="15"/>
  <c r="K207" i="15"/>
  <c r="T44" i="23"/>
  <c r="AL44" i="23" s="1"/>
  <c r="AE121" i="23"/>
  <c r="AE99" i="23"/>
  <c r="Y93" i="23"/>
  <c r="T13" i="23"/>
  <c r="AK13" i="23" s="1"/>
  <c r="T191" i="23"/>
  <c r="AA93" i="23"/>
  <c r="T81" i="23"/>
  <c r="AE143" i="23"/>
  <c r="Z93" i="23"/>
  <c r="AE61" i="23"/>
  <c r="AJ61" i="23" s="1"/>
  <c r="T61" i="23"/>
  <c r="AK56" i="23"/>
  <c r="AL56" i="23"/>
  <c r="AK28" i="23"/>
  <c r="AK18" i="23"/>
  <c r="AM18" i="23"/>
  <c r="Y90" i="23"/>
  <c r="AA85" i="23"/>
  <c r="T51" i="23"/>
  <c r="AE28" i="23"/>
  <c r="AJ28" i="23" s="1"/>
  <c r="T158" i="23"/>
  <c r="T101" i="23"/>
  <c r="AB90" i="23"/>
  <c r="T69" i="23"/>
  <c r="T98" i="23"/>
  <c r="AE131" i="23"/>
  <c r="AA90" i="23"/>
  <c r="T77" i="23"/>
  <c r="AE166" i="23"/>
  <c r="T50" i="23"/>
  <c r="AE35" i="23"/>
  <c r="AJ35" i="23" s="1"/>
  <c r="T165" i="23"/>
  <c r="T144" i="23"/>
  <c r="Z90" i="23"/>
  <c r="AB85" i="23"/>
  <c r="T20" i="23"/>
  <c r="T12" i="23"/>
  <c r="T178" i="23"/>
  <c r="AE126" i="23"/>
  <c r="AE66" i="23"/>
  <c r="AJ66" i="23" s="1"/>
  <c r="T82" i="23"/>
  <c r="T94" i="23"/>
  <c r="T177" i="23"/>
  <c r="T175" i="23"/>
  <c r="T174" i="23"/>
  <c r="AE53" i="23"/>
  <c r="AJ53" i="23" s="1"/>
  <c r="T169" i="23"/>
  <c r="AE185" i="23"/>
  <c r="AE136" i="23"/>
  <c r="T11" i="23"/>
  <c r="AL11" i="23" s="1"/>
  <c r="T15" i="23"/>
  <c r="AL15" i="23" s="1"/>
  <c r="AE17" i="23"/>
  <c r="AJ17" i="23" s="1"/>
  <c r="AE30" i="23"/>
  <c r="AJ30" i="23" s="1"/>
  <c r="T63" i="23"/>
  <c r="AE186" i="23"/>
  <c r="Y80" i="23"/>
  <c r="AM40" i="23"/>
  <c r="AE21" i="23"/>
  <c r="AJ21" i="23" s="1"/>
  <c r="AE106" i="23"/>
  <c r="T62" i="23"/>
  <c r="T111" i="23"/>
  <c r="T173" i="23"/>
  <c r="AE164" i="23"/>
  <c r="AE91" i="23"/>
  <c r="T104" i="23"/>
  <c r="T196" i="23"/>
  <c r="T89" i="23"/>
  <c r="AA80" i="23"/>
  <c r="Z80" i="23"/>
  <c r="Y74" i="23"/>
  <c r="AK12" i="23"/>
  <c r="AE31" i="23"/>
  <c r="AJ31" i="23" s="1"/>
  <c r="AE109" i="23"/>
  <c r="AE33" i="23"/>
  <c r="AJ33" i="23" s="1"/>
  <c r="T96" i="23"/>
  <c r="AB80" i="23"/>
  <c r="AM35" i="23"/>
  <c r="AL35" i="23"/>
  <c r="AM66" i="23"/>
  <c r="AL21" i="23"/>
  <c r="AK17" i="23"/>
  <c r="AL17" i="23"/>
  <c r="AM10" i="23"/>
  <c r="AL10" i="23"/>
  <c r="AM57" i="23"/>
  <c r="AK57" i="23"/>
  <c r="AL55" i="23"/>
  <c r="AM55" i="23"/>
  <c r="AK55" i="23"/>
  <c r="AK30" i="23"/>
  <c r="AL30" i="23"/>
  <c r="AM30" i="23"/>
  <c r="AK59" i="23"/>
  <c r="AM59" i="23"/>
  <c r="AM48" i="23"/>
  <c r="AE10" i="23"/>
  <c r="AJ10" i="23" s="1"/>
  <c r="T27" i="23"/>
  <c r="AE55" i="23"/>
  <c r="AJ55" i="23" s="1"/>
  <c r="AE93" i="23"/>
  <c r="T95" i="23"/>
  <c r="AE199" i="23"/>
  <c r="AE57" i="23"/>
  <c r="AJ57" i="23" s="1"/>
  <c r="T45" i="23"/>
  <c r="T160" i="23"/>
  <c r="T79" i="23"/>
  <c r="T135" i="23"/>
  <c r="T156" i="23"/>
  <c r="Z74" i="23"/>
  <c r="AL23" i="23"/>
  <c r="T24" i="23"/>
  <c r="T102" i="23"/>
  <c r="AE168" i="23"/>
  <c r="AB74" i="23"/>
  <c r="AE23" i="23"/>
  <c r="AJ23" i="23" s="1"/>
  <c r="AE138" i="23"/>
  <c r="T73" i="23"/>
  <c r="T137" i="23"/>
  <c r="AE147" i="23"/>
  <c r="T192" i="23"/>
  <c r="AE153" i="23"/>
  <c r="AE154" i="23"/>
  <c r="AA74" i="23"/>
  <c r="T19" i="23"/>
  <c r="AE32" i="23"/>
  <c r="AJ32" i="23" s="1"/>
  <c r="T14" i="23"/>
  <c r="T58" i="23"/>
  <c r="AE120" i="23"/>
  <c r="T190" i="23"/>
  <c r="T116" i="23"/>
  <c r="AE170" i="23"/>
  <c r="T176" i="23"/>
  <c r="AE139" i="23"/>
  <c r="AE155" i="23"/>
  <c r="AE83" i="23"/>
  <c r="T128" i="23"/>
  <c r="T124" i="23"/>
  <c r="T148" i="23"/>
  <c r="T49" i="23"/>
  <c r="Z69" i="23"/>
  <c r="Y69" i="23"/>
  <c r="AE26" i="23"/>
  <c r="AJ26" i="23" s="1"/>
  <c r="AE52" i="23"/>
  <c r="AJ52" i="23" s="1"/>
  <c r="AE69" i="23"/>
  <c r="AE78" i="23"/>
  <c r="AB69" i="23"/>
  <c r="A8" i="23"/>
  <c r="C12" i="23"/>
  <c r="S10" i="23"/>
  <c r="AD10" i="23" s="1"/>
  <c r="F10" i="23"/>
  <c r="R10" i="23" s="1"/>
  <c r="J9" i="23"/>
  <c r="G10" i="15"/>
  <c r="F10" i="15"/>
  <c r="R10" i="15" s="1"/>
  <c r="S10" i="15"/>
  <c r="AD10" i="15" s="1"/>
  <c r="I10" i="15"/>
  <c r="C11" i="15"/>
  <c r="J9" i="15"/>
  <c r="A9" i="15"/>
  <c r="BA18" i="17"/>
  <c r="AZ18" i="17" s="1"/>
  <c r="AZ26" i="17" s="1"/>
  <c r="AH6" i="28"/>
  <c r="BB26" i="15"/>
  <c r="AV28" i="21"/>
  <c r="AU11" i="17"/>
  <c r="AT11" i="17" s="1"/>
  <c r="AS27" i="21"/>
  <c r="L12" i="26" s="1"/>
  <c r="L13" i="19"/>
  <c r="BA20" i="21"/>
  <c r="AT20" i="21"/>
  <c r="AT28" i="21" s="1"/>
  <c r="AU28" i="21"/>
  <c r="AU18" i="17"/>
  <c r="AS28" i="1"/>
  <c r="D8" i="26" s="1"/>
  <c r="AU19" i="17"/>
  <c r="AT19" i="17" s="1"/>
  <c r="AT27" i="17" s="1"/>
  <c r="AU12" i="17"/>
  <c r="AT12" i="17" s="1"/>
  <c r="AU19" i="21"/>
  <c r="AT19" i="21" s="1"/>
  <c r="AT27" i="21" s="1"/>
  <c r="AU18" i="21"/>
  <c r="I5" i="28"/>
  <c r="C13" i="19"/>
  <c r="AT20" i="17"/>
  <c r="AT28" i="17" s="1"/>
  <c r="AU28" i="17"/>
  <c r="AU20" i="1"/>
  <c r="AT20" i="1" s="1"/>
  <c r="AT28" i="1" s="1"/>
  <c r="BA19" i="17"/>
  <c r="BB27" i="17"/>
  <c r="BA20" i="17"/>
  <c r="BA26" i="21"/>
  <c r="AZ18" i="21"/>
  <c r="AZ26" i="21" s="1"/>
  <c r="AU11" i="21"/>
  <c r="AT11" i="21" s="1"/>
  <c r="D28" i="19"/>
  <c r="AS28" i="14"/>
  <c r="D28" i="26" s="1"/>
  <c r="AU18" i="1"/>
  <c r="AT18" i="1" s="1"/>
  <c r="AT26" i="1" s="1"/>
  <c r="AU27" i="21"/>
  <c r="BA26" i="17"/>
  <c r="BA20" i="22"/>
  <c r="BA28" i="22" s="1"/>
  <c r="BA19" i="22"/>
  <c r="BA19" i="21"/>
  <c r="AZ19" i="21" s="1"/>
  <c r="AZ27" i="21" s="1"/>
  <c r="M13" i="19"/>
  <c r="AU18" i="24"/>
  <c r="AU26" i="24" s="1"/>
  <c r="AV13" i="17"/>
  <c r="L5" i="28"/>
  <c r="K13" i="19"/>
  <c r="I6" i="28"/>
  <c r="E13" i="19"/>
  <c r="K8" i="28"/>
  <c r="E12" i="26"/>
  <c r="E6" i="28"/>
  <c r="E7" i="19"/>
  <c r="D13" i="19"/>
  <c r="D11" i="19"/>
  <c r="AS27" i="17"/>
  <c r="D12" i="26" s="1"/>
  <c r="K5" i="28"/>
  <c r="K12" i="19"/>
  <c r="AU12" i="21"/>
  <c r="AT12" i="21" s="1"/>
  <c r="AV13" i="21" s="1"/>
  <c r="AY28" i="1"/>
  <c r="F8" i="26" s="1"/>
  <c r="L8" i="28"/>
  <c r="M13" i="26"/>
  <c r="N8" i="28"/>
  <c r="M12" i="26"/>
  <c r="BA27" i="21"/>
  <c r="L11" i="19"/>
  <c r="BB26" i="21"/>
  <c r="BB27" i="22"/>
  <c r="AZ18" i="22"/>
  <c r="AZ26" i="22" s="1"/>
  <c r="AU11" i="18"/>
  <c r="AT11" i="18" s="1"/>
  <c r="L27" i="19"/>
  <c r="BB26" i="23"/>
  <c r="AU19" i="14"/>
  <c r="AT19" i="14" s="1"/>
  <c r="AT27" i="14" s="1"/>
  <c r="BA19" i="15"/>
  <c r="BA20" i="14"/>
  <c r="BA28" i="14" s="1"/>
  <c r="BA20" i="18"/>
  <c r="BA28" i="18" s="1"/>
  <c r="AV26" i="18"/>
  <c r="AU12" i="18"/>
  <c r="AT12" i="18" s="1"/>
  <c r="D27" i="19"/>
  <c r="AU20" i="24"/>
  <c r="AT20" i="24" s="1"/>
  <c r="AT28" i="24" s="1"/>
  <c r="BA19" i="23"/>
  <c r="BA27" i="23" s="1"/>
  <c r="AT19" i="18"/>
  <c r="AT27" i="18" s="1"/>
  <c r="AU27" i="18"/>
  <c r="AU26" i="18"/>
  <c r="AT18" i="18"/>
  <c r="AT26" i="18" s="1"/>
  <c r="AU26" i="14"/>
  <c r="AT18" i="14"/>
  <c r="AT26" i="14" s="1"/>
  <c r="AV13" i="18"/>
  <c r="AV27" i="18"/>
  <c r="AV26" i="14"/>
  <c r="AU19" i="24"/>
  <c r="BA19" i="24"/>
  <c r="BA27" i="24" s="1"/>
  <c r="AU12" i="24"/>
  <c r="AT12" i="24" s="1"/>
  <c r="AV13" i="24" s="1"/>
  <c r="AU20" i="18"/>
  <c r="AU28" i="18" s="1"/>
  <c r="AU20" i="14"/>
  <c r="AS26" i="14"/>
  <c r="D26" i="26" s="1"/>
  <c r="E27" i="26" s="1"/>
  <c r="BB27" i="18"/>
  <c r="AV28" i="24"/>
  <c r="K27" i="19"/>
  <c r="AK5" i="28"/>
  <c r="K28" i="19"/>
  <c r="AI5" i="28"/>
  <c r="C28" i="19"/>
  <c r="AE5" i="28"/>
  <c r="BA26" i="18"/>
  <c r="AZ18" i="18"/>
  <c r="AZ26" i="18" s="1"/>
  <c r="L28" i="19"/>
  <c r="AS26" i="24"/>
  <c r="L26" i="26" s="1"/>
  <c r="AK8" i="28" s="1"/>
  <c r="L26" i="19"/>
  <c r="BB26" i="18"/>
  <c r="BA18" i="14"/>
  <c r="BA19" i="18"/>
  <c r="BA19" i="14"/>
  <c r="BA27" i="14" s="1"/>
  <c r="BA20" i="24"/>
  <c r="AZ20" i="24" s="1"/>
  <c r="AZ28" i="24" s="1"/>
  <c r="C27" i="19"/>
  <c r="AH5" i="28"/>
  <c r="AL8" i="28"/>
  <c r="E33" i="26"/>
  <c r="C32" i="19"/>
  <c r="AN5" i="28"/>
  <c r="AN8" i="28"/>
  <c r="E32" i="26"/>
  <c r="C33" i="19"/>
  <c r="D31" i="19"/>
  <c r="D33" i="19"/>
  <c r="AE8" i="28"/>
  <c r="E28" i="26"/>
  <c r="AU11" i="14"/>
  <c r="AT11" i="14" s="1"/>
  <c r="AV13" i="14" s="1"/>
  <c r="D32" i="19"/>
  <c r="AU28" i="24"/>
  <c r="BA26" i="15"/>
  <c r="AT18" i="24"/>
  <c r="BA26" i="23"/>
  <c r="M28" i="26"/>
  <c r="BB27" i="15"/>
  <c r="BB27" i="14"/>
  <c r="AZ19" i="24"/>
  <c r="AZ27" i="24" s="1"/>
  <c r="BB27" i="23"/>
  <c r="BA20" i="23"/>
  <c r="BA20" i="15"/>
  <c r="BA18" i="24"/>
  <c r="BB27" i="24"/>
  <c r="K75" i="20"/>
  <c r="T75" i="20" s="1"/>
  <c r="K38" i="20"/>
  <c r="T38" i="20" s="1"/>
  <c r="K96" i="16"/>
  <c r="T96" i="16" s="1"/>
  <c r="K54" i="16"/>
  <c r="T54" i="16" s="1"/>
  <c r="K170" i="16"/>
  <c r="T170" i="16" s="1"/>
  <c r="K22" i="16"/>
  <c r="AE22" i="16" s="1"/>
  <c r="AJ22" i="16" s="1"/>
  <c r="K138" i="16"/>
  <c r="T138" i="16" s="1"/>
  <c r="T202" i="16"/>
  <c r="K112" i="16"/>
  <c r="T112" i="16" s="1"/>
  <c r="K154" i="16"/>
  <c r="T154" i="16" s="1"/>
  <c r="K100" i="16"/>
  <c r="T100" i="16" s="1"/>
  <c r="K84" i="16"/>
  <c r="T84" i="16" s="1"/>
  <c r="K68" i="16"/>
  <c r="T68" i="16" s="1"/>
  <c r="K42" i="16"/>
  <c r="K26" i="16"/>
  <c r="K10" i="16"/>
  <c r="K118" i="16"/>
  <c r="AE118" i="16" s="1"/>
  <c r="K134" i="16"/>
  <c r="AE134" i="16" s="1"/>
  <c r="K150" i="16"/>
  <c r="AE150" i="16" s="1"/>
  <c r="K166" i="16"/>
  <c r="AE166" i="16" s="1"/>
  <c r="K182" i="16"/>
  <c r="AE182" i="16" s="1"/>
  <c r="AE198" i="16"/>
  <c r="BA19" i="16"/>
  <c r="AZ19" i="16" s="1"/>
  <c r="AZ27" i="16" s="1"/>
  <c r="T38" i="16"/>
  <c r="K108" i="16"/>
  <c r="T108" i="16" s="1"/>
  <c r="K92" i="16"/>
  <c r="T92" i="16" s="1"/>
  <c r="K76" i="16"/>
  <c r="T76" i="16" s="1"/>
  <c r="K61" i="16"/>
  <c r="AE61" i="16" s="1"/>
  <c r="K50" i="16"/>
  <c r="AE50" i="16" s="1"/>
  <c r="K34" i="16"/>
  <c r="K18" i="16"/>
  <c r="AE18" i="16" s="1"/>
  <c r="AJ18" i="16" s="1"/>
  <c r="K126" i="16"/>
  <c r="K142" i="16"/>
  <c r="K158" i="16"/>
  <c r="K174" i="16"/>
  <c r="K104" i="16"/>
  <c r="T104" i="16" s="1"/>
  <c r="K88" i="16"/>
  <c r="K72" i="16"/>
  <c r="T72" i="16" s="1"/>
  <c r="K57" i="16"/>
  <c r="AE57" i="16" s="1"/>
  <c r="K46" i="16"/>
  <c r="AE46" i="16" s="1"/>
  <c r="K30" i="16"/>
  <c r="AE30" i="16" s="1"/>
  <c r="K14" i="16"/>
  <c r="AE14" i="16" s="1"/>
  <c r="AJ14" i="16" s="1"/>
  <c r="K8" i="16"/>
  <c r="AE8" i="16" s="1"/>
  <c r="AJ8" i="16" s="1"/>
  <c r="K130" i="16"/>
  <c r="AE130" i="16" s="1"/>
  <c r="K146" i="16"/>
  <c r="AE146" i="16" s="1"/>
  <c r="K162" i="16"/>
  <c r="AE162" i="16" s="1"/>
  <c r="K178" i="16"/>
  <c r="AE178" i="16" s="1"/>
  <c r="AE194" i="16"/>
  <c r="K153" i="20"/>
  <c r="K152" i="20"/>
  <c r="T152" i="20" s="1"/>
  <c r="K17" i="20"/>
  <c r="T17" i="20" s="1"/>
  <c r="AL17" i="20" s="1"/>
  <c r="K161" i="20"/>
  <c r="AE161" i="20" s="1"/>
  <c r="K208" i="20"/>
  <c r="K112" i="20"/>
  <c r="K23" i="20"/>
  <c r="AA23" i="20" s="1"/>
  <c r="K54" i="20"/>
  <c r="H54" i="20" s="1"/>
  <c r="K95" i="20"/>
  <c r="K177" i="20"/>
  <c r="AE177" i="20" s="1"/>
  <c r="K157" i="20"/>
  <c r="BB26" i="1"/>
  <c r="BA18" i="1"/>
  <c r="AZ18" i="1" s="1"/>
  <c r="AZ26" i="1" s="1"/>
  <c r="BA19" i="1"/>
  <c r="AU28" i="1"/>
  <c r="AU19" i="1"/>
  <c r="AY27" i="1"/>
  <c r="F7" i="26" s="1"/>
  <c r="G8" i="26" s="1"/>
  <c r="AU11" i="1"/>
  <c r="AT11" i="1" s="1"/>
  <c r="C5" i="28"/>
  <c r="C8" i="19"/>
  <c r="E8" i="28"/>
  <c r="E7" i="26"/>
  <c r="E8" i="19"/>
  <c r="C6" i="28"/>
  <c r="AU26" i="1"/>
  <c r="AS27" i="1"/>
  <c r="D7" i="26" s="1"/>
  <c r="AU12" i="1"/>
  <c r="AT12" i="1" s="1"/>
  <c r="E5" i="28"/>
  <c r="AY26" i="1"/>
  <c r="F6" i="26" s="1"/>
  <c r="G7" i="26" s="1"/>
  <c r="BA20" i="1"/>
  <c r="BA26" i="1"/>
  <c r="BB27" i="16"/>
  <c r="K113" i="16"/>
  <c r="AE113" i="16" s="1"/>
  <c r="K109" i="16"/>
  <c r="AE109" i="16" s="1"/>
  <c r="K105" i="16"/>
  <c r="AE105" i="16" s="1"/>
  <c r="K101" i="16"/>
  <c r="AE101" i="16" s="1"/>
  <c r="K97" i="16"/>
  <c r="AE97" i="16" s="1"/>
  <c r="K93" i="16"/>
  <c r="AE93" i="16" s="1"/>
  <c r="K89" i="16"/>
  <c r="AE89" i="16" s="1"/>
  <c r="K85" i="16"/>
  <c r="AE85" i="16" s="1"/>
  <c r="K81" i="16"/>
  <c r="AE81" i="16" s="1"/>
  <c r="K77" i="16"/>
  <c r="K73" i="16"/>
  <c r="AE73" i="16" s="1"/>
  <c r="K69" i="16"/>
  <c r="AE69" i="16" s="1"/>
  <c r="K65" i="16"/>
  <c r="AE65" i="16" s="1"/>
  <c r="K62" i="16"/>
  <c r="AE62" i="16" s="1"/>
  <c r="K58" i="16"/>
  <c r="K51" i="16"/>
  <c r="AE51" i="16" s="1"/>
  <c r="K47" i="16"/>
  <c r="K43" i="16"/>
  <c r="AE43" i="16" s="1"/>
  <c r="K39" i="16"/>
  <c r="AE39" i="16" s="1"/>
  <c r="K35" i="16"/>
  <c r="AE35" i="16" s="1"/>
  <c r="K31" i="16"/>
  <c r="K27" i="16"/>
  <c r="AE27" i="16" s="1"/>
  <c r="AJ27" i="16" s="1"/>
  <c r="K23" i="16"/>
  <c r="AE23" i="16" s="1"/>
  <c r="AJ23" i="16" s="1"/>
  <c r="K19" i="16"/>
  <c r="AE19" i="16" s="1"/>
  <c r="AJ19" i="16" s="1"/>
  <c r="K15" i="16"/>
  <c r="K11" i="16"/>
  <c r="AE11" i="16" s="1"/>
  <c r="AJ11" i="16" s="1"/>
  <c r="K117" i="16"/>
  <c r="T117" i="16" s="1"/>
  <c r="K121" i="16"/>
  <c r="T121" i="16" s="1"/>
  <c r="K125" i="16"/>
  <c r="AE125" i="16" s="1"/>
  <c r="K129" i="16"/>
  <c r="K133" i="16"/>
  <c r="T133" i="16" s="1"/>
  <c r="K137" i="16"/>
  <c r="K141" i="16"/>
  <c r="AE141" i="16" s="1"/>
  <c r="K145" i="16"/>
  <c r="AE145" i="16" s="1"/>
  <c r="K149" i="16"/>
  <c r="K153" i="16"/>
  <c r="AE153" i="16" s="1"/>
  <c r="K157" i="16"/>
  <c r="AE157" i="16" s="1"/>
  <c r="K161" i="16"/>
  <c r="T161" i="16" s="1"/>
  <c r="K165" i="16"/>
  <c r="K169" i="16"/>
  <c r="AE169" i="16" s="1"/>
  <c r="K173" i="16"/>
  <c r="AE173" i="16" s="1"/>
  <c r="K177" i="16"/>
  <c r="AE177" i="16" s="1"/>
  <c r="K181" i="16"/>
  <c r="T181" i="16" s="1"/>
  <c r="K185" i="16"/>
  <c r="T185" i="16" s="1"/>
  <c r="AE189" i="16"/>
  <c r="AE205" i="16"/>
  <c r="AT30" i="16"/>
  <c r="AZ30" i="16" s="1"/>
  <c r="AE202" i="16"/>
  <c r="AE186" i="16"/>
  <c r="AE170" i="16"/>
  <c r="AE154" i="16"/>
  <c r="AE138" i="16"/>
  <c r="AE122" i="16"/>
  <c r="AE84" i="16"/>
  <c r="K111" i="16"/>
  <c r="K107" i="16"/>
  <c r="AE107" i="16" s="1"/>
  <c r="K103" i="16"/>
  <c r="K99" i="16"/>
  <c r="AE99" i="16" s="1"/>
  <c r="K95" i="16"/>
  <c r="AE95" i="16" s="1"/>
  <c r="K91" i="16"/>
  <c r="AE91" i="16" s="1"/>
  <c r="K87" i="16"/>
  <c r="AE87" i="16" s="1"/>
  <c r="K83" i="16"/>
  <c r="AE83" i="16" s="1"/>
  <c r="K79" i="16"/>
  <c r="K75" i="16"/>
  <c r="AE75" i="16" s="1"/>
  <c r="K71" i="16"/>
  <c r="K67" i="16"/>
  <c r="AE67" i="16" s="1"/>
  <c r="K64" i="16"/>
  <c r="T64" i="16" s="1"/>
  <c r="K60" i="16"/>
  <c r="T60" i="16" s="1"/>
  <c r="K56" i="16"/>
  <c r="T56" i="16" s="1"/>
  <c r="K53" i="16"/>
  <c r="AE53" i="16" s="1"/>
  <c r="K49" i="16"/>
  <c r="K45" i="16"/>
  <c r="AE45" i="16" s="1"/>
  <c r="K41" i="16"/>
  <c r="K37" i="16"/>
  <c r="AE37" i="16" s="1"/>
  <c r="K33" i="16"/>
  <c r="K29" i="16"/>
  <c r="AB29" i="16" s="1"/>
  <c r="K25" i="16"/>
  <c r="T25" i="16" s="1"/>
  <c r="AM25" i="16" s="1"/>
  <c r="K21" i="16"/>
  <c r="AE21" i="16" s="1"/>
  <c r="AJ21" i="16" s="1"/>
  <c r="K17" i="16"/>
  <c r="K13" i="16"/>
  <c r="AE13" i="16" s="1"/>
  <c r="AJ13" i="16" s="1"/>
  <c r="K9" i="16"/>
  <c r="T9" i="16" s="1"/>
  <c r="AK9" i="16" s="1"/>
  <c r="K115" i="16"/>
  <c r="K119" i="16"/>
  <c r="K123" i="16"/>
  <c r="AE123" i="16" s="1"/>
  <c r="K127" i="16"/>
  <c r="AE127" i="16" s="1"/>
  <c r="K131" i="16"/>
  <c r="K135" i="16"/>
  <c r="K139" i="16"/>
  <c r="AE139" i="16" s="1"/>
  <c r="K143" i="16"/>
  <c r="AE143" i="16" s="1"/>
  <c r="K147" i="16"/>
  <c r="K151" i="16"/>
  <c r="K155" i="16"/>
  <c r="AE155" i="16" s="1"/>
  <c r="K159" i="16"/>
  <c r="AE159" i="16" s="1"/>
  <c r="K163" i="16"/>
  <c r="K167" i="16"/>
  <c r="K171" i="16"/>
  <c r="AE171" i="16" s="1"/>
  <c r="K175" i="16"/>
  <c r="AE175" i="16" s="1"/>
  <c r="K179" i="16"/>
  <c r="K183" i="16"/>
  <c r="AE187" i="16"/>
  <c r="AE191" i="16"/>
  <c r="AE203" i="16"/>
  <c r="AE207" i="16"/>
  <c r="AT14" i="16"/>
  <c r="K114" i="16"/>
  <c r="K110" i="16"/>
  <c r="K106" i="16"/>
  <c r="K102" i="16"/>
  <c r="K98" i="16"/>
  <c r="K94" i="16"/>
  <c r="K90" i="16"/>
  <c r="K86" i="16"/>
  <c r="K82" i="16"/>
  <c r="K78" i="16"/>
  <c r="K74" i="16"/>
  <c r="K70" i="16"/>
  <c r="K66" i="16"/>
  <c r="K63" i="16"/>
  <c r="K59" i="16"/>
  <c r="K55" i="16"/>
  <c r="K52" i="16"/>
  <c r="AE52" i="16" s="1"/>
  <c r="K48" i="16"/>
  <c r="T48" i="16" s="1"/>
  <c r="K44" i="16"/>
  <c r="T44" i="16" s="1"/>
  <c r="K40" i="16"/>
  <c r="AE40" i="16" s="1"/>
  <c r="K36" i="16"/>
  <c r="T36" i="16" s="1"/>
  <c r="K32" i="16"/>
  <c r="T32" i="16" s="1"/>
  <c r="K28" i="16"/>
  <c r="T28" i="16" s="1"/>
  <c r="K24" i="16"/>
  <c r="AE24" i="16" s="1"/>
  <c r="AJ24" i="16" s="1"/>
  <c r="K20" i="16"/>
  <c r="T20" i="16" s="1"/>
  <c r="K16" i="16"/>
  <c r="AE16" i="16" s="1"/>
  <c r="AJ16" i="16" s="1"/>
  <c r="K12" i="16"/>
  <c r="AE12" i="16" s="1"/>
  <c r="AJ12" i="16" s="1"/>
  <c r="K116" i="16"/>
  <c r="AE116" i="16" s="1"/>
  <c r="K120" i="16"/>
  <c r="K124" i="16"/>
  <c r="T124" i="16" s="1"/>
  <c r="K128" i="16"/>
  <c r="AE128" i="16" s="1"/>
  <c r="K132" i="16"/>
  <c r="AE132" i="16" s="1"/>
  <c r="K136" i="16"/>
  <c r="AE136" i="16" s="1"/>
  <c r="K140" i="16"/>
  <c r="AE140" i="16" s="1"/>
  <c r="K144" i="16"/>
  <c r="AE144" i="16" s="1"/>
  <c r="K148" i="16"/>
  <c r="T148" i="16" s="1"/>
  <c r="K152" i="16"/>
  <c r="AE152" i="16" s="1"/>
  <c r="K156" i="16"/>
  <c r="AE156" i="16" s="1"/>
  <c r="K160" i="16"/>
  <c r="T160" i="16" s="1"/>
  <c r="K164" i="16"/>
  <c r="T164" i="16" s="1"/>
  <c r="K168" i="16"/>
  <c r="T168" i="16" s="1"/>
  <c r="K172" i="16"/>
  <c r="T172" i="16" s="1"/>
  <c r="K176" i="16"/>
  <c r="T176" i="16" s="1"/>
  <c r="K180" i="16"/>
  <c r="T180" i="16" s="1"/>
  <c r="K184" i="16"/>
  <c r="T188" i="16"/>
  <c r="T192" i="16"/>
  <c r="AE204" i="16"/>
  <c r="T208" i="16"/>
  <c r="T194" i="16"/>
  <c r="T162" i="16"/>
  <c r="T8" i="16"/>
  <c r="AK8" i="16" s="1"/>
  <c r="T14" i="16"/>
  <c r="AK14" i="16" s="1"/>
  <c r="T34" i="16"/>
  <c r="T50" i="16"/>
  <c r="AE80" i="16"/>
  <c r="AE108" i="16"/>
  <c r="AE112" i="16"/>
  <c r="Z41" i="16"/>
  <c r="T198" i="16"/>
  <c r="T187" i="16"/>
  <c r="T182" i="16"/>
  <c r="T166" i="16"/>
  <c r="T150" i="16"/>
  <c r="T134" i="16"/>
  <c r="T118" i="16"/>
  <c r="AE34" i="16"/>
  <c r="AE68" i="16"/>
  <c r="AE72" i="16"/>
  <c r="AE100" i="16"/>
  <c r="AE104" i="16"/>
  <c r="BA20" i="16"/>
  <c r="BA28" i="16" s="1"/>
  <c r="T207" i="16"/>
  <c r="T143" i="16"/>
  <c r="T21" i="16"/>
  <c r="AM21" i="16" s="1"/>
  <c r="T53" i="16"/>
  <c r="AE92" i="16"/>
  <c r="AE96" i="16"/>
  <c r="AK25" i="16"/>
  <c r="AE9" i="16"/>
  <c r="AJ9" i="16" s="1"/>
  <c r="AE41" i="16"/>
  <c r="T45" i="16"/>
  <c r="T67" i="16"/>
  <c r="T99" i="16"/>
  <c r="Z39" i="16"/>
  <c r="T89" i="16"/>
  <c r="T105" i="16"/>
  <c r="AA39" i="16"/>
  <c r="Z29" i="16"/>
  <c r="AB39" i="16"/>
  <c r="T11" i="16"/>
  <c r="T27" i="16"/>
  <c r="T85" i="16"/>
  <c r="T93" i="16"/>
  <c r="T101" i="16"/>
  <c r="Y39" i="16"/>
  <c r="T52" i="16"/>
  <c r="T40" i="16"/>
  <c r="AE36" i="16"/>
  <c r="T24" i="16"/>
  <c r="AE20" i="16"/>
  <c r="AJ20" i="16" s="1"/>
  <c r="T116" i="16"/>
  <c r="AE120" i="16"/>
  <c r="T120" i="16"/>
  <c r="T132" i="16"/>
  <c r="T152" i="16"/>
  <c r="AE164" i="16"/>
  <c r="AE168" i="16"/>
  <c r="AE180" i="16"/>
  <c r="AE184" i="16"/>
  <c r="T184" i="16"/>
  <c r="AE192" i="16"/>
  <c r="T196" i="16"/>
  <c r="AE196" i="16"/>
  <c r="AE200" i="16"/>
  <c r="T200" i="16"/>
  <c r="AE208" i="16"/>
  <c r="AZ22" i="16"/>
  <c r="BA18" i="16"/>
  <c r="BB26" i="16"/>
  <c r="AE77" i="16"/>
  <c r="T62" i="16"/>
  <c r="AE117" i="16"/>
  <c r="AE129" i="16"/>
  <c r="T129" i="16"/>
  <c r="AE137" i="16"/>
  <c r="T137" i="16"/>
  <c r="T141" i="16"/>
  <c r="T145" i="16"/>
  <c r="AE149" i="16"/>
  <c r="T149" i="16"/>
  <c r="T157" i="16"/>
  <c r="AE161" i="16"/>
  <c r="AE165" i="16"/>
  <c r="T165" i="16"/>
  <c r="T169" i="16"/>
  <c r="T177" i="16"/>
  <c r="AE181" i="16"/>
  <c r="AE185" i="16"/>
  <c r="T189" i="16"/>
  <c r="AE193" i="16"/>
  <c r="T193" i="16"/>
  <c r="AE197" i="16"/>
  <c r="T197" i="16"/>
  <c r="AE201" i="16"/>
  <c r="T201" i="16"/>
  <c r="T205" i="16"/>
  <c r="AA29" i="16"/>
  <c r="K10" i="20"/>
  <c r="K18" i="20"/>
  <c r="AA18" i="20" s="1"/>
  <c r="AT22" i="20"/>
  <c r="AZ22" i="20" s="1"/>
  <c r="K74" i="20"/>
  <c r="AE74" i="20" s="1"/>
  <c r="K186" i="20"/>
  <c r="K115" i="20"/>
  <c r="AE115" i="20" s="1"/>
  <c r="K194" i="20"/>
  <c r="T194" i="20" s="1"/>
  <c r="K120" i="20"/>
  <c r="K143" i="20"/>
  <c r="K144" i="20"/>
  <c r="T144" i="20" s="1"/>
  <c r="K141" i="20"/>
  <c r="K31" i="20"/>
  <c r="T31" i="20" s="1"/>
  <c r="AE152" i="20"/>
  <c r="K122" i="20"/>
  <c r="T122" i="20" s="1"/>
  <c r="K42" i="20"/>
  <c r="K142" i="20"/>
  <c r="T142" i="20" s="1"/>
  <c r="K68" i="20"/>
  <c r="AE68" i="20" s="1"/>
  <c r="K156" i="20"/>
  <c r="K87" i="20"/>
  <c r="AE87" i="20" s="1"/>
  <c r="K55" i="20"/>
  <c r="T55" i="20" s="1"/>
  <c r="K14" i="20"/>
  <c r="T14" i="20" s="1"/>
  <c r="AL14" i="20" s="1"/>
  <c r="K98" i="20"/>
  <c r="K197" i="20"/>
  <c r="K116" i="20"/>
  <c r="AE116" i="20" s="1"/>
  <c r="K76" i="20"/>
  <c r="AE76" i="20" s="1"/>
  <c r="K192" i="20"/>
  <c r="AE192" i="20" s="1"/>
  <c r="K121" i="20"/>
  <c r="K205" i="20"/>
  <c r="T205" i="20" s="1"/>
  <c r="K123" i="20"/>
  <c r="T123" i="20" s="1"/>
  <c r="K35" i="20"/>
  <c r="AE35" i="20" s="1"/>
  <c r="K100" i="20"/>
  <c r="AE100" i="20" s="1"/>
  <c r="K19" i="20"/>
  <c r="T19" i="20" s="1"/>
  <c r="K167" i="20"/>
  <c r="AE167" i="20" s="1"/>
  <c r="AV10" i="20"/>
  <c r="AU10" i="20" s="1"/>
  <c r="AM17" i="20"/>
  <c r="Z23" i="20"/>
  <c r="AT30" i="20"/>
  <c r="AZ30" i="20" s="1"/>
  <c r="K101" i="20"/>
  <c r="AE101" i="20" s="1"/>
  <c r="K32" i="20"/>
  <c r="T32" i="20" s="1"/>
  <c r="K174" i="20"/>
  <c r="T174" i="20" s="1"/>
  <c r="K132" i="20"/>
  <c r="T132" i="20" s="1"/>
  <c r="K88" i="20"/>
  <c r="AE88" i="20" s="1"/>
  <c r="K43" i="20"/>
  <c r="T43" i="20" s="1"/>
  <c r="K139" i="20"/>
  <c r="AE139" i="20" s="1"/>
  <c r="K104" i="20"/>
  <c r="K66" i="20"/>
  <c r="T66" i="20" s="1"/>
  <c r="K26" i="20"/>
  <c r="K108" i="20"/>
  <c r="AE108" i="20" s="1"/>
  <c r="K36" i="20"/>
  <c r="T36" i="20" s="1"/>
  <c r="K169" i="20"/>
  <c r="AE169" i="20" s="1"/>
  <c r="K183" i="20"/>
  <c r="AE183" i="20" s="1"/>
  <c r="K47" i="20"/>
  <c r="AE47" i="20" s="1"/>
  <c r="K168" i="20"/>
  <c r="T168" i="20" s="1"/>
  <c r="T23" i="20"/>
  <c r="Y23" i="20"/>
  <c r="AE38" i="20"/>
  <c r="K9" i="20"/>
  <c r="AE9" i="20" s="1"/>
  <c r="AJ9" i="20" s="1"/>
  <c r="T177" i="20"/>
  <c r="K25" i="20"/>
  <c r="T25" i="20" s="1"/>
  <c r="K84" i="20"/>
  <c r="AE84" i="20" s="1"/>
  <c r="K65" i="20"/>
  <c r="K201" i="20"/>
  <c r="AE201" i="20" s="1"/>
  <c r="K170" i="20"/>
  <c r="AE170" i="20" s="1"/>
  <c r="K129" i="20"/>
  <c r="AE129" i="20" s="1"/>
  <c r="K86" i="20"/>
  <c r="T86" i="20" s="1"/>
  <c r="K28" i="20"/>
  <c r="AA28" i="20" s="1"/>
  <c r="K180" i="20"/>
  <c r="K133" i="20"/>
  <c r="T133" i="20" s="1"/>
  <c r="K102" i="20"/>
  <c r="T102" i="20" s="1"/>
  <c r="K40" i="20"/>
  <c r="T40" i="20" s="1"/>
  <c r="K181" i="20"/>
  <c r="AE181" i="20" s="1"/>
  <c r="K94" i="20"/>
  <c r="T94" i="20" s="1"/>
  <c r="K193" i="20"/>
  <c r="T193" i="20" s="1"/>
  <c r="K71" i="20"/>
  <c r="T71" i="20" s="1"/>
  <c r="K154" i="20"/>
  <c r="T154" i="20" s="1"/>
  <c r="AE122" i="20"/>
  <c r="T87" i="20"/>
  <c r="AE157" i="20"/>
  <c r="T157" i="20"/>
  <c r="T141" i="20"/>
  <c r="AE141" i="20"/>
  <c r="T76" i="20"/>
  <c r="T192" i="20"/>
  <c r="T121" i="20"/>
  <c r="AE121" i="20"/>
  <c r="AE123" i="20"/>
  <c r="AE95" i="20"/>
  <c r="T95" i="20"/>
  <c r="AK17" i="20"/>
  <c r="BA19" i="20"/>
  <c r="BA27" i="20" s="1"/>
  <c r="AB23" i="20"/>
  <c r="AE102" i="20"/>
  <c r="AE14" i="20"/>
  <c r="AJ14" i="20" s="1"/>
  <c r="K16" i="20"/>
  <c r="AE16" i="20" s="1"/>
  <c r="AJ16" i="20" s="1"/>
  <c r="K30" i="20"/>
  <c r="K117" i="20"/>
  <c r="K138" i="20"/>
  <c r="AE138" i="20" s="1"/>
  <c r="K113" i="20"/>
  <c r="K82" i="20"/>
  <c r="K72" i="20"/>
  <c r="AE72" i="20" s="1"/>
  <c r="K59" i="20"/>
  <c r="AE59" i="20" s="1"/>
  <c r="K195" i="20"/>
  <c r="K182" i="20"/>
  <c r="K165" i="20"/>
  <c r="AE165" i="20" s="1"/>
  <c r="K124" i="20"/>
  <c r="K111" i="20"/>
  <c r="K81" i="20"/>
  <c r="K58" i="20"/>
  <c r="T58" i="20" s="1"/>
  <c r="K22" i="20"/>
  <c r="K191" i="20"/>
  <c r="K178" i="20"/>
  <c r="AE178" i="20" s="1"/>
  <c r="K147" i="20"/>
  <c r="T147" i="20" s="1"/>
  <c r="K131" i="20"/>
  <c r="K118" i="20"/>
  <c r="K99" i="20"/>
  <c r="AE99" i="20" s="1"/>
  <c r="K93" i="20"/>
  <c r="K48" i="20"/>
  <c r="K33" i="20"/>
  <c r="T33" i="20" s="1"/>
  <c r="K13" i="20"/>
  <c r="T13" i="20" s="1"/>
  <c r="AL13" i="20" s="1"/>
  <c r="K67" i="20"/>
  <c r="AE67" i="20" s="1"/>
  <c r="K64" i="20"/>
  <c r="T64" i="20" s="1"/>
  <c r="K151" i="20"/>
  <c r="K188" i="20"/>
  <c r="T188" i="20" s="1"/>
  <c r="K110" i="20"/>
  <c r="K160" i="20"/>
  <c r="T160" i="20" s="1"/>
  <c r="K204" i="20"/>
  <c r="K162" i="20"/>
  <c r="T162" i="20" s="1"/>
  <c r="K96" i="20"/>
  <c r="AE96" i="20" s="1"/>
  <c r="K184" i="20"/>
  <c r="T184" i="20" s="1"/>
  <c r="K24" i="20"/>
  <c r="AE24" i="20" s="1"/>
  <c r="K199" i="20"/>
  <c r="K85" i="20"/>
  <c r="T85" i="20" s="1"/>
  <c r="T115" i="20"/>
  <c r="K8" i="20"/>
  <c r="AE8" i="20" s="1"/>
  <c r="AJ8" i="20" s="1"/>
  <c r="K20" i="20"/>
  <c r="K11" i="20"/>
  <c r="AT14" i="20"/>
  <c r="K45" i="20"/>
  <c r="AE45" i="20" s="1"/>
  <c r="K130" i="20"/>
  <c r="T130" i="20" s="1"/>
  <c r="K107" i="20"/>
  <c r="AE107" i="20" s="1"/>
  <c r="K80" i="20"/>
  <c r="K70" i="20"/>
  <c r="AE70" i="20" s="1"/>
  <c r="K56" i="20"/>
  <c r="T56" i="20" s="1"/>
  <c r="K39" i="20"/>
  <c r="K179" i="20"/>
  <c r="T179" i="20" s="1"/>
  <c r="K155" i="20"/>
  <c r="AE155" i="20" s="1"/>
  <c r="K137" i="20"/>
  <c r="K105" i="20"/>
  <c r="T105" i="20" s="1"/>
  <c r="K79" i="20"/>
  <c r="K49" i="20"/>
  <c r="T49" i="20" s="1"/>
  <c r="K189" i="20"/>
  <c r="K173" i="20"/>
  <c r="T173" i="20" s="1"/>
  <c r="K145" i="20"/>
  <c r="K128" i="20"/>
  <c r="AE128" i="20" s="1"/>
  <c r="K106" i="20"/>
  <c r="K97" i="20"/>
  <c r="AE97" i="20" s="1"/>
  <c r="K89" i="20"/>
  <c r="AE89" i="20" s="1"/>
  <c r="K46" i="20"/>
  <c r="T46" i="20" s="1"/>
  <c r="K29" i="20"/>
  <c r="AE29" i="20" s="1"/>
  <c r="K90" i="20"/>
  <c r="K27" i="20"/>
  <c r="K92" i="20"/>
  <c r="T92" i="20" s="1"/>
  <c r="K159" i="20"/>
  <c r="T159" i="20" s="1"/>
  <c r="K203" i="20"/>
  <c r="AE203" i="20" s="1"/>
  <c r="K69" i="20"/>
  <c r="K134" i="20"/>
  <c r="K166" i="20"/>
  <c r="AE166" i="20" s="1"/>
  <c r="K62" i="20"/>
  <c r="AE62" i="20" s="1"/>
  <c r="K57" i="20"/>
  <c r="T57" i="20" s="1"/>
  <c r="K172" i="20"/>
  <c r="K140" i="20"/>
  <c r="K149" i="20"/>
  <c r="AE149" i="20" s="1"/>
  <c r="K206" i="20"/>
  <c r="T206" i="20" s="1"/>
  <c r="Z28" i="20"/>
  <c r="BA26" i="20"/>
  <c r="BB26" i="20"/>
  <c r="T59" i="20"/>
  <c r="AE144" i="20"/>
  <c r="T97" i="20"/>
  <c r="AE187" i="20"/>
  <c r="AE36" i="20"/>
  <c r="T167" i="20"/>
  <c r="K202" i="20"/>
  <c r="T202" i="20" s="1"/>
  <c r="K146" i="20"/>
  <c r="K51" i="20"/>
  <c r="T51" i="20" s="1"/>
  <c r="K171" i="20"/>
  <c r="K44" i="20"/>
  <c r="K200" i="20"/>
  <c r="K164" i="20"/>
  <c r="K126" i="20"/>
  <c r="K53" i="20"/>
  <c r="K34" i="20"/>
  <c r="K73" i="20"/>
  <c r="K60" i="20"/>
  <c r="K114" i="20"/>
  <c r="K125" i="20"/>
  <c r="AE125" i="20" s="1"/>
  <c r="K136" i="20"/>
  <c r="T136" i="20" s="1"/>
  <c r="K150" i="20"/>
  <c r="K175" i="20"/>
  <c r="K185" i="20"/>
  <c r="K196" i="20"/>
  <c r="K15" i="20"/>
  <c r="K41" i="20"/>
  <c r="K52" i="20"/>
  <c r="AE52" i="20" s="1"/>
  <c r="K77" i="20"/>
  <c r="K83" i="20"/>
  <c r="K103" i="20"/>
  <c r="K119" i="20"/>
  <c r="K127" i="20"/>
  <c r="K135" i="20"/>
  <c r="K148" i="20"/>
  <c r="K158" i="20"/>
  <c r="K176" i="20"/>
  <c r="AE176" i="20" s="1"/>
  <c r="K190" i="20"/>
  <c r="K198" i="20"/>
  <c r="K37" i="20"/>
  <c r="K50" i="20"/>
  <c r="K63" i="20"/>
  <c r="K78" i="20"/>
  <c r="K91" i="20"/>
  <c r="K109" i="20"/>
  <c r="K61" i="20"/>
  <c r="K21" i="20"/>
  <c r="T21" i="20" s="1"/>
  <c r="K12" i="20"/>
  <c r="K8" i="19"/>
  <c r="T16" i="20"/>
  <c r="T35" i="20"/>
  <c r="T68" i="20"/>
  <c r="T54" i="20"/>
  <c r="AE54" i="20"/>
  <c r="AE46" i="20"/>
  <c r="BA20" i="20"/>
  <c r="AE86" i="20"/>
  <c r="T161" i="20"/>
  <c r="AE154" i="20"/>
  <c r="T116" i="20"/>
  <c r="AE184" i="20"/>
  <c r="K207" i="20"/>
  <c r="K163" i="20"/>
  <c r="H5" i="28"/>
  <c r="AE55" i="20"/>
  <c r="T151" i="20"/>
  <c r="AE151" i="20"/>
  <c r="T181" i="20"/>
  <c r="AE208" i="20"/>
  <c r="T208" i="20"/>
  <c r="AE193" i="20"/>
  <c r="T98" i="20"/>
  <c r="AE98" i="20"/>
  <c r="H71" i="20"/>
  <c r="T10" i="20"/>
  <c r="AE10" i="20"/>
  <c r="AJ10" i="20" s="1"/>
  <c r="AB18" i="20"/>
  <c r="T18" i="20"/>
  <c r="Y18" i="20"/>
  <c r="AE18" i="20"/>
  <c r="Z18" i="20"/>
  <c r="T178" i="20"/>
  <c r="T156" i="20"/>
  <c r="AE156" i="20"/>
  <c r="AE153" i="20"/>
  <c r="T153" i="20"/>
  <c r="T143" i="20"/>
  <c r="AE143" i="20"/>
  <c r="T169" i="20"/>
  <c r="T183" i="20"/>
  <c r="T62" i="20"/>
  <c r="T47" i="20"/>
  <c r="AE31" i="20"/>
  <c r="AE25" i="20"/>
  <c r="T45" i="20"/>
  <c r="AE32" i="20"/>
  <c r="T195" i="20"/>
  <c r="AE195" i="20"/>
  <c r="AE186" i="20"/>
  <c r="T186" i="20"/>
  <c r="AE75" i="20"/>
  <c r="AE49" i="20"/>
  <c r="T112" i="20"/>
  <c r="AE112" i="20"/>
  <c r="T197" i="20"/>
  <c r="AE197" i="20"/>
  <c r="AE17" i="20"/>
  <c r="AJ17" i="20" s="1"/>
  <c r="AE51" i="20"/>
  <c r="AZ18" i="23" l="1"/>
  <c r="AZ26" i="23" s="1"/>
  <c r="AE194" i="23"/>
  <c r="AE97" i="23"/>
  <c r="AM33" i="23"/>
  <c r="AE64" i="23"/>
  <c r="AJ64" i="23" s="1"/>
  <c r="AK33" i="23"/>
  <c r="AK21" i="23"/>
  <c r="T167" i="23"/>
  <c r="AK40" i="23"/>
  <c r="AE18" i="23"/>
  <c r="AJ18" i="23" s="1"/>
  <c r="T162" i="23"/>
  <c r="AE200" i="23"/>
  <c r="AE59" i="23"/>
  <c r="AJ59" i="23" s="1"/>
  <c r="AE300" i="23"/>
  <c r="AJ300" i="23" s="1"/>
  <c r="T300" i="23"/>
  <c r="AE288" i="23"/>
  <c r="AJ288" i="23" s="1"/>
  <c r="T288" i="23"/>
  <c r="AE224" i="23"/>
  <c r="AJ224" i="23" s="1"/>
  <c r="T224" i="23"/>
  <c r="AE296" i="23"/>
  <c r="AJ296" i="23" s="1"/>
  <c r="T296" i="23"/>
  <c r="AE264" i="23"/>
  <c r="AJ264" i="23" s="1"/>
  <c r="T264" i="23"/>
  <c r="AE276" i="23"/>
  <c r="AJ276" i="23" s="1"/>
  <c r="T276" i="23"/>
  <c r="AE212" i="23"/>
  <c r="AJ212" i="23" s="1"/>
  <c r="T212" i="23"/>
  <c r="AE289" i="23"/>
  <c r="AJ289" i="23" s="1"/>
  <c r="T289" i="23"/>
  <c r="AE273" i="23"/>
  <c r="AJ273" i="23" s="1"/>
  <c r="T273" i="23"/>
  <c r="AE257" i="23"/>
  <c r="AJ257" i="23" s="1"/>
  <c r="T257" i="23"/>
  <c r="AE241" i="23"/>
  <c r="AJ241" i="23" s="1"/>
  <c r="T241" i="23"/>
  <c r="AE225" i="23"/>
  <c r="AJ225" i="23" s="1"/>
  <c r="T225" i="23"/>
  <c r="AE209" i="23"/>
  <c r="AJ209" i="23" s="1"/>
  <c r="T209" i="23"/>
  <c r="AE291" i="23"/>
  <c r="AJ291" i="23" s="1"/>
  <c r="T291" i="23"/>
  <c r="AE275" i="23"/>
  <c r="AJ275" i="23" s="1"/>
  <c r="T275" i="23"/>
  <c r="AE259" i="23"/>
  <c r="AJ259" i="23" s="1"/>
  <c r="T259" i="23"/>
  <c r="AE243" i="23"/>
  <c r="AJ243" i="23" s="1"/>
  <c r="T243" i="23"/>
  <c r="AE227" i="23"/>
  <c r="AJ227" i="23" s="1"/>
  <c r="T227" i="23"/>
  <c r="AE211" i="23"/>
  <c r="AJ211" i="23" s="1"/>
  <c r="T211" i="23"/>
  <c r="L224" i="23"/>
  <c r="AE290" i="23"/>
  <c r="AJ290" i="23" s="1"/>
  <c r="T290" i="23"/>
  <c r="AE274" i="23"/>
  <c r="AJ274" i="23" s="1"/>
  <c r="T274" i="23"/>
  <c r="AE258" i="23"/>
  <c r="AJ258" i="23" s="1"/>
  <c r="T258" i="23"/>
  <c r="AE242" i="23"/>
  <c r="AJ242" i="23" s="1"/>
  <c r="T242" i="23"/>
  <c r="AE226" i="23"/>
  <c r="AJ226" i="23" s="1"/>
  <c r="T226" i="23"/>
  <c r="AE210" i="23"/>
  <c r="AJ210" i="23" s="1"/>
  <c r="T210" i="23"/>
  <c r="L229" i="23"/>
  <c r="L234" i="23"/>
  <c r="L218" i="23"/>
  <c r="L239" i="23"/>
  <c r="L223" i="23"/>
  <c r="AM44" i="23"/>
  <c r="AK44" i="23"/>
  <c r="AK66" i="23"/>
  <c r="AE119" i="23"/>
  <c r="C205" i="23"/>
  <c r="S204" i="23"/>
  <c r="AD204" i="23" s="1"/>
  <c r="F204" i="23"/>
  <c r="AE252" i="23"/>
  <c r="AJ252" i="23" s="1"/>
  <c r="T252" i="23"/>
  <c r="AE272" i="23"/>
  <c r="AJ272" i="23" s="1"/>
  <c r="T272" i="23"/>
  <c r="AE208" i="23"/>
  <c r="AJ208" i="23" s="1"/>
  <c r="T208" i="23"/>
  <c r="AE284" i="23"/>
  <c r="AJ284" i="23" s="1"/>
  <c r="T284" i="23"/>
  <c r="AE232" i="23"/>
  <c r="AJ232" i="23" s="1"/>
  <c r="T232" i="23"/>
  <c r="AE260" i="23"/>
  <c r="AJ260" i="23" s="1"/>
  <c r="T260" i="23"/>
  <c r="AE301" i="23"/>
  <c r="AJ301" i="23" s="1"/>
  <c r="T301" i="23"/>
  <c r="AE285" i="23"/>
  <c r="AJ285" i="23" s="1"/>
  <c r="T285" i="23"/>
  <c r="AE269" i="23"/>
  <c r="AJ269" i="23" s="1"/>
  <c r="T269" i="23"/>
  <c r="AE253" i="23"/>
  <c r="AJ253" i="23" s="1"/>
  <c r="T253" i="23"/>
  <c r="AE237" i="23"/>
  <c r="AJ237" i="23" s="1"/>
  <c r="T237" i="23"/>
  <c r="AE221" i="23"/>
  <c r="AJ221" i="23" s="1"/>
  <c r="T221" i="23"/>
  <c r="AE205" i="23"/>
  <c r="AJ205" i="23" s="1"/>
  <c r="T205" i="23"/>
  <c r="AE287" i="23"/>
  <c r="AJ287" i="23" s="1"/>
  <c r="T287" i="23"/>
  <c r="AE271" i="23"/>
  <c r="AJ271" i="23" s="1"/>
  <c r="T271" i="23"/>
  <c r="AE255" i="23"/>
  <c r="AJ255" i="23" s="1"/>
  <c r="T255" i="23"/>
  <c r="AE239" i="23"/>
  <c r="AJ239" i="23" s="1"/>
  <c r="T239" i="23"/>
  <c r="AE223" i="23"/>
  <c r="AJ223" i="23" s="1"/>
  <c r="T223" i="23"/>
  <c r="AE207" i="23"/>
  <c r="AJ207" i="23" s="1"/>
  <c r="T207" i="23"/>
  <c r="AE286" i="23"/>
  <c r="AJ286" i="23" s="1"/>
  <c r="T286" i="23"/>
  <c r="AE270" i="23"/>
  <c r="AJ270" i="23" s="1"/>
  <c r="T270" i="23"/>
  <c r="AE254" i="23"/>
  <c r="AJ254" i="23" s="1"/>
  <c r="T254" i="23"/>
  <c r="AE238" i="23"/>
  <c r="AJ238" i="23" s="1"/>
  <c r="T238" i="23"/>
  <c r="AE222" i="23"/>
  <c r="AJ222" i="23" s="1"/>
  <c r="T222" i="23"/>
  <c r="AE206" i="23"/>
  <c r="AJ206" i="23" s="1"/>
  <c r="T206" i="23"/>
  <c r="L221" i="23"/>
  <c r="L230" i="23"/>
  <c r="L235" i="23"/>
  <c r="AE204" i="23"/>
  <c r="AJ204" i="23" s="1"/>
  <c r="T204" i="23"/>
  <c r="AE256" i="23"/>
  <c r="AJ256" i="23" s="1"/>
  <c r="T256" i="23"/>
  <c r="AE268" i="23"/>
  <c r="AJ268" i="23" s="1"/>
  <c r="T268" i="23"/>
  <c r="AE236" i="23"/>
  <c r="AJ236" i="23" s="1"/>
  <c r="T236" i="23"/>
  <c r="AE216" i="23"/>
  <c r="AJ216" i="23" s="1"/>
  <c r="T216" i="23"/>
  <c r="AE244" i="23"/>
  <c r="AJ244" i="23" s="1"/>
  <c r="T244" i="23"/>
  <c r="T297" i="23"/>
  <c r="AE297" i="23"/>
  <c r="AJ297" i="23" s="1"/>
  <c r="T281" i="23"/>
  <c r="AE281" i="23"/>
  <c r="AJ281" i="23" s="1"/>
  <c r="T265" i="23"/>
  <c r="AE265" i="23"/>
  <c r="AJ265" i="23" s="1"/>
  <c r="T249" i="23"/>
  <c r="AE249" i="23"/>
  <c r="AJ249" i="23" s="1"/>
  <c r="T233" i="23"/>
  <c r="AE233" i="23"/>
  <c r="AJ233" i="23" s="1"/>
  <c r="T217" i="23"/>
  <c r="AE217" i="23"/>
  <c r="AJ217" i="23" s="1"/>
  <c r="T201" i="23"/>
  <c r="AE201" i="23"/>
  <c r="AJ201" i="23" s="1"/>
  <c r="AE299" i="23"/>
  <c r="AJ299" i="23" s="1"/>
  <c r="T299" i="23"/>
  <c r="AE283" i="23"/>
  <c r="AJ283" i="23" s="1"/>
  <c r="T283" i="23"/>
  <c r="AE267" i="23"/>
  <c r="AJ267" i="23" s="1"/>
  <c r="T267" i="23"/>
  <c r="AE251" i="23"/>
  <c r="AJ251" i="23" s="1"/>
  <c r="T251" i="23"/>
  <c r="AE235" i="23"/>
  <c r="AJ235" i="23" s="1"/>
  <c r="T235" i="23"/>
  <c r="AE219" i="23"/>
  <c r="AJ219" i="23" s="1"/>
  <c r="T219" i="23"/>
  <c r="AE203" i="23"/>
  <c r="AJ203" i="23" s="1"/>
  <c r="T203" i="23"/>
  <c r="L240" i="23"/>
  <c r="AE298" i="23"/>
  <c r="AJ298" i="23" s="1"/>
  <c r="T298" i="23"/>
  <c r="AE282" i="23"/>
  <c r="AJ282" i="23" s="1"/>
  <c r="T282" i="23"/>
  <c r="AE266" i="23"/>
  <c r="AJ266" i="23" s="1"/>
  <c r="T266" i="23"/>
  <c r="AE250" i="23"/>
  <c r="AJ250" i="23" s="1"/>
  <c r="T250" i="23"/>
  <c r="AE234" i="23"/>
  <c r="AJ234" i="23" s="1"/>
  <c r="T234" i="23"/>
  <c r="AE218" i="23"/>
  <c r="AJ218" i="23" s="1"/>
  <c r="T218" i="23"/>
  <c r="AE202" i="23"/>
  <c r="AJ202" i="23" s="1"/>
  <c r="T202" i="23"/>
  <c r="L213" i="23"/>
  <c r="L242" i="23"/>
  <c r="L226" i="23"/>
  <c r="L210" i="23"/>
  <c r="L231" i="23"/>
  <c r="L215" i="23"/>
  <c r="AE195" i="23"/>
  <c r="AE105" i="23"/>
  <c r="AE248" i="23"/>
  <c r="AJ248" i="23" s="1"/>
  <c r="T248" i="23"/>
  <c r="AE240" i="23"/>
  <c r="AJ240" i="23" s="1"/>
  <c r="T240" i="23"/>
  <c r="AE220" i="23"/>
  <c r="AJ220" i="23" s="1"/>
  <c r="T220" i="23"/>
  <c r="AE280" i="23"/>
  <c r="AJ280" i="23" s="1"/>
  <c r="T280" i="23"/>
  <c r="AE292" i="23"/>
  <c r="AJ292" i="23" s="1"/>
  <c r="T292" i="23"/>
  <c r="AE228" i="23"/>
  <c r="AJ228" i="23" s="1"/>
  <c r="T228" i="23"/>
  <c r="AE293" i="23"/>
  <c r="AJ293" i="23" s="1"/>
  <c r="T293" i="23"/>
  <c r="AE277" i="23"/>
  <c r="AJ277" i="23" s="1"/>
  <c r="T277" i="23"/>
  <c r="AE261" i="23"/>
  <c r="AJ261" i="23" s="1"/>
  <c r="T261" i="23"/>
  <c r="AE245" i="23"/>
  <c r="AJ245" i="23" s="1"/>
  <c r="T245" i="23"/>
  <c r="AE229" i="23"/>
  <c r="AJ229" i="23" s="1"/>
  <c r="T229" i="23"/>
  <c r="AE213" i="23"/>
  <c r="AJ213" i="23" s="1"/>
  <c r="T213" i="23"/>
  <c r="L236" i="23"/>
  <c r="AE295" i="23"/>
  <c r="AJ295" i="23" s="1"/>
  <c r="T295" i="23"/>
  <c r="AE279" i="23"/>
  <c r="AJ279" i="23" s="1"/>
  <c r="T279" i="23"/>
  <c r="AE263" i="23"/>
  <c r="AJ263" i="23" s="1"/>
  <c r="T263" i="23"/>
  <c r="AE247" i="23"/>
  <c r="AJ247" i="23" s="1"/>
  <c r="T247" i="23"/>
  <c r="AE231" i="23"/>
  <c r="AJ231" i="23" s="1"/>
  <c r="T231" i="23"/>
  <c r="AE215" i="23"/>
  <c r="AJ215" i="23" s="1"/>
  <c r="T215" i="23"/>
  <c r="L232" i="23"/>
  <c r="AE294" i="23"/>
  <c r="AJ294" i="23" s="1"/>
  <c r="T294" i="23"/>
  <c r="AE278" i="23"/>
  <c r="AJ278" i="23" s="1"/>
  <c r="T278" i="23"/>
  <c r="AE262" i="23"/>
  <c r="AJ262" i="23" s="1"/>
  <c r="T262" i="23"/>
  <c r="AE246" i="23"/>
  <c r="AJ246" i="23" s="1"/>
  <c r="T246" i="23"/>
  <c r="AE230" i="23"/>
  <c r="AJ230" i="23" s="1"/>
  <c r="T230" i="23"/>
  <c r="AE214" i="23"/>
  <c r="AJ214" i="23" s="1"/>
  <c r="T214" i="23"/>
  <c r="L238" i="23"/>
  <c r="L222" i="23"/>
  <c r="L227" i="23"/>
  <c r="L211" i="23"/>
  <c r="T150" i="23"/>
  <c r="AE163" i="23"/>
  <c r="T141" i="23"/>
  <c r="T75" i="23"/>
  <c r="AE152" i="23"/>
  <c r="AL31" i="23"/>
  <c r="X6" i="23"/>
  <c r="X8" i="23" s="1"/>
  <c r="T117" i="23"/>
  <c r="AE48" i="23"/>
  <c r="AJ48" i="23" s="1"/>
  <c r="T188" i="23"/>
  <c r="AM13" i="23"/>
  <c r="T142" i="23"/>
  <c r="T162" i="15"/>
  <c r="AE162" i="15"/>
  <c r="T114" i="15"/>
  <c r="AE114" i="15"/>
  <c r="AE236" i="15"/>
  <c r="AJ236" i="15" s="1"/>
  <c r="T236" i="15"/>
  <c r="AE248" i="15"/>
  <c r="AJ248" i="15" s="1"/>
  <c r="T248" i="15"/>
  <c r="AE244" i="15"/>
  <c r="AJ244" i="15" s="1"/>
  <c r="T244" i="15"/>
  <c r="AE240" i="15"/>
  <c r="AJ240" i="15" s="1"/>
  <c r="T240" i="15"/>
  <c r="AE284" i="15"/>
  <c r="AJ284" i="15" s="1"/>
  <c r="T284" i="15"/>
  <c r="AE285" i="15"/>
  <c r="AJ285" i="15" s="1"/>
  <c r="T285" i="15"/>
  <c r="AE269" i="15"/>
  <c r="AJ269" i="15" s="1"/>
  <c r="T269" i="15"/>
  <c r="AE253" i="15"/>
  <c r="AJ253" i="15" s="1"/>
  <c r="T253" i="15"/>
  <c r="AE237" i="15"/>
  <c r="AJ237" i="15" s="1"/>
  <c r="T237" i="15"/>
  <c r="AE221" i="15"/>
  <c r="AJ221" i="15" s="1"/>
  <c r="T221" i="15"/>
  <c r="AE299" i="15"/>
  <c r="AJ299" i="15" s="1"/>
  <c r="T299" i="15"/>
  <c r="AE283" i="15"/>
  <c r="AJ283" i="15" s="1"/>
  <c r="T283" i="15"/>
  <c r="AE267" i="15"/>
  <c r="AJ267" i="15" s="1"/>
  <c r="T267" i="15"/>
  <c r="AE251" i="15"/>
  <c r="AJ251" i="15" s="1"/>
  <c r="T251" i="15"/>
  <c r="AE235" i="15"/>
  <c r="AJ235" i="15" s="1"/>
  <c r="T235" i="15"/>
  <c r="AE219" i="15"/>
  <c r="AJ219" i="15" s="1"/>
  <c r="T219" i="15"/>
  <c r="AE294" i="15"/>
  <c r="AJ294" i="15" s="1"/>
  <c r="T294" i="15"/>
  <c r="AE278" i="15"/>
  <c r="AJ278" i="15" s="1"/>
  <c r="T278" i="15"/>
  <c r="AE262" i="15"/>
  <c r="AJ262" i="15" s="1"/>
  <c r="T262" i="15"/>
  <c r="AE246" i="15"/>
  <c r="AJ246" i="15" s="1"/>
  <c r="T246" i="15"/>
  <c r="AE230" i="15"/>
  <c r="AJ230" i="15" s="1"/>
  <c r="T230" i="15"/>
  <c r="AE214" i="15"/>
  <c r="AJ214" i="15" s="1"/>
  <c r="T214" i="15"/>
  <c r="L217" i="15"/>
  <c r="L231" i="15"/>
  <c r="L210" i="15"/>
  <c r="AE143" i="15"/>
  <c r="T143" i="15"/>
  <c r="AE296" i="15"/>
  <c r="AJ296" i="15" s="1"/>
  <c r="T296" i="15"/>
  <c r="AE232" i="15"/>
  <c r="AJ232" i="15" s="1"/>
  <c r="T232" i="15"/>
  <c r="AE292" i="15"/>
  <c r="AJ292" i="15" s="1"/>
  <c r="T292" i="15"/>
  <c r="AE228" i="15"/>
  <c r="AJ228" i="15" s="1"/>
  <c r="T228" i="15"/>
  <c r="AE288" i="15"/>
  <c r="AJ288" i="15" s="1"/>
  <c r="T288" i="15"/>
  <c r="AE224" i="15"/>
  <c r="AJ224" i="15" s="1"/>
  <c r="T224" i="15"/>
  <c r="AE252" i="15"/>
  <c r="AJ252" i="15" s="1"/>
  <c r="T252" i="15"/>
  <c r="AE297" i="15"/>
  <c r="AJ297" i="15" s="1"/>
  <c r="T297" i="15"/>
  <c r="AE281" i="15"/>
  <c r="AJ281" i="15" s="1"/>
  <c r="T281" i="15"/>
  <c r="AE265" i="15"/>
  <c r="AJ265" i="15" s="1"/>
  <c r="T265" i="15"/>
  <c r="AE249" i="15"/>
  <c r="AJ249" i="15" s="1"/>
  <c r="T249" i="15"/>
  <c r="AE233" i="15"/>
  <c r="AJ233" i="15" s="1"/>
  <c r="T233" i="15"/>
  <c r="AE217" i="15"/>
  <c r="AJ217" i="15" s="1"/>
  <c r="T217" i="15"/>
  <c r="T295" i="15"/>
  <c r="AE295" i="15"/>
  <c r="AJ295" i="15" s="1"/>
  <c r="AE279" i="15"/>
  <c r="AJ279" i="15" s="1"/>
  <c r="T279" i="15"/>
  <c r="AE263" i="15"/>
  <c r="AJ263" i="15" s="1"/>
  <c r="T263" i="15"/>
  <c r="T247" i="15"/>
  <c r="AE247" i="15"/>
  <c r="AJ247" i="15" s="1"/>
  <c r="T231" i="15"/>
  <c r="AE231" i="15"/>
  <c r="AJ231" i="15" s="1"/>
  <c r="AE215" i="15"/>
  <c r="AJ215" i="15" s="1"/>
  <c r="T215" i="15"/>
  <c r="AE290" i="15"/>
  <c r="AJ290" i="15" s="1"/>
  <c r="T290" i="15"/>
  <c r="AE274" i="15"/>
  <c r="AJ274" i="15" s="1"/>
  <c r="T274" i="15"/>
  <c r="AE258" i="15"/>
  <c r="AJ258" i="15" s="1"/>
  <c r="T258" i="15"/>
  <c r="AE242" i="15"/>
  <c r="AJ242" i="15" s="1"/>
  <c r="T242" i="15"/>
  <c r="AE226" i="15"/>
  <c r="AJ226" i="15" s="1"/>
  <c r="T226" i="15"/>
  <c r="AE210" i="15"/>
  <c r="AJ210" i="15" s="1"/>
  <c r="T210" i="15"/>
  <c r="L238" i="15"/>
  <c r="L226" i="15"/>
  <c r="T82" i="15"/>
  <c r="AE82" i="15"/>
  <c r="AZ18" i="15"/>
  <c r="AZ26" i="15" s="1"/>
  <c r="AL10" i="15"/>
  <c r="C214" i="15"/>
  <c r="S213" i="15"/>
  <c r="AD213" i="15" s="1"/>
  <c r="F213" i="15"/>
  <c r="T115" i="15"/>
  <c r="AE115" i="15"/>
  <c r="AE86" i="15"/>
  <c r="T86" i="15"/>
  <c r="AE300" i="15"/>
  <c r="AJ300" i="15" s="1"/>
  <c r="T300" i="15"/>
  <c r="AE280" i="15"/>
  <c r="AJ280" i="15" s="1"/>
  <c r="T280" i="15"/>
  <c r="AE216" i="15"/>
  <c r="AJ216" i="15" s="1"/>
  <c r="T216" i="15"/>
  <c r="AE276" i="15"/>
  <c r="AJ276" i="15" s="1"/>
  <c r="T276" i="15"/>
  <c r="AE212" i="15"/>
  <c r="AJ212" i="15" s="1"/>
  <c r="T212" i="15"/>
  <c r="AE272" i="15"/>
  <c r="AJ272" i="15" s="1"/>
  <c r="T272" i="15"/>
  <c r="AE220" i="15"/>
  <c r="AJ220" i="15" s="1"/>
  <c r="T220" i="15"/>
  <c r="L213" i="15"/>
  <c r="AE293" i="15"/>
  <c r="AJ293" i="15" s="1"/>
  <c r="T293" i="15"/>
  <c r="AE277" i="15"/>
  <c r="AJ277" i="15" s="1"/>
  <c r="T277" i="15"/>
  <c r="AE261" i="15"/>
  <c r="AJ261" i="15" s="1"/>
  <c r="T261" i="15"/>
  <c r="AE245" i="15"/>
  <c r="AJ245" i="15" s="1"/>
  <c r="T245" i="15"/>
  <c r="AE229" i="15"/>
  <c r="AJ229" i="15" s="1"/>
  <c r="T229" i="15"/>
  <c r="AE213" i="15"/>
  <c r="AJ213" i="15" s="1"/>
  <c r="T213" i="15"/>
  <c r="L214" i="15"/>
  <c r="AE291" i="15"/>
  <c r="AJ291" i="15" s="1"/>
  <c r="T291" i="15"/>
  <c r="AE275" i="15"/>
  <c r="AJ275" i="15" s="1"/>
  <c r="T275" i="15"/>
  <c r="AE259" i="15"/>
  <c r="AJ259" i="15" s="1"/>
  <c r="T259" i="15"/>
  <c r="AE243" i="15"/>
  <c r="AJ243" i="15" s="1"/>
  <c r="T243" i="15"/>
  <c r="AE227" i="15"/>
  <c r="AJ227" i="15" s="1"/>
  <c r="T227" i="15"/>
  <c r="AE211" i="15"/>
  <c r="AJ211" i="15" s="1"/>
  <c r="T211" i="15"/>
  <c r="L239" i="15"/>
  <c r="L211" i="15"/>
  <c r="AE286" i="15"/>
  <c r="AJ286" i="15" s="1"/>
  <c r="T286" i="15"/>
  <c r="AE270" i="15"/>
  <c r="AJ270" i="15" s="1"/>
  <c r="T270" i="15"/>
  <c r="AE254" i="15"/>
  <c r="AJ254" i="15" s="1"/>
  <c r="T254" i="15"/>
  <c r="AE238" i="15"/>
  <c r="AJ238" i="15" s="1"/>
  <c r="T238" i="15"/>
  <c r="AE222" i="15"/>
  <c r="AJ222" i="15" s="1"/>
  <c r="T222" i="15"/>
  <c r="L230" i="15"/>
  <c r="L242" i="15"/>
  <c r="L221" i="15"/>
  <c r="L232" i="15"/>
  <c r="L216" i="15"/>
  <c r="T74" i="15"/>
  <c r="AE178" i="15"/>
  <c r="AE10" i="15"/>
  <c r="AJ10" i="15" s="1"/>
  <c r="AE184" i="15"/>
  <c r="T189" i="15"/>
  <c r="AE189" i="15"/>
  <c r="AE22" i="15"/>
  <c r="AJ22" i="15" s="1"/>
  <c r="T22" i="15"/>
  <c r="AE268" i="15"/>
  <c r="AJ268" i="15" s="1"/>
  <c r="T268" i="15"/>
  <c r="AE264" i="15"/>
  <c r="AJ264" i="15" s="1"/>
  <c r="T264" i="15"/>
  <c r="AE260" i="15"/>
  <c r="AJ260" i="15" s="1"/>
  <c r="T260" i="15"/>
  <c r="AE256" i="15"/>
  <c r="AJ256" i="15" s="1"/>
  <c r="T256" i="15"/>
  <c r="AE289" i="15"/>
  <c r="AJ289" i="15" s="1"/>
  <c r="T289" i="15"/>
  <c r="AE273" i="15"/>
  <c r="AJ273" i="15" s="1"/>
  <c r="T273" i="15"/>
  <c r="AE257" i="15"/>
  <c r="AJ257" i="15" s="1"/>
  <c r="T257" i="15"/>
  <c r="AE241" i="15"/>
  <c r="AJ241" i="15" s="1"/>
  <c r="T241" i="15"/>
  <c r="AE225" i="15"/>
  <c r="AJ225" i="15" s="1"/>
  <c r="T225" i="15"/>
  <c r="AE209" i="15"/>
  <c r="AJ209" i="15" s="1"/>
  <c r="T209" i="15"/>
  <c r="L235" i="15"/>
  <c r="AE287" i="15"/>
  <c r="AJ287" i="15" s="1"/>
  <c r="T287" i="15"/>
  <c r="AE271" i="15"/>
  <c r="AJ271" i="15" s="1"/>
  <c r="T271" i="15"/>
  <c r="AE255" i="15"/>
  <c r="AJ255" i="15" s="1"/>
  <c r="T255" i="15"/>
  <c r="AE239" i="15"/>
  <c r="AJ239" i="15" s="1"/>
  <c r="T239" i="15"/>
  <c r="AE223" i="15"/>
  <c r="AJ223" i="15" s="1"/>
  <c r="T223" i="15"/>
  <c r="L233" i="15"/>
  <c r="AE298" i="15"/>
  <c r="AJ298" i="15" s="1"/>
  <c r="T298" i="15"/>
  <c r="AE282" i="15"/>
  <c r="AJ282" i="15" s="1"/>
  <c r="T282" i="15"/>
  <c r="AE266" i="15"/>
  <c r="AJ266" i="15" s="1"/>
  <c r="T266" i="15"/>
  <c r="AE250" i="15"/>
  <c r="AJ250" i="15" s="1"/>
  <c r="T250" i="15"/>
  <c r="AE234" i="15"/>
  <c r="AJ234" i="15" s="1"/>
  <c r="T234" i="15"/>
  <c r="AE218" i="15"/>
  <c r="AJ218" i="15" s="1"/>
  <c r="T218" i="15"/>
  <c r="L223" i="15"/>
  <c r="L237" i="15"/>
  <c r="L215" i="15"/>
  <c r="L228" i="15"/>
  <c r="L212" i="15"/>
  <c r="T168" i="15"/>
  <c r="AE168" i="15"/>
  <c r="AE38" i="15"/>
  <c r="T38" i="15"/>
  <c r="T90" i="15"/>
  <c r="T157" i="15"/>
  <c r="AZ19" i="15"/>
  <c r="AZ27" i="15" s="1"/>
  <c r="T121" i="15"/>
  <c r="AE26" i="15"/>
  <c r="T24" i="22"/>
  <c r="AE24" i="22"/>
  <c r="AJ24" i="22" s="1"/>
  <c r="AE288" i="22"/>
  <c r="AJ288" i="22" s="1"/>
  <c r="T288" i="22"/>
  <c r="AE279" i="22"/>
  <c r="AJ279" i="22" s="1"/>
  <c r="T279" i="22"/>
  <c r="AE220" i="22"/>
  <c r="AJ220" i="22" s="1"/>
  <c r="T220" i="22"/>
  <c r="L226" i="22"/>
  <c r="AE284" i="22"/>
  <c r="AJ284" i="22" s="1"/>
  <c r="T284" i="22"/>
  <c r="AE232" i="22"/>
  <c r="AJ232" i="22" s="1"/>
  <c r="T232" i="22"/>
  <c r="AE299" i="22"/>
  <c r="AJ299" i="22" s="1"/>
  <c r="T299" i="22"/>
  <c r="AE260" i="22"/>
  <c r="AJ260" i="22" s="1"/>
  <c r="T260" i="22"/>
  <c r="L215" i="22"/>
  <c r="AE280" i="22"/>
  <c r="AJ280" i="22" s="1"/>
  <c r="T280" i="22"/>
  <c r="AE285" i="22"/>
  <c r="AJ285" i="22" s="1"/>
  <c r="T285" i="22"/>
  <c r="AE269" i="22"/>
  <c r="AJ269" i="22" s="1"/>
  <c r="T269" i="22"/>
  <c r="AE253" i="22"/>
  <c r="AJ253" i="22" s="1"/>
  <c r="T253" i="22"/>
  <c r="AE237" i="22"/>
  <c r="AJ237" i="22" s="1"/>
  <c r="T237" i="22"/>
  <c r="AE221" i="22"/>
  <c r="AJ221" i="22" s="1"/>
  <c r="T221" i="22"/>
  <c r="L232" i="22"/>
  <c r="L211" i="22"/>
  <c r="AE263" i="22"/>
  <c r="AJ263" i="22" s="1"/>
  <c r="T263" i="22"/>
  <c r="T243" i="22"/>
  <c r="AE243" i="22"/>
  <c r="AJ243" i="22" s="1"/>
  <c r="AE227" i="22"/>
  <c r="AJ227" i="22" s="1"/>
  <c r="T227" i="22"/>
  <c r="L235" i="22"/>
  <c r="L214" i="22"/>
  <c r="AE267" i="22"/>
  <c r="AJ267" i="22" s="1"/>
  <c r="T267" i="22"/>
  <c r="AE294" i="22"/>
  <c r="AJ294" i="22" s="1"/>
  <c r="T294" i="22"/>
  <c r="AE278" i="22"/>
  <c r="AJ278" i="22" s="1"/>
  <c r="T278" i="22"/>
  <c r="AE262" i="22"/>
  <c r="AJ262" i="22" s="1"/>
  <c r="T262" i="22"/>
  <c r="AE246" i="22"/>
  <c r="AJ246" i="22" s="1"/>
  <c r="T246" i="22"/>
  <c r="AE230" i="22"/>
  <c r="AJ230" i="22" s="1"/>
  <c r="T230" i="22"/>
  <c r="AE214" i="22"/>
  <c r="AJ214" i="22" s="1"/>
  <c r="T214" i="22"/>
  <c r="L223" i="22"/>
  <c r="L241" i="22"/>
  <c r="L225" i="22"/>
  <c r="L209" i="22"/>
  <c r="AE21" i="22"/>
  <c r="AJ21" i="22" s="1"/>
  <c r="T21" i="22"/>
  <c r="T37" i="22"/>
  <c r="AE37" i="22"/>
  <c r="AJ37" i="22" s="1"/>
  <c r="AK92" i="22"/>
  <c r="AL92" i="22"/>
  <c r="AM92" i="22"/>
  <c r="AL60" i="22"/>
  <c r="AM60" i="22"/>
  <c r="AK60" i="22"/>
  <c r="AL61" i="22"/>
  <c r="AK61" i="22"/>
  <c r="AM61" i="22"/>
  <c r="T42" i="22"/>
  <c r="AE42" i="22"/>
  <c r="AJ42" i="22" s="1"/>
  <c r="AK34" i="22"/>
  <c r="AL34" i="22"/>
  <c r="AM34" i="22"/>
  <c r="AM9" i="22"/>
  <c r="AK9" i="22"/>
  <c r="AE272" i="22"/>
  <c r="AJ272" i="22" s="1"/>
  <c r="T272" i="22"/>
  <c r="T268" i="22"/>
  <c r="AE268" i="22"/>
  <c r="AJ268" i="22" s="1"/>
  <c r="AE276" i="22"/>
  <c r="AJ276" i="22" s="1"/>
  <c r="T276" i="22"/>
  <c r="AE216" i="22"/>
  <c r="AJ216" i="22" s="1"/>
  <c r="T216" i="22"/>
  <c r="AE291" i="22"/>
  <c r="AJ291" i="22" s="1"/>
  <c r="T291" i="22"/>
  <c r="AE244" i="22"/>
  <c r="AJ244" i="22" s="1"/>
  <c r="T244" i="22"/>
  <c r="AE256" i="22"/>
  <c r="AJ256" i="22" s="1"/>
  <c r="T256" i="22"/>
  <c r="AE297" i="22"/>
  <c r="AJ297" i="22" s="1"/>
  <c r="T297" i="22"/>
  <c r="AE281" i="22"/>
  <c r="AJ281" i="22" s="1"/>
  <c r="T281" i="22"/>
  <c r="AE265" i="22"/>
  <c r="AJ265" i="22" s="1"/>
  <c r="T265" i="22"/>
  <c r="AE249" i="22"/>
  <c r="AJ249" i="22" s="1"/>
  <c r="T249" i="22"/>
  <c r="AE233" i="22"/>
  <c r="AJ233" i="22" s="1"/>
  <c r="T233" i="22"/>
  <c r="AE217" i="22"/>
  <c r="AJ217" i="22" s="1"/>
  <c r="T217" i="22"/>
  <c r="AE255" i="22"/>
  <c r="AJ255" i="22" s="1"/>
  <c r="T255" i="22"/>
  <c r="AE239" i="22"/>
  <c r="AJ239" i="22" s="1"/>
  <c r="T239" i="22"/>
  <c r="AE223" i="22"/>
  <c r="AJ223" i="22" s="1"/>
  <c r="T223" i="22"/>
  <c r="L230" i="22"/>
  <c r="AE259" i="22"/>
  <c r="AJ259" i="22" s="1"/>
  <c r="T259" i="22"/>
  <c r="T290" i="22"/>
  <c r="AE290" i="22"/>
  <c r="AJ290" i="22" s="1"/>
  <c r="AE274" i="22"/>
  <c r="AJ274" i="22" s="1"/>
  <c r="T274" i="22"/>
  <c r="AE258" i="22"/>
  <c r="AJ258" i="22" s="1"/>
  <c r="T258" i="22"/>
  <c r="AE242" i="22"/>
  <c r="AJ242" i="22" s="1"/>
  <c r="T242" i="22"/>
  <c r="AE226" i="22"/>
  <c r="AJ226" i="22" s="1"/>
  <c r="T226" i="22"/>
  <c r="AE210" i="22"/>
  <c r="AJ210" i="22" s="1"/>
  <c r="T210" i="22"/>
  <c r="L239" i="22"/>
  <c r="L218" i="22"/>
  <c r="AL122" i="22"/>
  <c r="AM122" i="22"/>
  <c r="AK122" i="22"/>
  <c r="AK131" i="22"/>
  <c r="AL131" i="22"/>
  <c r="AM131" i="22"/>
  <c r="AK202" i="22"/>
  <c r="AL202" i="22"/>
  <c r="AM202" i="22"/>
  <c r="AK154" i="22"/>
  <c r="AL154" i="22"/>
  <c r="AM154" i="22"/>
  <c r="AK13" i="22"/>
  <c r="AM13" i="22"/>
  <c r="AL13" i="22"/>
  <c r="AK23" i="22"/>
  <c r="AL23" i="22"/>
  <c r="AM23" i="22"/>
  <c r="AE295" i="22"/>
  <c r="AJ295" i="22" s="1"/>
  <c r="T295" i="22"/>
  <c r="AE252" i="22"/>
  <c r="AJ252" i="22" s="1"/>
  <c r="T252" i="22"/>
  <c r="AE300" i="22"/>
  <c r="AJ300" i="22" s="1"/>
  <c r="T300" i="22"/>
  <c r="AE264" i="22"/>
  <c r="AJ264" i="22" s="1"/>
  <c r="T264" i="22"/>
  <c r="AE283" i="22"/>
  <c r="AJ283" i="22" s="1"/>
  <c r="T283" i="22"/>
  <c r="AE228" i="22"/>
  <c r="AJ228" i="22" s="1"/>
  <c r="T228" i="22"/>
  <c r="AE240" i="22"/>
  <c r="AJ240" i="22" s="1"/>
  <c r="T240" i="22"/>
  <c r="AE293" i="22"/>
  <c r="AJ293" i="22" s="1"/>
  <c r="T293" i="22"/>
  <c r="AE277" i="22"/>
  <c r="AJ277" i="22" s="1"/>
  <c r="T277" i="22"/>
  <c r="AE261" i="22"/>
  <c r="AJ261" i="22" s="1"/>
  <c r="T261" i="22"/>
  <c r="AE245" i="22"/>
  <c r="AJ245" i="22" s="1"/>
  <c r="T245" i="22"/>
  <c r="AE229" i="22"/>
  <c r="AJ229" i="22" s="1"/>
  <c r="T229" i="22"/>
  <c r="AE213" i="22"/>
  <c r="AJ213" i="22" s="1"/>
  <c r="T213" i="22"/>
  <c r="L222" i="22"/>
  <c r="AE251" i="22"/>
  <c r="AJ251" i="22" s="1"/>
  <c r="T251" i="22"/>
  <c r="AE235" i="22"/>
  <c r="AJ235" i="22" s="1"/>
  <c r="T235" i="22"/>
  <c r="AE219" i="22"/>
  <c r="AJ219" i="22" s="1"/>
  <c r="T219" i="22"/>
  <c r="L224" i="22"/>
  <c r="AE215" i="22"/>
  <c r="AJ215" i="22" s="1"/>
  <c r="T215" i="22"/>
  <c r="AE286" i="22"/>
  <c r="AJ286" i="22" s="1"/>
  <c r="T286" i="22"/>
  <c r="AE270" i="22"/>
  <c r="AJ270" i="22" s="1"/>
  <c r="T270" i="22"/>
  <c r="AE254" i="22"/>
  <c r="AJ254" i="22" s="1"/>
  <c r="T254" i="22"/>
  <c r="AE238" i="22"/>
  <c r="AJ238" i="22" s="1"/>
  <c r="T238" i="22"/>
  <c r="AE222" i="22"/>
  <c r="AJ222" i="22" s="1"/>
  <c r="T222" i="22"/>
  <c r="L234" i="22"/>
  <c r="L212" i="22"/>
  <c r="L233" i="22"/>
  <c r="L217" i="22"/>
  <c r="AL45" i="22"/>
  <c r="AK45" i="22"/>
  <c r="AM45" i="22"/>
  <c r="AM119" i="22"/>
  <c r="AK119" i="22"/>
  <c r="AL119" i="22"/>
  <c r="C213" i="22"/>
  <c r="S212" i="22"/>
  <c r="AD212" i="22" s="1"/>
  <c r="F212" i="22"/>
  <c r="AL117" i="22"/>
  <c r="AK117" i="22"/>
  <c r="AM117" i="22"/>
  <c r="AE287" i="22"/>
  <c r="AJ287" i="22" s="1"/>
  <c r="T287" i="22"/>
  <c r="AE236" i="22"/>
  <c r="AJ236" i="22" s="1"/>
  <c r="T236" i="22"/>
  <c r="AE292" i="22"/>
  <c r="AJ292" i="22" s="1"/>
  <c r="T292" i="22"/>
  <c r="AE248" i="22"/>
  <c r="AJ248" i="22" s="1"/>
  <c r="T248" i="22"/>
  <c r="AE275" i="22"/>
  <c r="AJ275" i="22" s="1"/>
  <c r="T275" i="22"/>
  <c r="AE212" i="22"/>
  <c r="AJ212" i="22" s="1"/>
  <c r="T212" i="22"/>
  <c r="AE296" i="22"/>
  <c r="AJ296" i="22" s="1"/>
  <c r="T296" i="22"/>
  <c r="AE224" i="22"/>
  <c r="AJ224" i="22" s="1"/>
  <c r="T224" i="22"/>
  <c r="AE289" i="22"/>
  <c r="AJ289" i="22" s="1"/>
  <c r="T289" i="22"/>
  <c r="AE273" i="22"/>
  <c r="AJ273" i="22" s="1"/>
  <c r="T273" i="22"/>
  <c r="AE257" i="22"/>
  <c r="AJ257" i="22" s="1"/>
  <c r="T257" i="22"/>
  <c r="AE241" i="22"/>
  <c r="AJ241" i="22" s="1"/>
  <c r="T241" i="22"/>
  <c r="AE225" i="22"/>
  <c r="AJ225" i="22" s="1"/>
  <c r="T225" i="22"/>
  <c r="AE209" i="22"/>
  <c r="AJ209" i="22" s="1"/>
  <c r="T209" i="22"/>
  <c r="AE271" i="22"/>
  <c r="AJ271" i="22" s="1"/>
  <c r="T271" i="22"/>
  <c r="AE247" i="22"/>
  <c r="AJ247" i="22" s="1"/>
  <c r="T247" i="22"/>
  <c r="AE231" i="22"/>
  <c r="AJ231" i="22" s="1"/>
  <c r="T231" i="22"/>
  <c r="T211" i="22"/>
  <c r="AE211" i="22"/>
  <c r="AJ211" i="22" s="1"/>
  <c r="L240" i="22"/>
  <c r="L219" i="22"/>
  <c r="AE298" i="22"/>
  <c r="AJ298" i="22" s="1"/>
  <c r="T298" i="22"/>
  <c r="AE282" i="22"/>
  <c r="AJ282" i="22" s="1"/>
  <c r="T282" i="22"/>
  <c r="AE266" i="22"/>
  <c r="AJ266" i="22" s="1"/>
  <c r="T266" i="22"/>
  <c r="AE250" i="22"/>
  <c r="AJ250" i="22" s="1"/>
  <c r="T250" i="22"/>
  <c r="AE234" i="22"/>
  <c r="AJ234" i="22" s="1"/>
  <c r="T234" i="22"/>
  <c r="AE218" i="22"/>
  <c r="AJ218" i="22" s="1"/>
  <c r="T218" i="22"/>
  <c r="L228" i="22"/>
  <c r="AM72" i="22"/>
  <c r="AK72" i="22"/>
  <c r="AL72" i="22"/>
  <c r="T193" i="22"/>
  <c r="AE193" i="22"/>
  <c r="AJ193" i="22" s="1"/>
  <c r="T175" i="22"/>
  <c r="AE175" i="22"/>
  <c r="AJ175" i="22" s="1"/>
  <c r="AE146" i="22"/>
  <c r="AJ146" i="22" s="1"/>
  <c r="T146" i="22"/>
  <c r="T118" i="22"/>
  <c r="AE118" i="22"/>
  <c r="AJ118" i="22" s="1"/>
  <c r="AE102" i="22"/>
  <c r="AJ102" i="22" s="1"/>
  <c r="T102" i="22"/>
  <c r="T66" i="22"/>
  <c r="AE66" i="22"/>
  <c r="AJ66" i="22" s="1"/>
  <c r="AE35" i="22"/>
  <c r="AJ35" i="22" s="1"/>
  <c r="T35" i="22"/>
  <c r="AE14" i="22"/>
  <c r="AJ14" i="22" s="1"/>
  <c r="T14" i="22"/>
  <c r="AM82" i="22"/>
  <c r="AK82" i="22"/>
  <c r="AL82" i="22"/>
  <c r="AK138" i="22"/>
  <c r="AL138" i="22"/>
  <c r="AM138" i="22"/>
  <c r="G203" i="22"/>
  <c r="F203" i="22"/>
  <c r="S203" i="22"/>
  <c r="AD203" i="22" s="1"/>
  <c r="C204" i="22"/>
  <c r="AE199" i="22"/>
  <c r="AJ199" i="22" s="1"/>
  <c r="T199" i="22"/>
  <c r="AE191" i="22"/>
  <c r="AJ191" i="22" s="1"/>
  <c r="T191" i="22"/>
  <c r="T162" i="22"/>
  <c r="AE162" i="22"/>
  <c r="AJ162" i="22" s="1"/>
  <c r="T135" i="22"/>
  <c r="AE135" i="22"/>
  <c r="AJ135" i="22" s="1"/>
  <c r="AE115" i="22"/>
  <c r="AJ115" i="22" s="1"/>
  <c r="T115" i="22"/>
  <c r="AE99" i="22"/>
  <c r="AJ99" i="22" s="1"/>
  <c r="T99" i="22"/>
  <c r="T62" i="22"/>
  <c r="AE62" i="22"/>
  <c r="AJ62" i="22" s="1"/>
  <c r="T27" i="22"/>
  <c r="AE27" i="22"/>
  <c r="AJ27" i="22" s="1"/>
  <c r="Q14" i="22"/>
  <c r="Q15" i="22" s="1"/>
  <c r="AQ35" i="22"/>
  <c r="V4" i="22"/>
  <c r="V3" i="22"/>
  <c r="AQ37" i="22"/>
  <c r="AG5" i="22"/>
  <c r="AG4" i="22"/>
  <c r="V5" i="22"/>
  <c r="AQ33" i="22"/>
  <c r="AG3" i="22"/>
  <c r="H202" i="22"/>
  <c r="B202" i="22"/>
  <c r="T197" i="22"/>
  <c r="AE197" i="22"/>
  <c r="AJ197" i="22" s="1"/>
  <c r="AE179" i="22"/>
  <c r="AJ179" i="22" s="1"/>
  <c r="T179" i="22"/>
  <c r="AE160" i="22"/>
  <c r="AJ160" i="22" s="1"/>
  <c r="T160" i="22"/>
  <c r="T125" i="22"/>
  <c r="AE125" i="22"/>
  <c r="AJ125" i="22" s="1"/>
  <c r="T113" i="22"/>
  <c r="AE113" i="22"/>
  <c r="AJ113" i="22" s="1"/>
  <c r="AE91" i="22"/>
  <c r="AJ91" i="22" s="1"/>
  <c r="T91" i="22"/>
  <c r="T59" i="22"/>
  <c r="AE59" i="22"/>
  <c r="AJ59" i="22" s="1"/>
  <c r="T22" i="22"/>
  <c r="AE22" i="22"/>
  <c r="AJ22" i="22" s="1"/>
  <c r="AM161" i="22"/>
  <c r="AK161" i="22"/>
  <c r="AL161" i="22"/>
  <c r="AK52" i="22"/>
  <c r="AL52" i="22"/>
  <c r="AM52" i="22"/>
  <c r="AL19" i="22"/>
  <c r="AK19" i="22"/>
  <c r="AM19" i="22"/>
  <c r="Q16" i="22"/>
  <c r="Q17" i="22" s="1"/>
  <c r="Q18" i="22" s="1"/>
  <c r="Q19" i="22" s="1"/>
  <c r="Q20" i="22" s="1"/>
  <c r="Q21" i="22" s="1"/>
  <c r="Q22" i="22" s="1"/>
  <c r="Q23" i="22" s="1"/>
  <c r="Q24" i="22" s="1"/>
  <c r="Q25" i="22" s="1"/>
  <c r="Q26" i="22" s="1"/>
  <c r="Q27" i="22" s="1"/>
  <c r="Q28" i="22" s="1"/>
  <c r="Q29" i="22" s="1"/>
  <c r="Q30" i="22" s="1"/>
  <c r="Q31" i="22" s="1"/>
  <c r="Q32" i="22" s="1"/>
  <c r="Q33" i="22" s="1"/>
  <c r="Q34" i="22" s="1"/>
  <c r="Q35" i="22" s="1"/>
  <c r="Q36" i="22" s="1"/>
  <c r="Q37" i="22" s="1"/>
  <c r="Q38" i="22" s="1"/>
  <c r="Q39" i="22" s="1"/>
  <c r="Q40" i="22" s="1"/>
  <c r="Q41" i="22" s="1"/>
  <c r="Q42" i="22" s="1"/>
  <c r="Q43" i="22" s="1"/>
  <c r="Q44" i="22" s="1"/>
  <c r="Q45" i="22" s="1"/>
  <c r="Q46" i="22" s="1"/>
  <c r="Q47" i="22" s="1"/>
  <c r="Q48" i="22" s="1"/>
  <c r="Q49" i="22" s="1"/>
  <c r="Q50" i="22" s="1"/>
  <c r="Q51" i="22" s="1"/>
  <c r="Q52" i="22" s="1"/>
  <c r="Q53" i="22" s="1"/>
  <c r="Q54" i="22" s="1"/>
  <c r="Q55" i="22" s="1"/>
  <c r="Q56" i="22" s="1"/>
  <c r="Q57" i="22" s="1"/>
  <c r="Q58" i="22" s="1"/>
  <c r="Q59" i="22" s="1"/>
  <c r="Q60" i="22" s="1"/>
  <c r="Q61" i="22" s="1"/>
  <c r="Q62" i="22" s="1"/>
  <c r="Q63" i="22" s="1"/>
  <c r="Q64" i="22" s="1"/>
  <c r="Q65" i="22" s="1"/>
  <c r="Q66" i="22" s="1"/>
  <c r="Q67" i="22" s="1"/>
  <c r="Q68" i="22" s="1"/>
  <c r="Q69" i="22" s="1"/>
  <c r="Q70" i="22" s="1"/>
  <c r="Q71" i="22" s="1"/>
  <c r="Q72" i="22" s="1"/>
  <c r="Q73" i="22" s="1"/>
  <c r="Q74" i="22" s="1"/>
  <c r="Q75" i="22" s="1"/>
  <c r="Q76" i="22" s="1"/>
  <c r="Q77" i="22" s="1"/>
  <c r="Q78" i="22" s="1"/>
  <c r="Q79" i="22" s="1"/>
  <c r="Q80" i="22" s="1"/>
  <c r="Q81" i="22" s="1"/>
  <c r="Q82" i="22" s="1"/>
  <c r="Q83" i="22" s="1"/>
  <c r="Q84" i="22" s="1"/>
  <c r="Q85" i="22" s="1"/>
  <c r="Q86" i="22" s="1"/>
  <c r="Q87" i="22" s="1"/>
  <c r="Q88" i="22" s="1"/>
  <c r="Q89" i="22" s="1"/>
  <c r="Q90" i="22" s="1"/>
  <c r="Q91" i="22" s="1"/>
  <c r="Q92" i="22" s="1"/>
  <c r="Q93" i="22" s="1"/>
  <c r="Q94" i="22" s="1"/>
  <c r="Q95" i="22" s="1"/>
  <c r="Q96" i="22" s="1"/>
  <c r="Q97" i="22" s="1"/>
  <c r="Q98" i="22" s="1"/>
  <c r="Q99" i="22" s="1"/>
  <c r="Q100" i="22" s="1"/>
  <c r="Q101" i="22" s="1"/>
  <c r="Q102" i="22" s="1"/>
  <c r="Q103" i="22" s="1"/>
  <c r="Q104" i="22" s="1"/>
  <c r="Q105" i="22" s="1"/>
  <c r="Q106" i="22" s="1"/>
  <c r="Q107" i="22" s="1"/>
  <c r="Q108" i="22" s="1"/>
  <c r="Q109" i="22" s="1"/>
  <c r="Q110" i="22" s="1"/>
  <c r="Q111" i="22" s="1"/>
  <c r="Q112" i="22" s="1"/>
  <c r="Q113" i="22" s="1"/>
  <c r="Q114" i="22" s="1"/>
  <c r="Q115" i="22" s="1"/>
  <c r="Q116" i="22" s="1"/>
  <c r="Q117" i="22" s="1"/>
  <c r="Q118" i="22" s="1"/>
  <c r="Q119" i="22" s="1"/>
  <c r="Q120" i="22" s="1"/>
  <c r="Q121" i="22" s="1"/>
  <c r="Q122" i="22" s="1"/>
  <c r="Q123" i="22" s="1"/>
  <c r="Q124" i="22" s="1"/>
  <c r="Q125" i="22" s="1"/>
  <c r="Q126" i="22" s="1"/>
  <c r="Q127" i="22" s="1"/>
  <c r="Q128" i="22" s="1"/>
  <c r="Q129" i="22" s="1"/>
  <c r="Q130" i="22" s="1"/>
  <c r="Q131" i="22" s="1"/>
  <c r="Q132" i="22" s="1"/>
  <c r="Q133" i="22" s="1"/>
  <c r="Q134" i="22" s="1"/>
  <c r="Q135" i="22" s="1"/>
  <c r="Q136" i="22" s="1"/>
  <c r="Q137" i="22" s="1"/>
  <c r="Q138" i="22" s="1"/>
  <c r="Q139" i="22" s="1"/>
  <c r="Q140" i="22" s="1"/>
  <c r="Q141" i="22" s="1"/>
  <c r="Q142" i="22" s="1"/>
  <c r="Q143" i="22" s="1"/>
  <c r="Q144" i="22" s="1"/>
  <c r="Q145" i="22" s="1"/>
  <c r="Q146" i="22" s="1"/>
  <c r="Q147" i="22" s="1"/>
  <c r="Q148" i="22" s="1"/>
  <c r="Q149" i="22" s="1"/>
  <c r="Q150" i="22" s="1"/>
  <c r="Q151" i="22" s="1"/>
  <c r="Q152" i="22" s="1"/>
  <c r="Q153" i="22" s="1"/>
  <c r="Q154" i="22" s="1"/>
  <c r="Q155" i="22" s="1"/>
  <c r="Q156" i="22" s="1"/>
  <c r="Q157" i="22" s="1"/>
  <c r="Q158" i="22" s="1"/>
  <c r="Q159" i="22" s="1"/>
  <c r="Q160" i="22" s="1"/>
  <c r="Q161" i="22" s="1"/>
  <c r="Q162" i="22" s="1"/>
  <c r="Q163" i="22" s="1"/>
  <c r="Q164" i="22" s="1"/>
  <c r="Q165" i="22" s="1"/>
  <c r="Q166" i="22" s="1"/>
  <c r="Q167" i="22" s="1"/>
  <c r="Q168" i="22" s="1"/>
  <c r="Q169" i="22" s="1"/>
  <c r="Q170" i="22" s="1"/>
  <c r="Q171" i="22" s="1"/>
  <c r="Q172" i="22" s="1"/>
  <c r="Q173" i="22" s="1"/>
  <c r="Q174" i="22" s="1"/>
  <c r="Q175" i="22" s="1"/>
  <c r="Q176" i="22" s="1"/>
  <c r="Q177" i="22" s="1"/>
  <c r="Q178" i="22" s="1"/>
  <c r="Q179" i="22" s="1"/>
  <c r="Q180" i="22" s="1"/>
  <c r="Q181" i="22" s="1"/>
  <c r="Q182" i="22" s="1"/>
  <c r="Q183" i="22" s="1"/>
  <c r="Q184" i="22" s="1"/>
  <c r="Q185" i="22" s="1"/>
  <c r="Q186" i="22" s="1"/>
  <c r="Q187" i="22" s="1"/>
  <c r="Q188" i="22" s="1"/>
  <c r="Q189" i="22" s="1"/>
  <c r="Q190" i="22" s="1"/>
  <c r="Q191" i="22" s="1"/>
  <c r="Q192" i="22" s="1"/>
  <c r="Q193" i="22" s="1"/>
  <c r="Q194" i="22" s="1"/>
  <c r="Q195" i="22" s="1"/>
  <c r="Q196" i="22" s="1"/>
  <c r="Q197" i="22" s="1"/>
  <c r="Q198" i="22" s="1"/>
  <c r="Q199" i="22" s="1"/>
  <c r="Q200" i="22" s="1"/>
  <c r="Q201" i="22" s="1"/>
  <c r="Q202" i="22" s="1"/>
  <c r="Q203" i="22" s="1"/>
  <c r="Q204" i="22" s="1"/>
  <c r="Q205" i="22" s="1"/>
  <c r="Q206" i="22" s="1"/>
  <c r="Q207" i="22" s="1"/>
  <c r="Q208" i="22" s="1"/>
  <c r="Q209" i="22" s="1"/>
  <c r="Q210" i="22" s="1"/>
  <c r="Q211" i="22" s="1"/>
  <c r="Q212" i="22" s="1"/>
  <c r="Q213" i="22" s="1"/>
  <c r="Q214" i="22" s="1"/>
  <c r="Q215" i="22" s="1"/>
  <c r="Q216" i="22" s="1"/>
  <c r="Q217" i="22" s="1"/>
  <c r="Q218" i="22" s="1"/>
  <c r="Q219" i="22" s="1"/>
  <c r="Q220" i="22" s="1"/>
  <c r="Q221" i="22" s="1"/>
  <c r="Q222" i="22" s="1"/>
  <c r="Q223" i="22" s="1"/>
  <c r="Q224" i="22" s="1"/>
  <c r="Q225" i="22" s="1"/>
  <c r="Q226" i="22" s="1"/>
  <c r="Q227" i="22" s="1"/>
  <c r="Q228" i="22" s="1"/>
  <c r="Q229" i="22" s="1"/>
  <c r="Q230" i="22" s="1"/>
  <c r="Q231" i="22" s="1"/>
  <c r="Q232" i="22" s="1"/>
  <c r="Q233" i="22" s="1"/>
  <c r="Q234" i="22" s="1"/>
  <c r="Q235" i="22" s="1"/>
  <c r="Q236" i="22" s="1"/>
  <c r="Q237" i="22" s="1"/>
  <c r="Q238" i="22" s="1"/>
  <c r="Q239" i="22" s="1"/>
  <c r="Q240" i="22" s="1"/>
  <c r="Q241" i="22" s="1"/>
  <c r="Q242" i="22" s="1"/>
  <c r="Q243" i="22" s="1"/>
  <c r="Q244" i="22" s="1"/>
  <c r="Q245" i="22" s="1"/>
  <c r="Q246" i="22" s="1"/>
  <c r="Q247" i="22" s="1"/>
  <c r="Q248" i="22" s="1"/>
  <c r="Q249" i="22" s="1"/>
  <c r="Q250" i="22" s="1"/>
  <c r="Q251" i="22" s="1"/>
  <c r="Q252" i="22" s="1"/>
  <c r="Q253" i="22" s="1"/>
  <c r="Q254" i="22" s="1"/>
  <c r="Q255" i="22" s="1"/>
  <c r="Q256" i="22" s="1"/>
  <c r="Q257" i="22" s="1"/>
  <c r="Q258" i="22" s="1"/>
  <c r="Q259" i="22" s="1"/>
  <c r="Q260" i="22" s="1"/>
  <c r="Q261" i="22" s="1"/>
  <c r="Q262" i="22" s="1"/>
  <c r="Q263" i="22" s="1"/>
  <c r="Q264" i="22" s="1"/>
  <c r="Q265" i="22" s="1"/>
  <c r="Q266" i="22" s="1"/>
  <c r="Q267" i="22" s="1"/>
  <c r="Q268" i="22" s="1"/>
  <c r="Q269" i="22" s="1"/>
  <c r="Q270" i="22" s="1"/>
  <c r="Q271" i="22" s="1"/>
  <c r="Q272" i="22" s="1"/>
  <c r="Q273" i="22" s="1"/>
  <c r="Q274" i="22" s="1"/>
  <c r="Q275" i="22" s="1"/>
  <c r="Q276" i="22" s="1"/>
  <c r="Q277" i="22" s="1"/>
  <c r="Q278" i="22" s="1"/>
  <c r="Q279" i="22" s="1"/>
  <c r="Q280" i="22" s="1"/>
  <c r="Q281" i="22" s="1"/>
  <c r="AE195" i="22"/>
  <c r="AJ195" i="22" s="1"/>
  <c r="T195" i="22"/>
  <c r="T177" i="22"/>
  <c r="AE177" i="22"/>
  <c r="AJ177" i="22" s="1"/>
  <c r="AE155" i="22"/>
  <c r="AJ155" i="22" s="1"/>
  <c r="T155" i="22"/>
  <c r="T121" i="22"/>
  <c r="AE121" i="22"/>
  <c r="AJ121" i="22" s="1"/>
  <c r="T107" i="22"/>
  <c r="AE107" i="22"/>
  <c r="AJ107" i="22" s="1"/>
  <c r="T88" i="22"/>
  <c r="AE88" i="22"/>
  <c r="AJ88" i="22" s="1"/>
  <c r="AE40" i="22"/>
  <c r="AJ40" i="22" s="1"/>
  <c r="T40" i="22"/>
  <c r="T8" i="22"/>
  <c r="AE8" i="22"/>
  <c r="AJ8" i="22" s="1"/>
  <c r="AL192" i="22"/>
  <c r="AM192" i="22"/>
  <c r="AK192" i="22"/>
  <c r="AK16" i="22"/>
  <c r="AM16" i="22"/>
  <c r="AL16" i="22"/>
  <c r="AL50" i="22"/>
  <c r="AM50" i="22"/>
  <c r="AK50" i="22"/>
  <c r="B201" i="22"/>
  <c r="H201" i="22"/>
  <c r="T153" i="16"/>
  <c r="AE121" i="16"/>
  <c r="T61" i="16"/>
  <c r="AM8" i="16"/>
  <c r="AE133" i="16"/>
  <c r="AE176" i="16"/>
  <c r="T136" i="16"/>
  <c r="T109" i="16"/>
  <c r="T43" i="16"/>
  <c r="T73" i="16"/>
  <c r="AE64" i="16"/>
  <c r="AL9" i="16"/>
  <c r="T57" i="16"/>
  <c r="T95" i="16"/>
  <c r="T46" i="16"/>
  <c r="T130" i="16"/>
  <c r="AE235" i="16"/>
  <c r="AJ235" i="16" s="1"/>
  <c r="T235" i="16"/>
  <c r="AE219" i="16"/>
  <c r="AJ219" i="16" s="1"/>
  <c r="T219" i="16"/>
  <c r="AE234" i="16"/>
  <c r="AJ234" i="16" s="1"/>
  <c r="T234" i="16"/>
  <c r="AE218" i="16"/>
  <c r="AJ218" i="16" s="1"/>
  <c r="T218" i="16"/>
  <c r="T221" i="16"/>
  <c r="AE221" i="16"/>
  <c r="AJ221" i="16" s="1"/>
  <c r="AE224" i="16"/>
  <c r="AJ224" i="16" s="1"/>
  <c r="T224" i="16"/>
  <c r="AE283" i="16"/>
  <c r="AJ283" i="16" s="1"/>
  <c r="T283" i="16"/>
  <c r="AE295" i="16"/>
  <c r="AJ295" i="16" s="1"/>
  <c r="T295" i="16"/>
  <c r="AE255" i="16"/>
  <c r="AJ255" i="16" s="1"/>
  <c r="T255" i="16"/>
  <c r="T286" i="16"/>
  <c r="AE286" i="16"/>
  <c r="AJ286" i="16" s="1"/>
  <c r="T270" i="16"/>
  <c r="AE270" i="16"/>
  <c r="AJ270" i="16" s="1"/>
  <c r="T254" i="16"/>
  <c r="AE254" i="16"/>
  <c r="AJ254" i="16" s="1"/>
  <c r="AE301" i="16"/>
  <c r="AJ301" i="16" s="1"/>
  <c r="T301" i="16"/>
  <c r="AE285" i="16"/>
  <c r="AJ285" i="16" s="1"/>
  <c r="T285" i="16"/>
  <c r="T269" i="16"/>
  <c r="AE269" i="16"/>
  <c r="AJ269" i="16" s="1"/>
  <c r="T253" i="16"/>
  <c r="AE253" i="16"/>
  <c r="AJ253" i="16" s="1"/>
  <c r="T237" i="16"/>
  <c r="AE237" i="16"/>
  <c r="AJ237" i="16" s="1"/>
  <c r="AE271" i="16"/>
  <c r="AJ271" i="16" s="1"/>
  <c r="T271" i="16"/>
  <c r="AE239" i="16"/>
  <c r="AJ239" i="16" s="1"/>
  <c r="T239" i="16"/>
  <c r="AE288" i="16"/>
  <c r="AJ288" i="16" s="1"/>
  <c r="T288" i="16"/>
  <c r="AE272" i="16"/>
  <c r="AJ272" i="16" s="1"/>
  <c r="T272" i="16"/>
  <c r="AE256" i="16"/>
  <c r="AJ256" i="16" s="1"/>
  <c r="T256" i="16"/>
  <c r="AE240" i="16"/>
  <c r="AJ240" i="16" s="1"/>
  <c r="T240" i="16"/>
  <c r="L224" i="16"/>
  <c r="L237" i="16"/>
  <c r="L220" i="16"/>
  <c r="L225" i="16"/>
  <c r="L238" i="16"/>
  <c r="L222" i="16"/>
  <c r="L231" i="16"/>
  <c r="L215" i="16"/>
  <c r="AE231" i="16"/>
  <c r="AJ231" i="16" s="1"/>
  <c r="T231" i="16"/>
  <c r="T215" i="16"/>
  <c r="AE215" i="16"/>
  <c r="AJ215" i="16" s="1"/>
  <c r="T230" i="16"/>
  <c r="AE230" i="16"/>
  <c r="AJ230" i="16" s="1"/>
  <c r="T214" i="16"/>
  <c r="AE214" i="16"/>
  <c r="AJ214" i="16" s="1"/>
  <c r="AE233" i="16"/>
  <c r="AJ233" i="16" s="1"/>
  <c r="T233" i="16"/>
  <c r="AE217" i="16"/>
  <c r="AJ217" i="16" s="1"/>
  <c r="T217" i="16"/>
  <c r="AE236" i="16"/>
  <c r="AJ236" i="16" s="1"/>
  <c r="T236" i="16"/>
  <c r="AE220" i="16"/>
  <c r="AJ220" i="16" s="1"/>
  <c r="T220" i="16"/>
  <c r="T263" i="16"/>
  <c r="AE263" i="16"/>
  <c r="AJ263" i="16" s="1"/>
  <c r="AE287" i="16"/>
  <c r="AJ287" i="16" s="1"/>
  <c r="T287" i="16"/>
  <c r="AE243" i="16"/>
  <c r="AJ243" i="16" s="1"/>
  <c r="T243" i="16"/>
  <c r="AE282" i="16"/>
  <c r="AJ282" i="16" s="1"/>
  <c r="T282" i="16"/>
  <c r="AE266" i="16"/>
  <c r="AJ266" i="16" s="1"/>
  <c r="T266" i="16"/>
  <c r="AE250" i="16"/>
  <c r="AJ250" i="16" s="1"/>
  <c r="T250" i="16"/>
  <c r="AE297" i="16"/>
  <c r="AJ297" i="16" s="1"/>
  <c r="T297" i="16"/>
  <c r="AE281" i="16"/>
  <c r="AJ281" i="16" s="1"/>
  <c r="T281" i="16"/>
  <c r="AE265" i="16"/>
  <c r="AJ265" i="16" s="1"/>
  <c r="T265" i="16"/>
  <c r="AE249" i="16"/>
  <c r="AJ249" i="16" s="1"/>
  <c r="T249" i="16"/>
  <c r="AE299" i="16"/>
  <c r="AJ299" i="16" s="1"/>
  <c r="T299" i="16"/>
  <c r="AE259" i="16"/>
  <c r="AJ259" i="16" s="1"/>
  <c r="T259" i="16"/>
  <c r="AE300" i="16"/>
  <c r="AJ300" i="16" s="1"/>
  <c r="T300" i="16"/>
  <c r="AE284" i="16"/>
  <c r="AJ284" i="16" s="1"/>
  <c r="T284" i="16"/>
  <c r="AE268" i="16"/>
  <c r="AJ268" i="16" s="1"/>
  <c r="T268" i="16"/>
  <c r="AE252" i="16"/>
  <c r="AJ252" i="16" s="1"/>
  <c r="T252" i="16"/>
  <c r="L229" i="16"/>
  <c r="L217" i="16"/>
  <c r="L227" i="16"/>
  <c r="L211" i="16"/>
  <c r="F212" i="16"/>
  <c r="S212" i="16"/>
  <c r="AD212" i="16" s="1"/>
  <c r="C213" i="16"/>
  <c r="I212" i="16"/>
  <c r="G212" i="16"/>
  <c r="AE227" i="16"/>
  <c r="AJ227" i="16" s="1"/>
  <c r="T227" i="16"/>
  <c r="AE211" i="16"/>
  <c r="AJ211" i="16" s="1"/>
  <c r="T211" i="16"/>
  <c r="T226" i="16"/>
  <c r="AE226" i="16"/>
  <c r="AJ226" i="16" s="1"/>
  <c r="T210" i="16"/>
  <c r="AE210" i="16"/>
  <c r="AJ210" i="16" s="1"/>
  <c r="AE229" i="16"/>
  <c r="AJ229" i="16" s="1"/>
  <c r="T229" i="16"/>
  <c r="AE213" i="16"/>
  <c r="AJ213" i="16" s="1"/>
  <c r="T213" i="16"/>
  <c r="AE232" i="16"/>
  <c r="AJ232" i="16" s="1"/>
  <c r="T232" i="16"/>
  <c r="AE216" i="16"/>
  <c r="AJ216" i="16" s="1"/>
  <c r="T216" i="16"/>
  <c r="T294" i="16"/>
  <c r="AE294" i="16"/>
  <c r="AJ294" i="16" s="1"/>
  <c r="AE275" i="16"/>
  <c r="AJ275" i="16" s="1"/>
  <c r="T275" i="16"/>
  <c r="AE298" i="16"/>
  <c r="AJ298" i="16" s="1"/>
  <c r="T298" i="16"/>
  <c r="T278" i="16"/>
  <c r="AE278" i="16"/>
  <c r="AJ278" i="16" s="1"/>
  <c r="T262" i="16"/>
  <c r="AE262" i="16"/>
  <c r="AJ262" i="16" s="1"/>
  <c r="T242" i="16"/>
  <c r="AE242" i="16"/>
  <c r="AJ242" i="16" s="1"/>
  <c r="AE293" i="16"/>
  <c r="AJ293" i="16" s="1"/>
  <c r="T293" i="16"/>
  <c r="AE277" i="16"/>
  <c r="AJ277" i="16" s="1"/>
  <c r="T277" i="16"/>
  <c r="AE261" i="16"/>
  <c r="AJ261" i="16" s="1"/>
  <c r="T261" i="16"/>
  <c r="AE245" i="16"/>
  <c r="AJ245" i="16" s="1"/>
  <c r="T245" i="16"/>
  <c r="AE291" i="16"/>
  <c r="AJ291" i="16" s="1"/>
  <c r="T291" i="16"/>
  <c r="AE251" i="16"/>
  <c r="AJ251" i="16" s="1"/>
  <c r="T251" i="16"/>
  <c r="AE296" i="16"/>
  <c r="AJ296" i="16" s="1"/>
  <c r="T296" i="16"/>
  <c r="AE280" i="16"/>
  <c r="AJ280" i="16" s="1"/>
  <c r="T280" i="16"/>
  <c r="AE264" i="16"/>
  <c r="AJ264" i="16" s="1"/>
  <c r="T264" i="16"/>
  <c r="AE248" i="16"/>
  <c r="AJ248" i="16" s="1"/>
  <c r="T248" i="16"/>
  <c r="L236" i="16"/>
  <c r="L239" i="16"/>
  <c r="L223" i="16"/>
  <c r="AE223" i="16"/>
  <c r="AJ223" i="16" s="1"/>
  <c r="T223" i="16"/>
  <c r="T222" i="16"/>
  <c r="AE222" i="16"/>
  <c r="AJ222" i="16" s="1"/>
  <c r="AE225" i="16"/>
  <c r="AJ225" i="16" s="1"/>
  <c r="T225" i="16"/>
  <c r="AE209" i="16"/>
  <c r="AJ209" i="16" s="1"/>
  <c r="T209" i="16"/>
  <c r="AE228" i="16"/>
  <c r="AJ228" i="16" s="1"/>
  <c r="T228" i="16"/>
  <c r="AE212" i="16"/>
  <c r="AJ212" i="16" s="1"/>
  <c r="T212" i="16"/>
  <c r="T246" i="16"/>
  <c r="AE246" i="16"/>
  <c r="AJ246" i="16" s="1"/>
  <c r="AE267" i="16"/>
  <c r="AJ267" i="16" s="1"/>
  <c r="T267" i="16"/>
  <c r="T290" i="16"/>
  <c r="AE290" i="16"/>
  <c r="AJ290" i="16" s="1"/>
  <c r="T274" i="16"/>
  <c r="AE274" i="16"/>
  <c r="AJ274" i="16" s="1"/>
  <c r="T258" i="16"/>
  <c r="AE258" i="16"/>
  <c r="AJ258" i="16" s="1"/>
  <c r="T238" i="16"/>
  <c r="AE238" i="16"/>
  <c r="AJ238" i="16" s="1"/>
  <c r="AE289" i="16"/>
  <c r="AJ289" i="16" s="1"/>
  <c r="T289" i="16"/>
  <c r="AE273" i="16"/>
  <c r="AJ273" i="16" s="1"/>
  <c r="T273" i="16"/>
  <c r="AE257" i="16"/>
  <c r="AJ257" i="16" s="1"/>
  <c r="T257" i="16"/>
  <c r="AE241" i="16"/>
  <c r="AJ241" i="16" s="1"/>
  <c r="T241" i="16"/>
  <c r="T279" i="16"/>
  <c r="AE279" i="16"/>
  <c r="AJ279" i="16" s="1"/>
  <c r="AE247" i="16"/>
  <c r="AJ247" i="16" s="1"/>
  <c r="T247" i="16"/>
  <c r="AE292" i="16"/>
  <c r="AJ292" i="16" s="1"/>
  <c r="T292" i="16"/>
  <c r="AE276" i="16"/>
  <c r="AJ276" i="16" s="1"/>
  <c r="T276" i="16"/>
  <c r="AE260" i="16"/>
  <c r="AJ260" i="16" s="1"/>
  <c r="T260" i="16"/>
  <c r="AE244" i="16"/>
  <c r="AJ244" i="16" s="1"/>
  <c r="T244" i="16"/>
  <c r="H209" i="16"/>
  <c r="B209" i="16"/>
  <c r="L233" i="16"/>
  <c r="L242" i="16"/>
  <c r="L226" i="16"/>
  <c r="L210" i="16"/>
  <c r="L235" i="16"/>
  <c r="L219" i="16"/>
  <c r="T173" i="16"/>
  <c r="T125" i="16"/>
  <c r="T140" i="16"/>
  <c r="T16" i="16"/>
  <c r="AE48" i="16"/>
  <c r="AE29" i="16"/>
  <c r="T83" i="16"/>
  <c r="T37" i="16"/>
  <c r="T23" i="16"/>
  <c r="AK23" i="16" s="1"/>
  <c r="AE76" i="16"/>
  <c r="T18" i="16"/>
  <c r="T146" i="16"/>
  <c r="AE54" i="16"/>
  <c r="H211" i="16"/>
  <c r="B211" i="16"/>
  <c r="AE148" i="16"/>
  <c r="T39" i="16"/>
  <c r="T178" i="16"/>
  <c r="H210" i="16"/>
  <c r="B210" i="16"/>
  <c r="BA27" i="16"/>
  <c r="AE146" i="23"/>
  <c r="T146" i="23"/>
  <c r="AE122" i="23"/>
  <c r="T122" i="23"/>
  <c r="AL39" i="23"/>
  <c r="AM39" i="23"/>
  <c r="AK39" i="23"/>
  <c r="AE108" i="23"/>
  <c r="T108" i="23"/>
  <c r="AE29" i="23"/>
  <c r="AJ29" i="23" s="1"/>
  <c r="T29" i="23"/>
  <c r="T189" i="23"/>
  <c r="AE189" i="23"/>
  <c r="T36" i="23"/>
  <c r="AE36" i="23"/>
  <c r="AJ36" i="23" s="1"/>
  <c r="T161" i="23"/>
  <c r="AE129" i="23"/>
  <c r="AL13" i="23"/>
  <c r="T157" i="23"/>
  <c r="T9" i="23"/>
  <c r="AM9" i="23" s="1"/>
  <c r="AE90" i="23"/>
  <c r="AE151" i="23"/>
  <c r="T43" i="23"/>
  <c r="AM43" i="23" s="1"/>
  <c r="AK54" i="23"/>
  <c r="AM54" i="23"/>
  <c r="AL54" i="23"/>
  <c r="AE184" i="23"/>
  <c r="T184" i="23"/>
  <c r="AE86" i="23"/>
  <c r="T86" i="23"/>
  <c r="AL47" i="23"/>
  <c r="AM47" i="23"/>
  <c r="T72" i="23"/>
  <c r="AE72" i="23"/>
  <c r="T16" i="23"/>
  <c r="AE16" i="23"/>
  <c r="AJ16" i="23" s="1"/>
  <c r="AE34" i="23"/>
  <c r="AJ34" i="23" s="1"/>
  <c r="T180" i="23"/>
  <c r="T118" i="23"/>
  <c r="AE114" i="23"/>
  <c r="T8" i="23"/>
  <c r="AE46" i="23"/>
  <c r="AJ46" i="23" s="1"/>
  <c r="T67" i="23"/>
  <c r="AL67" i="23" s="1"/>
  <c r="AE76" i="23"/>
  <c r="T60" i="23"/>
  <c r="AM28" i="23"/>
  <c r="T149" i="23"/>
  <c r="AE40" i="23"/>
  <c r="AJ40" i="23" s="1"/>
  <c r="AE47" i="23"/>
  <c r="AJ47" i="23" s="1"/>
  <c r="T198" i="23"/>
  <c r="T37" i="23"/>
  <c r="AL37" i="23" s="1"/>
  <c r="AM38" i="23"/>
  <c r="AE181" i="23"/>
  <c r="T65" i="23"/>
  <c r="AK65" i="23" s="1"/>
  <c r="AE197" i="23"/>
  <c r="AE134" i="23"/>
  <c r="AM46" i="23"/>
  <c r="T103" i="23"/>
  <c r="AE103" i="23"/>
  <c r="AE179" i="23"/>
  <c r="T179" i="23"/>
  <c r="AE80" i="23"/>
  <c r="T80" i="23"/>
  <c r="T22" i="23"/>
  <c r="AE22" i="23"/>
  <c r="AJ22" i="23" s="1"/>
  <c r="AK48" i="23"/>
  <c r="AL48" i="23"/>
  <c r="T70" i="23"/>
  <c r="AE70" i="23"/>
  <c r="AL32" i="23"/>
  <c r="AM32" i="23"/>
  <c r="AE187" i="23"/>
  <c r="T187" i="23"/>
  <c r="AM34" i="23"/>
  <c r="AK34" i="23"/>
  <c r="AL34" i="23"/>
  <c r="T115" i="23"/>
  <c r="AE115" i="23"/>
  <c r="AE84" i="23"/>
  <c r="AL38" i="23"/>
  <c r="T159" i="23"/>
  <c r="AE159" i="23"/>
  <c r="V6" i="23"/>
  <c r="V8" i="23" s="1"/>
  <c r="AE172" i="23"/>
  <c r="W6" i="23"/>
  <c r="W8" i="23" s="1"/>
  <c r="AE85" i="23"/>
  <c r="T183" i="23"/>
  <c r="AE110" i="23"/>
  <c r="T42" i="23"/>
  <c r="AM42" i="23" s="1"/>
  <c r="AE193" i="23"/>
  <c r="T125" i="23"/>
  <c r="AE145" i="23"/>
  <c r="T133" i="23"/>
  <c r="AE100" i="23"/>
  <c r="AE38" i="23"/>
  <c r="AJ38" i="23" s="1"/>
  <c r="T68" i="23"/>
  <c r="AM68" i="23" s="1"/>
  <c r="AE56" i="23"/>
  <c r="AJ56" i="23" s="1"/>
  <c r="AE112" i="23"/>
  <c r="AK46" i="23"/>
  <c r="AK47" i="23"/>
  <c r="T130" i="23"/>
  <c r="AE130" i="23"/>
  <c r="AM64" i="23"/>
  <c r="AL64" i="23"/>
  <c r="AK64" i="23"/>
  <c r="T107" i="23"/>
  <c r="AE107" i="23"/>
  <c r="AE92" i="23"/>
  <c r="T92" i="23"/>
  <c r="AM26" i="23"/>
  <c r="AL26" i="23"/>
  <c r="AK52" i="23"/>
  <c r="AL52" i="23"/>
  <c r="AE25" i="23"/>
  <c r="AJ25" i="23" s="1"/>
  <c r="T25" i="23"/>
  <c r="AE202" i="15"/>
  <c r="AE125" i="15"/>
  <c r="T51" i="15"/>
  <c r="T193" i="15"/>
  <c r="AE166" i="15"/>
  <c r="AL18" i="15"/>
  <c r="AE141" i="15"/>
  <c r="AK18" i="15"/>
  <c r="T35" i="15"/>
  <c r="AE139" i="15"/>
  <c r="T42" i="15"/>
  <c r="T106" i="15"/>
  <c r="AE122" i="15"/>
  <c r="AE134" i="15"/>
  <c r="AK41" i="23"/>
  <c r="AM41" i="23"/>
  <c r="AL41" i="23"/>
  <c r="T176" i="15"/>
  <c r="AE31" i="15"/>
  <c r="AE188" i="15"/>
  <c r="T156" i="15"/>
  <c r="AE47" i="15"/>
  <c r="AK15" i="15"/>
  <c r="AE111" i="15"/>
  <c r="T67" i="15"/>
  <c r="AE11" i="15"/>
  <c r="AJ11" i="15" s="1"/>
  <c r="AL15" i="15"/>
  <c r="AE63" i="15"/>
  <c r="AM11" i="15"/>
  <c r="T99" i="15"/>
  <c r="AE126" i="15"/>
  <c r="AE79" i="15"/>
  <c r="AE15" i="15"/>
  <c r="AJ15" i="15" s="1"/>
  <c r="Z64" i="15"/>
  <c r="Y64" i="15"/>
  <c r="AB64" i="15"/>
  <c r="AA64" i="15"/>
  <c r="W6" i="15" s="1"/>
  <c r="W8" i="15" s="1"/>
  <c r="T83" i="15"/>
  <c r="T19" i="15"/>
  <c r="AM19" i="15" s="1"/>
  <c r="AE142" i="15"/>
  <c r="Z57" i="15"/>
  <c r="Y57" i="15"/>
  <c r="AB57" i="15"/>
  <c r="AA57" i="15"/>
  <c r="T138" i="15"/>
  <c r="AE138" i="15"/>
  <c r="AE177" i="15"/>
  <c r="T177" i="15"/>
  <c r="T198" i="15"/>
  <c r="AE198" i="15"/>
  <c r="AE105" i="15"/>
  <c r="T105" i="15"/>
  <c r="AE89" i="15"/>
  <c r="T89" i="15"/>
  <c r="AE73" i="15"/>
  <c r="T73" i="15"/>
  <c r="AE57" i="15"/>
  <c r="T57" i="15"/>
  <c r="T41" i="15"/>
  <c r="AE41" i="15"/>
  <c r="AE25" i="15"/>
  <c r="T25" i="15"/>
  <c r="AE9" i="15"/>
  <c r="AJ9" i="15" s="1"/>
  <c r="T9" i="15"/>
  <c r="AE128" i="15"/>
  <c r="T128" i="15"/>
  <c r="AE144" i="15"/>
  <c r="T144" i="15"/>
  <c r="T164" i="15"/>
  <c r="AE164" i="15"/>
  <c r="T185" i="15"/>
  <c r="AE185" i="15"/>
  <c r="T206" i="15"/>
  <c r="AE206" i="15"/>
  <c r="AE104" i="15"/>
  <c r="T104" i="15"/>
  <c r="AE88" i="15"/>
  <c r="T88" i="15"/>
  <c r="AE72" i="15"/>
  <c r="T72" i="15"/>
  <c r="AE56" i="15"/>
  <c r="T56" i="15"/>
  <c r="AE40" i="15"/>
  <c r="T40" i="15"/>
  <c r="AE24" i="15"/>
  <c r="T24" i="15"/>
  <c r="AE117" i="15"/>
  <c r="T117" i="15"/>
  <c r="AE133" i="15"/>
  <c r="T133" i="15"/>
  <c r="AE149" i="15"/>
  <c r="T149" i="15"/>
  <c r="AE95" i="15"/>
  <c r="AE130" i="15"/>
  <c r="T107" i="15"/>
  <c r="AE107" i="15"/>
  <c r="T91" i="15"/>
  <c r="AE91" i="15"/>
  <c r="T75" i="15"/>
  <c r="AE75" i="15"/>
  <c r="T59" i="15"/>
  <c r="AE59" i="15"/>
  <c r="T43" i="15"/>
  <c r="AE43" i="15"/>
  <c r="T27" i="15"/>
  <c r="AE27" i="15"/>
  <c r="T161" i="15"/>
  <c r="AE161" i="15"/>
  <c r="T182" i="15"/>
  <c r="AE182" i="15"/>
  <c r="AE101" i="15"/>
  <c r="T101" i="15"/>
  <c r="AE85" i="15"/>
  <c r="T85" i="15"/>
  <c r="AE69" i="15"/>
  <c r="T69" i="15"/>
  <c r="T53" i="15"/>
  <c r="AE53" i="15"/>
  <c r="Z37" i="15"/>
  <c r="AE37" i="15"/>
  <c r="T37" i="15"/>
  <c r="AB37" i="15"/>
  <c r="AE21" i="15"/>
  <c r="AJ21" i="15" s="1"/>
  <c r="T21" i="15"/>
  <c r="AE116" i="15"/>
  <c r="T116" i="15"/>
  <c r="T132" i="15"/>
  <c r="AE132" i="15"/>
  <c r="AE148" i="15"/>
  <c r="T148" i="15"/>
  <c r="T169" i="15"/>
  <c r="AE169" i="15"/>
  <c r="T190" i="15"/>
  <c r="AE190" i="15"/>
  <c r="AE100" i="15"/>
  <c r="T100" i="15"/>
  <c r="AE84" i="15"/>
  <c r="T84" i="15"/>
  <c r="AE68" i="15"/>
  <c r="T68" i="15"/>
  <c r="AE52" i="15"/>
  <c r="T52" i="15"/>
  <c r="AE36" i="15"/>
  <c r="T36" i="15"/>
  <c r="AE20" i="15"/>
  <c r="AJ20" i="15" s="1"/>
  <c r="T20" i="15"/>
  <c r="T197" i="15"/>
  <c r="AE197" i="15"/>
  <c r="AE103" i="15"/>
  <c r="T103" i="15"/>
  <c r="AE87" i="15"/>
  <c r="T87" i="15"/>
  <c r="AE71" i="15"/>
  <c r="T71" i="15"/>
  <c r="AE55" i="15"/>
  <c r="T55" i="15"/>
  <c r="AE39" i="15"/>
  <c r="T39" i="15"/>
  <c r="Z23" i="15"/>
  <c r="T23" i="15"/>
  <c r="AM8" i="15"/>
  <c r="AL8" i="15"/>
  <c r="T113" i="15"/>
  <c r="AE113" i="15"/>
  <c r="T97" i="15"/>
  <c r="AE97" i="15"/>
  <c r="T81" i="15"/>
  <c r="AE81" i="15"/>
  <c r="AE65" i="15"/>
  <c r="T65" i="15"/>
  <c r="T49" i="15"/>
  <c r="AE49" i="15"/>
  <c r="T33" i="15"/>
  <c r="AE33" i="15"/>
  <c r="T17" i="15"/>
  <c r="AE17" i="15"/>
  <c r="AJ17" i="15" s="1"/>
  <c r="AE120" i="15"/>
  <c r="T120" i="15"/>
  <c r="AE136" i="15"/>
  <c r="T136" i="15"/>
  <c r="T153" i="15"/>
  <c r="AE153" i="15"/>
  <c r="T174" i="15"/>
  <c r="AE174" i="15"/>
  <c r="AE196" i="15"/>
  <c r="T196" i="15"/>
  <c r="AE112" i="15"/>
  <c r="T112" i="15"/>
  <c r="AE96" i="15"/>
  <c r="T96" i="15"/>
  <c r="AE80" i="15"/>
  <c r="T80" i="15"/>
  <c r="AE64" i="15"/>
  <c r="T64" i="15"/>
  <c r="AE48" i="15"/>
  <c r="T48" i="15"/>
  <c r="AE32" i="15"/>
  <c r="T32" i="15"/>
  <c r="AE16" i="15"/>
  <c r="AJ16" i="15" s="1"/>
  <c r="T16" i="15"/>
  <c r="AE160" i="15"/>
  <c r="T160" i="15"/>
  <c r="AE8" i="15"/>
  <c r="AJ8" i="15" s="1"/>
  <c r="AK8" i="15"/>
  <c r="AE109" i="15"/>
  <c r="T109" i="15"/>
  <c r="AE93" i="15"/>
  <c r="T93" i="15"/>
  <c r="AE77" i="15"/>
  <c r="T77" i="15"/>
  <c r="AE61" i="15"/>
  <c r="T61" i="15"/>
  <c r="AE45" i="15"/>
  <c r="T45" i="15"/>
  <c r="Z29" i="15"/>
  <c r="AB29" i="15"/>
  <c r="T29" i="15"/>
  <c r="AE29" i="15"/>
  <c r="AE13" i="15"/>
  <c r="AJ13" i="15" s="1"/>
  <c r="T13" i="15"/>
  <c r="AE124" i="15"/>
  <c r="T124" i="15"/>
  <c r="AE140" i="15"/>
  <c r="T140" i="15"/>
  <c r="T158" i="15"/>
  <c r="AE158" i="15"/>
  <c r="AE180" i="15"/>
  <c r="T180" i="15"/>
  <c r="T201" i="15"/>
  <c r="AE201" i="15"/>
  <c r="AE108" i="15"/>
  <c r="T108" i="15"/>
  <c r="AE92" i="15"/>
  <c r="T92" i="15"/>
  <c r="AE76" i="15"/>
  <c r="T76" i="15"/>
  <c r="AE60" i="15"/>
  <c r="T60" i="15"/>
  <c r="AE44" i="15"/>
  <c r="T44" i="15"/>
  <c r="AE28" i="15"/>
  <c r="T28" i="15"/>
  <c r="T12" i="15"/>
  <c r="AE12" i="15"/>
  <c r="AJ12" i="15" s="1"/>
  <c r="T129" i="15"/>
  <c r="AE129" i="15"/>
  <c r="T145" i="15"/>
  <c r="AE145" i="15"/>
  <c r="T208" i="15"/>
  <c r="AE208" i="15"/>
  <c r="BA27" i="15"/>
  <c r="T199" i="15"/>
  <c r="AE199" i="15"/>
  <c r="T183" i="15"/>
  <c r="AE183" i="15"/>
  <c r="T167" i="15"/>
  <c r="AE167" i="15"/>
  <c r="T151" i="15"/>
  <c r="AE151" i="15"/>
  <c r="AE195" i="15"/>
  <c r="T195" i="15"/>
  <c r="AE179" i="15"/>
  <c r="T179" i="15"/>
  <c r="AE163" i="15"/>
  <c r="T163" i="15"/>
  <c r="AE207" i="15"/>
  <c r="T207" i="15"/>
  <c r="AE191" i="15"/>
  <c r="T191" i="15"/>
  <c r="AE175" i="15"/>
  <c r="T175" i="15"/>
  <c r="AE159" i="15"/>
  <c r="T159" i="15"/>
  <c r="T203" i="15"/>
  <c r="AE203" i="15"/>
  <c r="T187" i="15"/>
  <c r="AE187" i="15"/>
  <c r="T171" i="15"/>
  <c r="AE171" i="15"/>
  <c r="T155" i="15"/>
  <c r="AE155" i="15"/>
  <c r="U6" i="23"/>
  <c r="U8" i="23" s="1"/>
  <c r="M8" i="23" s="1"/>
  <c r="AL9" i="23"/>
  <c r="AM65" i="23"/>
  <c r="AL43" i="23"/>
  <c r="AK37" i="23"/>
  <c r="AM51" i="23"/>
  <c r="AK51" i="23"/>
  <c r="AL51" i="23"/>
  <c r="AM50" i="23"/>
  <c r="AK50" i="23"/>
  <c r="AL50" i="23"/>
  <c r="AL61" i="23"/>
  <c r="AK61" i="23"/>
  <c r="AM61" i="23"/>
  <c r="AM11" i="23"/>
  <c r="AK11" i="23"/>
  <c r="AL12" i="23"/>
  <c r="AM12" i="23"/>
  <c r="AL20" i="23"/>
  <c r="AM20" i="23"/>
  <c r="AK20" i="23"/>
  <c r="AL63" i="23"/>
  <c r="AM63" i="23"/>
  <c r="AK63" i="23"/>
  <c r="AM15" i="23"/>
  <c r="AK15" i="23"/>
  <c r="AK62" i="23"/>
  <c r="AM62" i="23"/>
  <c r="AL62" i="23"/>
  <c r="AK45" i="23"/>
  <c r="AM45" i="23"/>
  <c r="AL45" i="23"/>
  <c r="AM27" i="23"/>
  <c r="AK27" i="23"/>
  <c r="AL27" i="23"/>
  <c r="AM67" i="23"/>
  <c r="AM60" i="23"/>
  <c r="AK60" i="23"/>
  <c r="AL60" i="23"/>
  <c r="AL42" i="23"/>
  <c r="AL24" i="23"/>
  <c r="AM24" i="23"/>
  <c r="AK24" i="23"/>
  <c r="U9" i="23"/>
  <c r="U10" i="23" s="1"/>
  <c r="X9" i="23"/>
  <c r="X10" i="23" s="1"/>
  <c r="X11" i="23" s="1"/>
  <c r="AK8" i="23"/>
  <c r="AL8" i="23"/>
  <c r="AM8" i="23"/>
  <c r="V9" i="23"/>
  <c r="AL14" i="23"/>
  <c r="AM14" i="23"/>
  <c r="AK14" i="23"/>
  <c r="AK49" i="23"/>
  <c r="AL49" i="23"/>
  <c r="AM49" i="23"/>
  <c r="W9" i="23"/>
  <c r="W10" i="23" s="1"/>
  <c r="AM58" i="23"/>
  <c r="AK58" i="23"/>
  <c r="AL58" i="23"/>
  <c r="AK19" i="23"/>
  <c r="AM19" i="23"/>
  <c r="AL19" i="23"/>
  <c r="AZ19" i="23"/>
  <c r="AZ27" i="23" s="1"/>
  <c r="G12" i="23"/>
  <c r="C13" i="23"/>
  <c r="I12" i="23"/>
  <c r="F12" i="23"/>
  <c r="R12" i="23" s="1"/>
  <c r="S12" i="23"/>
  <c r="AD12" i="23" s="1"/>
  <c r="J10" i="15"/>
  <c r="A10" i="15"/>
  <c r="G11" i="15"/>
  <c r="I11" i="15"/>
  <c r="S11" i="15"/>
  <c r="AD11" i="15" s="1"/>
  <c r="F11" i="15"/>
  <c r="R11" i="15" s="1"/>
  <c r="C12" i="15"/>
  <c r="H10" i="15"/>
  <c r="B10" i="15"/>
  <c r="AZ20" i="22"/>
  <c r="AZ28" i="22" s="1"/>
  <c r="AZ20" i="14"/>
  <c r="AZ28" i="14" s="1"/>
  <c r="BA28" i="24"/>
  <c r="BA28" i="21"/>
  <c r="AZ20" i="21"/>
  <c r="AZ28" i="21" s="1"/>
  <c r="AU27" i="17"/>
  <c r="AT18" i="17"/>
  <c r="AU26" i="17"/>
  <c r="AU26" i="21"/>
  <c r="AT18" i="21"/>
  <c r="BA27" i="17"/>
  <c r="AZ19" i="17"/>
  <c r="AZ27" i="17" s="1"/>
  <c r="BA28" i="17"/>
  <c r="AZ20" i="17"/>
  <c r="AZ28" i="17" s="1"/>
  <c r="BA27" i="22"/>
  <c r="AZ19" i="22"/>
  <c r="AZ27" i="22" s="1"/>
  <c r="AZ20" i="18"/>
  <c r="AZ28" i="18" s="1"/>
  <c r="I8" i="28"/>
  <c r="E13" i="26"/>
  <c r="AH8" i="28"/>
  <c r="K6" i="28"/>
  <c r="E12" i="19"/>
  <c r="AV13" i="1"/>
  <c r="N6" i="28"/>
  <c r="M12" i="19"/>
  <c r="AT20" i="18"/>
  <c r="AT28" i="18" s="1"/>
  <c r="AV29" i="18" s="1"/>
  <c r="AZ19" i="14"/>
  <c r="AZ27" i="14" s="1"/>
  <c r="AE6" i="28"/>
  <c r="E28" i="19"/>
  <c r="AU27" i="14"/>
  <c r="AI6" i="28"/>
  <c r="M28" i="19"/>
  <c r="AT20" i="14"/>
  <c r="AU28" i="14"/>
  <c r="AU27" i="24"/>
  <c r="AT19" i="24"/>
  <c r="AT27" i="24" s="1"/>
  <c r="BA26" i="14"/>
  <c r="AZ18" i="14"/>
  <c r="AZ26" i="14" s="1"/>
  <c r="AK6" i="28"/>
  <c r="M27" i="19"/>
  <c r="M27" i="26"/>
  <c r="BA27" i="18"/>
  <c r="AZ19" i="18"/>
  <c r="AZ27" i="18" s="1"/>
  <c r="AZ18" i="24"/>
  <c r="AZ26" i="24" s="1"/>
  <c r="BA26" i="24"/>
  <c r="AZ20" i="15"/>
  <c r="AZ28" i="15" s="1"/>
  <c r="BA28" i="15"/>
  <c r="AL6" i="28"/>
  <c r="E33" i="19"/>
  <c r="E32" i="19"/>
  <c r="AN6" i="28"/>
  <c r="BA28" i="23"/>
  <c r="AZ20" i="23"/>
  <c r="AZ28" i="23" s="1"/>
  <c r="AT26" i="24"/>
  <c r="AE71" i="20"/>
  <c r="T201" i="20"/>
  <c r="AE85" i="20"/>
  <c r="T100" i="20"/>
  <c r="AE23" i="20"/>
  <c r="AE43" i="20"/>
  <c r="AE142" i="20"/>
  <c r="T203" i="20"/>
  <c r="T96" i="20"/>
  <c r="AE202" i="20"/>
  <c r="AE136" i="20"/>
  <c r="T176" i="20"/>
  <c r="T24" i="20"/>
  <c r="T29" i="20"/>
  <c r="T108" i="20"/>
  <c r="AZ20" i="16"/>
  <c r="AZ28" i="16" s="1"/>
  <c r="T155" i="16"/>
  <c r="AL8" i="16"/>
  <c r="AE172" i="16"/>
  <c r="T156" i="16"/>
  <c r="T123" i="16"/>
  <c r="T22" i="16"/>
  <c r="AK22" i="16" s="1"/>
  <c r="T204" i="16"/>
  <c r="T35" i="16"/>
  <c r="T91" i="16"/>
  <c r="T13" i="16"/>
  <c r="AM13" i="16" s="1"/>
  <c r="AE60" i="16"/>
  <c r="T30" i="16"/>
  <c r="AE190" i="16"/>
  <c r="T190" i="16"/>
  <c r="AE126" i="16"/>
  <c r="T126" i="16"/>
  <c r="T10" i="16"/>
  <c r="AE10" i="16"/>
  <c r="AJ10" i="16" s="1"/>
  <c r="T88" i="16"/>
  <c r="AE88" i="16"/>
  <c r="AE174" i="16"/>
  <c r="T174" i="16"/>
  <c r="T26" i="16"/>
  <c r="AE26" i="16"/>
  <c r="AJ26" i="16" s="1"/>
  <c r="AE124" i="16"/>
  <c r="T75" i="16"/>
  <c r="AE158" i="16"/>
  <c r="T158" i="16"/>
  <c r="H34" i="16"/>
  <c r="T42" i="16"/>
  <c r="AE42" i="16"/>
  <c r="AE188" i="16"/>
  <c r="AE32" i="16"/>
  <c r="T19" i="16"/>
  <c r="T107" i="16"/>
  <c r="AE160" i="16"/>
  <c r="T69" i="16"/>
  <c r="Y29" i="16"/>
  <c r="T51" i="16"/>
  <c r="T29" i="16"/>
  <c r="T139" i="16"/>
  <c r="T171" i="16"/>
  <c r="T203" i="16"/>
  <c r="AE206" i="16"/>
  <c r="T206" i="16"/>
  <c r="AE142" i="16"/>
  <c r="T142" i="16"/>
  <c r="AL22" i="16"/>
  <c r="AE130" i="20"/>
  <c r="AT10" i="20"/>
  <c r="T166" i="20"/>
  <c r="AE56" i="20"/>
  <c r="AE159" i="20"/>
  <c r="T84" i="20"/>
  <c r="AE40" i="20"/>
  <c r="BA27" i="1"/>
  <c r="AZ19" i="1"/>
  <c r="AZ27" i="1" s="1"/>
  <c r="AU27" i="1"/>
  <c r="AT19" i="1"/>
  <c r="AZ20" i="1"/>
  <c r="AZ28" i="1" s="1"/>
  <c r="BA28" i="1"/>
  <c r="C8" i="28"/>
  <c r="E8" i="26"/>
  <c r="AE59" i="16"/>
  <c r="T59" i="16"/>
  <c r="AE90" i="16"/>
  <c r="T90" i="16"/>
  <c r="T106" i="16"/>
  <c r="AE106" i="16"/>
  <c r="T41" i="16"/>
  <c r="Y41" i="16"/>
  <c r="AE71" i="16"/>
  <c r="T71" i="16"/>
  <c r="AE15" i="16"/>
  <c r="AJ15" i="16" s="1"/>
  <c r="T15" i="16"/>
  <c r="AE31" i="16"/>
  <c r="T31" i="16"/>
  <c r="AE47" i="16"/>
  <c r="T47" i="16"/>
  <c r="T97" i="16"/>
  <c r="T65" i="16"/>
  <c r="AL25" i="16"/>
  <c r="T127" i="16"/>
  <c r="T191" i="16"/>
  <c r="AE55" i="16"/>
  <c r="T55" i="16"/>
  <c r="AE70" i="16"/>
  <c r="T70" i="16"/>
  <c r="T86" i="16"/>
  <c r="AE86" i="16"/>
  <c r="AE102" i="16"/>
  <c r="T102" i="16"/>
  <c r="AE195" i="16"/>
  <c r="T195" i="16"/>
  <c r="AE179" i="16"/>
  <c r="J179" i="16"/>
  <c r="T179" i="16"/>
  <c r="AE163" i="16"/>
  <c r="T163" i="16"/>
  <c r="AE147" i="16"/>
  <c r="T147" i="16"/>
  <c r="AE131" i="16"/>
  <c r="T131" i="16"/>
  <c r="AE115" i="16"/>
  <c r="T115" i="16"/>
  <c r="J53" i="16"/>
  <c r="J63" i="16" s="1"/>
  <c r="AA53" i="16"/>
  <c r="Z53" i="16"/>
  <c r="V6" i="16" s="1"/>
  <c r="V8" i="16" s="1"/>
  <c r="V9" i="16" s="1"/>
  <c r="Y53" i="16"/>
  <c r="U6" i="16" s="1"/>
  <c r="U8" i="16" s="1"/>
  <c r="U9" i="16" s="1"/>
  <c r="AB53" i="16"/>
  <c r="T77" i="16"/>
  <c r="T74" i="16"/>
  <c r="AE74" i="16"/>
  <c r="AE103" i="16"/>
  <c r="T103" i="16"/>
  <c r="T144" i="16"/>
  <c r="T128" i="16"/>
  <c r="T12" i="16"/>
  <c r="AL12" i="16" s="1"/>
  <c r="AE28" i="16"/>
  <c r="AJ28" i="16" s="1"/>
  <c r="AE44" i="16"/>
  <c r="T113" i="16"/>
  <c r="T81" i="16"/>
  <c r="AM9" i="16"/>
  <c r="T87" i="16"/>
  <c r="T159" i="16"/>
  <c r="AA41" i="16"/>
  <c r="W6" i="16" s="1"/>
  <c r="W8" i="16" s="1"/>
  <c r="W9" i="16" s="1"/>
  <c r="W10" i="16" s="1"/>
  <c r="AE63" i="16"/>
  <c r="T63" i="16"/>
  <c r="AE78" i="16"/>
  <c r="T78" i="16"/>
  <c r="AE94" i="16"/>
  <c r="T94" i="16"/>
  <c r="AE110" i="16"/>
  <c r="T110" i="16"/>
  <c r="AE56" i="16"/>
  <c r="AE25" i="16"/>
  <c r="AJ25" i="16" s="1"/>
  <c r="AB41" i="16"/>
  <c r="T175" i="16"/>
  <c r="AE66" i="16"/>
  <c r="T66" i="16"/>
  <c r="AE82" i="16"/>
  <c r="T82" i="16"/>
  <c r="AE98" i="16"/>
  <c r="T98" i="16"/>
  <c r="AE114" i="16"/>
  <c r="T114" i="16"/>
  <c r="AE199" i="16"/>
  <c r="T199" i="16"/>
  <c r="AE183" i="16"/>
  <c r="T183" i="16"/>
  <c r="AE167" i="16"/>
  <c r="T167" i="16"/>
  <c r="AE151" i="16"/>
  <c r="T151" i="16"/>
  <c r="AE135" i="16"/>
  <c r="T135" i="16"/>
  <c r="AE119" i="16"/>
  <c r="T119" i="16"/>
  <c r="T17" i="16"/>
  <c r="AE17" i="16"/>
  <c r="AJ17" i="16" s="1"/>
  <c r="T33" i="16"/>
  <c r="AE33" i="16"/>
  <c r="T49" i="16"/>
  <c r="AE49" i="16"/>
  <c r="AE79" i="16"/>
  <c r="T79" i="16"/>
  <c r="AE111" i="16"/>
  <c r="T111" i="16"/>
  <c r="T58" i="16"/>
  <c r="AE58" i="16"/>
  <c r="AL21" i="16"/>
  <c r="AK21" i="16"/>
  <c r="AL23" i="16"/>
  <c r="AM23" i="16"/>
  <c r="AL14" i="16"/>
  <c r="AM14" i="16"/>
  <c r="AK18" i="16"/>
  <c r="AL18" i="16"/>
  <c r="AM18" i="16"/>
  <c r="AK27" i="16"/>
  <c r="AL27" i="16"/>
  <c r="AM27" i="16"/>
  <c r="AM19" i="16"/>
  <c r="AK19" i="16"/>
  <c r="AL19" i="16"/>
  <c r="AK13" i="16"/>
  <c r="AL13" i="16"/>
  <c r="AM11" i="16"/>
  <c r="AL11" i="16"/>
  <c r="AK11" i="16"/>
  <c r="BA26" i="16"/>
  <c r="AZ18" i="16"/>
  <c r="AZ26" i="16" s="1"/>
  <c r="AM12" i="16"/>
  <c r="AK16" i="16"/>
  <c r="AL16" i="16"/>
  <c r="AM16" i="16"/>
  <c r="AK24" i="16"/>
  <c r="AM24" i="16"/>
  <c r="AL24" i="16"/>
  <c r="AK20" i="16"/>
  <c r="AM20" i="16"/>
  <c r="AL20" i="16"/>
  <c r="AK28" i="16"/>
  <c r="AL28" i="16"/>
  <c r="AM28" i="16"/>
  <c r="AE92" i="20"/>
  <c r="AE94" i="20"/>
  <c r="T72" i="20"/>
  <c r="AE66" i="20"/>
  <c r="T8" i="20"/>
  <c r="AM8" i="20" s="1"/>
  <c r="AE133" i="20"/>
  <c r="T88" i="20"/>
  <c r="T42" i="20"/>
  <c r="AE42" i="20"/>
  <c r="T155" i="20"/>
  <c r="AE132" i="20"/>
  <c r="Y61" i="20"/>
  <c r="Z61" i="20"/>
  <c r="AA61" i="20"/>
  <c r="AB61" i="20"/>
  <c r="T101" i="20"/>
  <c r="AZ18" i="20"/>
  <c r="AZ26" i="20" s="1"/>
  <c r="AE194" i="20"/>
  <c r="AE205" i="20"/>
  <c r="AE19" i="20"/>
  <c r="T120" i="20"/>
  <c r="AE120" i="20"/>
  <c r="T128" i="20"/>
  <c r="T129" i="20"/>
  <c r="AE179" i="20"/>
  <c r="T165" i="20"/>
  <c r="AZ19" i="20"/>
  <c r="AZ27" i="20" s="1"/>
  <c r="T170" i="20"/>
  <c r="AE58" i="20"/>
  <c r="AE162" i="20"/>
  <c r="T70" i="20"/>
  <c r="AZ20" i="20"/>
  <c r="AZ28" i="20" s="1"/>
  <c r="T67" i="20"/>
  <c r="AE33" i="20"/>
  <c r="AE147" i="20"/>
  <c r="T139" i="20"/>
  <c r="T74" i="20"/>
  <c r="AK14" i="20"/>
  <c r="AM14" i="20"/>
  <c r="AE65" i="20"/>
  <c r="T65" i="20"/>
  <c r="T26" i="20"/>
  <c r="AE26" i="20"/>
  <c r="AM13" i="20"/>
  <c r="AL8" i="20"/>
  <c r="T107" i="20"/>
  <c r="AB28" i="20"/>
  <c r="AK13" i="20"/>
  <c r="T52" i="20"/>
  <c r="BA28" i="20"/>
  <c r="AE206" i="20"/>
  <c r="T149" i="20"/>
  <c r="AE64" i="20"/>
  <c r="Y64" i="20"/>
  <c r="AB64" i="20"/>
  <c r="Z64" i="20"/>
  <c r="V6" i="20" s="1"/>
  <c r="V8" i="20" s="1"/>
  <c r="V9" i="20" s="1"/>
  <c r="V10" i="20" s="1"/>
  <c r="AA64" i="20"/>
  <c r="W6" i="20" s="1"/>
  <c r="W8" i="20" s="1"/>
  <c r="AE174" i="20"/>
  <c r="AE180" i="20"/>
  <c r="T180" i="20"/>
  <c r="AE168" i="20"/>
  <c r="AV12" i="20"/>
  <c r="T104" i="20"/>
  <c r="AE104" i="20"/>
  <c r="AV11" i="20"/>
  <c r="AU11" i="20" s="1"/>
  <c r="AT11" i="20" s="1"/>
  <c r="T125" i="20"/>
  <c r="T99" i="20"/>
  <c r="AE188" i="20"/>
  <c r="T9" i="20"/>
  <c r="AL9" i="20" s="1"/>
  <c r="AE28" i="20"/>
  <c r="T28" i="20"/>
  <c r="Y28" i="20"/>
  <c r="T69" i="20"/>
  <c r="AE69" i="20"/>
  <c r="AE27" i="20"/>
  <c r="T27" i="20"/>
  <c r="AE145" i="20"/>
  <c r="T145" i="20"/>
  <c r="AE79" i="20"/>
  <c r="T79" i="20"/>
  <c r="T80" i="20"/>
  <c r="AE80" i="20"/>
  <c r="AE48" i="20"/>
  <c r="T48" i="20"/>
  <c r="T131" i="20"/>
  <c r="AE131" i="20"/>
  <c r="T22" i="20"/>
  <c r="AE22" i="20"/>
  <c r="T124" i="20"/>
  <c r="AE124" i="20"/>
  <c r="AE21" i="20"/>
  <c r="T90" i="20"/>
  <c r="AE90" i="20"/>
  <c r="AE173" i="20"/>
  <c r="J173" i="20"/>
  <c r="J183" i="20" s="1"/>
  <c r="AE39" i="20"/>
  <c r="T39" i="20"/>
  <c r="T11" i="20"/>
  <c r="AE11" i="20"/>
  <c r="AJ11" i="20" s="1"/>
  <c r="T110" i="20"/>
  <c r="AE110" i="20"/>
  <c r="AE93" i="20"/>
  <c r="T93" i="20"/>
  <c r="AE117" i="20"/>
  <c r="T117" i="20"/>
  <c r="AE160" i="20"/>
  <c r="AE57" i="20"/>
  <c r="T89" i="20"/>
  <c r="T138" i="20"/>
  <c r="T140" i="20"/>
  <c r="AE140" i="20"/>
  <c r="AE106" i="20"/>
  <c r="T106" i="20"/>
  <c r="AE189" i="20"/>
  <c r="T189" i="20"/>
  <c r="AE137" i="20"/>
  <c r="T137" i="20"/>
  <c r="T20" i="20"/>
  <c r="AE20" i="20"/>
  <c r="AE199" i="20"/>
  <c r="T199" i="20"/>
  <c r="T81" i="20"/>
  <c r="AE81" i="20"/>
  <c r="AE182" i="20"/>
  <c r="T182" i="20"/>
  <c r="T82" i="20"/>
  <c r="AE82" i="20"/>
  <c r="T30" i="20"/>
  <c r="AE30" i="20"/>
  <c r="AE13" i="20"/>
  <c r="AJ13" i="20" s="1"/>
  <c r="AE105" i="20"/>
  <c r="AE172" i="20"/>
  <c r="T172" i="20"/>
  <c r="AE134" i="20"/>
  <c r="T134" i="20"/>
  <c r="AE204" i="20"/>
  <c r="T204" i="20"/>
  <c r="T118" i="20"/>
  <c r="AE118" i="20"/>
  <c r="AE191" i="20"/>
  <c r="T191" i="20"/>
  <c r="AE111" i="20"/>
  <c r="T111" i="20"/>
  <c r="AE113" i="20"/>
  <c r="T113" i="20"/>
  <c r="AE12" i="20"/>
  <c r="AJ12" i="20" s="1"/>
  <c r="T12" i="20"/>
  <c r="AE158" i="20"/>
  <c r="T158" i="20"/>
  <c r="T119" i="20"/>
  <c r="AE119" i="20"/>
  <c r="T185" i="20"/>
  <c r="AE185" i="20"/>
  <c r="AE34" i="20"/>
  <c r="T34" i="20"/>
  <c r="T200" i="20"/>
  <c r="AE200" i="20"/>
  <c r="T146" i="20"/>
  <c r="AE146" i="20"/>
  <c r="T78" i="20"/>
  <c r="AE78" i="20"/>
  <c r="AE198" i="20"/>
  <c r="T198" i="20"/>
  <c r="AE148" i="20"/>
  <c r="T148" i="20"/>
  <c r="T103" i="20"/>
  <c r="AE103" i="20"/>
  <c r="T41" i="20"/>
  <c r="AE41" i="20"/>
  <c r="AE175" i="20"/>
  <c r="T175" i="20"/>
  <c r="AE114" i="20"/>
  <c r="T114" i="20"/>
  <c r="AE53" i="20"/>
  <c r="T53" i="20"/>
  <c r="T44" i="20"/>
  <c r="AE44" i="20"/>
  <c r="H87" i="20"/>
  <c r="H104" i="20" s="1"/>
  <c r="H168" i="20" s="1"/>
  <c r="AK16" i="20"/>
  <c r="AM16" i="20"/>
  <c r="AL16" i="20"/>
  <c r="T61" i="20"/>
  <c r="AE61" i="20"/>
  <c r="AE63" i="20"/>
  <c r="T63" i="20"/>
  <c r="AE190" i="20"/>
  <c r="T190" i="20"/>
  <c r="T135" i="20"/>
  <c r="AE135" i="20"/>
  <c r="T83" i="20"/>
  <c r="AE83" i="20"/>
  <c r="T15" i="20"/>
  <c r="AE15" i="20"/>
  <c r="AJ15" i="20" s="1"/>
  <c r="AE150" i="20"/>
  <c r="T150" i="20"/>
  <c r="T60" i="20"/>
  <c r="AE60" i="20"/>
  <c r="AE126" i="20"/>
  <c r="T126" i="20"/>
  <c r="T171" i="20"/>
  <c r="AE171" i="20"/>
  <c r="T207" i="20"/>
  <c r="AE207" i="20"/>
  <c r="T91" i="20"/>
  <c r="AE91" i="20"/>
  <c r="AE37" i="20"/>
  <c r="T37" i="20"/>
  <c r="AE163" i="20"/>
  <c r="T163" i="20"/>
  <c r="AE109" i="20"/>
  <c r="T109" i="20"/>
  <c r="AE50" i="20"/>
  <c r="T50" i="20"/>
  <c r="AE127" i="20"/>
  <c r="T127" i="20"/>
  <c r="T77" i="20"/>
  <c r="AE77" i="20"/>
  <c r="AE196" i="20"/>
  <c r="T196" i="20"/>
  <c r="T73" i="20"/>
  <c r="AE73" i="20"/>
  <c r="AE164" i="20"/>
  <c r="T164" i="20"/>
  <c r="AM10" i="20"/>
  <c r="AL10" i="20"/>
  <c r="AK10" i="20"/>
  <c r="J193" i="20"/>
  <c r="J201" i="20" s="1"/>
  <c r="AL263" i="23" l="1"/>
  <c r="AM263" i="23"/>
  <c r="AK263" i="23"/>
  <c r="AL295" i="23"/>
  <c r="AM295" i="23"/>
  <c r="AK295" i="23"/>
  <c r="AL219" i="23"/>
  <c r="AM219" i="23"/>
  <c r="AK219" i="23"/>
  <c r="AL283" i="23"/>
  <c r="AM283" i="23"/>
  <c r="AK283" i="23"/>
  <c r="AL216" i="23"/>
  <c r="AK216" i="23"/>
  <c r="AM216" i="23"/>
  <c r="AL204" i="23"/>
  <c r="AK204" i="23"/>
  <c r="AM204" i="23"/>
  <c r="AK43" i="23"/>
  <c r="AM214" i="23"/>
  <c r="AK214" i="23"/>
  <c r="AL214" i="23"/>
  <c r="AM246" i="23"/>
  <c r="AK246" i="23"/>
  <c r="AL246" i="23"/>
  <c r="AM278" i="23"/>
  <c r="AK278" i="23"/>
  <c r="AL278" i="23"/>
  <c r="AM229" i="23"/>
  <c r="AL229" i="23"/>
  <c r="AK229" i="23"/>
  <c r="AM261" i="23"/>
  <c r="AL261" i="23"/>
  <c r="AK261" i="23"/>
  <c r="AM293" i="23"/>
  <c r="AL293" i="23"/>
  <c r="AK293" i="23"/>
  <c r="AK292" i="23"/>
  <c r="AM292" i="23"/>
  <c r="AL292" i="23"/>
  <c r="AL220" i="23"/>
  <c r="AK220" i="23"/>
  <c r="AM220" i="23"/>
  <c r="AL248" i="23"/>
  <c r="AK248" i="23"/>
  <c r="AM248" i="23"/>
  <c r="AM218" i="23"/>
  <c r="AK218" i="23"/>
  <c r="AL218" i="23"/>
  <c r="AM250" i="23"/>
  <c r="AK250" i="23"/>
  <c r="AL250" i="23"/>
  <c r="AM282" i="23"/>
  <c r="AK282" i="23"/>
  <c r="AL282" i="23"/>
  <c r="AM201" i="23"/>
  <c r="AL201" i="23"/>
  <c r="AK201" i="23"/>
  <c r="AM233" i="23"/>
  <c r="AL233" i="23"/>
  <c r="AK233" i="23"/>
  <c r="AM265" i="23"/>
  <c r="AL265" i="23"/>
  <c r="AK265" i="23"/>
  <c r="AM297" i="23"/>
  <c r="AL297" i="23"/>
  <c r="AK297" i="23"/>
  <c r="AM206" i="23"/>
  <c r="AK206" i="23"/>
  <c r="AL206" i="23"/>
  <c r="AM238" i="23"/>
  <c r="AK238" i="23"/>
  <c r="AL238" i="23"/>
  <c r="AM270" i="23"/>
  <c r="AK270" i="23"/>
  <c r="AL270" i="23"/>
  <c r="AL207" i="23"/>
  <c r="AM207" i="23"/>
  <c r="AK207" i="23"/>
  <c r="AL239" i="23"/>
  <c r="AM239" i="23"/>
  <c r="AK239" i="23"/>
  <c r="AL271" i="23"/>
  <c r="AM271" i="23"/>
  <c r="AK271" i="23"/>
  <c r="AM205" i="23"/>
  <c r="AL205" i="23"/>
  <c r="AK205" i="23"/>
  <c r="AM237" i="23"/>
  <c r="AL237" i="23"/>
  <c r="AK237" i="23"/>
  <c r="AM269" i="23"/>
  <c r="AL269" i="23"/>
  <c r="AK269" i="23"/>
  <c r="AM301" i="23"/>
  <c r="AL301" i="23"/>
  <c r="AK301" i="23"/>
  <c r="AL208" i="23"/>
  <c r="AK208" i="23"/>
  <c r="AM208" i="23"/>
  <c r="AL252" i="23"/>
  <c r="AK252" i="23"/>
  <c r="AM252" i="23"/>
  <c r="C206" i="23"/>
  <c r="S205" i="23"/>
  <c r="AD205" i="23" s="1"/>
  <c r="F205" i="23"/>
  <c r="AM226" i="23"/>
  <c r="AK226" i="23"/>
  <c r="AL226" i="23"/>
  <c r="AM258" i="23"/>
  <c r="AK258" i="23"/>
  <c r="AL258" i="23"/>
  <c r="AM290" i="23"/>
  <c r="AK290" i="23"/>
  <c r="AL290" i="23"/>
  <c r="AM37" i="23"/>
  <c r="AL65" i="23"/>
  <c r="AK42" i="23"/>
  <c r="AK67" i="23"/>
  <c r="AM230" i="23"/>
  <c r="AK230" i="23"/>
  <c r="AL230" i="23"/>
  <c r="AM262" i="23"/>
  <c r="AK262" i="23"/>
  <c r="AL262" i="23"/>
  <c r="AM294" i="23"/>
  <c r="AK294" i="23"/>
  <c r="AL294" i="23"/>
  <c r="AM213" i="23"/>
  <c r="AL213" i="23"/>
  <c r="AK213" i="23"/>
  <c r="AM245" i="23"/>
  <c r="AL245" i="23"/>
  <c r="AK245" i="23"/>
  <c r="AM277" i="23"/>
  <c r="AL277" i="23"/>
  <c r="AK277" i="23"/>
  <c r="AL228" i="23"/>
  <c r="AK228" i="23"/>
  <c r="AM228" i="23"/>
  <c r="AK280" i="23"/>
  <c r="AM280" i="23"/>
  <c r="AL280" i="23"/>
  <c r="AL240" i="23"/>
  <c r="AK240" i="23"/>
  <c r="AM240" i="23"/>
  <c r="AM202" i="23"/>
  <c r="AK202" i="23"/>
  <c r="AL202" i="23"/>
  <c r="AM234" i="23"/>
  <c r="AK234" i="23"/>
  <c r="AL234" i="23"/>
  <c r="AM266" i="23"/>
  <c r="AK266" i="23"/>
  <c r="AL266" i="23"/>
  <c r="AM298" i="23"/>
  <c r="AK298" i="23"/>
  <c r="AL298" i="23"/>
  <c r="AM217" i="23"/>
  <c r="AL217" i="23"/>
  <c r="AK217" i="23"/>
  <c r="AM249" i="23"/>
  <c r="AL249" i="23"/>
  <c r="AK249" i="23"/>
  <c r="AM281" i="23"/>
  <c r="AL281" i="23"/>
  <c r="AK281" i="23"/>
  <c r="AM222" i="23"/>
  <c r="AK222" i="23"/>
  <c r="AL222" i="23"/>
  <c r="AM254" i="23"/>
  <c r="AK254" i="23"/>
  <c r="AL254" i="23"/>
  <c r="AM286" i="23"/>
  <c r="AK286" i="23"/>
  <c r="AL286" i="23"/>
  <c r="AL223" i="23"/>
  <c r="AM223" i="23"/>
  <c r="AK223" i="23"/>
  <c r="AL255" i="23"/>
  <c r="AM255" i="23"/>
  <c r="AK255" i="23"/>
  <c r="AL287" i="23"/>
  <c r="AM287" i="23"/>
  <c r="AK287" i="23"/>
  <c r="AM221" i="23"/>
  <c r="AL221" i="23"/>
  <c r="AK221" i="23"/>
  <c r="AM253" i="23"/>
  <c r="AL253" i="23"/>
  <c r="AK253" i="23"/>
  <c r="AM285" i="23"/>
  <c r="AL285" i="23"/>
  <c r="AK285" i="23"/>
  <c r="AL260" i="23"/>
  <c r="AK260" i="23"/>
  <c r="AM260" i="23"/>
  <c r="AK284" i="23"/>
  <c r="AM284" i="23"/>
  <c r="AL284" i="23"/>
  <c r="AK272" i="23"/>
  <c r="AM272" i="23"/>
  <c r="AL272" i="23"/>
  <c r="AM210" i="23"/>
  <c r="AK210" i="23"/>
  <c r="AL210" i="23"/>
  <c r="AM242" i="23"/>
  <c r="AK242" i="23"/>
  <c r="AL242" i="23"/>
  <c r="AM274" i="23"/>
  <c r="AK274" i="23"/>
  <c r="AL274" i="23"/>
  <c r="AL231" i="23"/>
  <c r="AM231" i="23"/>
  <c r="AK231" i="23"/>
  <c r="AL251" i="23"/>
  <c r="AM251" i="23"/>
  <c r="AK251" i="23"/>
  <c r="AK268" i="23"/>
  <c r="AM268" i="23"/>
  <c r="AL268" i="23"/>
  <c r="AL211" i="23"/>
  <c r="AK211" i="23"/>
  <c r="AM211" i="23"/>
  <c r="AL243" i="23"/>
  <c r="AK243" i="23"/>
  <c r="AM243" i="23"/>
  <c r="AL275" i="23"/>
  <c r="AK275" i="23"/>
  <c r="AM275" i="23"/>
  <c r="AM209" i="23"/>
  <c r="AL209" i="23"/>
  <c r="AK209" i="23"/>
  <c r="AM241" i="23"/>
  <c r="AL241" i="23"/>
  <c r="AK241" i="23"/>
  <c r="AM273" i="23"/>
  <c r="AL273" i="23"/>
  <c r="AK273" i="23"/>
  <c r="AL212" i="23"/>
  <c r="AK212" i="23"/>
  <c r="AM212" i="23"/>
  <c r="AL264" i="23"/>
  <c r="AK264" i="23"/>
  <c r="AM264" i="23"/>
  <c r="AL224" i="23"/>
  <c r="AK224" i="23"/>
  <c r="AM224" i="23"/>
  <c r="AK300" i="23"/>
  <c r="AM300" i="23"/>
  <c r="AL300" i="23"/>
  <c r="AL232" i="23"/>
  <c r="AK232" i="23"/>
  <c r="AM232" i="23"/>
  <c r="AL215" i="23"/>
  <c r="AM215" i="23"/>
  <c r="AK215" i="23"/>
  <c r="AL247" i="23"/>
  <c r="AM247" i="23"/>
  <c r="AK247" i="23"/>
  <c r="AL279" i="23"/>
  <c r="AM279" i="23"/>
  <c r="AK279" i="23"/>
  <c r="AL203" i="23"/>
  <c r="AM203" i="23"/>
  <c r="AK203" i="23"/>
  <c r="AL235" i="23"/>
  <c r="AM235" i="23"/>
  <c r="AK235" i="23"/>
  <c r="AL267" i="23"/>
  <c r="AM267" i="23"/>
  <c r="AK267" i="23"/>
  <c r="AL299" i="23"/>
  <c r="AM299" i="23"/>
  <c r="AK299" i="23"/>
  <c r="AL244" i="23"/>
  <c r="AK244" i="23"/>
  <c r="AM244" i="23"/>
  <c r="AL236" i="23"/>
  <c r="AK236" i="23"/>
  <c r="AM236" i="23"/>
  <c r="AL256" i="23"/>
  <c r="AK256" i="23"/>
  <c r="AM256" i="23"/>
  <c r="AL227" i="23"/>
  <c r="AK227" i="23"/>
  <c r="AM227" i="23"/>
  <c r="AL259" i="23"/>
  <c r="AK259" i="23"/>
  <c r="AM259" i="23"/>
  <c r="AL291" i="23"/>
  <c r="AK291" i="23"/>
  <c r="AM291" i="23"/>
  <c r="AM225" i="23"/>
  <c r="AL225" i="23"/>
  <c r="AK225" i="23"/>
  <c r="AM257" i="23"/>
  <c r="AL257" i="23"/>
  <c r="AK257" i="23"/>
  <c r="AM289" i="23"/>
  <c r="AL289" i="23"/>
  <c r="AK289" i="23"/>
  <c r="AK276" i="23"/>
  <c r="AM276" i="23"/>
  <c r="AL276" i="23"/>
  <c r="AK296" i="23"/>
  <c r="AM296" i="23"/>
  <c r="AL296" i="23"/>
  <c r="AK288" i="23"/>
  <c r="AM288" i="23"/>
  <c r="AL288" i="23"/>
  <c r="AM234" i="15"/>
  <c r="AL234" i="15"/>
  <c r="AK234" i="15"/>
  <c r="AL266" i="15"/>
  <c r="AM266" i="15"/>
  <c r="AK266" i="15"/>
  <c r="AL298" i="15"/>
  <c r="AM298" i="15"/>
  <c r="AK298" i="15"/>
  <c r="AM225" i="15"/>
  <c r="AL225" i="15"/>
  <c r="AK225" i="15"/>
  <c r="AM257" i="15"/>
  <c r="AK257" i="15"/>
  <c r="AL257" i="15"/>
  <c r="AM289" i="15"/>
  <c r="AK289" i="15"/>
  <c r="AL289" i="15"/>
  <c r="AM260" i="15"/>
  <c r="AL260" i="15"/>
  <c r="AK260" i="15"/>
  <c r="AM268" i="15"/>
  <c r="AL268" i="15"/>
  <c r="AK268" i="15"/>
  <c r="AM213" i="15"/>
  <c r="AL213" i="15"/>
  <c r="AK213" i="15"/>
  <c r="AM245" i="15"/>
  <c r="AL245" i="15"/>
  <c r="AK245" i="15"/>
  <c r="AM277" i="15"/>
  <c r="AL277" i="15"/>
  <c r="AK277" i="15"/>
  <c r="AM210" i="15"/>
  <c r="AK210" i="15"/>
  <c r="AL210" i="15"/>
  <c r="AM242" i="15"/>
  <c r="AK242" i="15"/>
  <c r="AL242" i="15"/>
  <c r="AK274" i="15"/>
  <c r="AM274" i="15"/>
  <c r="AL274" i="15"/>
  <c r="AL215" i="15"/>
  <c r="AK215" i="15"/>
  <c r="AM215" i="15"/>
  <c r="AK279" i="15"/>
  <c r="AL279" i="15"/>
  <c r="AM279" i="15"/>
  <c r="AM217" i="15"/>
  <c r="AL217" i="15"/>
  <c r="AK217" i="15"/>
  <c r="AM249" i="15"/>
  <c r="AL249" i="15"/>
  <c r="AK249" i="15"/>
  <c r="AM281" i="15"/>
  <c r="AL281" i="15"/>
  <c r="AK281" i="15"/>
  <c r="AM252" i="15"/>
  <c r="AL252" i="15"/>
  <c r="AK252" i="15"/>
  <c r="AM288" i="15"/>
  <c r="AL288" i="15"/>
  <c r="AK288" i="15"/>
  <c r="AM292" i="15"/>
  <c r="AL292" i="15"/>
  <c r="AK292" i="15"/>
  <c r="AM296" i="15"/>
  <c r="AL296" i="15"/>
  <c r="AK296" i="15"/>
  <c r="AL223" i="15"/>
  <c r="AM223" i="15"/>
  <c r="AK223" i="15"/>
  <c r="AL255" i="15"/>
  <c r="AM255" i="15"/>
  <c r="AK255" i="15"/>
  <c r="AL287" i="15"/>
  <c r="AK287" i="15"/>
  <c r="AM287" i="15"/>
  <c r="AM222" i="15"/>
  <c r="AK222" i="15"/>
  <c r="AL222" i="15"/>
  <c r="AM254" i="15"/>
  <c r="AL254" i="15"/>
  <c r="AK254" i="15"/>
  <c r="AL286" i="15"/>
  <c r="AM286" i="15"/>
  <c r="AK286" i="15"/>
  <c r="AM211" i="15"/>
  <c r="AK211" i="15"/>
  <c r="AL211" i="15"/>
  <c r="AM243" i="15"/>
  <c r="AK243" i="15"/>
  <c r="AL243" i="15"/>
  <c r="AM275" i="15"/>
  <c r="AL275" i="15"/>
  <c r="AK275" i="15"/>
  <c r="AM272" i="15"/>
  <c r="AL272" i="15"/>
  <c r="AK272" i="15"/>
  <c r="AM276" i="15"/>
  <c r="AL276" i="15"/>
  <c r="AK276" i="15"/>
  <c r="AM280" i="15"/>
  <c r="AL280" i="15"/>
  <c r="AK280" i="15"/>
  <c r="AL231" i="15"/>
  <c r="AK231" i="15"/>
  <c r="AM231" i="15"/>
  <c r="AK295" i="15"/>
  <c r="AL295" i="15"/>
  <c r="AM295" i="15"/>
  <c r="AM214" i="15"/>
  <c r="AL214" i="15"/>
  <c r="AK214" i="15"/>
  <c r="AM246" i="15"/>
  <c r="AL246" i="15"/>
  <c r="AK246" i="15"/>
  <c r="AM278" i="15"/>
  <c r="AK278" i="15"/>
  <c r="AL278" i="15"/>
  <c r="AK219" i="15"/>
  <c r="AM219" i="15"/>
  <c r="AL219" i="15"/>
  <c r="AK251" i="15"/>
  <c r="AL251" i="15"/>
  <c r="AM251" i="15"/>
  <c r="AM283" i="15"/>
  <c r="AK283" i="15"/>
  <c r="AL283" i="15"/>
  <c r="AM221" i="15"/>
  <c r="AL221" i="15"/>
  <c r="AK221" i="15"/>
  <c r="AM253" i="15"/>
  <c r="AK253" i="15"/>
  <c r="AL253" i="15"/>
  <c r="AM285" i="15"/>
  <c r="AK285" i="15"/>
  <c r="AL285" i="15"/>
  <c r="AM240" i="15"/>
  <c r="AL240" i="15"/>
  <c r="AK240" i="15"/>
  <c r="AM248" i="15"/>
  <c r="AL248" i="15"/>
  <c r="AK248" i="15"/>
  <c r="AK19" i="15"/>
  <c r="AL239" i="15"/>
  <c r="AM239" i="15"/>
  <c r="AK239" i="15"/>
  <c r="AL271" i="15"/>
  <c r="AM271" i="15"/>
  <c r="AK271" i="15"/>
  <c r="AM238" i="15"/>
  <c r="AK238" i="15"/>
  <c r="AL238" i="15"/>
  <c r="AL270" i="15"/>
  <c r="AM270" i="15"/>
  <c r="AK270" i="15"/>
  <c r="AM227" i="15"/>
  <c r="AK227" i="15"/>
  <c r="AL227" i="15"/>
  <c r="AM259" i="15"/>
  <c r="AL259" i="15"/>
  <c r="AK259" i="15"/>
  <c r="AM291" i="15"/>
  <c r="AL291" i="15"/>
  <c r="AK291" i="15"/>
  <c r="AM220" i="15"/>
  <c r="AL220" i="15"/>
  <c r="AK220" i="15"/>
  <c r="AM212" i="15"/>
  <c r="AL212" i="15"/>
  <c r="AK212" i="15"/>
  <c r="AM216" i="15"/>
  <c r="AL216" i="15"/>
  <c r="AK216" i="15"/>
  <c r="AM300" i="15"/>
  <c r="AL300" i="15"/>
  <c r="AK300" i="15"/>
  <c r="C215" i="15"/>
  <c r="S214" i="15"/>
  <c r="AD214" i="15" s="1"/>
  <c r="F214" i="15"/>
  <c r="AL247" i="15"/>
  <c r="AK247" i="15"/>
  <c r="AM247" i="15"/>
  <c r="AM230" i="15"/>
  <c r="AL230" i="15"/>
  <c r="AK230" i="15"/>
  <c r="AM262" i="15"/>
  <c r="AK262" i="15"/>
  <c r="AL262" i="15"/>
  <c r="AM294" i="15"/>
  <c r="AK294" i="15"/>
  <c r="AL294" i="15"/>
  <c r="AK235" i="15"/>
  <c r="AM235" i="15"/>
  <c r="AL235" i="15"/>
  <c r="AM267" i="15"/>
  <c r="AK267" i="15"/>
  <c r="AL267" i="15"/>
  <c r="AM299" i="15"/>
  <c r="AK299" i="15"/>
  <c r="AL299" i="15"/>
  <c r="AM237" i="15"/>
  <c r="AL237" i="15"/>
  <c r="AK237" i="15"/>
  <c r="AM269" i="15"/>
  <c r="AK269" i="15"/>
  <c r="AL269" i="15"/>
  <c r="AM284" i="15"/>
  <c r="AL284" i="15"/>
  <c r="AK284" i="15"/>
  <c r="AM244" i="15"/>
  <c r="AL244" i="15"/>
  <c r="AK244" i="15"/>
  <c r="AM236" i="15"/>
  <c r="AL236" i="15"/>
  <c r="AK236" i="15"/>
  <c r="AM218" i="15"/>
  <c r="AL218" i="15"/>
  <c r="AK218" i="15"/>
  <c r="AM250" i="15"/>
  <c r="AL250" i="15"/>
  <c r="AK250" i="15"/>
  <c r="AL282" i="15"/>
  <c r="AM282" i="15"/>
  <c r="AK282" i="15"/>
  <c r="AM209" i="15"/>
  <c r="AL209" i="15"/>
  <c r="AK209" i="15"/>
  <c r="AM241" i="15"/>
  <c r="AL241" i="15"/>
  <c r="AK241" i="15"/>
  <c r="AM273" i="15"/>
  <c r="AK273" i="15"/>
  <c r="AL273" i="15"/>
  <c r="AM256" i="15"/>
  <c r="AL256" i="15"/>
  <c r="AK256" i="15"/>
  <c r="AM264" i="15"/>
  <c r="AL264" i="15"/>
  <c r="AK264" i="15"/>
  <c r="AM22" i="15"/>
  <c r="AL22" i="15"/>
  <c r="AK22" i="15"/>
  <c r="AM229" i="15"/>
  <c r="AL229" i="15"/>
  <c r="AK229" i="15"/>
  <c r="AM261" i="15"/>
  <c r="AL261" i="15"/>
  <c r="AK261" i="15"/>
  <c r="AM293" i="15"/>
  <c r="AL293" i="15"/>
  <c r="AK293" i="15"/>
  <c r="AM226" i="15"/>
  <c r="AK226" i="15"/>
  <c r="AL226" i="15"/>
  <c r="AM258" i="15"/>
  <c r="AK258" i="15"/>
  <c r="AL258" i="15"/>
  <c r="AK290" i="15"/>
  <c r="AM290" i="15"/>
  <c r="AL290" i="15"/>
  <c r="AK263" i="15"/>
  <c r="AL263" i="15"/>
  <c r="AM263" i="15"/>
  <c r="AM233" i="15"/>
  <c r="AL233" i="15"/>
  <c r="AK233" i="15"/>
  <c r="AM265" i="15"/>
  <c r="AL265" i="15"/>
  <c r="AK265" i="15"/>
  <c r="AM297" i="15"/>
  <c r="AL297" i="15"/>
  <c r="AK297" i="15"/>
  <c r="AM224" i="15"/>
  <c r="AL224" i="15"/>
  <c r="AK224" i="15"/>
  <c r="AM228" i="15"/>
  <c r="AL228" i="15"/>
  <c r="AK228" i="15"/>
  <c r="AM232" i="15"/>
  <c r="AL232" i="15"/>
  <c r="AK232" i="15"/>
  <c r="AL235" i="22"/>
  <c r="AK235" i="22"/>
  <c r="AM235" i="22"/>
  <c r="AK239" i="22"/>
  <c r="AM239" i="22"/>
  <c r="AL239" i="22"/>
  <c r="AK217" i="22"/>
  <c r="AM217" i="22"/>
  <c r="AL217" i="22"/>
  <c r="AK249" i="22"/>
  <c r="AM249" i="22"/>
  <c r="AL249" i="22"/>
  <c r="AM281" i="22"/>
  <c r="AK281" i="22"/>
  <c r="AL281" i="22"/>
  <c r="AM256" i="22"/>
  <c r="AL256" i="22"/>
  <c r="AK256" i="22"/>
  <c r="AM291" i="22"/>
  <c r="AK291" i="22"/>
  <c r="AL291" i="22"/>
  <c r="AM276" i="22"/>
  <c r="AL276" i="22"/>
  <c r="AK276" i="22"/>
  <c r="AM272" i="22"/>
  <c r="AL272" i="22"/>
  <c r="AK272" i="22"/>
  <c r="AL42" i="22"/>
  <c r="AM42" i="22"/>
  <c r="AK42" i="22"/>
  <c r="AL21" i="22"/>
  <c r="AK21" i="22"/>
  <c r="AM21" i="22"/>
  <c r="AM230" i="22"/>
  <c r="AL230" i="22"/>
  <c r="AK230" i="22"/>
  <c r="AM262" i="22"/>
  <c r="AL262" i="22"/>
  <c r="AK262" i="22"/>
  <c r="AL294" i="22"/>
  <c r="AK294" i="22"/>
  <c r="AM294" i="22"/>
  <c r="AM237" i="22"/>
  <c r="AL237" i="22"/>
  <c r="AK237" i="22"/>
  <c r="AM269" i="22"/>
  <c r="AL269" i="22"/>
  <c r="AK269" i="22"/>
  <c r="AM280" i="22"/>
  <c r="AL280" i="22"/>
  <c r="AK280" i="22"/>
  <c r="AM220" i="22"/>
  <c r="AL220" i="22"/>
  <c r="AK220" i="22"/>
  <c r="AM288" i="22"/>
  <c r="AL288" i="22"/>
  <c r="AK288" i="22"/>
  <c r="AM234" i="22"/>
  <c r="AK234" i="22"/>
  <c r="AL234" i="22"/>
  <c r="AM266" i="22"/>
  <c r="AK266" i="22"/>
  <c r="AL266" i="22"/>
  <c r="AK298" i="22"/>
  <c r="AL298" i="22"/>
  <c r="AM298" i="22"/>
  <c r="AM247" i="22"/>
  <c r="AL247" i="22"/>
  <c r="AK247" i="22"/>
  <c r="AM209" i="22"/>
  <c r="AL209" i="22"/>
  <c r="AK209" i="22"/>
  <c r="AL241" i="22"/>
  <c r="AK241" i="22"/>
  <c r="AM241" i="22"/>
  <c r="AL273" i="22"/>
  <c r="AK273" i="22"/>
  <c r="AM273" i="22"/>
  <c r="AM224" i="22"/>
  <c r="AL224" i="22"/>
  <c r="AK224" i="22"/>
  <c r="AM212" i="22"/>
  <c r="AL212" i="22"/>
  <c r="AK212" i="22"/>
  <c r="AM248" i="22"/>
  <c r="AL248" i="22"/>
  <c r="AK248" i="22"/>
  <c r="AM236" i="22"/>
  <c r="AL236" i="22"/>
  <c r="AK236" i="22"/>
  <c r="AM222" i="22"/>
  <c r="AK222" i="22"/>
  <c r="AL222" i="22"/>
  <c r="AM254" i="22"/>
  <c r="AK254" i="22"/>
  <c r="AL254" i="22"/>
  <c r="AM286" i="22"/>
  <c r="AK286" i="22"/>
  <c r="AL286" i="22"/>
  <c r="AM213" i="22"/>
  <c r="AK213" i="22"/>
  <c r="AL213" i="22"/>
  <c r="AM245" i="22"/>
  <c r="AK245" i="22"/>
  <c r="AL245" i="22"/>
  <c r="AK277" i="22"/>
  <c r="AL277" i="22"/>
  <c r="AM277" i="22"/>
  <c r="AM240" i="22"/>
  <c r="AL240" i="22"/>
  <c r="AK240" i="22"/>
  <c r="AL283" i="22"/>
  <c r="AK283" i="22"/>
  <c r="AM283" i="22"/>
  <c r="AM300" i="22"/>
  <c r="AL300" i="22"/>
  <c r="AK300" i="22"/>
  <c r="AM295" i="22"/>
  <c r="AL295" i="22"/>
  <c r="AK295" i="22"/>
  <c r="AM226" i="22"/>
  <c r="AL226" i="22"/>
  <c r="AK226" i="22"/>
  <c r="AM258" i="22"/>
  <c r="AL258" i="22"/>
  <c r="AK258" i="22"/>
  <c r="AM243" i="22"/>
  <c r="AK243" i="22"/>
  <c r="AL243" i="22"/>
  <c r="AL299" i="22"/>
  <c r="AK299" i="22"/>
  <c r="AM299" i="22"/>
  <c r="AM284" i="22"/>
  <c r="AL284" i="22"/>
  <c r="AK284" i="22"/>
  <c r="AM211" i="22"/>
  <c r="AK211" i="22"/>
  <c r="AL211" i="22"/>
  <c r="C214" i="22"/>
  <c r="S213" i="22"/>
  <c r="AD213" i="22" s="1"/>
  <c r="F213" i="22"/>
  <c r="AL219" i="22"/>
  <c r="AK219" i="22"/>
  <c r="AM219" i="22"/>
  <c r="AL251" i="22"/>
  <c r="AK251" i="22"/>
  <c r="AM251" i="22"/>
  <c r="AM290" i="22"/>
  <c r="AL290" i="22"/>
  <c r="AK290" i="22"/>
  <c r="AK223" i="22"/>
  <c r="AM223" i="22"/>
  <c r="AL223" i="22"/>
  <c r="AK255" i="22"/>
  <c r="AM255" i="22"/>
  <c r="AL255" i="22"/>
  <c r="AK233" i="22"/>
  <c r="AL233" i="22"/>
  <c r="AM233" i="22"/>
  <c r="AK265" i="22"/>
  <c r="AL265" i="22"/>
  <c r="AM265" i="22"/>
  <c r="AM297" i="22"/>
  <c r="AK297" i="22"/>
  <c r="AL297" i="22"/>
  <c r="AM244" i="22"/>
  <c r="AL244" i="22"/>
  <c r="AK244" i="22"/>
  <c r="AM216" i="22"/>
  <c r="AL216" i="22"/>
  <c r="AK216" i="22"/>
  <c r="AM214" i="22"/>
  <c r="AL214" i="22"/>
  <c r="AK214" i="22"/>
  <c r="AM246" i="22"/>
  <c r="AL246" i="22"/>
  <c r="AK246" i="22"/>
  <c r="AL278" i="22"/>
  <c r="AK278" i="22"/>
  <c r="AM278" i="22"/>
  <c r="AL267" i="22"/>
  <c r="AK267" i="22"/>
  <c r="AM267" i="22"/>
  <c r="AM227" i="22"/>
  <c r="AK227" i="22"/>
  <c r="AL227" i="22"/>
  <c r="AM263" i="22"/>
  <c r="AL263" i="22"/>
  <c r="AK263" i="22"/>
  <c r="AM221" i="22"/>
  <c r="AL221" i="22"/>
  <c r="AK221" i="22"/>
  <c r="AM253" i="22"/>
  <c r="AL253" i="22"/>
  <c r="AK253" i="22"/>
  <c r="AM285" i="22"/>
  <c r="AL285" i="22"/>
  <c r="AK285" i="22"/>
  <c r="AM279" i="22"/>
  <c r="AL279" i="22"/>
  <c r="AK279" i="22"/>
  <c r="AM218" i="22"/>
  <c r="AK218" i="22"/>
  <c r="AL218" i="22"/>
  <c r="AM250" i="22"/>
  <c r="AK250" i="22"/>
  <c r="AL250" i="22"/>
  <c r="AK282" i="22"/>
  <c r="AL282" i="22"/>
  <c r="AM282" i="22"/>
  <c r="AM231" i="22"/>
  <c r="AL231" i="22"/>
  <c r="AK231" i="22"/>
  <c r="AK271" i="22"/>
  <c r="AL271" i="22"/>
  <c r="AM271" i="22"/>
  <c r="AL225" i="22"/>
  <c r="AK225" i="22"/>
  <c r="AM225" i="22"/>
  <c r="AL257" i="22"/>
  <c r="AK257" i="22"/>
  <c r="AM257" i="22"/>
  <c r="AL289" i="22"/>
  <c r="AK289" i="22"/>
  <c r="AM289" i="22"/>
  <c r="AM296" i="22"/>
  <c r="AL296" i="22"/>
  <c r="AK296" i="22"/>
  <c r="AM275" i="22"/>
  <c r="AK275" i="22"/>
  <c r="AL275" i="22"/>
  <c r="AM292" i="22"/>
  <c r="AL292" i="22"/>
  <c r="AK292" i="22"/>
  <c r="AK287" i="22"/>
  <c r="AL287" i="22"/>
  <c r="AM287" i="22"/>
  <c r="AM238" i="22"/>
  <c r="AK238" i="22"/>
  <c r="AL238" i="22"/>
  <c r="AM270" i="22"/>
  <c r="AK270" i="22"/>
  <c r="AL270" i="22"/>
  <c r="AM215" i="22"/>
  <c r="AL215" i="22"/>
  <c r="AK215" i="22"/>
  <c r="AM229" i="22"/>
  <c r="AK229" i="22"/>
  <c r="AL229" i="22"/>
  <c r="AM261" i="22"/>
  <c r="AK261" i="22"/>
  <c r="AL261" i="22"/>
  <c r="AK293" i="22"/>
  <c r="AL293" i="22"/>
  <c r="AM293" i="22"/>
  <c r="AM228" i="22"/>
  <c r="AL228" i="22"/>
  <c r="AK228" i="22"/>
  <c r="AM264" i="22"/>
  <c r="AL264" i="22"/>
  <c r="AK264" i="22"/>
  <c r="AM252" i="22"/>
  <c r="AL252" i="22"/>
  <c r="AK252" i="22"/>
  <c r="AM210" i="22"/>
  <c r="AL210" i="22"/>
  <c r="AK210" i="22"/>
  <c r="AM242" i="22"/>
  <c r="AL242" i="22"/>
  <c r="AK242" i="22"/>
  <c r="AM274" i="22"/>
  <c r="AL274" i="22"/>
  <c r="AK274" i="22"/>
  <c r="AM259" i="22"/>
  <c r="AK259" i="22"/>
  <c r="AL259" i="22"/>
  <c r="AM268" i="22"/>
  <c r="AL268" i="22"/>
  <c r="AK268" i="22"/>
  <c r="AK37" i="22"/>
  <c r="AL37" i="22"/>
  <c r="AM37" i="22"/>
  <c r="AM260" i="22"/>
  <c r="AL260" i="22"/>
  <c r="AK260" i="22"/>
  <c r="AM232" i="22"/>
  <c r="AL232" i="22"/>
  <c r="AK232" i="22"/>
  <c r="AM24" i="22"/>
  <c r="AK24" i="22"/>
  <c r="AL24" i="22"/>
  <c r="AL40" i="22"/>
  <c r="AM40" i="22"/>
  <c r="AK40" i="22"/>
  <c r="AL155" i="22"/>
  <c r="AM155" i="22"/>
  <c r="AK155" i="22"/>
  <c r="AM195" i="22"/>
  <c r="AK195" i="22"/>
  <c r="AL195" i="22"/>
  <c r="AM59" i="22"/>
  <c r="AK59" i="22"/>
  <c r="AL59" i="22"/>
  <c r="AL113" i="22"/>
  <c r="AM113" i="22"/>
  <c r="AK113" i="22"/>
  <c r="AK197" i="22"/>
  <c r="AM197" i="22"/>
  <c r="AL197" i="22"/>
  <c r="AS19" i="22"/>
  <c r="AV19" i="22"/>
  <c r="AM27" i="22"/>
  <c r="AK27" i="22"/>
  <c r="AL27" i="22"/>
  <c r="AM135" i="22"/>
  <c r="AL135" i="22"/>
  <c r="AK135" i="22"/>
  <c r="AM14" i="22"/>
  <c r="AL14" i="22"/>
  <c r="AK14" i="22"/>
  <c r="AL107" i="22"/>
  <c r="AK107" i="22"/>
  <c r="AM107" i="22"/>
  <c r="AK91" i="22"/>
  <c r="AL91" i="22"/>
  <c r="AM91" i="22"/>
  <c r="AK179" i="22"/>
  <c r="AM179" i="22"/>
  <c r="AL179" i="22"/>
  <c r="AK115" i="22"/>
  <c r="AL115" i="22"/>
  <c r="AM115" i="22"/>
  <c r="AK199" i="22"/>
  <c r="AM199" i="22"/>
  <c r="AL199" i="22"/>
  <c r="AK66" i="22"/>
  <c r="AL66" i="22"/>
  <c r="AM66" i="22"/>
  <c r="AK118" i="22"/>
  <c r="AM118" i="22"/>
  <c r="AL118" i="22"/>
  <c r="AM175" i="22"/>
  <c r="AL175" i="22"/>
  <c r="AK175" i="22"/>
  <c r="AF6" i="22"/>
  <c r="AK22" i="22"/>
  <c r="AL22" i="22"/>
  <c r="AM22" i="22"/>
  <c r="AM125" i="22"/>
  <c r="AK125" i="22"/>
  <c r="AL125" i="22"/>
  <c r="AK62" i="22"/>
  <c r="AL62" i="22"/>
  <c r="AM62" i="22"/>
  <c r="AK162" i="22"/>
  <c r="AL162" i="22"/>
  <c r="AM162" i="22"/>
  <c r="B203" i="22"/>
  <c r="H203" i="22"/>
  <c r="AL35" i="22"/>
  <c r="AK35" i="22"/>
  <c r="AM35" i="22"/>
  <c r="AM102" i="22"/>
  <c r="AK102" i="22"/>
  <c r="AL102" i="22"/>
  <c r="AK146" i="22"/>
  <c r="AM146" i="22"/>
  <c r="AL146" i="22"/>
  <c r="AM8" i="22"/>
  <c r="AI6" i="22" s="1"/>
  <c r="AL8" i="22"/>
  <c r="AK8" i="22"/>
  <c r="AK88" i="22"/>
  <c r="AL88" i="22"/>
  <c r="AM88" i="22"/>
  <c r="AK121" i="22"/>
  <c r="AL121" i="22"/>
  <c r="AM121" i="22"/>
  <c r="AM177" i="22"/>
  <c r="AL177" i="22"/>
  <c r="AK177" i="22"/>
  <c r="AK160" i="22"/>
  <c r="AM160" i="22"/>
  <c r="AL160" i="22"/>
  <c r="AV20" i="22"/>
  <c r="AS20" i="22"/>
  <c r="AS18" i="22"/>
  <c r="AV18" i="22"/>
  <c r="AK99" i="22"/>
  <c r="AL99" i="22"/>
  <c r="AM99" i="22"/>
  <c r="AM191" i="22"/>
  <c r="AK191" i="22"/>
  <c r="AL191" i="22"/>
  <c r="F204" i="22"/>
  <c r="G204" i="22"/>
  <c r="C205" i="22"/>
  <c r="S204" i="22"/>
  <c r="AD204" i="22" s="1"/>
  <c r="AL193" i="22"/>
  <c r="AK193" i="22"/>
  <c r="AM193" i="22"/>
  <c r="AM260" i="16"/>
  <c r="AK260" i="16"/>
  <c r="AL260" i="16"/>
  <c r="AM292" i="16"/>
  <c r="AK292" i="16"/>
  <c r="AL292" i="16"/>
  <c r="AM257" i="16"/>
  <c r="AL257" i="16"/>
  <c r="AK257" i="16"/>
  <c r="AL289" i="16"/>
  <c r="AM289" i="16"/>
  <c r="AK289" i="16"/>
  <c r="AM228" i="16"/>
  <c r="AK228" i="16"/>
  <c r="AL228" i="16"/>
  <c r="AM225" i="16"/>
  <c r="AL225" i="16"/>
  <c r="AK225" i="16"/>
  <c r="AL223" i="16"/>
  <c r="AK223" i="16"/>
  <c r="AM223" i="16"/>
  <c r="AK262" i="16"/>
  <c r="AM262" i="16"/>
  <c r="AL262" i="16"/>
  <c r="AK294" i="16"/>
  <c r="AL294" i="16"/>
  <c r="AM294" i="16"/>
  <c r="AK226" i="16"/>
  <c r="AM226" i="16"/>
  <c r="AL226" i="16"/>
  <c r="AM268" i="16"/>
  <c r="AL268" i="16"/>
  <c r="AK268" i="16"/>
  <c r="AM300" i="16"/>
  <c r="AL300" i="16"/>
  <c r="AK300" i="16"/>
  <c r="AL299" i="16"/>
  <c r="AM299" i="16"/>
  <c r="AK299" i="16"/>
  <c r="AM265" i="16"/>
  <c r="AK265" i="16"/>
  <c r="AL265" i="16"/>
  <c r="AM297" i="16"/>
  <c r="AK297" i="16"/>
  <c r="AL297" i="16"/>
  <c r="AK266" i="16"/>
  <c r="AL266" i="16"/>
  <c r="AM266" i="16"/>
  <c r="AL243" i="16"/>
  <c r="AM243" i="16"/>
  <c r="AK243" i="16"/>
  <c r="AM236" i="16"/>
  <c r="AL236" i="16"/>
  <c r="AK236" i="16"/>
  <c r="AM233" i="16"/>
  <c r="AK233" i="16"/>
  <c r="AL233" i="16"/>
  <c r="AL231" i="16"/>
  <c r="AK231" i="16"/>
  <c r="AM231" i="16"/>
  <c r="AM256" i="16"/>
  <c r="AL256" i="16"/>
  <c r="AK256" i="16"/>
  <c r="AM288" i="16"/>
  <c r="AL288" i="16"/>
  <c r="AK288" i="16"/>
  <c r="AL271" i="16"/>
  <c r="AK271" i="16"/>
  <c r="AM271" i="16"/>
  <c r="AM285" i="16"/>
  <c r="AK285" i="16"/>
  <c r="AL285" i="16"/>
  <c r="AL295" i="16"/>
  <c r="AM295" i="16"/>
  <c r="AK295" i="16"/>
  <c r="AM224" i="16"/>
  <c r="AL224" i="16"/>
  <c r="AK224" i="16"/>
  <c r="AK218" i="16"/>
  <c r="AL218" i="16"/>
  <c r="AM218" i="16"/>
  <c r="AL219" i="16"/>
  <c r="AM219" i="16"/>
  <c r="AK219" i="16"/>
  <c r="AL279" i="16"/>
  <c r="AM279" i="16"/>
  <c r="AK279" i="16"/>
  <c r="AK258" i="16"/>
  <c r="AM258" i="16"/>
  <c r="AL258" i="16"/>
  <c r="AK290" i="16"/>
  <c r="AM290" i="16"/>
  <c r="AL290" i="16"/>
  <c r="AK246" i="16"/>
  <c r="AM246" i="16"/>
  <c r="AL246" i="16"/>
  <c r="AM248" i="16"/>
  <c r="AK248" i="16"/>
  <c r="AL248" i="16"/>
  <c r="AM280" i="16"/>
  <c r="AK280" i="16"/>
  <c r="AL280" i="16"/>
  <c r="AL251" i="16"/>
  <c r="AM251" i="16"/>
  <c r="AK251" i="16"/>
  <c r="AM245" i="16"/>
  <c r="AL245" i="16"/>
  <c r="AK245" i="16"/>
  <c r="AL277" i="16"/>
  <c r="AM277" i="16"/>
  <c r="AK277" i="16"/>
  <c r="AL275" i="16"/>
  <c r="AK275" i="16"/>
  <c r="AM275" i="16"/>
  <c r="AM216" i="16"/>
  <c r="AK216" i="16"/>
  <c r="AL216" i="16"/>
  <c r="AM213" i="16"/>
  <c r="AL213" i="16"/>
  <c r="AK213" i="16"/>
  <c r="AL211" i="16"/>
  <c r="AM211" i="16"/>
  <c r="AK211" i="16"/>
  <c r="B212" i="16"/>
  <c r="H212" i="16"/>
  <c r="AL263" i="16"/>
  <c r="AK263" i="16"/>
  <c r="AM263" i="16"/>
  <c r="AK230" i="16"/>
  <c r="AM230" i="16"/>
  <c r="AL230" i="16"/>
  <c r="AM253" i="16"/>
  <c r="AK253" i="16"/>
  <c r="AL253" i="16"/>
  <c r="AK254" i="16"/>
  <c r="AM254" i="16"/>
  <c r="AL254" i="16"/>
  <c r="AK286" i="16"/>
  <c r="AM286" i="16"/>
  <c r="AL286" i="16"/>
  <c r="AM244" i="16"/>
  <c r="AK244" i="16"/>
  <c r="AL244" i="16"/>
  <c r="AM276" i="16"/>
  <c r="AK276" i="16"/>
  <c r="AL276" i="16"/>
  <c r="AL247" i="16"/>
  <c r="AK247" i="16"/>
  <c r="AM247" i="16"/>
  <c r="AM241" i="16"/>
  <c r="AL241" i="16"/>
  <c r="AK241" i="16"/>
  <c r="AL273" i="16"/>
  <c r="AM273" i="16"/>
  <c r="AK273" i="16"/>
  <c r="AL267" i="16"/>
  <c r="AM267" i="16"/>
  <c r="AK267" i="16"/>
  <c r="AM212" i="16"/>
  <c r="AK212" i="16"/>
  <c r="AL212" i="16"/>
  <c r="AM209" i="16"/>
  <c r="AL209" i="16"/>
  <c r="AK209" i="16"/>
  <c r="AK242" i="16"/>
  <c r="AM242" i="16"/>
  <c r="AL242" i="16"/>
  <c r="AK278" i="16"/>
  <c r="AL278" i="16"/>
  <c r="AM278" i="16"/>
  <c r="AM210" i="16"/>
  <c r="AK210" i="16"/>
  <c r="AL210" i="16"/>
  <c r="J212" i="16"/>
  <c r="A212" i="16"/>
  <c r="AM252" i="16"/>
  <c r="AL252" i="16"/>
  <c r="AK252" i="16"/>
  <c r="AM284" i="16"/>
  <c r="AL284" i="16"/>
  <c r="AK284" i="16"/>
  <c r="AL259" i="16"/>
  <c r="AM259" i="16"/>
  <c r="AK259" i="16"/>
  <c r="AM249" i="16"/>
  <c r="AK249" i="16"/>
  <c r="AL249" i="16"/>
  <c r="AM281" i="16"/>
  <c r="AK281" i="16"/>
  <c r="AL281" i="16"/>
  <c r="AK250" i="16"/>
  <c r="AL250" i="16"/>
  <c r="AM250" i="16"/>
  <c r="AK282" i="16"/>
  <c r="AL282" i="16"/>
  <c r="AM282" i="16"/>
  <c r="AL287" i="16"/>
  <c r="AK287" i="16"/>
  <c r="AM287" i="16"/>
  <c r="AM220" i="16"/>
  <c r="AL220" i="16"/>
  <c r="AK220" i="16"/>
  <c r="AM217" i="16"/>
  <c r="AK217" i="16"/>
  <c r="AL217" i="16"/>
  <c r="AM240" i="16"/>
  <c r="AL240" i="16"/>
  <c r="AK240" i="16"/>
  <c r="AM272" i="16"/>
  <c r="AL272" i="16"/>
  <c r="AK272" i="16"/>
  <c r="AL239" i="16"/>
  <c r="AK239" i="16"/>
  <c r="AM239" i="16"/>
  <c r="AM301" i="16"/>
  <c r="AK301" i="16"/>
  <c r="AL301" i="16"/>
  <c r="AL255" i="16"/>
  <c r="AK255" i="16"/>
  <c r="AM255" i="16"/>
  <c r="AL283" i="16"/>
  <c r="AM283" i="16"/>
  <c r="AK283" i="16"/>
  <c r="AK234" i="16"/>
  <c r="AL234" i="16"/>
  <c r="AM234" i="16"/>
  <c r="AL235" i="16"/>
  <c r="AM235" i="16"/>
  <c r="AK235" i="16"/>
  <c r="AK238" i="16"/>
  <c r="AM238" i="16"/>
  <c r="AL238" i="16"/>
  <c r="AK274" i="16"/>
  <c r="AM274" i="16"/>
  <c r="AL274" i="16"/>
  <c r="AK222" i="16"/>
  <c r="AM222" i="16"/>
  <c r="AL222" i="16"/>
  <c r="AM264" i="16"/>
  <c r="AK264" i="16"/>
  <c r="AL264" i="16"/>
  <c r="AM296" i="16"/>
  <c r="AK296" i="16"/>
  <c r="AL296" i="16"/>
  <c r="AL291" i="16"/>
  <c r="AK291" i="16"/>
  <c r="AM291" i="16"/>
  <c r="AM261" i="16"/>
  <c r="AL261" i="16"/>
  <c r="AK261" i="16"/>
  <c r="AL293" i="16"/>
  <c r="AM293" i="16"/>
  <c r="AK293" i="16"/>
  <c r="AK298" i="16"/>
  <c r="AL298" i="16"/>
  <c r="AM298" i="16"/>
  <c r="AM232" i="16"/>
  <c r="AK232" i="16"/>
  <c r="AL232" i="16"/>
  <c r="AM229" i="16"/>
  <c r="AL229" i="16"/>
  <c r="AK229" i="16"/>
  <c r="AL227" i="16"/>
  <c r="AM227" i="16"/>
  <c r="AK227" i="16"/>
  <c r="G213" i="16"/>
  <c r="S213" i="16"/>
  <c r="AD213" i="16" s="1"/>
  <c r="I213" i="16"/>
  <c r="F213" i="16"/>
  <c r="C214" i="16"/>
  <c r="AK214" i="16"/>
  <c r="AM214" i="16"/>
  <c r="AL214" i="16"/>
  <c r="AL215" i="16"/>
  <c r="AK215" i="16"/>
  <c r="AM215" i="16"/>
  <c r="AM237" i="16"/>
  <c r="AK237" i="16"/>
  <c r="AL237" i="16"/>
  <c r="AM269" i="16"/>
  <c r="AK269" i="16"/>
  <c r="AL269" i="16"/>
  <c r="AK270" i="16"/>
  <c r="AM270" i="16"/>
  <c r="AL270" i="16"/>
  <c r="AM221" i="16"/>
  <c r="AK221" i="16"/>
  <c r="AL221" i="16"/>
  <c r="AM22" i="16"/>
  <c r="J189" i="16"/>
  <c r="AL25" i="23"/>
  <c r="AM25" i="23"/>
  <c r="AK25" i="23"/>
  <c r="AL16" i="23"/>
  <c r="AM16" i="23"/>
  <c r="AK16" i="23"/>
  <c r="AK29" i="23"/>
  <c r="AM29" i="23"/>
  <c r="AL29" i="23"/>
  <c r="AK22" i="23"/>
  <c r="AM22" i="23"/>
  <c r="AL22" i="23"/>
  <c r="AL68" i="23"/>
  <c r="AK68" i="23"/>
  <c r="AK9" i="23"/>
  <c r="AM36" i="23"/>
  <c r="AK36" i="23"/>
  <c r="AL36" i="23"/>
  <c r="AL19" i="15"/>
  <c r="U6" i="15"/>
  <c r="U8" i="15" s="1"/>
  <c r="U9" i="15" s="1"/>
  <c r="U10" i="15" s="1"/>
  <c r="X6" i="15"/>
  <c r="X8" i="15" s="1"/>
  <c r="L8" i="23"/>
  <c r="Q9" i="23" s="1"/>
  <c r="X9" i="15"/>
  <c r="X10" i="15" s="1"/>
  <c r="AK12" i="15"/>
  <c r="AM12" i="15"/>
  <c r="AL12" i="15"/>
  <c r="AL16" i="15"/>
  <c r="AM16" i="15"/>
  <c r="AK16" i="15"/>
  <c r="AL21" i="15"/>
  <c r="AK21" i="15"/>
  <c r="AM21" i="15"/>
  <c r="AL9" i="15"/>
  <c r="AM9" i="15"/>
  <c r="AK9" i="15"/>
  <c r="AM17" i="15"/>
  <c r="AL17" i="15"/>
  <c r="AK17" i="15"/>
  <c r="V6" i="15"/>
  <c r="V8" i="15" s="1"/>
  <c r="AL20" i="15"/>
  <c r="AK20" i="15"/>
  <c r="AM20" i="15"/>
  <c r="AL13" i="15"/>
  <c r="AM13" i="15"/>
  <c r="AK13" i="15"/>
  <c r="W9" i="15"/>
  <c r="W10" i="15" s="1"/>
  <c r="U11" i="15"/>
  <c r="U12" i="15" s="1"/>
  <c r="W11" i="23"/>
  <c r="W12" i="23" s="1"/>
  <c r="X12" i="23"/>
  <c r="V10" i="23"/>
  <c r="L9" i="23"/>
  <c r="M9" i="23"/>
  <c r="L10" i="23"/>
  <c r="M10" i="23"/>
  <c r="U11" i="23"/>
  <c r="A12" i="23"/>
  <c r="J12" i="23"/>
  <c r="G13" i="23"/>
  <c r="F13" i="23"/>
  <c r="R13" i="23" s="1"/>
  <c r="S13" i="23"/>
  <c r="AD13" i="23" s="1"/>
  <c r="C14" i="23"/>
  <c r="I13" i="23"/>
  <c r="H12" i="23"/>
  <c r="B12" i="23"/>
  <c r="A11" i="15"/>
  <c r="J11" i="15"/>
  <c r="G12" i="15"/>
  <c r="I12" i="15"/>
  <c r="C13" i="15"/>
  <c r="F12" i="15"/>
  <c r="R12" i="15" s="1"/>
  <c r="S12" i="15"/>
  <c r="AD12" i="15" s="1"/>
  <c r="B11" i="15"/>
  <c r="H11" i="15"/>
  <c r="AV29" i="24"/>
  <c r="AV21" i="18"/>
  <c r="AT26" i="21"/>
  <c r="AV29" i="21" s="1"/>
  <c r="AV21" i="21"/>
  <c r="AT26" i="17"/>
  <c r="AV29" i="17" s="1"/>
  <c r="AV21" i="17"/>
  <c r="AV21" i="24"/>
  <c r="AT28" i="14"/>
  <c r="AV29" i="14" s="1"/>
  <c r="AV21" i="14"/>
  <c r="AK8" i="20"/>
  <c r="X6" i="20"/>
  <c r="X8" i="20" s="1"/>
  <c r="X9" i="20" s="1"/>
  <c r="U6" i="20"/>
  <c r="U8" i="20" s="1"/>
  <c r="U9" i="20" s="1"/>
  <c r="AK12" i="16"/>
  <c r="X6" i="16"/>
  <c r="X8" i="16" s="1"/>
  <c r="X9" i="16" s="1"/>
  <c r="X10" i="16" s="1"/>
  <c r="AK10" i="16"/>
  <c r="AM10" i="16"/>
  <c r="AL10" i="16"/>
  <c r="AM26" i="16"/>
  <c r="AK26" i="16"/>
  <c r="AL26" i="16"/>
  <c r="H48" i="16"/>
  <c r="H62" i="16" s="1"/>
  <c r="H77" i="16" s="1"/>
  <c r="AT27" i="1"/>
  <c r="AV29" i="1" s="1"/>
  <c r="BB21" i="1"/>
  <c r="AV21" i="1"/>
  <c r="J198" i="16"/>
  <c r="J207" i="16" s="1"/>
  <c r="AM17" i="16"/>
  <c r="AL17" i="16"/>
  <c r="AK17" i="16"/>
  <c r="AL15" i="16"/>
  <c r="AM15" i="16"/>
  <c r="AK15" i="16"/>
  <c r="V10" i="16"/>
  <c r="U10" i="16"/>
  <c r="U11" i="16" s="1"/>
  <c r="W11" i="16"/>
  <c r="W12" i="16" s="1"/>
  <c r="X11" i="16"/>
  <c r="X12" i="16" s="1"/>
  <c r="AU12" i="20"/>
  <c r="AT12" i="20" s="1"/>
  <c r="AV13" i="20" s="1"/>
  <c r="W9" i="20"/>
  <c r="AM9" i="20"/>
  <c r="AK9" i="20"/>
  <c r="AK11" i="20"/>
  <c r="AM11" i="20"/>
  <c r="AL11" i="20"/>
  <c r="V11" i="20"/>
  <c r="V12" i="20" s="1"/>
  <c r="V13" i="20" s="1"/>
  <c r="AL12" i="20"/>
  <c r="AK12" i="20"/>
  <c r="AM12" i="20"/>
  <c r="AL15" i="20"/>
  <c r="AK15" i="20"/>
  <c r="AM15" i="20"/>
  <c r="C207" i="23" l="1"/>
  <c r="S206" i="23"/>
  <c r="AD206" i="23" s="1"/>
  <c r="F206" i="23"/>
  <c r="C216" i="15"/>
  <c r="S215" i="15"/>
  <c r="AD215" i="15" s="1"/>
  <c r="F215" i="15"/>
  <c r="M8" i="15"/>
  <c r="C215" i="22"/>
  <c r="F214" i="22"/>
  <c r="S214" i="22"/>
  <c r="AD214" i="22" s="1"/>
  <c r="B204" i="22"/>
  <c r="H204" i="22"/>
  <c r="AU18" i="22"/>
  <c r="AV26" i="22"/>
  <c r="AG6" i="22"/>
  <c r="AV27" i="22"/>
  <c r="AU19" i="22"/>
  <c r="L16" i="19"/>
  <c r="AS26" i="22"/>
  <c r="L16" i="26" s="1"/>
  <c r="AH6" i="22"/>
  <c r="AS27" i="22"/>
  <c r="L17" i="26" s="1"/>
  <c r="L17" i="19"/>
  <c r="L18" i="19"/>
  <c r="AS28" i="22"/>
  <c r="L18" i="26" s="1"/>
  <c r="F205" i="22"/>
  <c r="G205" i="22"/>
  <c r="C206" i="22"/>
  <c r="S205" i="22"/>
  <c r="AD205" i="22" s="1"/>
  <c r="AV28" i="22"/>
  <c r="AU20" i="22"/>
  <c r="A213" i="16"/>
  <c r="J213" i="16"/>
  <c r="S214" i="16"/>
  <c r="AD214" i="16" s="1"/>
  <c r="G214" i="16"/>
  <c r="C215" i="16"/>
  <c r="I214" i="16"/>
  <c r="F214" i="16"/>
  <c r="B213" i="16"/>
  <c r="H213" i="16"/>
  <c r="L8" i="15"/>
  <c r="Q9" i="15" s="1"/>
  <c r="M9" i="15"/>
  <c r="L9" i="15"/>
  <c r="W11" i="15"/>
  <c r="W12" i="15" s="1"/>
  <c r="V9" i="15"/>
  <c r="U13" i="15"/>
  <c r="U14" i="15" s="1"/>
  <c r="L10" i="15"/>
  <c r="X11" i="15"/>
  <c r="M10" i="15"/>
  <c r="V11" i="23"/>
  <c r="X13" i="23"/>
  <c r="W13" i="23"/>
  <c r="W14" i="23" s="1"/>
  <c r="Q10" i="23"/>
  <c r="Q11" i="23" s="1"/>
  <c r="L11" i="23"/>
  <c r="M11" i="23"/>
  <c r="U12" i="23"/>
  <c r="X14" i="23"/>
  <c r="V12" i="23"/>
  <c r="J13" i="23"/>
  <c r="A13" i="23"/>
  <c r="H13" i="23"/>
  <c r="B13" i="23"/>
  <c r="G14" i="23"/>
  <c r="S14" i="23"/>
  <c r="AD14" i="23" s="1"/>
  <c r="I14" i="23"/>
  <c r="F14" i="23"/>
  <c r="R14" i="23" s="1"/>
  <c r="C15" i="23"/>
  <c r="H12" i="15"/>
  <c r="B12" i="15"/>
  <c r="G13" i="15"/>
  <c r="C14" i="15"/>
  <c r="F13" i="15"/>
  <c r="R13" i="15" s="1"/>
  <c r="I13" i="15"/>
  <c r="S13" i="15"/>
  <c r="AD13" i="15" s="1"/>
  <c r="J12" i="15"/>
  <c r="A12" i="15"/>
  <c r="M8" i="20"/>
  <c r="X10" i="20"/>
  <c r="L8" i="20"/>
  <c r="Q9" i="20" s="1"/>
  <c r="U10" i="20"/>
  <c r="U11" i="20" s="1"/>
  <c r="U12" i="20" s="1"/>
  <c r="M8" i="16"/>
  <c r="M9" i="16"/>
  <c r="L8" i="16"/>
  <c r="Q9" i="16" s="1"/>
  <c r="L9" i="16"/>
  <c r="X13" i="16"/>
  <c r="W13" i="16"/>
  <c r="W14" i="16" s="1"/>
  <c r="L10" i="16"/>
  <c r="M10" i="16"/>
  <c r="U12" i="16"/>
  <c r="V11" i="16"/>
  <c r="V12" i="16" s="1"/>
  <c r="M11" i="16"/>
  <c r="L11" i="16"/>
  <c r="M9" i="20"/>
  <c r="L9" i="20"/>
  <c r="W10" i="20"/>
  <c r="V14" i="20"/>
  <c r="V15" i="20" s="1"/>
  <c r="X11" i="20"/>
  <c r="X12" i="20" s="1"/>
  <c r="C208" i="23" l="1"/>
  <c r="F207" i="23"/>
  <c r="S207" i="23"/>
  <c r="AD207" i="23" s="1"/>
  <c r="C217" i="15"/>
  <c r="S216" i="15"/>
  <c r="AD216" i="15" s="1"/>
  <c r="F216" i="15"/>
  <c r="Q10" i="15"/>
  <c r="Q11" i="15" s="1"/>
  <c r="C216" i="22"/>
  <c r="S215" i="22"/>
  <c r="AD215" i="22" s="1"/>
  <c r="F215" i="22"/>
  <c r="F206" i="22"/>
  <c r="G206" i="22"/>
  <c r="C207" i="22"/>
  <c r="S206" i="22"/>
  <c r="AD206" i="22" s="1"/>
  <c r="M17" i="26"/>
  <c r="V8" i="28"/>
  <c r="AU28" i="22"/>
  <c r="AT20" i="22"/>
  <c r="AT28" i="22" s="1"/>
  <c r="B205" i="22"/>
  <c r="H205" i="22"/>
  <c r="M18" i="19"/>
  <c r="T6" i="28"/>
  <c r="M17" i="19"/>
  <c r="V6" i="28"/>
  <c r="M18" i="26"/>
  <c r="T8" i="28"/>
  <c r="AT19" i="22"/>
  <c r="AT27" i="22" s="1"/>
  <c r="AU27" i="22"/>
  <c r="AT18" i="22"/>
  <c r="AU26" i="22"/>
  <c r="H214" i="16"/>
  <c r="B214" i="16"/>
  <c r="A214" i="16"/>
  <c r="J214" i="16"/>
  <c r="S215" i="16"/>
  <c r="AD215" i="16" s="1"/>
  <c r="I215" i="16"/>
  <c r="F215" i="16"/>
  <c r="G215" i="16"/>
  <c r="C216" i="16"/>
  <c r="Q10" i="16"/>
  <c r="Q11" i="16" s="1"/>
  <c r="Q12" i="16" s="1"/>
  <c r="V10" i="15"/>
  <c r="W13" i="15"/>
  <c r="BB29" i="15" s="1"/>
  <c r="W14" i="15"/>
  <c r="X12" i="15"/>
  <c r="X13" i="15" s="1"/>
  <c r="M11" i="15"/>
  <c r="U15" i="15"/>
  <c r="L11" i="15"/>
  <c r="W15" i="23"/>
  <c r="X15" i="23"/>
  <c r="X16" i="23" s="1"/>
  <c r="W16" i="23"/>
  <c r="W17" i="23" s="1"/>
  <c r="BB29" i="23"/>
  <c r="M12" i="23"/>
  <c r="L12" i="23"/>
  <c r="U13" i="23"/>
  <c r="Q12" i="23"/>
  <c r="V13" i="23"/>
  <c r="V14" i="23" s="1"/>
  <c r="G15" i="23"/>
  <c r="F15" i="23"/>
  <c r="R15" i="23" s="1"/>
  <c r="S15" i="23"/>
  <c r="AD15" i="23" s="1"/>
  <c r="C16" i="23"/>
  <c r="I15" i="23"/>
  <c r="H14" i="23"/>
  <c r="B14" i="23"/>
  <c r="J14" i="23"/>
  <c r="A14" i="23"/>
  <c r="G14" i="15"/>
  <c r="F14" i="15"/>
  <c r="R14" i="15" s="1"/>
  <c r="I14" i="15"/>
  <c r="S14" i="15"/>
  <c r="AD14" i="15" s="1"/>
  <c r="C15" i="15"/>
  <c r="H13" i="15"/>
  <c r="B13" i="15"/>
  <c r="A13" i="15"/>
  <c r="J13" i="15"/>
  <c r="Q10" i="20"/>
  <c r="U13" i="20"/>
  <c r="U14" i="20" s="1"/>
  <c r="BB29" i="16"/>
  <c r="W15" i="16"/>
  <c r="X14" i="16"/>
  <c r="V13" i="16"/>
  <c r="L12" i="16"/>
  <c r="M12" i="16"/>
  <c r="U13" i="16"/>
  <c r="L10" i="20"/>
  <c r="Q11" i="20" s="1"/>
  <c r="M10" i="20"/>
  <c r="W11" i="20"/>
  <c r="M11" i="20" s="1"/>
  <c r="X13" i="20"/>
  <c r="X14" i="20" s="1"/>
  <c r="U15" i="20"/>
  <c r="V16" i="20"/>
  <c r="L11" i="20"/>
  <c r="C209" i="23" l="1"/>
  <c r="S208" i="23"/>
  <c r="AD208" i="23" s="1"/>
  <c r="F208" i="23"/>
  <c r="C218" i="15"/>
  <c r="S217" i="15"/>
  <c r="AD217" i="15" s="1"/>
  <c r="F217" i="15"/>
  <c r="C217" i="22"/>
  <c r="S216" i="22"/>
  <c r="AD216" i="22" s="1"/>
  <c r="F216" i="22"/>
  <c r="AT26" i="22"/>
  <c r="AV21" i="22"/>
  <c r="G207" i="22"/>
  <c r="F207" i="22"/>
  <c r="C208" i="22"/>
  <c r="S207" i="22"/>
  <c r="AD207" i="22" s="1"/>
  <c r="B206" i="22"/>
  <c r="H206" i="22"/>
  <c r="AV29" i="22"/>
  <c r="B215" i="16"/>
  <c r="H215" i="16"/>
  <c r="J215" i="16"/>
  <c r="A215" i="16"/>
  <c r="S216" i="16"/>
  <c r="AD216" i="16" s="1"/>
  <c r="I216" i="16"/>
  <c r="F216" i="16"/>
  <c r="G216" i="16"/>
  <c r="C217" i="16"/>
  <c r="W15" i="15"/>
  <c r="V11" i="15"/>
  <c r="X14" i="15"/>
  <c r="M14" i="15" s="1"/>
  <c r="M13" i="15"/>
  <c r="L13" i="15"/>
  <c r="L12" i="15"/>
  <c r="M12" i="15"/>
  <c r="Q12" i="15"/>
  <c r="U16" i="15"/>
  <c r="W16" i="15"/>
  <c r="W18" i="23"/>
  <c r="W19" i="23" s="1"/>
  <c r="V15" i="23"/>
  <c r="V16" i="23" s="1"/>
  <c r="V17" i="23" s="1"/>
  <c r="X17" i="23"/>
  <c r="M13" i="23"/>
  <c r="L13" i="23"/>
  <c r="U14" i="23"/>
  <c r="Q13" i="23"/>
  <c r="J15" i="23"/>
  <c r="A15" i="23"/>
  <c r="H15" i="23"/>
  <c r="B15" i="23"/>
  <c r="G16" i="23"/>
  <c r="S16" i="23"/>
  <c r="AD16" i="23" s="1"/>
  <c r="F16" i="23"/>
  <c r="R16" i="23" s="1"/>
  <c r="C17" i="23"/>
  <c r="I16" i="23"/>
  <c r="A14" i="15"/>
  <c r="J14" i="15"/>
  <c r="G15" i="15"/>
  <c r="C16" i="15"/>
  <c r="I15" i="15"/>
  <c r="S15" i="15"/>
  <c r="AD15" i="15" s="1"/>
  <c r="F15" i="15"/>
  <c r="R15" i="15" s="1"/>
  <c r="B14" i="15"/>
  <c r="H14" i="15"/>
  <c r="U14" i="16"/>
  <c r="U15" i="16" s="1"/>
  <c r="L13" i="16"/>
  <c r="M13" i="16"/>
  <c r="Q13" i="16"/>
  <c r="X15" i="16"/>
  <c r="V14" i="16"/>
  <c r="W16" i="16"/>
  <c r="U16" i="20"/>
  <c r="U17" i="20" s="1"/>
  <c r="U18" i="20" s="1"/>
  <c r="W12" i="20"/>
  <c r="V17" i="20"/>
  <c r="V18" i="20" s="1"/>
  <c r="X15" i="20"/>
  <c r="Q12" i="20"/>
  <c r="C210" i="23" l="1"/>
  <c r="S209" i="23"/>
  <c r="AD209" i="23" s="1"/>
  <c r="F209" i="23"/>
  <c r="C219" i="15"/>
  <c r="S218" i="15"/>
  <c r="AD218" i="15" s="1"/>
  <c r="F218" i="15"/>
  <c r="C218" i="22"/>
  <c r="S217" i="22"/>
  <c r="AD217" i="22" s="1"/>
  <c r="F217" i="22"/>
  <c r="B207" i="22"/>
  <c r="H207" i="22"/>
  <c r="F208" i="22"/>
  <c r="G208" i="22"/>
  <c r="S208" i="22"/>
  <c r="AD208" i="22" s="1"/>
  <c r="B216" i="16"/>
  <c r="H216" i="16"/>
  <c r="AF5" i="16"/>
  <c r="A216" i="16"/>
  <c r="AF3" i="16"/>
  <c r="J216" i="16"/>
  <c r="AF4" i="16"/>
  <c r="S217" i="16"/>
  <c r="AD217" i="16" s="1"/>
  <c r="G217" i="16"/>
  <c r="F217" i="16"/>
  <c r="C218" i="16"/>
  <c r="L14" i="16"/>
  <c r="L14" i="15"/>
  <c r="V12" i="15"/>
  <c r="X15" i="15"/>
  <c r="W17" i="15"/>
  <c r="W18" i="15" s="1"/>
  <c r="Q13" i="15"/>
  <c r="Q14" i="15" s="1"/>
  <c r="Q15" i="15" s="1"/>
  <c r="U17" i="15"/>
  <c r="W20" i="23"/>
  <c r="W21" i="23"/>
  <c r="W22" i="23" s="1"/>
  <c r="V18" i="23"/>
  <c r="X18" i="23"/>
  <c r="Q14" i="23"/>
  <c r="L14" i="23"/>
  <c r="M14" i="23"/>
  <c r="U15" i="23"/>
  <c r="B16" i="23"/>
  <c r="H16" i="23"/>
  <c r="J16" i="23"/>
  <c r="A16" i="23"/>
  <c r="G17" i="23"/>
  <c r="I17" i="23"/>
  <c r="F17" i="23"/>
  <c r="R17" i="23" s="1"/>
  <c r="C18" i="23"/>
  <c r="S17" i="23"/>
  <c r="AD17" i="23" s="1"/>
  <c r="H15" i="15"/>
  <c r="B15" i="15"/>
  <c r="J15" i="15"/>
  <c r="A15" i="15"/>
  <c r="G16" i="15"/>
  <c r="C17" i="15"/>
  <c r="I16" i="15"/>
  <c r="F16" i="15"/>
  <c r="R16" i="15" s="1"/>
  <c r="S16" i="15"/>
  <c r="AD16" i="15" s="1"/>
  <c r="U16" i="16"/>
  <c r="U17" i="16" s="1"/>
  <c r="U18" i="16" s="1"/>
  <c r="M15" i="16"/>
  <c r="L15" i="16"/>
  <c r="M14" i="16"/>
  <c r="W17" i="16"/>
  <c r="X16" i="16"/>
  <c r="Q14" i="16"/>
  <c r="V15" i="16"/>
  <c r="L12" i="20"/>
  <c r="Q13" i="20" s="1"/>
  <c r="M12" i="20"/>
  <c r="W13" i="20"/>
  <c r="W14" i="20" s="1"/>
  <c r="X16" i="20"/>
  <c r="V19" i="20"/>
  <c r="V20" i="20" s="1"/>
  <c r="U19" i="20"/>
  <c r="C211" i="23" l="1"/>
  <c r="F210" i="23"/>
  <c r="S210" i="23"/>
  <c r="AD210" i="23" s="1"/>
  <c r="C220" i="15"/>
  <c r="S219" i="15"/>
  <c r="AD219" i="15" s="1"/>
  <c r="F219" i="15"/>
  <c r="C219" i="22"/>
  <c r="F218" i="22"/>
  <c r="S218" i="22"/>
  <c r="AD218" i="22" s="1"/>
  <c r="G209" i="22"/>
  <c r="B208" i="22"/>
  <c r="H208" i="22"/>
  <c r="S218" i="16"/>
  <c r="AD218" i="16" s="1"/>
  <c r="C219" i="16"/>
  <c r="F218" i="16"/>
  <c r="G218" i="16"/>
  <c r="B217" i="16"/>
  <c r="H217" i="16"/>
  <c r="Q15" i="16"/>
  <c r="Q16" i="16" s="1"/>
  <c r="Q15" i="23"/>
  <c r="V13" i="15"/>
  <c r="V14" i="15" s="1"/>
  <c r="V15" i="15"/>
  <c r="V16" i="15" s="1"/>
  <c r="L15" i="15"/>
  <c r="Q16" i="15" s="1"/>
  <c r="X16" i="15"/>
  <c r="M15" i="15"/>
  <c r="U18" i="15"/>
  <c r="W19" i="15"/>
  <c r="X19" i="23"/>
  <c r="X20" i="23" s="1"/>
  <c r="X21" i="23"/>
  <c r="X22" i="23" s="1"/>
  <c r="X23" i="23" s="1"/>
  <c r="X24" i="23" s="1"/>
  <c r="X25" i="23" s="1"/>
  <c r="X26" i="23" s="1"/>
  <c r="W23" i="23"/>
  <c r="W24" i="23" s="1"/>
  <c r="W25" i="23" s="1"/>
  <c r="W26" i="23" s="1"/>
  <c r="W27" i="23" s="1"/>
  <c r="W28" i="23" s="1"/>
  <c r="W29" i="23" s="1"/>
  <c r="W30" i="23" s="1"/>
  <c r="W31" i="23" s="1"/>
  <c r="W32" i="23" s="1"/>
  <c r="W33" i="23" s="1"/>
  <c r="W34" i="23" s="1"/>
  <c r="M15" i="23"/>
  <c r="L15" i="23"/>
  <c r="Q16" i="23" s="1"/>
  <c r="U16" i="23"/>
  <c r="U17" i="23"/>
  <c r="V19" i="23"/>
  <c r="H17" i="23"/>
  <c r="B17" i="23"/>
  <c r="G18" i="23"/>
  <c r="I18" i="23"/>
  <c r="S18" i="23"/>
  <c r="AD18" i="23" s="1"/>
  <c r="C19" i="23"/>
  <c r="F18" i="23"/>
  <c r="R18" i="23" s="1"/>
  <c r="A17" i="23"/>
  <c r="J17" i="23"/>
  <c r="G17" i="15"/>
  <c r="I17" i="15"/>
  <c r="S17" i="15"/>
  <c r="AD17" i="15" s="1"/>
  <c r="F17" i="15"/>
  <c r="R17" i="15" s="1"/>
  <c r="C18" i="15"/>
  <c r="A16" i="15"/>
  <c r="J16" i="15"/>
  <c r="H16" i="15"/>
  <c r="B16" i="15"/>
  <c r="U19" i="16"/>
  <c r="U20" i="16" s="1"/>
  <c r="V16" i="16"/>
  <c r="X17" i="16"/>
  <c r="M17" i="16" s="1"/>
  <c r="W18" i="16"/>
  <c r="U21" i="16"/>
  <c r="U22" i="16" s="1"/>
  <c r="M16" i="16"/>
  <c r="L16" i="16"/>
  <c r="M13" i="20"/>
  <c r="L13" i="20"/>
  <c r="Q14" i="20" s="1"/>
  <c r="BB29" i="20"/>
  <c r="L14" i="20"/>
  <c r="M14" i="20"/>
  <c r="W15" i="20"/>
  <c r="W16" i="20" s="1"/>
  <c r="L16" i="20" s="1"/>
  <c r="V21" i="20"/>
  <c r="X17" i="20"/>
  <c r="X18" i="20" s="1"/>
  <c r="U20" i="20"/>
  <c r="C212" i="23" l="1"/>
  <c r="S211" i="23"/>
  <c r="AD211" i="23" s="1"/>
  <c r="F211" i="23"/>
  <c r="C221" i="15"/>
  <c r="S220" i="15"/>
  <c r="AD220" i="15" s="1"/>
  <c r="F220" i="15"/>
  <c r="C220" i="22"/>
  <c r="S219" i="22"/>
  <c r="AD219" i="22" s="1"/>
  <c r="F219" i="22"/>
  <c r="G210" i="22"/>
  <c r="B209" i="22"/>
  <c r="H209" i="22"/>
  <c r="H218" i="16"/>
  <c r="B218" i="16"/>
  <c r="S219" i="16"/>
  <c r="AD219" i="16" s="1"/>
  <c r="C220" i="16"/>
  <c r="G219" i="16"/>
  <c r="F219" i="16"/>
  <c r="V17" i="15"/>
  <c r="X17" i="15"/>
  <c r="X18" i="15" s="1"/>
  <c r="L16" i="15"/>
  <c r="Q17" i="15" s="1"/>
  <c r="M16" i="15"/>
  <c r="W20" i="15"/>
  <c r="W21" i="15" s="1"/>
  <c r="W22" i="15" s="1"/>
  <c r="W23" i="15" s="1"/>
  <c r="U19" i="15"/>
  <c r="W35" i="23"/>
  <c r="W36" i="23" s="1"/>
  <c r="W37" i="23" s="1"/>
  <c r="W38" i="23" s="1"/>
  <c r="W39" i="23" s="1"/>
  <c r="W40" i="23" s="1"/>
  <c r="W41" i="23" s="1"/>
  <c r="W42" i="23" s="1"/>
  <c r="W43" i="23" s="1"/>
  <c r="W44" i="23" s="1"/>
  <c r="W45" i="23" s="1"/>
  <c r="W46" i="23" s="1"/>
  <c r="W47" i="23" s="1"/>
  <c r="W48" i="23" s="1"/>
  <c r="W49" i="23" s="1"/>
  <c r="W50" i="23" s="1"/>
  <c r="W51" i="23" s="1"/>
  <c r="W52" i="23" s="1"/>
  <c r="W53" i="23" s="1"/>
  <c r="W54" i="23" s="1"/>
  <c r="W55" i="23" s="1"/>
  <c r="W56" i="23" s="1"/>
  <c r="W57" i="23" s="1"/>
  <c r="W58" i="23" s="1"/>
  <c r="W59" i="23" s="1"/>
  <c r="W60" i="23" s="1"/>
  <c r="W61" i="23" s="1"/>
  <c r="W62" i="23" s="1"/>
  <c r="W63" i="23" s="1"/>
  <c r="W64" i="23" s="1"/>
  <c r="W65" i="23" s="1"/>
  <c r="W66" i="23" s="1"/>
  <c r="W67" i="23" s="1"/>
  <c r="W68" i="23" s="1"/>
  <c r="W69" i="23" s="1"/>
  <c r="AL69" i="23" s="1"/>
  <c r="X27" i="23"/>
  <c r="X28" i="23" s="1"/>
  <c r="X29" i="23" s="1"/>
  <c r="X30" i="23" s="1"/>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X51" i="23" s="1"/>
  <c r="X52" i="23" s="1"/>
  <c r="X53" i="23" s="1"/>
  <c r="X54" i="23" s="1"/>
  <c r="X55" i="23" s="1"/>
  <c r="X56" i="23" s="1"/>
  <c r="X57" i="23" s="1"/>
  <c r="X58" i="23" s="1"/>
  <c r="X59" i="23" s="1"/>
  <c r="X60" i="23" s="1"/>
  <c r="X61" i="23" s="1"/>
  <c r="X62" i="23" s="1"/>
  <c r="X63" i="23" s="1"/>
  <c r="X64" i="23" s="1"/>
  <c r="X65" i="23" s="1"/>
  <c r="X66" i="23" s="1"/>
  <c r="X67" i="23" s="1"/>
  <c r="X68" i="23" s="1"/>
  <c r="X69" i="23" s="1"/>
  <c r="X70" i="23" s="1"/>
  <c r="X71" i="23" s="1"/>
  <c r="X72" i="23" s="1"/>
  <c r="X73" i="23" s="1"/>
  <c r="X74" i="23" s="1"/>
  <c r="X75" i="23" s="1"/>
  <c r="X76" i="23" s="1"/>
  <c r="X77" i="23" s="1"/>
  <c r="X78" i="23" s="1"/>
  <c r="X79" i="23" s="1"/>
  <c r="X80" i="23" s="1"/>
  <c r="X81" i="23" s="1"/>
  <c r="X82" i="23" s="1"/>
  <c r="X83" i="23" s="1"/>
  <c r="X84" i="23" s="1"/>
  <c r="X85" i="23" s="1"/>
  <c r="X86" i="23" s="1"/>
  <c r="X87" i="23" s="1"/>
  <c r="X88" i="23" s="1"/>
  <c r="X89" i="23" s="1"/>
  <c r="X90" i="23" s="1"/>
  <c r="X91" i="23" s="1"/>
  <c r="X92" i="23" s="1"/>
  <c r="X93" i="23" s="1"/>
  <c r="X94" i="23" s="1"/>
  <c r="X95" i="23" s="1"/>
  <c r="X96" i="23" s="1"/>
  <c r="X97" i="23" s="1"/>
  <c r="X98" i="23" s="1"/>
  <c r="X99" i="23" s="1"/>
  <c r="X100" i="23" s="1"/>
  <c r="X101" i="23" s="1"/>
  <c r="X102" i="23" s="1"/>
  <c r="X103" i="23" s="1"/>
  <c r="X104" i="23" s="1"/>
  <c r="X105" i="23" s="1"/>
  <c r="X106" i="23" s="1"/>
  <c r="X107" i="23" s="1"/>
  <c r="X108" i="23" s="1"/>
  <c r="X109" i="23" s="1"/>
  <c r="X110" i="23" s="1"/>
  <c r="X111" i="23" s="1"/>
  <c r="X112" i="23" s="1"/>
  <c r="X113" i="23" s="1"/>
  <c r="X114" i="23" s="1"/>
  <c r="X115" i="23" s="1"/>
  <c r="X116" i="23" s="1"/>
  <c r="X117" i="23" s="1"/>
  <c r="X118" i="23" s="1"/>
  <c r="X119" i="23" s="1"/>
  <c r="X120" i="23" s="1"/>
  <c r="X121" i="23" s="1"/>
  <c r="X122" i="23" s="1"/>
  <c r="X123" i="23" s="1"/>
  <c r="X124" i="23" s="1"/>
  <c r="X125" i="23" s="1"/>
  <c r="X126" i="23" s="1"/>
  <c r="X127" i="23" s="1"/>
  <c r="X128" i="23" s="1"/>
  <c r="X129" i="23" s="1"/>
  <c r="X130" i="23" s="1"/>
  <c r="X131" i="23" s="1"/>
  <c r="X132" i="23" s="1"/>
  <c r="X133" i="23" s="1"/>
  <c r="X134" i="23" s="1"/>
  <c r="X135" i="23" s="1"/>
  <c r="X136" i="23" s="1"/>
  <c r="X137" i="23" s="1"/>
  <c r="X138" i="23" s="1"/>
  <c r="X139" i="23" s="1"/>
  <c r="X140" i="23" s="1"/>
  <c r="X141" i="23" s="1"/>
  <c r="X142" i="23" s="1"/>
  <c r="X143" i="23" s="1"/>
  <c r="X144" i="23" s="1"/>
  <c r="X145" i="23" s="1"/>
  <c r="X146" i="23" s="1"/>
  <c r="X147" i="23" s="1"/>
  <c r="X148" i="23" s="1"/>
  <c r="X149" i="23" s="1"/>
  <c r="X150" i="23" s="1"/>
  <c r="X151" i="23" s="1"/>
  <c r="X152" i="23" s="1"/>
  <c r="X153" i="23" s="1"/>
  <c r="X154" i="23" s="1"/>
  <c r="X155" i="23" s="1"/>
  <c r="X156" i="23" s="1"/>
  <c r="X157" i="23" s="1"/>
  <c r="X158" i="23" s="1"/>
  <c r="X159" i="23" s="1"/>
  <c r="X160" i="23" s="1"/>
  <c r="X161" i="23" s="1"/>
  <c r="X162" i="23" s="1"/>
  <c r="X163" i="23" s="1"/>
  <c r="X164" i="23" s="1"/>
  <c r="X165" i="23" s="1"/>
  <c r="X166" i="23" s="1"/>
  <c r="X167" i="23" s="1"/>
  <c r="X168" i="23" s="1"/>
  <c r="X169" i="23" s="1"/>
  <c r="X170" i="23" s="1"/>
  <c r="X171" i="23" s="1"/>
  <c r="X172" i="23" s="1"/>
  <c r="X173" i="23" s="1"/>
  <c r="X174" i="23" s="1"/>
  <c r="X175" i="23" s="1"/>
  <c r="X176" i="23" s="1"/>
  <c r="X177" i="23" s="1"/>
  <c r="X178" i="23" s="1"/>
  <c r="X179" i="23" s="1"/>
  <c r="X180" i="23" s="1"/>
  <c r="X181" i="23" s="1"/>
  <c r="X182" i="23" s="1"/>
  <c r="X183" i="23" s="1"/>
  <c r="X184" i="23" s="1"/>
  <c r="X185" i="23" s="1"/>
  <c r="X186" i="23" s="1"/>
  <c r="X187" i="23" s="1"/>
  <c r="X188" i="23" s="1"/>
  <c r="X189" i="23" s="1"/>
  <c r="X190" i="23" s="1"/>
  <c r="X191" i="23" s="1"/>
  <c r="X192" i="23" s="1"/>
  <c r="X193" i="23" s="1"/>
  <c r="X194" i="23" s="1"/>
  <c r="X195" i="23" s="1"/>
  <c r="X196" i="23" s="1"/>
  <c r="X197" i="23" s="1"/>
  <c r="X198" i="23" s="1"/>
  <c r="X199" i="23" s="1"/>
  <c r="X200" i="23" s="1"/>
  <c r="M17" i="23"/>
  <c r="L17" i="23"/>
  <c r="U18" i="23"/>
  <c r="U19" i="23" s="1"/>
  <c r="V20" i="23"/>
  <c r="V21" i="23" s="1"/>
  <c r="V22" i="23" s="1"/>
  <c r="V23" i="23" s="1"/>
  <c r="V24" i="23" s="1"/>
  <c r="V25" i="23" s="1"/>
  <c r="V26" i="23" s="1"/>
  <c r="V27" i="23" s="1"/>
  <c r="V28" i="23" s="1"/>
  <c r="V29" i="23" s="1"/>
  <c r="V30" i="23" s="1"/>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V51" i="23" s="1"/>
  <c r="V52" i="23" s="1"/>
  <c r="V53" i="23" s="1"/>
  <c r="V54" i="23" s="1"/>
  <c r="V55" i="23" s="1"/>
  <c r="V56" i="23" s="1"/>
  <c r="V57" i="23" s="1"/>
  <c r="V58" i="23" s="1"/>
  <c r="V59" i="23" s="1"/>
  <c r="V60" i="23" s="1"/>
  <c r="V61" i="23" s="1"/>
  <c r="V62" i="23" s="1"/>
  <c r="V63" i="23" s="1"/>
  <c r="V64" i="23" s="1"/>
  <c r="V65" i="23" s="1"/>
  <c r="V66" i="23" s="1"/>
  <c r="V67" i="23" s="1"/>
  <c r="V68" i="23" s="1"/>
  <c r="V69" i="23" s="1"/>
  <c r="V70" i="23" s="1"/>
  <c r="V71" i="23" s="1"/>
  <c r="V72" i="23" s="1"/>
  <c r="V73" i="23" s="1"/>
  <c r="V74" i="23" s="1"/>
  <c r="V75" i="23" s="1"/>
  <c r="V76" i="23" s="1"/>
  <c r="V77" i="23" s="1"/>
  <c r="V78" i="23" s="1"/>
  <c r="V79" i="23" s="1"/>
  <c r="V80" i="23" s="1"/>
  <c r="V81" i="23" s="1"/>
  <c r="V82" i="23" s="1"/>
  <c r="V83" i="23" s="1"/>
  <c r="V84" i="23" s="1"/>
  <c r="V85" i="23" s="1"/>
  <c r="V86" i="23" s="1"/>
  <c r="V87" i="23" s="1"/>
  <c r="V88" i="23" s="1"/>
  <c r="V89" i="23" s="1"/>
  <c r="V90" i="23" s="1"/>
  <c r="V91" i="23" s="1"/>
  <c r="V92" i="23" s="1"/>
  <c r="V93" i="23" s="1"/>
  <c r="V94" i="23" s="1"/>
  <c r="V95" i="23" s="1"/>
  <c r="V96" i="23" s="1"/>
  <c r="V97" i="23" s="1"/>
  <c r="V98" i="23" s="1"/>
  <c r="V99" i="23" s="1"/>
  <c r="V100" i="23" s="1"/>
  <c r="V101" i="23" s="1"/>
  <c r="V102" i="23" s="1"/>
  <c r="V103" i="23" s="1"/>
  <c r="V104" i="23" s="1"/>
  <c r="V105" i="23" s="1"/>
  <c r="V106" i="23" s="1"/>
  <c r="V107" i="23" s="1"/>
  <c r="V108" i="23" s="1"/>
  <c r="V109" i="23" s="1"/>
  <c r="V110" i="23" s="1"/>
  <c r="V111" i="23" s="1"/>
  <c r="V112" i="23" s="1"/>
  <c r="V113" i="23" s="1"/>
  <c r="V114" i="23" s="1"/>
  <c r="V115" i="23" s="1"/>
  <c r="V116" i="23" s="1"/>
  <c r="V117" i="23" s="1"/>
  <c r="V118" i="23" s="1"/>
  <c r="V119" i="23" s="1"/>
  <c r="V120" i="23" s="1"/>
  <c r="V121" i="23" s="1"/>
  <c r="V122" i="23" s="1"/>
  <c r="V123" i="23" s="1"/>
  <c r="V124" i="23" s="1"/>
  <c r="V125" i="23" s="1"/>
  <c r="V126" i="23" s="1"/>
  <c r="V127" i="23" s="1"/>
  <c r="V128" i="23" s="1"/>
  <c r="V129" i="23" s="1"/>
  <c r="V130" i="23" s="1"/>
  <c r="V131" i="23" s="1"/>
  <c r="V132" i="23" s="1"/>
  <c r="V133" i="23" s="1"/>
  <c r="V134" i="23" s="1"/>
  <c r="V135" i="23" s="1"/>
  <c r="V136" i="23" s="1"/>
  <c r="V137" i="23" s="1"/>
  <c r="V138" i="23" s="1"/>
  <c r="V139" i="23" s="1"/>
  <c r="V140" i="23" s="1"/>
  <c r="V141" i="23" s="1"/>
  <c r="V142" i="23" s="1"/>
  <c r="V143" i="23" s="1"/>
  <c r="V144" i="23" s="1"/>
  <c r="V145" i="23" s="1"/>
  <c r="V146" i="23" s="1"/>
  <c r="V147" i="23" s="1"/>
  <c r="V148" i="23" s="1"/>
  <c r="V149" i="23" s="1"/>
  <c r="V150" i="23" s="1"/>
  <c r="V151" i="23" s="1"/>
  <c r="V152" i="23" s="1"/>
  <c r="V153" i="23" s="1"/>
  <c r="V154" i="23" s="1"/>
  <c r="V155" i="23" s="1"/>
  <c r="V156" i="23" s="1"/>
  <c r="V157" i="23" s="1"/>
  <c r="V158" i="23" s="1"/>
  <c r="V159" i="23" s="1"/>
  <c r="V160" i="23" s="1"/>
  <c r="V161" i="23" s="1"/>
  <c r="V162" i="23" s="1"/>
  <c r="V163" i="23" s="1"/>
  <c r="V164" i="23" s="1"/>
  <c r="V165" i="23" s="1"/>
  <c r="V166" i="23" s="1"/>
  <c r="V167" i="23" s="1"/>
  <c r="V168" i="23" s="1"/>
  <c r="V169" i="23" s="1"/>
  <c r="V170" i="23" s="1"/>
  <c r="V171" i="23" s="1"/>
  <c r="V172" i="23" s="1"/>
  <c r="V173" i="23" s="1"/>
  <c r="V174" i="23" s="1"/>
  <c r="V175" i="23" s="1"/>
  <c r="V176" i="23" s="1"/>
  <c r="V177" i="23" s="1"/>
  <c r="V178" i="23" s="1"/>
  <c r="V179" i="23" s="1"/>
  <c r="V180" i="23" s="1"/>
  <c r="V181" i="23" s="1"/>
  <c r="V182" i="23" s="1"/>
  <c r="V183" i="23" s="1"/>
  <c r="V184" i="23" s="1"/>
  <c r="V185" i="23" s="1"/>
  <c r="V186" i="23" s="1"/>
  <c r="V187" i="23" s="1"/>
  <c r="V188" i="23" s="1"/>
  <c r="V189" i="23" s="1"/>
  <c r="V190" i="23" s="1"/>
  <c r="V191" i="23" s="1"/>
  <c r="V192" i="23" s="1"/>
  <c r="V193" i="23" s="1"/>
  <c r="V194" i="23" s="1"/>
  <c r="V195" i="23" s="1"/>
  <c r="V196" i="23" s="1"/>
  <c r="V197" i="23" s="1"/>
  <c r="V198" i="23" s="1"/>
  <c r="V199" i="23" s="1"/>
  <c r="V200" i="23" s="1"/>
  <c r="M16" i="23"/>
  <c r="L16" i="23"/>
  <c r="A18" i="23"/>
  <c r="J18" i="23"/>
  <c r="B18" i="23"/>
  <c r="H18" i="23"/>
  <c r="G19" i="23"/>
  <c r="C20" i="23"/>
  <c r="I19" i="23"/>
  <c r="F19" i="23"/>
  <c r="R19" i="23" s="1"/>
  <c r="S19" i="23"/>
  <c r="AD19" i="23" s="1"/>
  <c r="J17" i="15"/>
  <c r="A17" i="15"/>
  <c r="G18" i="15"/>
  <c r="C19" i="15"/>
  <c r="I18" i="15"/>
  <c r="F18" i="15"/>
  <c r="R18" i="15" s="1"/>
  <c r="S18" i="15"/>
  <c r="AD18" i="15" s="1"/>
  <c r="H17" i="15"/>
  <c r="B17" i="15"/>
  <c r="Q15" i="20"/>
  <c r="L17" i="16"/>
  <c r="X18" i="16"/>
  <c r="Q17" i="16"/>
  <c r="Q18" i="16" s="1"/>
  <c r="U23" i="16"/>
  <c r="W19" i="16"/>
  <c r="V17" i="16"/>
  <c r="V18" i="16" s="1"/>
  <c r="V19" i="16" s="1"/>
  <c r="V20" i="16" s="1"/>
  <c r="V21" i="16" s="1"/>
  <c r="V22" i="16" s="1"/>
  <c r="V23" i="16" s="1"/>
  <c r="V24" i="16" s="1"/>
  <c r="V25" i="16" s="1"/>
  <c r="V26" i="16" s="1"/>
  <c r="V27" i="16" s="1"/>
  <c r="V28" i="16" s="1"/>
  <c r="V29" i="16" s="1"/>
  <c r="V30" i="16" s="1"/>
  <c r="V31" i="16" s="1"/>
  <c r="V32" i="16" s="1"/>
  <c r="V33" i="16" s="1"/>
  <c r="V34" i="16" s="1"/>
  <c r="V35" i="16" s="1"/>
  <c r="V36" i="16" s="1"/>
  <c r="V37" i="16" s="1"/>
  <c r="V38" i="16" s="1"/>
  <c r="V39" i="16" s="1"/>
  <c r="V40" i="16" s="1"/>
  <c r="V41" i="16" s="1"/>
  <c r="V42" i="16" s="1"/>
  <c r="V43" i="16" s="1"/>
  <c r="V44" i="16" s="1"/>
  <c r="V45" i="16" s="1"/>
  <c r="V46" i="16" s="1"/>
  <c r="V47" i="16" s="1"/>
  <c r="V48" i="16" s="1"/>
  <c r="V49" i="16" s="1"/>
  <c r="V50" i="16" s="1"/>
  <c r="V51" i="16" s="1"/>
  <c r="V52" i="16" s="1"/>
  <c r="V53" i="16" s="1"/>
  <c r="V54" i="16" s="1"/>
  <c r="V55" i="16" s="1"/>
  <c r="V56" i="16" s="1"/>
  <c r="V57" i="16" s="1"/>
  <c r="V58" i="16" s="1"/>
  <c r="V59" i="16" s="1"/>
  <c r="V60" i="16" s="1"/>
  <c r="V61" i="16" s="1"/>
  <c r="V62" i="16" s="1"/>
  <c r="V63" i="16" s="1"/>
  <c r="V64" i="16" s="1"/>
  <c r="V65" i="16" s="1"/>
  <c r="V66" i="16" s="1"/>
  <c r="V67" i="16" s="1"/>
  <c r="V68" i="16" s="1"/>
  <c r="V69" i="16" s="1"/>
  <c r="V70" i="16" s="1"/>
  <c r="V71" i="16" s="1"/>
  <c r="V72" i="16" s="1"/>
  <c r="V73" i="16" s="1"/>
  <c r="V74" i="16" s="1"/>
  <c r="V75" i="16" s="1"/>
  <c r="V76" i="16" s="1"/>
  <c r="V77" i="16" s="1"/>
  <c r="V78" i="16" s="1"/>
  <c r="V79" i="16" s="1"/>
  <c r="V80" i="16" s="1"/>
  <c r="V81" i="16" s="1"/>
  <c r="V82" i="16" s="1"/>
  <c r="V83" i="16" s="1"/>
  <c r="V84" i="16" s="1"/>
  <c r="V85" i="16" s="1"/>
  <c r="V86" i="16" s="1"/>
  <c r="V87" i="16" s="1"/>
  <c r="V88" i="16" s="1"/>
  <c r="V89" i="16" s="1"/>
  <c r="V90" i="16" s="1"/>
  <c r="V91" i="16" s="1"/>
  <c r="V92" i="16" s="1"/>
  <c r="V93" i="16" s="1"/>
  <c r="V94" i="16" s="1"/>
  <c r="V95" i="16" s="1"/>
  <c r="V96" i="16" s="1"/>
  <c r="V97" i="16" s="1"/>
  <c r="V98" i="16" s="1"/>
  <c r="V99" i="16" s="1"/>
  <c r="V100" i="16" s="1"/>
  <c r="V101" i="16" s="1"/>
  <c r="V102" i="16" s="1"/>
  <c r="V103" i="16" s="1"/>
  <c r="V104" i="16" s="1"/>
  <c r="V105" i="16" s="1"/>
  <c r="V106" i="16" s="1"/>
  <c r="V107" i="16" s="1"/>
  <c r="V108" i="16" s="1"/>
  <c r="V109" i="16" s="1"/>
  <c r="V110" i="16" s="1"/>
  <c r="V111" i="16" s="1"/>
  <c r="V112" i="16" s="1"/>
  <c r="V113" i="16" s="1"/>
  <c r="V114" i="16" s="1"/>
  <c r="V115" i="16" s="1"/>
  <c r="V116" i="16" s="1"/>
  <c r="V117" i="16" s="1"/>
  <c r="V118" i="16" s="1"/>
  <c r="V119" i="16" s="1"/>
  <c r="V120" i="16" s="1"/>
  <c r="V121" i="16" s="1"/>
  <c r="V122" i="16" s="1"/>
  <c r="V123" i="16" s="1"/>
  <c r="V124" i="16" s="1"/>
  <c r="V125" i="16" s="1"/>
  <c r="V126" i="16" s="1"/>
  <c r="V127" i="16" s="1"/>
  <c r="V128" i="16" s="1"/>
  <c r="V129" i="16" s="1"/>
  <c r="V130" i="16" s="1"/>
  <c r="V131" i="16" s="1"/>
  <c r="V132" i="16" s="1"/>
  <c r="V133" i="16" s="1"/>
  <c r="V134" i="16" s="1"/>
  <c r="V135" i="16" s="1"/>
  <c r="V136" i="16" s="1"/>
  <c r="V137" i="16" s="1"/>
  <c r="V138" i="16" s="1"/>
  <c r="V139" i="16" s="1"/>
  <c r="V140" i="16" s="1"/>
  <c r="V141" i="16" s="1"/>
  <c r="V142" i="16" s="1"/>
  <c r="V143" i="16" s="1"/>
  <c r="V144" i="16" s="1"/>
  <c r="V145" i="16" s="1"/>
  <c r="V146" i="16" s="1"/>
  <c r="V147" i="16" s="1"/>
  <c r="V148" i="16" s="1"/>
  <c r="V149" i="16" s="1"/>
  <c r="V150" i="16" s="1"/>
  <c r="V151" i="16" s="1"/>
  <c r="V152" i="16" s="1"/>
  <c r="V153" i="16" s="1"/>
  <c r="V154" i="16" s="1"/>
  <c r="V155" i="16" s="1"/>
  <c r="V156" i="16" s="1"/>
  <c r="V157" i="16" s="1"/>
  <c r="V158" i="16" s="1"/>
  <c r="V159" i="16" s="1"/>
  <c r="V160" i="16" s="1"/>
  <c r="V161" i="16" s="1"/>
  <c r="V162" i="16" s="1"/>
  <c r="V163" i="16" s="1"/>
  <c r="V164" i="16" s="1"/>
  <c r="V165" i="16" s="1"/>
  <c r="V166" i="16" s="1"/>
  <c r="V167" i="16" s="1"/>
  <c r="V168" i="16" s="1"/>
  <c r="V169" i="16" s="1"/>
  <c r="V170" i="16" s="1"/>
  <c r="V171" i="16" s="1"/>
  <c r="V172" i="16" s="1"/>
  <c r="V173" i="16" s="1"/>
  <c r="V174" i="16" s="1"/>
  <c r="V175" i="16" s="1"/>
  <c r="V176" i="16" s="1"/>
  <c r="V177" i="16" s="1"/>
  <c r="V178" i="16" s="1"/>
  <c r="V179" i="16" s="1"/>
  <c r="V180" i="16" s="1"/>
  <c r="V181" i="16" s="1"/>
  <c r="V182" i="16" s="1"/>
  <c r="V183" i="16" s="1"/>
  <c r="V184" i="16" s="1"/>
  <c r="V185" i="16" s="1"/>
  <c r="V186" i="16" s="1"/>
  <c r="V187" i="16" s="1"/>
  <c r="V188" i="16" s="1"/>
  <c r="V189" i="16" s="1"/>
  <c r="V190" i="16" s="1"/>
  <c r="V191" i="16" s="1"/>
  <c r="V192" i="16" s="1"/>
  <c r="V193" i="16" s="1"/>
  <c r="V194" i="16" s="1"/>
  <c r="V195" i="16" s="1"/>
  <c r="V196" i="16" s="1"/>
  <c r="V197" i="16" s="1"/>
  <c r="V198" i="16" s="1"/>
  <c r="V199" i="16" s="1"/>
  <c r="V200" i="16" s="1"/>
  <c r="V201" i="16" s="1"/>
  <c r="V202" i="16" s="1"/>
  <c r="V203" i="16" s="1"/>
  <c r="V204" i="16" s="1"/>
  <c r="V205" i="16" s="1"/>
  <c r="V206" i="16" s="1"/>
  <c r="V207" i="16" s="1"/>
  <c r="L15" i="20"/>
  <c r="Q16" i="20" s="1"/>
  <c r="Q17" i="20" s="1"/>
  <c r="M15" i="20"/>
  <c r="M16" i="20"/>
  <c r="W17" i="20"/>
  <c r="W18" i="20" s="1"/>
  <c r="X19" i="20"/>
  <c r="X20" i="20" s="1"/>
  <c r="X21" i="20" s="1"/>
  <c r="X22" i="20" s="1"/>
  <c r="X23" i="20" s="1"/>
  <c r="X24" i="20" s="1"/>
  <c r="X25" i="20" s="1"/>
  <c r="X26" i="20" s="1"/>
  <c r="X27" i="20" s="1"/>
  <c r="X28" i="20" s="1"/>
  <c r="X29" i="20" s="1"/>
  <c r="X30" i="20" s="1"/>
  <c r="X31" i="20" s="1"/>
  <c r="X32" i="20" s="1"/>
  <c r="X33" i="20" s="1"/>
  <c r="X34" i="20" s="1"/>
  <c r="X35" i="20" s="1"/>
  <c r="X36" i="20" s="1"/>
  <c r="X37" i="20" s="1"/>
  <c r="X38" i="20" s="1"/>
  <c r="X39" i="20" s="1"/>
  <c r="X40" i="20" s="1"/>
  <c r="X41" i="20" s="1"/>
  <c r="X42" i="20" s="1"/>
  <c r="X43" i="20" s="1"/>
  <c r="X44" i="20" s="1"/>
  <c r="X45" i="20" s="1"/>
  <c r="X46" i="20" s="1"/>
  <c r="X47" i="20" s="1"/>
  <c r="X48" i="20" s="1"/>
  <c r="X49" i="20" s="1"/>
  <c r="X50" i="20" s="1"/>
  <c r="X51" i="20" s="1"/>
  <c r="X52" i="20" s="1"/>
  <c r="X53" i="20" s="1"/>
  <c r="X54" i="20" s="1"/>
  <c r="X55" i="20" s="1"/>
  <c r="X56" i="20" s="1"/>
  <c r="X57" i="20" s="1"/>
  <c r="X58" i="20" s="1"/>
  <c r="X59" i="20" s="1"/>
  <c r="X60" i="20" s="1"/>
  <c r="X61" i="20" s="1"/>
  <c r="X62" i="20" s="1"/>
  <c r="X63" i="20" s="1"/>
  <c r="X64" i="20" s="1"/>
  <c r="X65" i="20" s="1"/>
  <c r="X66" i="20" s="1"/>
  <c r="X67" i="20" s="1"/>
  <c r="X68" i="20" s="1"/>
  <c r="X69" i="20" s="1"/>
  <c r="X70" i="20" s="1"/>
  <c r="X71" i="20" s="1"/>
  <c r="X72" i="20" s="1"/>
  <c r="X73" i="20" s="1"/>
  <c r="X74" i="20" s="1"/>
  <c r="X75" i="20" s="1"/>
  <c r="X76" i="20" s="1"/>
  <c r="X77" i="20" s="1"/>
  <c r="X78" i="20" s="1"/>
  <c r="X79" i="20" s="1"/>
  <c r="X80" i="20" s="1"/>
  <c r="X81" i="20" s="1"/>
  <c r="X82" i="20" s="1"/>
  <c r="X83" i="20" s="1"/>
  <c r="X84" i="20" s="1"/>
  <c r="X85" i="20" s="1"/>
  <c r="X86" i="20" s="1"/>
  <c r="X87" i="20" s="1"/>
  <c r="X88" i="20" s="1"/>
  <c r="X89" i="20" s="1"/>
  <c r="X90" i="20" s="1"/>
  <c r="X91" i="20" s="1"/>
  <c r="X92" i="20" s="1"/>
  <c r="X93" i="20" s="1"/>
  <c r="X94" i="20" s="1"/>
  <c r="X95" i="20" s="1"/>
  <c r="X96" i="20" s="1"/>
  <c r="X97" i="20" s="1"/>
  <c r="X98" i="20" s="1"/>
  <c r="X99" i="20" s="1"/>
  <c r="X100" i="20" s="1"/>
  <c r="X101" i="20" s="1"/>
  <c r="X102" i="20" s="1"/>
  <c r="X103" i="20" s="1"/>
  <c r="X104" i="20" s="1"/>
  <c r="X105" i="20" s="1"/>
  <c r="X106" i="20" s="1"/>
  <c r="X107" i="20" s="1"/>
  <c r="X108" i="20" s="1"/>
  <c r="X109" i="20" s="1"/>
  <c r="X110" i="20" s="1"/>
  <c r="X111" i="20" s="1"/>
  <c r="X112" i="20" s="1"/>
  <c r="X113" i="20" s="1"/>
  <c r="X114" i="20" s="1"/>
  <c r="X115" i="20" s="1"/>
  <c r="X116" i="20" s="1"/>
  <c r="X117" i="20" s="1"/>
  <c r="X118" i="20" s="1"/>
  <c r="X119" i="20" s="1"/>
  <c r="X120" i="20" s="1"/>
  <c r="X121" i="20" s="1"/>
  <c r="X122" i="20" s="1"/>
  <c r="X123" i="20" s="1"/>
  <c r="X124" i="20" s="1"/>
  <c r="X125" i="20" s="1"/>
  <c r="X126" i="20" s="1"/>
  <c r="X127" i="20" s="1"/>
  <c r="X128" i="20" s="1"/>
  <c r="X129" i="20" s="1"/>
  <c r="X130" i="20" s="1"/>
  <c r="X131" i="20" s="1"/>
  <c r="X132" i="20" s="1"/>
  <c r="X133" i="20" s="1"/>
  <c r="X134" i="20" s="1"/>
  <c r="X135" i="20" s="1"/>
  <c r="X136" i="20" s="1"/>
  <c r="X137" i="20" s="1"/>
  <c r="X138" i="20" s="1"/>
  <c r="X139" i="20" s="1"/>
  <c r="X140" i="20" s="1"/>
  <c r="X141" i="20" s="1"/>
  <c r="X142" i="20" s="1"/>
  <c r="X143" i="20" s="1"/>
  <c r="X144" i="20" s="1"/>
  <c r="X145" i="20" s="1"/>
  <c r="X146" i="20" s="1"/>
  <c r="X147" i="20" s="1"/>
  <c r="X148" i="20" s="1"/>
  <c r="X149" i="20" s="1"/>
  <c r="X150" i="20" s="1"/>
  <c r="X151" i="20" s="1"/>
  <c r="X152" i="20" s="1"/>
  <c r="X153" i="20" s="1"/>
  <c r="X154" i="20" s="1"/>
  <c r="X155" i="20" s="1"/>
  <c r="X156" i="20" s="1"/>
  <c r="X157" i="20" s="1"/>
  <c r="X158" i="20" s="1"/>
  <c r="X159" i="20" s="1"/>
  <c r="X160" i="20" s="1"/>
  <c r="X161" i="20" s="1"/>
  <c r="X162" i="20" s="1"/>
  <c r="X163" i="20" s="1"/>
  <c r="X164" i="20" s="1"/>
  <c r="X165" i="20" s="1"/>
  <c r="X166" i="20" s="1"/>
  <c r="X167" i="20" s="1"/>
  <c r="X168" i="20" s="1"/>
  <c r="X169" i="20" s="1"/>
  <c r="X170" i="20" s="1"/>
  <c r="X171" i="20" s="1"/>
  <c r="X172" i="20" s="1"/>
  <c r="X173" i="20" s="1"/>
  <c r="X174" i="20" s="1"/>
  <c r="X175" i="20" s="1"/>
  <c r="X176" i="20" s="1"/>
  <c r="X177" i="20" s="1"/>
  <c r="X178" i="20" s="1"/>
  <c r="X179" i="20" s="1"/>
  <c r="X180" i="20" s="1"/>
  <c r="X181" i="20" s="1"/>
  <c r="X182" i="20" s="1"/>
  <c r="X183" i="20" s="1"/>
  <c r="X184" i="20" s="1"/>
  <c r="X185" i="20" s="1"/>
  <c r="X186" i="20" s="1"/>
  <c r="X187" i="20" s="1"/>
  <c r="X188" i="20" s="1"/>
  <c r="X189" i="20" s="1"/>
  <c r="X190" i="20" s="1"/>
  <c r="X191" i="20" s="1"/>
  <c r="X192" i="20" s="1"/>
  <c r="X193" i="20" s="1"/>
  <c r="X194" i="20" s="1"/>
  <c r="X195" i="20" s="1"/>
  <c r="X196" i="20" s="1"/>
  <c r="X197" i="20" s="1"/>
  <c r="X198" i="20" s="1"/>
  <c r="X199" i="20" s="1"/>
  <c r="X200" i="20" s="1"/>
  <c r="X201" i="20" s="1"/>
  <c r="X202" i="20" s="1"/>
  <c r="X203" i="20" s="1"/>
  <c r="X204" i="20" s="1"/>
  <c r="X205" i="20" s="1"/>
  <c r="X206" i="20" s="1"/>
  <c r="X207" i="20" s="1"/>
  <c r="X208" i="20" s="1"/>
  <c r="U21" i="20"/>
  <c r="V22" i="20"/>
  <c r="V23" i="20" s="1"/>
  <c r="V24" i="20" s="1"/>
  <c r="C213" i="23" l="1"/>
  <c r="S212" i="23"/>
  <c r="AD212" i="23" s="1"/>
  <c r="F212" i="23"/>
  <c r="C222" i="15"/>
  <c r="S221" i="15"/>
  <c r="AD221" i="15" s="1"/>
  <c r="F221" i="15"/>
  <c r="C221" i="22"/>
  <c r="S220" i="22"/>
  <c r="AD220" i="22" s="1"/>
  <c r="F220" i="22"/>
  <c r="G211" i="22"/>
  <c r="H210" i="22"/>
  <c r="B210" i="22"/>
  <c r="S220" i="16"/>
  <c r="AD220" i="16" s="1"/>
  <c r="F220" i="16"/>
  <c r="G220" i="16"/>
  <c r="C221" i="16"/>
  <c r="H219" i="16"/>
  <c r="B219" i="16"/>
  <c r="V18" i="15"/>
  <c r="V19" i="15" s="1"/>
  <c r="V20" i="15" s="1"/>
  <c r="V21" i="15" s="1"/>
  <c r="V22" i="15" s="1"/>
  <c r="V23" i="15" s="1"/>
  <c r="V24" i="15" s="1"/>
  <c r="V25" i="15" s="1"/>
  <c r="V26" i="15" s="1"/>
  <c r="V27" i="15" s="1"/>
  <c r="V28" i="15" s="1"/>
  <c r="V29" i="15" s="1"/>
  <c r="V30" i="15" s="1"/>
  <c r="V31" i="15" s="1"/>
  <c r="V32" i="15" s="1"/>
  <c r="V33" i="15" s="1"/>
  <c r="V34" i="15" s="1"/>
  <c r="V35" i="15" s="1"/>
  <c r="V36" i="15" s="1"/>
  <c r="V37" i="15" s="1"/>
  <c r="V38" i="15" s="1"/>
  <c r="V39" i="15" s="1"/>
  <c r="V40" i="15" s="1"/>
  <c r="V41" i="15" s="1"/>
  <c r="V42" i="15" s="1"/>
  <c r="V43" i="15" s="1"/>
  <c r="V44" i="15" s="1"/>
  <c r="V45" i="15" s="1"/>
  <c r="V46" i="15" s="1"/>
  <c r="V47" i="15" s="1"/>
  <c r="V48" i="15" s="1"/>
  <c r="V49" i="15" s="1"/>
  <c r="V50" i="15" s="1"/>
  <c r="V51" i="15" s="1"/>
  <c r="V52" i="15" s="1"/>
  <c r="V53" i="15" s="1"/>
  <c r="V54" i="15" s="1"/>
  <c r="V55" i="15" s="1"/>
  <c r="V56" i="15" s="1"/>
  <c r="V57" i="15" s="1"/>
  <c r="V58" i="15" s="1"/>
  <c r="V59" i="15" s="1"/>
  <c r="V60" i="15" s="1"/>
  <c r="V61" i="15" s="1"/>
  <c r="V62" i="15" s="1"/>
  <c r="V63" i="15" s="1"/>
  <c r="V64" i="15" s="1"/>
  <c r="V65" i="15" s="1"/>
  <c r="V66" i="15" s="1"/>
  <c r="V67" i="15" s="1"/>
  <c r="V68" i="15" s="1"/>
  <c r="V69" i="15" s="1"/>
  <c r="V70" i="15" s="1"/>
  <c r="V71" i="15" s="1"/>
  <c r="V72" i="15" s="1"/>
  <c r="V73" i="15" s="1"/>
  <c r="V74" i="15" s="1"/>
  <c r="V75" i="15" s="1"/>
  <c r="V76" i="15" s="1"/>
  <c r="V77" i="15" s="1"/>
  <c r="V78" i="15" s="1"/>
  <c r="V79" i="15" s="1"/>
  <c r="V80" i="15" s="1"/>
  <c r="V81" i="15" s="1"/>
  <c r="V82" i="15" s="1"/>
  <c r="V83" i="15" s="1"/>
  <c r="V84" i="15" s="1"/>
  <c r="V85" i="15" s="1"/>
  <c r="V86" i="15" s="1"/>
  <c r="V87" i="15" s="1"/>
  <c r="V88" i="15" s="1"/>
  <c r="V89" i="15" s="1"/>
  <c r="V90" i="15" s="1"/>
  <c r="V91" i="15" s="1"/>
  <c r="V92" i="15" s="1"/>
  <c r="V93" i="15" s="1"/>
  <c r="V94" i="15" s="1"/>
  <c r="V95" i="15" s="1"/>
  <c r="V96" i="15" s="1"/>
  <c r="V97" i="15" s="1"/>
  <c r="V98" i="15" s="1"/>
  <c r="V99" i="15" s="1"/>
  <c r="V100" i="15" s="1"/>
  <c r="V101" i="15" s="1"/>
  <c r="V102" i="15" s="1"/>
  <c r="V103" i="15" s="1"/>
  <c r="V104" i="15" s="1"/>
  <c r="V105" i="15" s="1"/>
  <c r="V106" i="15" s="1"/>
  <c r="V107" i="15" s="1"/>
  <c r="V108" i="15" s="1"/>
  <c r="V109" i="15" s="1"/>
  <c r="V110" i="15" s="1"/>
  <c r="V111" i="15" s="1"/>
  <c r="V112" i="15" s="1"/>
  <c r="V113" i="15" s="1"/>
  <c r="V114" i="15" s="1"/>
  <c r="V115" i="15" s="1"/>
  <c r="V116" i="15" s="1"/>
  <c r="V117" i="15" s="1"/>
  <c r="V118" i="15" s="1"/>
  <c r="V119" i="15" s="1"/>
  <c r="V120" i="15" s="1"/>
  <c r="V121" i="15" s="1"/>
  <c r="V122" i="15" s="1"/>
  <c r="V123" i="15" s="1"/>
  <c r="V124" i="15" s="1"/>
  <c r="V125" i="15" s="1"/>
  <c r="V126" i="15" s="1"/>
  <c r="V127" i="15" s="1"/>
  <c r="V128" i="15" s="1"/>
  <c r="V129" i="15" s="1"/>
  <c r="V130" i="15" s="1"/>
  <c r="V131" i="15" s="1"/>
  <c r="V132" i="15" s="1"/>
  <c r="V133" i="15" s="1"/>
  <c r="V134" i="15" s="1"/>
  <c r="V135" i="15" s="1"/>
  <c r="V136" i="15" s="1"/>
  <c r="V137" i="15" s="1"/>
  <c r="V138" i="15" s="1"/>
  <c r="V139" i="15" s="1"/>
  <c r="V140" i="15" s="1"/>
  <c r="V141" i="15" s="1"/>
  <c r="V142" i="15" s="1"/>
  <c r="V143" i="15" s="1"/>
  <c r="V144" i="15" s="1"/>
  <c r="V145" i="15" s="1"/>
  <c r="V146" i="15" s="1"/>
  <c r="V147" i="15" s="1"/>
  <c r="V148" i="15" s="1"/>
  <c r="V149" i="15" s="1"/>
  <c r="V150" i="15" s="1"/>
  <c r="V151" i="15" s="1"/>
  <c r="V152" i="15" s="1"/>
  <c r="V153" i="15" s="1"/>
  <c r="V154" i="15" s="1"/>
  <c r="V155" i="15" s="1"/>
  <c r="V156" i="15" s="1"/>
  <c r="V157" i="15" s="1"/>
  <c r="V158" i="15" s="1"/>
  <c r="V159" i="15" s="1"/>
  <c r="V160" i="15" s="1"/>
  <c r="V161" i="15" s="1"/>
  <c r="V162" i="15" s="1"/>
  <c r="V163" i="15" s="1"/>
  <c r="V164" i="15" s="1"/>
  <c r="V165" i="15" s="1"/>
  <c r="V166" i="15" s="1"/>
  <c r="V167" i="15" s="1"/>
  <c r="V168" i="15" s="1"/>
  <c r="V169" i="15" s="1"/>
  <c r="V170" i="15" s="1"/>
  <c r="V171" i="15" s="1"/>
  <c r="V172" i="15" s="1"/>
  <c r="V173" i="15" s="1"/>
  <c r="V174" i="15" s="1"/>
  <c r="V175" i="15" s="1"/>
  <c r="V176" i="15" s="1"/>
  <c r="V177" i="15" s="1"/>
  <c r="V178" i="15" s="1"/>
  <c r="V179" i="15" s="1"/>
  <c r="V180" i="15" s="1"/>
  <c r="V181" i="15" s="1"/>
  <c r="V182" i="15" s="1"/>
  <c r="V183" i="15" s="1"/>
  <c r="V184" i="15" s="1"/>
  <c r="V185" i="15" s="1"/>
  <c r="V186" i="15" s="1"/>
  <c r="V187" i="15" s="1"/>
  <c r="V188" i="15" s="1"/>
  <c r="V189" i="15" s="1"/>
  <c r="V190" i="15" s="1"/>
  <c r="V191" i="15" s="1"/>
  <c r="V192" i="15" s="1"/>
  <c r="V193" i="15" s="1"/>
  <c r="V194" i="15" s="1"/>
  <c r="V195" i="15" s="1"/>
  <c r="V196" i="15" s="1"/>
  <c r="V197" i="15" s="1"/>
  <c r="V198" i="15" s="1"/>
  <c r="V199" i="15" s="1"/>
  <c r="V200" i="15" s="1"/>
  <c r="V201" i="15" s="1"/>
  <c r="V202" i="15" s="1"/>
  <c r="V203" i="15" s="1"/>
  <c r="V204" i="15" s="1"/>
  <c r="V205" i="15" s="1"/>
  <c r="V206" i="15" s="1"/>
  <c r="V207" i="15" s="1"/>
  <c r="V208" i="15" s="1"/>
  <c r="M18" i="15"/>
  <c r="X19" i="15"/>
  <c r="X20" i="15" s="1"/>
  <c r="X21" i="15" s="1"/>
  <c r="X22" i="15" s="1"/>
  <c r="X23" i="15" s="1"/>
  <c r="X24" i="15" s="1"/>
  <c r="X25" i="15" s="1"/>
  <c r="X26" i="15" s="1"/>
  <c r="X27" i="15" s="1"/>
  <c r="X28" i="15" s="1"/>
  <c r="X29" i="15" s="1"/>
  <c r="X30" i="15" s="1"/>
  <c r="X31" i="15" s="1"/>
  <c r="X32" i="15" s="1"/>
  <c r="X33" i="15" s="1"/>
  <c r="X34" i="15" s="1"/>
  <c r="X35" i="15" s="1"/>
  <c r="X36" i="15" s="1"/>
  <c r="X37" i="15" s="1"/>
  <c r="X38" i="15" s="1"/>
  <c r="X39" i="15" s="1"/>
  <c r="X40" i="15" s="1"/>
  <c r="X41" i="15" s="1"/>
  <c r="X42" i="15" s="1"/>
  <c r="X43" i="15" s="1"/>
  <c r="X44" i="15" s="1"/>
  <c r="X45" i="15" s="1"/>
  <c r="X46" i="15" s="1"/>
  <c r="X47" i="15" s="1"/>
  <c r="X48" i="15" s="1"/>
  <c r="X49" i="15" s="1"/>
  <c r="X50" i="15" s="1"/>
  <c r="X51" i="15" s="1"/>
  <c r="X52" i="15" s="1"/>
  <c r="X53" i="15" s="1"/>
  <c r="X54" i="15" s="1"/>
  <c r="X55" i="15" s="1"/>
  <c r="X56" i="15" s="1"/>
  <c r="X57" i="15" s="1"/>
  <c r="X58" i="15" s="1"/>
  <c r="X59" i="15" s="1"/>
  <c r="X60" i="15" s="1"/>
  <c r="X61" i="15" s="1"/>
  <c r="X62" i="15" s="1"/>
  <c r="X63" i="15" s="1"/>
  <c r="X64" i="15" s="1"/>
  <c r="X65" i="15" s="1"/>
  <c r="X66" i="15" s="1"/>
  <c r="X67" i="15" s="1"/>
  <c r="X68" i="15" s="1"/>
  <c r="X69" i="15" s="1"/>
  <c r="X70" i="15" s="1"/>
  <c r="X71" i="15" s="1"/>
  <c r="X72" i="15" s="1"/>
  <c r="X73" i="15" s="1"/>
  <c r="X74" i="15" s="1"/>
  <c r="X75" i="15" s="1"/>
  <c r="X76" i="15" s="1"/>
  <c r="X77" i="15" s="1"/>
  <c r="X78" i="15" s="1"/>
  <c r="X79" i="15" s="1"/>
  <c r="X80" i="15" s="1"/>
  <c r="X81" i="15" s="1"/>
  <c r="X82" i="15" s="1"/>
  <c r="X83" i="15" s="1"/>
  <c r="X84" i="15" s="1"/>
  <c r="X85" i="15" s="1"/>
  <c r="X86" i="15" s="1"/>
  <c r="X87" i="15" s="1"/>
  <c r="X88" i="15" s="1"/>
  <c r="X89" i="15" s="1"/>
  <c r="X90" i="15" s="1"/>
  <c r="X91" i="15" s="1"/>
  <c r="X92" i="15" s="1"/>
  <c r="X93" i="15" s="1"/>
  <c r="X94" i="15" s="1"/>
  <c r="X95" i="15" s="1"/>
  <c r="X96" i="15" s="1"/>
  <c r="X97" i="15" s="1"/>
  <c r="X98" i="15" s="1"/>
  <c r="X99" i="15" s="1"/>
  <c r="X100" i="15" s="1"/>
  <c r="X101" i="15" s="1"/>
  <c r="X102" i="15" s="1"/>
  <c r="X103" i="15" s="1"/>
  <c r="X104" i="15" s="1"/>
  <c r="X105" i="15" s="1"/>
  <c r="X106" i="15" s="1"/>
  <c r="X107" i="15" s="1"/>
  <c r="X108" i="15" s="1"/>
  <c r="X109" i="15" s="1"/>
  <c r="X110" i="15" s="1"/>
  <c r="X111" i="15" s="1"/>
  <c r="X112" i="15" s="1"/>
  <c r="X113" i="15" s="1"/>
  <c r="X114" i="15" s="1"/>
  <c r="X115" i="15" s="1"/>
  <c r="X116" i="15" s="1"/>
  <c r="X117" i="15" s="1"/>
  <c r="X118" i="15" s="1"/>
  <c r="X119" i="15" s="1"/>
  <c r="X120" i="15" s="1"/>
  <c r="X121" i="15" s="1"/>
  <c r="X122" i="15" s="1"/>
  <c r="X123" i="15" s="1"/>
  <c r="X124" i="15" s="1"/>
  <c r="X125" i="15" s="1"/>
  <c r="X126" i="15" s="1"/>
  <c r="X127" i="15" s="1"/>
  <c r="X128" i="15" s="1"/>
  <c r="X129" i="15" s="1"/>
  <c r="X130" i="15" s="1"/>
  <c r="X131" i="15" s="1"/>
  <c r="X132" i="15" s="1"/>
  <c r="X133" i="15" s="1"/>
  <c r="X134" i="15" s="1"/>
  <c r="X135" i="15" s="1"/>
  <c r="X136" i="15" s="1"/>
  <c r="X137" i="15" s="1"/>
  <c r="X138" i="15" s="1"/>
  <c r="X139" i="15" s="1"/>
  <c r="X140" i="15" s="1"/>
  <c r="X141" i="15" s="1"/>
  <c r="X142" i="15" s="1"/>
  <c r="X143" i="15" s="1"/>
  <c r="X144" i="15" s="1"/>
  <c r="X145" i="15" s="1"/>
  <c r="X146" i="15" s="1"/>
  <c r="X147" i="15" s="1"/>
  <c r="X148" i="15" s="1"/>
  <c r="X149" i="15" s="1"/>
  <c r="X150" i="15" s="1"/>
  <c r="X151" i="15" s="1"/>
  <c r="X152" i="15" s="1"/>
  <c r="X153" i="15" s="1"/>
  <c r="X154" i="15" s="1"/>
  <c r="X155" i="15" s="1"/>
  <c r="X156" i="15" s="1"/>
  <c r="X157" i="15" s="1"/>
  <c r="X158" i="15" s="1"/>
  <c r="X159" i="15" s="1"/>
  <c r="X160" i="15" s="1"/>
  <c r="X161" i="15" s="1"/>
  <c r="X162" i="15" s="1"/>
  <c r="X163" i="15" s="1"/>
  <c r="X164" i="15" s="1"/>
  <c r="X165" i="15" s="1"/>
  <c r="X166" i="15" s="1"/>
  <c r="X167" i="15" s="1"/>
  <c r="X168" i="15" s="1"/>
  <c r="X169" i="15" s="1"/>
  <c r="X170" i="15" s="1"/>
  <c r="X171" i="15" s="1"/>
  <c r="X172" i="15" s="1"/>
  <c r="X173" i="15" s="1"/>
  <c r="X174" i="15" s="1"/>
  <c r="X175" i="15" s="1"/>
  <c r="X176" i="15" s="1"/>
  <c r="X177" i="15" s="1"/>
  <c r="X178" i="15" s="1"/>
  <c r="X179" i="15" s="1"/>
  <c r="X180" i="15" s="1"/>
  <c r="X181" i="15" s="1"/>
  <c r="X182" i="15" s="1"/>
  <c r="X183" i="15" s="1"/>
  <c r="X184" i="15" s="1"/>
  <c r="X185" i="15" s="1"/>
  <c r="X186" i="15" s="1"/>
  <c r="X187" i="15" s="1"/>
  <c r="X188" i="15" s="1"/>
  <c r="X189" i="15" s="1"/>
  <c r="X190" i="15" s="1"/>
  <c r="X191" i="15" s="1"/>
  <c r="X192" i="15" s="1"/>
  <c r="X193" i="15" s="1"/>
  <c r="X194" i="15" s="1"/>
  <c r="X195" i="15" s="1"/>
  <c r="X196" i="15" s="1"/>
  <c r="X197" i="15" s="1"/>
  <c r="X198" i="15" s="1"/>
  <c r="X199" i="15" s="1"/>
  <c r="X200" i="15" s="1"/>
  <c r="X201" i="15" s="1"/>
  <c r="X202" i="15" s="1"/>
  <c r="X203" i="15" s="1"/>
  <c r="X204" i="15" s="1"/>
  <c r="X205" i="15" s="1"/>
  <c r="X206" i="15" s="1"/>
  <c r="X207" i="15" s="1"/>
  <c r="X208" i="15" s="1"/>
  <c r="L18" i="15"/>
  <c r="M17" i="15"/>
  <c r="L17" i="15"/>
  <c r="Q18" i="15" s="1"/>
  <c r="AM23" i="15"/>
  <c r="AL23" i="15"/>
  <c r="AK23" i="15"/>
  <c r="W24" i="15"/>
  <c r="M19" i="15"/>
  <c r="U20" i="15"/>
  <c r="W70" i="23"/>
  <c r="AL70" i="23" s="1"/>
  <c r="AK69" i="23"/>
  <c r="AM69" i="23"/>
  <c r="Q17" i="23"/>
  <c r="Q18" i="23" s="1"/>
  <c r="M19" i="23"/>
  <c r="L19" i="23"/>
  <c r="U20" i="23"/>
  <c r="M18" i="23"/>
  <c r="L18" i="23"/>
  <c r="G20" i="23"/>
  <c r="F20" i="23"/>
  <c r="R20" i="23" s="1"/>
  <c r="C21" i="23"/>
  <c r="I20" i="23"/>
  <c r="S20" i="23"/>
  <c r="AD20" i="23" s="1"/>
  <c r="H19" i="23"/>
  <c r="B19" i="23"/>
  <c r="A19" i="23"/>
  <c r="J19" i="23"/>
  <c r="A18" i="15"/>
  <c r="J18" i="15"/>
  <c r="G19" i="15"/>
  <c r="C20" i="15"/>
  <c r="F19" i="15"/>
  <c r="R19" i="15" s="1"/>
  <c r="I19" i="15"/>
  <c r="S19" i="15"/>
  <c r="AD19" i="15" s="1"/>
  <c r="B18" i="15"/>
  <c r="H18" i="15"/>
  <c r="M18" i="20"/>
  <c r="L18" i="20"/>
  <c r="L17" i="20"/>
  <c r="Q18" i="20" s="1"/>
  <c r="X19" i="16"/>
  <c r="M19" i="16" s="1"/>
  <c r="M18" i="16"/>
  <c r="L18" i="16"/>
  <c r="Q19" i="16" s="1"/>
  <c r="U24" i="16"/>
  <c r="W20" i="16"/>
  <c r="M17" i="20"/>
  <c r="AK18" i="20"/>
  <c r="AL18" i="20"/>
  <c r="AM18" i="20"/>
  <c r="W19" i="20"/>
  <c r="W20" i="20" s="1"/>
  <c r="V25" i="20"/>
  <c r="V26" i="20" s="1"/>
  <c r="V27" i="20" s="1"/>
  <c r="V28" i="20" s="1"/>
  <c r="V29" i="20" s="1"/>
  <c r="V30" i="20" s="1"/>
  <c r="V31" i="20" s="1"/>
  <c r="V32" i="20" s="1"/>
  <c r="V33" i="20" s="1"/>
  <c r="V34" i="20" s="1"/>
  <c r="V35" i="20" s="1"/>
  <c r="V36" i="20" s="1"/>
  <c r="V37" i="20" s="1"/>
  <c r="V38" i="20" s="1"/>
  <c r="V39" i="20" s="1"/>
  <c r="V40" i="20" s="1"/>
  <c r="V41" i="20" s="1"/>
  <c r="V42" i="20" s="1"/>
  <c r="V43" i="20" s="1"/>
  <c r="V44" i="20" s="1"/>
  <c r="V45" i="20" s="1"/>
  <c r="V46" i="20" s="1"/>
  <c r="V47" i="20" s="1"/>
  <c r="V48" i="20" s="1"/>
  <c r="V49" i="20" s="1"/>
  <c r="V50" i="20" s="1"/>
  <c r="V51" i="20" s="1"/>
  <c r="V52" i="20" s="1"/>
  <c r="V53" i="20" s="1"/>
  <c r="V54" i="20" s="1"/>
  <c r="V55" i="20" s="1"/>
  <c r="V56" i="20" s="1"/>
  <c r="V57" i="20" s="1"/>
  <c r="V58" i="20" s="1"/>
  <c r="V59" i="20" s="1"/>
  <c r="V60" i="20" s="1"/>
  <c r="V61" i="20" s="1"/>
  <c r="V62" i="20" s="1"/>
  <c r="V63" i="20" s="1"/>
  <c r="V64" i="20" s="1"/>
  <c r="V65" i="20" s="1"/>
  <c r="V66" i="20" s="1"/>
  <c r="V67" i="20" s="1"/>
  <c r="V68" i="20" s="1"/>
  <c r="V69" i="20" s="1"/>
  <c r="V70" i="20" s="1"/>
  <c r="V71" i="20" s="1"/>
  <c r="V72" i="20" s="1"/>
  <c r="V73" i="20" s="1"/>
  <c r="V74" i="20" s="1"/>
  <c r="V75" i="20" s="1"/>
  <c r="V76" i="20" s="1"/>
  <c r="V77" i="20" s="1"/>
  <c r="V78" i="20" s="1"/>
  <c r="V79" i="20" s="1"/>
  <c r="V80" i="20" s="1"/>
  <c r="V81" i="20" s="1"/>
  <c r="V82" i="20" s="1"/>
  <c r="V83" i="20" s="1"/>
  <c r="V84" i="20" s="1"/>
  <c r="V85" i="20" s="1"/>
  <c r="V86" i="20" s="1"/>
  <c r="V87" i="20" s="1"/>
  <c r="V88" i="20" s="1"/>
  <c r="V89" i="20" s="1"/>
  <c r="V90" i="20" s="1"/>
  <c r="V91" i="20" s="1"/>
  <c r="V92" i="20" s="1"/>
  <c r="V93" i="20" s="1"/>
  <c r="V94" i="20" s="1"/>
  <c r="V95" i="20" s="1"/>
  <c r="V96" i="20" s="1"/>
  <c r="V97" i="20" s="1"/>
  <c r="V98" i="20" s="1"/>
  <c r="V99" i="20" s="1"/>
  <c r="V100" i="20" s="1"/>
  <c r="V101" i="20" s="1"/>
  <c r="V102" i="20" s="1"/>
  <c r="V103" i="20" s="1"/>
  <c r="V104" i="20" s="1"/>
  <c r="V105" i="20" s="1"/>
  <c r="V106" i="20" s="1"/>
  <c r="V107" i="20" s="1"/>
  <c r="V108" i="20" s="1"/>
  <c r="V109" i="20" s="1"/>
  <c r="V110" i="20" s="1"/>
  <c r="V111" i="20" s="1"/>
  <c r="V112" i="20" s="1"/>
  <c r="V113" i="20" s="1"/>
  <c r="V114" i="20" s="1"/>
  <c r="V115" i="20" s="1"/>
  <c r="V116" i="20" s="1"/>
  <c r="V117" i="20" s="1"/>
  <c r="V118" i="20" s="1"/>
  <c r="V119" i="20" s="1"/>
  <c r="V120" i="20" s="1"/>
  <c r="V121" i="20" s="1"/>
  <c r="V122" i="20" s="1"/>
  <c r="V123" i="20" s="1"/>
  <c r="V124" i="20" s="1"/>
  <c r="V125" i="20" s="1"/>
  <c r="V126" i="20" s="1"/>
  <c r="V127" i="20" s="1"/>
  <c r="V128" i="20" s="1"/>
  <c r="V129" i="20" s="1"/>
  <c r="V130" i="20" s="1"/>
  <c r="V131" i="20" s="1"/>
  <c r="V132" i="20" s="1"/>
  <c r="V133" i="20" s="1"/>
  <c r="V134" i="20" s="1"/>
  <c r="V135" i="20" s="1"/>
  <c r="V136" i="20" s="1"/>
  <c r="V137" i="20" s="1"/>
  <c r="V138" i="20" s="1"/>
  <c r="V139" i="20" s="1"/>
  <c r="V140" i="20" s="1"/>
  <c r="V141" i="20" s="1"/>
  <c r="V142" i="20" s="1"/>
  <c r="V143" i="20" s="1"/>
  <c r="V144" i="20" s="1"/>
  <c r="V145" i="20" s="1"/>
  <c r="V146" i="20" s="1"/>
  <c r="V147" i="20" s="1"/>
  <c r="V148" i="20" s="1"/>
  <c r="V149" i="20" s="1"/>
  <c r="V150" i="20" s="1"/>
  <c r="V151" i="20" s="1"/>
  <c r="V152" i="20" s="1"/>
  <c r="V153" i="20" s="1"/>
  <c r="V154" i="20" s="1"/>
  <c r="V155" i="20" s="1"/>
  <c r="V156" i="20" s="1"/>
  <c r="V157" i="20" s="1"/>
  <c r="V158" i="20" s="1"/>
  <c r="V159" i="20" s="1"/>
  <c r="V160" i="20" s="1"/>
  <c r="V161" i="20" s="1"/>
  <c r="V162" i="20" s="1"/>
  <c r="V163" i="20" s="1"/>
  <c r="V164" i="20" s="1"/>
  <c r="V165" i="20" s="1"/>
  <c r="V166" i="20" s="1"/>
  <c r="V167" i="20" s="1"/>
  <c r="V168" i="20" s="1"/>
  <c r="V169" i="20" s="1"/>
  <c r="V170" i="20" s="1"/>
  <c r="V171" i="20" s="1"/>
  <c r="V172" i="20" s="1"/>
  <c r="V173" i="20" s="1"/>
  <c r="V174" i="20" s="1"/>
  <c r="V175" i="20" s="1"/>
  <c r="V176" i="20" s="1"/>
  <c r="V177" i="20" s="1"/>
  <c r="V178" i="20" s="1"/>
  <c r="V179" i="20" s="1"/>
  <c r="V180" i="20" s="1"/>
  <c r="V181" i="20" s="1"/>
  <c r="V182" i="20" s="1"/>
  <c r="V183" i="20" s="1"/>
  <c r="V184" i="20" s="1"/>
  <c r="V185" i="20" s="1"/>
  <c r="V186" i="20" s="1"/>
  <c r="V187" i="20" s="1"/>
  <c r="V188" i="20" s="1"/>
  <c r="V189" i="20" s="1"/>
  <c r="V190" i="20" s="1"/>
  <c r="V191" i="20" s="1"/>
  <c r="V192" i="20" s="1"/>
  <c r="V193" i="20" s="1"/>
  <c r="V194" i="20" s="1"/>
  <c r="V195" i="20" s="1"/>
  <c r="V196" i="20" s="1"/>
  <c r="V197" i="20" s="1"/>
  <c r="V198" i="20" s="1"/>
  <c r="V199" i="20" s="1"/>
  <c r="V200" i="20" s="1"/>
  <c r="V201" i="20" s="1"/>
  <c r="V202" i="20" s="1"/>
  <c r="V203" i="20" s="1"/>
  <c r="V204" i="20" s="1"/>
  <c r="V205" i="20" s="1"/>
  <c r="V206" i="20" s="1"/>
  <c r="V207" i="20" s="1"/>
  <c r="V208" i="20" s="1"/>
  <c r="AL19" i="20"/>
  <c r="AM19" i="20"/>
  <c r="AK19" i="20"/>
  <c r="M19" i="20"/>
  <c r="U22" i="20"/>
  <c r="C214" i="23" l="1"/>
  <c r="S213" i="23"/>
  <c r="AD213" i="23" s="1"/>
  <c r="F213" i="23"/>
  <c r="C223" i="15"/>
  <c r="S222" i="15"/>
  <c r="AD222" i="15" s="1"/>
  <c r="F222" i="15"/>
  <c r="C222" i="22"/>
  <c r="S221" i="22"/>
  <c r="AD221" i="22" s="1"/>
  <c r="F221" i="22"/>
  <c r="G212" i="22"/>
  <c r="B211" i="22"/>
  <c r="H211" i="22"/>
  <c r="S221" i="16"/>
  <c r="AD221" i="16" s="1"/>
  <c r="G221" i="16"/>
  <c r="F221" i="16"/>
  <c r="C222" i="16"/>
  <c r="B220" i="16"/>
  <c r="H220" i="16"/>
  <c r="L19" i="16"/>
  <c r="Q20" i="16" s="1"/>
  <c r="L19" i="15"/>
  <c r="Q19" i="15"/>
  <c r="Q20" i="15" s="1"/>
  <c r="L20" i="15"/>
  <c r="M20" i="15"/>
  <c r="U21" i="15"/>
  <c r="AM24" i="15"/>
  <c r="AK24" i="15"/>
  <c r="AL24" i="15"/>
  <c r="W25" i="15"/>
  <c r="AK70" i="23"/>
  <c r="AM70" i="23"/>
  <c r="W71" i="23"/>
  <c r="AK71" i="23" s="1"/>
  <c r="L20" i="23"/>
  <c r="M20" i="23"/>
  <c r="U21" i="23"/>
  <c r="Q19" i="23"/>
  <c r="Q20" i="23" s="1"/>
  <c r="A20" i="23"/>
  <c r="J20" i="23"/>
  <c r="G21" i="23"/>
  <c r="C22" i="23"/>
  <c r="I21" i="23"/>
  <c r="S21" i="23"/>
  <c r="AD21" i="23" s="1"/>
  <c r="F21" i="23"/>
  <c r="R21" i="23" s="1"/>
  <c r="H20" i="23"/>
  <c r="B20" i="23"/>
  <c r="G20" i="15"/>
  <c r="F20" i="15"/>
  <c r="R20" i="15" s="1"/>
  <c r="S20" i="15"/>
  <c r="AD20" i="15" s="1"/>
  <c r="C21" i="15"/>
  <c r="I20" i="15"/>
  <c r="H19" i="15"/>
  <c r="B19" i="15"/>
  <c r="J19" i="15"/>
  <c r="A19" i="15"/>
  <c r="Q19" i="20"/>
  <c r="L19" i="20"/>
  <c r="Q20" i="20" s="1"/>
  <c r="X20" i="16"/>
  <c r="X21" i="16" s="1"/>
  <c r="X22" i="16" s="1"/>
  <c r="X23" i="16" s="1"/>
  <c r="X24" i="16" s="1"/>
  <c r="X25" i="16" s="1"/>
  <c r="X26" i="16" s="1"/>
  <c r="X27" i="16" s="1"/>
  <c r="X28" i="16" s="1"/>
  <c r="X29" i="16" s="1"/>
  <c r="X30" i="16" s="1"/>
  <c r="X31" i="16" s="1"/>
  <c r="X32" i="16" s="1"/>
  <c r="X33" i="16" s="1"/>
  <c r="X34" i="16" s="1"/>
  <c r="X35" i="16" s="1"/>
  <c r="X36" i="16" s="1"/>
  <c r="X37" i="16" s="1"/>
  <c r="X38" i="16" s="1"/>
  <c r="X39" i="16" s="1"/>
  <c r="X40" i="16" s="1"/>
  <c r="X41" i="16" s="1"/>
  <c r="X42" i="16" s="1"/>
  <c r="X43" i="16" s="1"/>
  <c r="X44" i="16" s="1"/>
  <c r="X45" i="16" s="1"/>
  <c r="X46" i="16" s="1"/>
  <c r="X47" i="16" s="1"/>
  <c r="X48" i="16" s="1"/>
  <c r="X49" i="16" s="1"/>
  <c r="X50" i="16" s="1"/>
  <c r="X51" i="16" s="1"/>
  <c r="X52" i="16" s="1"/>
  <c r="X53" i="16" s="1"/>
  <c r="X54" i="16" s="1"/>
  <c r="X55" i="16" s="1"/>
  <c r="X56" i="16" s="1"/>
  <c r="X57" i="16" s="1"/>
  <c r="U25" i="16"/>
  <c r="W21" i="16"/>
  <c r="U23" i="20"/>
  <c r="AM20" i="20"/>
  <c r="AL20" i="20"/>
  <c r="AK20" i="20"/>
  <c r="W21" i="20"/>
  <c r="L20" i="20"/>
  <c r="Q21" i="20" s="1"/>
  <c r="M20" i="20"/>
  <c r="C215" i="23" l="1"/>
  <c r="S214" i="23"/>
  <c r="AD214" i="23" s="1"/>
  <c r="F214" i="23"/>
  <c r="C224" i="15"/>
  <c r="S223" i="15"/>
  <c r="AD223" i="15" s="1"/>
  <c r="F223" i="15"/>
  <c r="C223" i="22"/>
  <c r="F222" i="22"/>
  <c r="S222" i="22"/>
  <c r="AD222" i="22" s="1"/>
  <c r="G213" i="22"/>
  <c r="B212" i="22"/>
  <c r="H212" i="22"/>
  <c r="S222" i="16"/>
  <c r="AD222" i="16" s="1"/>
  <c r="F222" i="16"/>
  <c r="C223" i="16"/>
  <c r="G222" i="16"/>
  <c r="H221" i="16"/>
  <c r="B221" i="16"/>
  <c r="AL25" i="15"/>
  <c r="AK25" i="15"/>
  <c r="AM25" i="15"/>
  <c r="W26" i="15"/>
  <c r="M21" i="15"/>
  <c r="L21" i="15"/>
  <c r="U22" i="15"/>
  <c r="Q21" i="15"/>
  <c r="AL71" i="23"/>
  <c r="AM71" i="23"/>
  <c r="W72" i="23"/>
  <c r="AM72" i="23" s="1"/>
  <c r="M21" i="23"/>
  <c r="L21" i="23"/>
  <c r="U22" i="23"/>
  <c r="Q21" i="23"/>
  <c r="G22" i="23"/>
  <c r="S22" i="23"/>
  <c r="AD22" i="23" s="1"/>
  <c r="F22" i="23"/>
  <c r="R22" i="23" s="1"/>
  <c r="I22" i="23"/>
  <c r="C23" i="23"/>
  <c r="B21" i="23"/>
  <c r="H21" i="23"/>
  <c r="A21" i="23"/>
  <c r="J21" i="23"/>
  <c r="G21" i="15"/>
  <c r="F21" i="15"/>
  <c r="R21" i="15" s="1"/>
  <c r="I21" i="15"/>
  <c r="S21" i="15"/>
  <c r="AD21" i="15" s="1"/>
  <c r="C22" i="15"/>
  <c r="A20" i="15"/>
  <c r="J20" i="15"/>
  <c r="H20" i="15"/>
  <c r="B20" i="15"/>
  <c r="L20" i="16"/>
  <c r="Q21" i="16" s="1"/>
  <c r="M20" i="16"/>
  <c r="X58" i="16"/>
  <c r="X59" i="16" s="1"/>
  <c r="X60" i="16" s="1"/>
  <c r="X61" i="16" s="1"/>
  <c r="X62" i="16" s="1"/>
  <c r="X63" i="16" s="1"/>
  <c r="X64" i="16" s="1"/>
  <c r="X65" i="16" s="1"/>
  <c r="X66" i="16" s="1"/>
  <c r="X67" i="16" s="1"/>
  <c r="X68" i="16" s="1"/>
  <c r="X69" i="16" s="1"/>
  <c r="X70" i="16" s="1"/>
  <c r="X71" i="16" s="1"/>
  <c r="X72" i="16" s="1"/>
  <c r="X73" i="16" s="1"/>
  <c r="X74" i="16" s="1"/>
  <c r="X75" i="16" s="1"/>
  <c r="X76" i="16" s="1"/>
  <c r="X77" i="16" s="1"/>
  <c r="X78" i="16" s="1"/>
  <c r="X79" i="16" s="1"/>
  <c r="X80" i="16" s="1"/>
  <c r="X81" i="16" s="1"/>
  <c r="X82" i="16" s="1"/>
  <c r="X83" i="16" s="1"/>
  <c r="X84" i="16" s="1"/>
  <c r="X85" i="16" s="1"/>
  <c r="X86" i="16" s="1"/>
  <c r="X87" i="16" s="1"/>
  <c r="X88" i="16" s="1"/>
  <c r="X89" i="16" s="1"/>
  <c r="X90" i="16" s="1"/>
  <c r="X91" i="16" s="1"/>
  <c r="X92" i="16" s="1"/>
  <c r="X93" i="16" s="1"/>
  <c r="X94" i="16" s="1"/>
  <c r="X95" i="16" s="1"/>
  <c r="X96" i="16" s="1"/>
  <c r="X97" i="16" s="1"/>
  <c r="X98" i="16" s="1"/>
  <c r="X99" i="16" s="1"/>
  <c r="X100" i="16" s="1"/>
  <c r="X101" i="16" s="1"/>
  <c r="X102" i="16" s="1"/>
  <c r="X103" i="16" s="1"/>
  <c r="X104" i="16" s="1"/>
  <c r="X105" i="16" s="1"/>
  <c r="X106" i="16" s="1"/>
  <c r="X107" i="16" s="1"/>
  <c r="X108" i="16" s="1"/>
  <c r="X109" i="16" s="1"/>
  <c r="X110" i="16" s="1"/>
  <c r="X111" i="16" s="1"/>
  <c r="X112" i="16" s="1"/>
  <c r="X113" i="16" s="1"/>
  <c r="X114" i="16" s="1"/>
  <c r="X115" i="16" s="1"/>
  <c r="X116" i="16" s="1"/>
  <c r="X117" i="16" s="1"/>
  <c r="X118" i="16" s="1"/>
  <c r="X119" i="16" s="1"/>
  <c r="X120" i="16" s="1"/>
  <c r="X121" i="16" s="1"/>
  <c r="X122" i="16" s="1"/>
  <c r="X123" i="16" s="1"/>
  <c r="X124" i="16" s="1"/>
  <c r="X125" i="16" s="1"/>
  <c r="X126" i="16" s="1"/>
  <c r="X127" i="16" s="1"/>
  <c r="X128" i="16" s="1"/>
  <c r="X129" i="16" s="1"/>
  <c r="X130" i="16" s="1"/>
  <c r="X131" i="16" s="1"/>
  <c r="X132" i="16" s="1"/>
  <c r="X133" i="16" s="1"/>
  <c r="X134" i="16" s="1"/>
  <c r="X135" i="16" s="1"/>
  <c r="X136" i="16" s="1"/>
  <c r="X137" i="16" s="1"/>
  <c r="X138" i="16" s="1"/>
  <c r="X139" i="16" s="1"/>
  <c r="X140" i="16" s="1"/>
  <c r="X141" i="16" s="1"/>
  <c r="X142" i="16" s="1"/>
  <c r="X143" i="16" s="1"/>
  <c r="X144" i="16" s="1"/>
  <c r="X145" i="16" s="1"/>
  <c r="X146" i="16" s="1"/>
  <c r="X147" i="16" s="1"/>
  <c r="X148" i="16" s="1"/>
  <c r="X149" i="16" s="1"/>
  <c r="X150" i="16" s="1"/>
  <c r="X151" i="16" s="1"/>
  <c r="X152" i="16" s="1"/>
  <c r="X153" i="16" s="1"/>
  <c r="X154" i="16" s="1"/>
  <c r="X155" i="16" s="1"/>
  <c r="X156" i="16" s="1"/>
  <c r="X157" i="16" s="1"/>
  <c r="X158" i="16" s="1"/>
  <c r="X159" i="16" s="1"/>
  <c r="X160" i="16" s="1"/>
  <c r="X161" i="16" s="1"/>
  <c r="X162" i="16" s="1"/>
  <c r="X163" i="16" s="1"/>
  <c r="X164" i="16" s="1"/>
  <c r="X165" i="16" s="1"/>
  <c r="X166" i="16" s="1"/>
  <c r="X167" i="16" s="1"/>
  <c r="X168" i="16" s="1"/>
  <c r="X169" i="16" s="1"/>
  <c r="X170" i="16" s="1"/>
  <c r="X171" i="16" s="1"/>
  <c r="X172" i="16" s="1"/>
  <c r="X173" i="16" s="1"/>
  <c r="X174" i="16" s="1"/>
  <c r="X175" i="16" s="1"/>
  <c r="X176" i="16" s="1"/>
  <c r="X177" i="16" s="1"/>
  <c r="X178" i="16" s="1"/>
  <c r="X179" i="16" s="1"/>
  <c r="X180" i="16" s="1"/>
  <c r="X181" i="16" s="1"/>
  <c r="X182" i="16" s="1"/>
  <c r="X183" i="16" s="1"/>
  <c r="X184" i="16" s="1"/>
  <c r="X185" i="16" s="1"/>
  <c r="X186" i="16" s="1"/>
  <c r="X187" i="16" s="1"/>
  <c r="X188" i="16" s="1"/>
  <c r="X189" i="16" s="1"/>
  <c r="X190" i="16" s="1"/>
  <c r="X191" i="16" s="1"/>
  <c r="X192" i="16" s="1"/>
  <c r="X193" i="16" s="1"/>
  <c r="X194" i="16" s="1"/>
  <c r="X195" i="16" s="1"/>
  <c r="X196" i="16" s="1"/>
  <c r="X197" i="16" s="1"/>
  <c r="X198" i="16" s="1"/>
  <c r="X199" i="16" s="1"/>
  <c r="X200" i="16" s="1"/>
  <c r="X201" i="16" s="1"/>
  <c r="X202" i="16" s="1"/>
  <c r="X203" i="16" s="1"/>
  <c r="X204" i="16" s="1"/>
  <c r="X205" i="16" s="1"/>
  <c r="X206" i="16" s="1"/>
  <c r="X207" i="16" s="1"/>
  <c r="X208" i="16" s="1"/>
  <c r="U26" i="16"/>
  <c r="W22" i="16"/>
  <c r="M21" i="16"/>
  <c r="L21" i="16"/>
  <c r="U24" i="20"/>
  <c r="AK21" i="20"/>
  <c r="AL21" i="20"/>
  <c r="AM21" i="20"/>
  <c r="W22" i="20"/>
  <c r="M21" i="20"/>
  <c r="L21" i="20"/>
  <c r="Q22" i="20" s="1"/>
  <c r="C216" i="23" l="1"/>
  <c r="S215" i="23"/>
  <c r="AD215" i="23" s="1"/>
  <c r="F215" i="23"/>
  <c r="C225" i="15"/>
  <c r="F224" i="15"/>
  <c r="S224" i="15"/>
  <c r="AD224" i="15" s="1"/>
  <c r="C224" i="22"/>
  <c r="S223" i="22"/>
  <c r="AD223" i="22" s="1"/>
  <c r="F223" i="22"/>
  <c r="G214" i="22"/>
  <c r="B213" i="22"/>
  <c r="H213" i="22"/>
  <c r="H222" i="16"/>
  <c r="B222" i="16"/>
  <c r="S223" i="16"/>
  <c r="AD223" i="16" s="1"/>
  <c r="C224" i="16"/>
  <c r="F223" i="16"/>
  <c r="G223" i="16"/>
  <c r="Q22" i="16"/>
  <c r="AL26" i="15"/>
  <c r="AM26" i="15"/>
  <c r="AK26" i="15"/>
  <c r="W27" i="15"/>
  <c r="Q22" i="15"/>
  <c r="L22" i="15"/>
  <c r="M22" i="15"/>
  <c r="U23" i="15"/>
  <c r="AL72" i="23"/>
  <c r="W73" i="23"/>
  <c r="AM73" i="23" s="1"/>
  <c r="AK72" i="23"/>
  <c r="W74" i="23"/>
  <c r="L22" i="23"/>
  <c r="M22" i="23"/>
  <c r="U23" i="23"/>
  <c r="Q22" i="23"/>
  <c r="J22" i="23"/>
  <c r="A22" i="23"/>
  <c r="G23" i="23"/>
  <c r="C24" i="23"/>
  <c r="F23" i="23"/>
  <c r="R23" i="23" s="1"/>
  <c r="I23" i="23"/>
  <c r="S23" i="23"/>
  <c r="AD23" i="23" s="1"/>
  <c r="B22" i="23"/>
  <c r="H22" i="23"/>
  <c r="J21" i="15"/>
  <c r="A21" i="15"/>
  <c r="G22" i="15"/>
  <c r="F22" i="15"/>
  <c r="R22" i="15" s="1"/>
  <c r="S22" i="15"/>
  <c r="AD22" i="15" s="1"/>
  <c r="C23" i="15"/>
  <c r="I22" i="15"/>
  <c r="H21" i="15"/>
  <c r="B21" i="15"/>
  <c r="W23" i="16"/>
  <c r="L22" i="16"/>
  <c r="M22" i="16"/>
  <c r="U27" i="16"/>
  <c r="AK22" i="20"/>
  <c r="AM22" i="20"/>
  <c r="AL22" i="20"/>
  <c r="W23" i="20"/>
  <c r="M22" i="20"/>
  <c r="L22" i="20"/>
  <c r="Q23" i="20" s="1"/>
  <c r="U25" i="20"/>
  <c r="C217" i="23" l="1"/>
  <c r="S216" i="23"/>
  <c r="AD216" i="23" s="1"/>
  <c r="F216" i="23"/>
  <c r="C226" i="15"/>
  <c r="S225" i="15"/>
  <c r="AD225" i="15" s="1"/>
  <c r="F225" i="15"/>
  <c r="C225" i="22"/>
  <c r="S224" i="22"/>
  <c r="AD224" i="22" s="1"/>
  <c r="F224" i="22"/>
  <c r="G215" i="22"/>
  <c r="H214" i="22"/>
  <c r="B214" i="22"/>
  <c r="S224" i="16"/>
  <c r="AD224" i="16" s="1"/>
  <c r="C225" i="16"/>
  <c r="F224" i="16"/>
  <c r="G224" i="16"/>
  <c r="H223" i="16"/>
  <c r="B223" i="16"/>
  <c r="Q23" i="16"/>
  <c r="Q23" i="15"/>
  <c r="AK27" i="15"/>
  <c r="AL27" i="15"/>
  <c r="AM27" i="15"/>
  <c r="W28" i="15"/>
  <c r="M23" i="15"/>
  <c r="L23" i="15"/>
  <c r="Q24" i="15" s="1"/>
  <c r="U24" i="15"/>
  <c r="AL73" i="23"/>
  <c r="AK73" i="23"/>
  <c r="AM74" i="23"/>
  <c r="AL74" i="23"/>
  <c r="AK74" i="23"/>
  <c r="W75" i="23"/>
  <c r="M23" i="23"/>
  <c r="L23" i="23"/>
  <c r="U24" i="23"/>
  <c r="Q23" i="23"/>
  <c r="G24" i="23"/>
  <c r="C25" i="23"/>
  <c r="S24" i="23"/>
  <c r="AD24" i="23" s="1"/>
  <c r="I24" i="23"/>
  <c r="F24" i="23"/>
  <c r="R24" i="23" s="1"/>
  <c r="H23" i="23"/>
  <c r="B23" i="23"/>
  <c r="J23" i="23"/>
  <c r="A23" i="23"/>
  <c r="A22" i="15"/>
  <c r="J22" i="15"/>
  <c r="G23" i="15"/>
  <c r="I23" i="15"/>
  <c r="C24" i="15"/>
  <c r="S23" i="15"/>
  <c r="AD23" i="15" s="1"/>
  <c r="F23" i="15"/>
  <c r="R23" i="15" s="1"/>
  <c r="H22" i="15"/>
  <c r="B22" i="15"/>
  <c r="U28" i="16"/>
  <c r="W24" i="16"/>
  <c r="L23" i="16"/>
  <c r="M23" i="16"/>
  <c r="AM23" i="20"/>
  <c r="AK23" i="20"/>
  <c r="AL23" i="20"/>
  <c r="W24" i="20"/>
  <c r="L23" i="20"/>
  <c r="Q24" i="20" s="1"/>
  <c r="M23" i="20"/>
  <c r="U26" i="20"/>
  <c r="C218" i="23" l="1"/>
  <c r="S217" i="23"/>
  <c r="AD217" i="23" s="1"/>
  <c r="F217" i="23"/>
  <c r="C227" i="15"/>
  <c r="S226" i="15"/>
  <c r="AD226" i="15" s="1"/>
  <c r="F226" i="15"/>
  <c r="C226" i="22"/>
  <c r="S225" i="22"/>
  <c r="AD225" i="22" s="1"/>
  <c r="F225" i="22"/>
  <c r="G216" i="22"/>
  <c r="B215" i="22"/>
  <c r="H215" i="22"/>
  <c r="B224" i="16"/>
  <c r="H224" i="16"/>
  <c r="S225" i="16"/>
  <c r="AD225" i="16" s="1"/>
  <c r="C226" i="16"/>
  <c r="G225" i="16"/>
  <c r="F225" i="16"/>
  <c r="Q24" i="16"/>
  <c r="L24" i="15"/>
  <c r="Q25" i="15" s="1"/>
  <c r="M24" i="15"/>
  <c r="U25" i="15"/>
  <c r="AK28" i="15"/>
  <c r="AL28" i="15"/>
  <c r="AM28" i="15"/>
  <c r="W29" i="15"/>
  <c r="AM75" i="23"/>
  <c r="AL75" i="23"/>
  <c r="AK75" i="23"/>
  <c r="W76" i="23"/>
  <c r="M24" i="23"/>
  <c r="L24" i="23"/>
  <c r="U25" i="23"/>
  <c r="Q24" i="23"/>
  <c r="J24" i="23"/>
  <c r="A24" i="23"/>
  <c r="G25" i="23"/>
  <c r="C26" i="23"/>
  <c r="S25" i="23"/>
  <c r="AD25" i="23" s="1"/>
  <c r="I25" i="23"/>
  <c r="F25" i="23"/>
  <c r="R25" i="23" s="1"/>
  <c r="H24" i="23"/>
  <c r="B24" i="23"/>
  <c r="J23" i="15"/>
  <c r="A23" i="15"/>
  <c r="H23" i="15"/>
  <c r="B23" i="15"/>
  <c r="G24" i="15"/>
  <c r="S24" i="15"/>
  <c r="AD24" i="15" s="1"/>
  <c r="F24" i="15"/>
  <c r="R24" i="15" s="1"/>
  <c r="I24" i="15"/>
  <c r="C25" i="15"/>
  <c r="W25" i="16"/>
  <c r="L24" i="16"/>
  <c r="M24" i="16"/>
  <c r="U29" i="16"/>
  <c r="AL24" i="20"/>
  <c r="AM24" i="20"/>
  <c r="AK24" i="20"/>
  <c r="W25" i="20"/>
  <c r="L24" i="20"/>
  <c r="Q25" i="20" s="1"/>
  <c r="M24" i="20"/>
  <c r="U27" i="20"/>
  <c r="C219" i="23" l="1"/>
  <c r="F218" i="23"/>
  <c r="S218" i="23"/>
  <c r="AD218" i="23" s="1"/>
  <c r="C228" i="15"/>
  <c r="S227" i="15"/>
  <c r="AD227" i="15" s="1"/>
  <c r="F227" i="15"/>
  <c r="C227" i="22"/>
  <c r="S226" i="22"/>
  <c r="AD226" i="22" s="1"/>
  <c r="F226" i="22"/>
  <c r="G217" i="22"/>
  <c r="B216" i="22"/>
  <c r="H216" i="22"/>
  <c r="S226" i="16"/>
  <c r="AD226" i="16" s="1"/>
  <c r="G226" i="16"/>
  <c r="F226" i="16"/>
  <c r="C227" i="16"/>
  <c r="H225" i="16"/>
  <c r="B225" i="16"/>
  <c r="Q25" i="16"/>
  <c r="M25" i="15"/>
  <c r="L25" i="15"/>
  <c r="Q26" i="15" s="1"/>
  <c r="U26" i="15"/>
  <c r="AM29" i="15"/>
  <c r="AL29" i="15"/>
  <c r="AK29" i="15"/>
  <c r="W30" i="15"/>
  <c r="AL76" i="23"/>
  <c r="AM76" i="23"/>
  <c r="AK76" i="23"/>
  <c r="W77" i="23"/>
  <c r="Q25" i="23"/>
  <c r="L25" i="23"/>
  <c r="M25" i="23"/>
  <c r="U26" i="23"/>
  <c r="G26" i="23"/>
  <c r="F26" i="23"/>
  <c r="R26" i="23" s="1"/>
  <c r="C27" i="23"/>
  <c r="S26" i="23"/>
  <c r="AD26" i="23" s="1"/>
  <c r="I26" i="23"/>
  <c r="A25" i="23"/>
  <c r="J25" i="23"/>
  <c r="H25" i="23"/>
  <c r="B25" i="23"/>
  <c r="J24" i="15"/>
  <c r="A24" i="15"/>
  <c r="G25" i="15"/>
  <c r="F25" i="15"/>
  <c r="R25" i="15" s="1"/>
  <c r="C26" i="15"/>
  <c r="I25" i="15"/>
  <c r="S25" i="15"/>
  <c r="AD25" i="15" s="1"/>
  <c r="B24" i="15"/>
  <c r="H24" i="15"/>
  <c r="U30" i="16"/>
  <c r="W26" i="16"/>
  <c r="M25" i="16"/>
  <c r="L25" i="16"/>
  <c r="AL25" i="20"/>
  <c r="AK25" i="20"/>
  <c r="AM25" i="20"/>
  <c r="W26" i="20"/>
  <c r="L25" i="20"/>
  <c r="Q26" i="20" s="1"/>
  <c r="M25" i="20"/>
  <c r="U28" i="20"/>
  <c r="C220" i="23" l="1"/>
  <c r="S219" i="23"/>
  <c r="AD219" i="23" s="1"/>
  <c r="F219" i="23"/>
  <c r="C229" i="15"/>
  <c r="F228" i="15"/>
  <c r="S228" i="15"/>
  <c r="AD228" i="15" s="1"/>
  <c r="C228" i="22"/>
  <c r="S227" i="22"/>
  <c r="AD227" i="22" s="1"/>
  <c r="F227" i="22"/>
  <c r="G218" i="22"/>
  <c r="B217" i="22"/>
  <c r="H217" i="22"/>
  <c r="S227" i="16"/>
  <c r="AD227" i="16" s="1"/>
  <c r="C228" i="16"/>
  <c r="F227" i="16"/>
  <c r="G227" i="16"/>
  <c r="H226" i="16"/>
  <c r="B226" i="16"/>
  <c r="Q26" i="16"/>
  <c r="Q26" i="23"/>
  <c r="AL30" i="15"/>
  <c r="AM30" i="15"/>
  <c r="AK30" i="15"/>
  <c r="W31" i="15"/>
  <c r="L26" i="15"/>
  <c r="Q27" i="15" s="1"/>
  <c r="M26" i="15"/>
  <c r="U27" i="15"/>
  <c r="AM77" i="23"/>
  <c r="AL77" i="23"/>
  <c r="AK77" i="23"/>
  <c r="W78" i="23"/>
  <c r="M26" i="23"/>
  <c r="L26" i="23"/>
  <c r="U27" i="23"/>
  <c r="G27" i="23"/>
  <c r="F27" i="23"/>
  <c r="R27" i="23" s="1"/>
  <c r="C28" i="23"/>
  <c r="S27" i="23"/>
  <c r="AD27" i="23" s="1"/>
  <c r="I27" i="23"/>
  <c r="A26" i="23"/>
  <c r="J26" i="23"/>
  <c r="B26" i="23"/>
  <c r="H26" i="23"/>
  <c r="H25" i="15"/>
  <c r="B25" i="15"/>
  <c r="J25" i="15"/>
  <c r="A25" i="15"/>
  <c r="G26" i="15"/>
  <c r="C27" i="15"/>
  <c r="S26" i="15"/>
  <c r="AD26" i="15" s="1"/>
  <c r="F26" i="15"/>
  <c r="R26" i="15" s="1"/>
  <c r="I26" i="15"/>
  <c r="W27" i="16"/>
  <c r="M26" i="16"/>
  <c r="L26" i="16"/>
  <c r="Q27" i="16" s="1"/>
  <c r="U31" i="16"/>
  <c r="AM26" i="20"/>
  <c r="AL26" i="20"/>
  <c r="AK26" i="20"/>
  <c r="W27" i="20"/>
  <c r="L26" i="20"/>
  <c r="Q27" i="20" s="1"/>
  <c r="M26" i="20"/>
  <c r="U29" i="20"/>
  <c r="C221" i="23" l="1"/>
  <c r="S220" i="23"/>
  <c r="AD220" i="23" s="1"/>
  <c r="F220" i="23"/>
  <c r="Q27" i="23"/>
  <c r="C230" i="15"/>
  <c r="S229" i="15"/>
  <c r="AD229" i="15" s="1"/>
  <c r="F229" i="15"/>
  <c r="C229" i="22"/>
  <c r="S228" i="22"/>
  <c r="AD228" i="22" s="1"/>
  <c r="F228" i="22"/>
  <c r="G219" i="22"/>
  <c r="B218" i="22"/>
  <c r="H218" i="22"/>
  <c r="H227" i="16"/>
  <c r="B227" i="16"/>
  <c r="S228" i="16"/>
  <c r="AD228" i="16" s="1"/>
  <c r="G228" i="16"/>
  <c r="C229" i="16"/>
  <c r="F228" i="16"/>
  <c r="AK31" i="15"/>
  <c r="AL31" i="15"/>
  <c r="AM31" i="15"/>
  <c r="W32" i="15"/>
  <c r="M27" i="15"/>
  <c r="L27" i="15"/>
  <c r="Q28" i="15" s="1"/>
  <c r="U28" i="15"/>
  <c r="AM78" i="23"/>
  <c r="AL78" i="23"/>
  <c r="AK78" i="23"/>
  <c r="W79" i="23"/>
  <c r="M27" i="23"/>
  <c r="L27" i="23"/>
  <c r="Q28" i="23" s="1"/>
  <c r="U28" i="23"/>
  <c r="G28" i="23"/>
  <c r="F28" i="23"/>
  <c r="R28" i="23" s="1"/>
  <c r="S28" i="23"/>
  <c r="AD28" i="23" s="1"/>
  <c r="I28" i="23"/>
  <c r="C29" i="23"/>
  <c r="J27" i="23"/>
  <c r="A27" i="23"/>
  <c r="B27" i="23"/>
  <c r="H27" i="23"/>
  <c r="G27" i="15"/>
  <c r="F27" i="15"/>
  <c r="R27" i="15" s="1"/>
  <c r="I27" i="15"/>
  <c r="S27" i="15"/>
  <c r="AD27" i="15" s="1"/>
  <c r="C28" i="15"/>
  <c r="J26" i="15"/>
  <c r="A26" i="15"/>
  <c r="H26" i="15"/>
  <c r="B26" i="15"/>
  <c r="U32" i="16"/>
  <c r="W28" i="16"/>
  <c r="M27" i="16"/>
  <c r="L27" i="16"/>
  <c r="Q28" i="16" s="1"/>
  <c r="AM27" i="20"/>
  <c r="AL27" i="20"/>
  <c r="AK27" i="20"/>
  <c r="W28" i="20"/>
  <c r="M27" i="20"/>
  <c r="L27" i="20"/>
  <c r="Q28" i="20" s="1"/>
  <c r="U30" i="20"/>
  <c r="C222" i="23" l="1"/>
  <c r="S221" i="23"/>
  <c r="AD221" i="23" s="1"/>
  <c r="F221" i="23"/>
  <c r="C231" i="15"/>
  <c r="S230" i="15"/>
  <c r="AD230" i="15" s="1"/>
  <c r="F230" i="15"/>
  <c r="C230" i="22"/>
  <c r="S229" i="22"/>
  <c r="AD229" i="22" s="1"/>
  <c r="F229" i="22"/>
  <c r="G220" i="22"/>
  <c r="B219" i="22"/>
  <c r="H219" i="22"/>
  <c r="H228" i="16"/>
  <c r="B228" i="16"/>
  <c r="S229" i="16"/>
  <c r="AD229" i="16" s="1"/>
  <c r="G229" i="16"/>
  <c r="F229" i="16"/>
  <c r="C230" i="16"/>
  <c r="AK32" i="15"/>
  <c r="AM32" i="15"/>
  <c r="AL32" i="15"/>
  <c r="W33" i="15"/>
  <c r="L28" i="15"/>
  <c r="Q29" i="15" s="1"/>
  <c r="M28" i="15"/>
  <c r="U29" i="15"/>
  <c r="AK79" i="23"/>
  <c r="AM79" i="23"/>
  <c r="AL79" i="23"/>
  <c r="W80" i="23"/>
  <c r="L28" i="23"/>
  <c r="Q29" i="23" s="1"/>
  <c r="M28" i="23"/>
  <c r="U29" i="23"/>
  <c r="J28" i="23"/>
  <c r="A28" i="23"/>
  <c r="G29" i="23"/>
  <c r="I29" i="23"/>
  <c r="S29" i="23"/>
  <c r="AD29" i="23" s="1"/>
  <c r="C30" i="23"/>
  <c r="F29" i="23"/>
  <c r="R29" i="23" s="1"/>
  <c r="B28" i="23"/>
  <c r="H28" i="23"/>
  <c r="A27" i="15"/>
  <c r="J27" i="15"/>
  <c r="G28" i="15"/>
  <c r="S28" i="15"/>
  <c r="AD28" i="15" s="1"/>
  <c r="C29" i="15"/>
  <c r="F28" i="15"/>
  <c r="R28" i="15" s="1"/>
  <c r="I28" i="15"/>
  <c r="H27" i="15"/>
  <c r="B27" i="15"/>
  <c r="U33" i="16"/>
  <c r="W29" i="16"/>
  <c r="M28" i="16"/>
  <c r="L28" i="16"/>
  <c r="Q29" i="16" s="1"/>
  <c r="AM28" i="20"/>
  <c r="AL28" i="20"/>
  <c r="AK28" i="20"/>
  <c r="W29" i="20"/>
  <c r="L28" i="20"/>
  <c r="Q29" i="20" s="1"/>
  <c r="M28" i="20"/>
  <c r="U31" i="20"/>
  <c r="C223" i="23" l="1"/>
  <c r="S222" i="23"/>
  <c r="AD222" i="23" s="1"/>
  <c r="F222" i="23"/>
  <c r="C232" i="15"/>
  <c r="S231" i="15"/>
  <c r="AD231" i="15" s="1"/>
  <c r="F231" i="15"/>
  <c r="C231" i="22"/>
  <c r="S230" i="22"/>
  <c r="AD230" i="22" s="1"/>
  <c r="F230" i="22"/>
  <c r="G221" i="22"/>
  <c r="H220" i="22"/>
  <c r="B220" i="22"/>
  <c r="H229" i="16"/>
  <c r="B229" i="16"/>
  <c r="S230" i="16"/>
  <c r="AD230" i="16" s="1"/>
  <c r="F230" i="16"/>
  <c r="C231" i="16"/>
  <c r="G230" i="16"/>
  <c r="AM33" i="15"/>
  <c r="AK33" i="15"/>
  <c r="AL33" i="15"/>
  <c r="W34" i="15"/>
  <c r="M29" i="15"/>
  <c r="L29" i="15"/>
  <c r="Q30" i="15" s="1"/>
  <c r="U30" i="15"/>
  <c r="AL80" i="23"/>
  <c r="AM80" i="23"/>
  <c r="AK80" i="23"/>
  <c r="W81" i="23"/>
  <c r="L29" i="23"/>
  <c r="Q30" i="23" s="1"/>
  <c r="M29" i="23"/>
  <c r="U30" i="23"/>
  <c r="A29" i="23"/>
  <c r="J29" i="23"/>
  <c r="B29" i="23"/>
  <c r="H29" i="23"/>
  <c r="G30" i="23"/>
  <c r="F30" i="23"/>
  <c r="R30" i="23" s="1"/>
  <c r="S30" i="23"/>
  <c r="AD30" i="23" s="1"/>
  <c r="I30" i="23"/>
  <c r="C31" i="23"/>
  <c r="B28" i="15"/>
  <c r="H28" i="15"/>
  <c r="J28" i="15"/>
  <c r="A28" i="15"/>
  <c r="G29" i="15"/>
  <c r="I29" i="15"/>
  <c r="F29" i="15"/>
  <c r="R29" i="15" s="1"/>
  <c r="S29" i="15"/>
  <c r="AD29" i="15" s="1"/>
  <c r="C30" i="15"/>
  <c r="L29" i="16"/>
  <c r="Q30" i="16" s="1"/>
  <c r="M29" i="16"/>
  <c r="AK29" i="16"/>
  <c r="AL29" i="16"/>
  <c r="AM29" i="16"/>
  <c r="W30" i="16"/>
  <c r="U34" i="16"/>
  <c r="AK29" i="20"/>
  <c r="AM29" i="20"/>
  <c r="AL29" i="20"/>
  <c r="W30" i="20"/>
  <c r="L29" i="20"/>
  <c r="Q30" i="20" s="1"/>
  <c r="M29" i="20"/>
  <c r="U32" i="20"/>
  <c r="C224" i="23" l="1"/>
  <c r="S223" i="23"/>
  <c r="AD223" i="23" s="1"/>
  <c r="F223" i="23"/>
  <c r="C233" i="15"/>
  <c r="S232" i="15"/>
  <c r="AD232" i="15" s="1"/>
  <c r="F232" i="15"/>
  <c r="C232" i="22"/>
  <c r="S231" i="22"/>
  <c r="AD231" i="22" s="1"/>
  <c r="F231" i="22"/>
  <c r="G222" i="22"/>
  <c r="B221" i="22"/>
  <c r="H221" i="22"/>
  <c r="H230" i="16"/>
  <c r="B230" i="16"/>
  <c r="S231" i="16"/>
  <c r="AD231" i="16" s="1"/>
  <c r="G231" i="16"/>
  <c r="C232" i="16"/>
  <c r="F231" i="16"/>
  <c r="AL34" i="15"/>
  <c r="AM34" i="15"/>
  <c r="AK34" i="15"/>
  <c r="W35" i="15"/>
  <c r="L30" i="15"/>
  <c r="Q31" i="15" s="1"/>
  <c r="M30" i="15"/>
  <c r="U31" i="15"/>
  <c r="AM81" i="23"/>
  <c r="AL81" i="23"/>
  <c r="AK81" i="23"/>
  <c r="W82" i="23"/>
  <c r="L30" i="23"/>
  <c r="Q31" i="23" s="1"/>
  <c r="M30" i="23"/>
  <c r="U31" i="23"/>
  <c r="J30" i="23"/>
  <c r="A30" i="23"/>
  <c r="G31" i="23"/>
  <c r="C32" i="23"/>
  <c r="I31" i="23"/>
  <c r="F31" i="23"/>
  <c r="R31" i="23" s="1"/>
  <c r="S31" i="23"/>
  <c r="AD31" i="23" s="1"/>
  <c r="B30" i="23"/>
  <c r="H30" i="23"/>
  <c r="A29" i="15"/>
  <c r="J29" i="15"/>
  <c r="G30" i="15"/>
  <c r="F30" i="15"/>
  <c r="R30" i="15" s="1"/>
  <c r="I30" i="15"/>
  <c r="C31" i="15"/>
  <c r="S30" i="15"/>
  <c r="AD30" i="15" s="1"/>
  <c r="B29" i="15"/>
  <c r="H29" i="15"/>
  <c r="AL30" i="16"/>
  <c r="AK30" i="16"/>
  <c r="AM30" i="16"/>
  <c r="W31" i="16"/>
  <c r="L30" i="16"/>
  <c r="Q31" i="16" s="1"/>
  <c r="M30" i="16"/>
  <c r="U35" i="16"/>
  <c r="AL30" i="20"/>
  <c r="AK30" i="20"/>
  <c r="AM30" i="20"/>
  <c r="W31" i="20"/>
  <c r="L30" i="20"/>
  <c r="Q31" i="20" s="1"/>
  <c r="M30" i="20"/>
  <c r="U33" i="20"/>
  <c r="C225" i="23" l="1"/>
  <c r="S224" i="23"/>
  <c r="AD224" i="23" s="1"/>
  <c r="F224" i="23"/>
  <c r="C234" i="15"/>
  <c r="S233" i="15"/>
  <c r="AD233" i="15" s="1"/>
  <c r="F233" i="15"/>
  <c r="C233" i="22"/>
  <c r="F232" i="22"/>
  <c r="S232" i="22"/>
  <c r="AD232" i="22" s="1"/>
  <c r="G223" i="22"/>
  <c r="B222" i="22"/>
  <c r="H222" i="22"/>
  <c r="B231" i="16"/>
  <c r="H231" i="16"/>
  <c r="S232" i="16"/>
  <c r="AD232" i="16" s="1"/>
  <c r="C233" i="16"/>
  <c r="F232" i="16"/>
  <c r="G232" i="16"/>
  <c r="AK35" i="15"/>
  <c r="AL35" i="15"/>
  <c r="AM35" i="15"/>
  <c r="W36" i="15"/>
  <c r="M31" i="15"/>
  <c r="L31" i="15"/>
  <c r="Q32" i="15" s="1"/>
  <c r="U32" i="15"/>
  <c r="AK82" i="23"/>
  <c r="AM82" i="23"/>
  <c r="AL82" i="23"/>
  <c r="W83" i="23"/>
  <c r="L31" i="23"/>
  <c r="Q32" i="23" s="1"/>
  <c r="M31" i="23"/>
  <c r="U32" i="23"/>
  <c r="G32" i="23"/>
  <c r="I32" i="23"/>
  <c r="F32" i="23"/>
  <c r="R32" i="23" s="1"/>
  <c r="C33" i="23"/>
  <c r="S32" i="23"/>
  <c r="AD32" i="23" s="1"/>
  <c r="H31" i="23"/>
  <c r="B31" i="23"/>
  <c r="A31" i="23"/>
  <c r="J31" i="23"/>
  <c r="H30" i="15"/>
  <c r="B30" i="15"/>
  <c r="G31" i="15"/>
  <c r="S31" i="15"/>
  <c r="AD31" i="15" s="1"/>
  <c r="F31" i="15"/>
  <c r="R31" i="15" s="1"/>
  <c r="I31" i="15"/>
  <c r="C32" i="15"/>
  <c r="A30" i="15"/>
  <c r="J30" i="15"/>
  <c r="AK31" i="16"/>
  <c r="AL31" i="16"/>
  <c r="AM31" i="16"/>
  <c r="W32" i="16"/>
  <c r="M31" i="16"/>
  <c r="L31" i="16"/>
  <c r="Q32" i="16" s="1"/>
  <c r="U36" i="16"/>
  <c r="AL31" i="20"/>
  <c r="AK31" i="20"/>
  <c r="AM31" i="20"/>
  <c r="W32" i="20"/>
  <c r="M31" i="20"/>
  <c r="L31" i="20"/>
  <c r="Q32" i="20" s="1"/>
  <c r="U34" i="20"/>
  <c r="C226" i="23" l="1"/>
  <c r="S225" i="23"/>
  <c r="AD225" i="23" s="1"/>
  <c r="F225" i="23"/>
  <c r="C235" i="15"/>
  <c r="S234" i="15"/>
  <c r="AD234" i="15" s="1"/>
  <c r="F234" i="15"/>
  <c r="C234" i="22"/>
  <c r="S233" i="22"/>
  <c r="AD233" i="22" s="1"/>
  <c r="F233" i="22"/>
  <c r="G224" i="22"/>
  <c r="B223" i="22"/>
  <c r="H223" i="22"/>
  <c r="S233" i="16"/>
  <c r="AD233" i="16" s="1"/>
  <c r="C234" i="16"/>
  <c r="G233" i="16"/>
  <c r="F233" i="16"/>
  <c r="B232" i="16"/>
  <c r="H232" i="16"/>
  <c r="AK36" i="15"/>
  <c r="AL36" i="15"/>
  <c r="AM36" i="15"/>
  <c r="W37" i="15"/>
  <c r="L32" i="15"/>
  <c r="Q33" i="15" s="1"/>
  <c r="M32" i="15"/>
  <c r="U33" i="15"/>
  <c r="AK83" i="23"/>
  <c r="AM83" i="23"/>
  <c r="AL83" i="23"/>
  <c r="W84" i="23"/>
  <c r="L32" i="23"/>
  <c r="Q33" i="23" s="1"/>
  <c r="M32" i="23"/>
  <c r="U33" i="23"/>
  <c r="G33" i="23"/>
  <c r="F33" i="23"/>
  <c r="R33" i="23" s="1"/>
  <c r="S33" i="23"/>
  <c r="AD33" i="23" s="1"/>
  <c r="I33" i="23"/>
  <c r="C34" i="23"/>
  <c r="J32" i="23"/>
  <c r="A32" i="23"/>
  <c r="B32" i="23"/>
  <c r="H32" i="23"/>
  <c r="A31" i="15"/>
  <c r="J31" i="15"/>
  <c r="G32" i="15"/>
  <c r="F32" i="15"/>
  <c r="R32" i="15" s="1"/>
  <c r="S32" i="15"/>
  <c r="AD32" i="15" s="1"/>
  <c r="I32" i="15"/>
  <c r="C33" i="15"/>
  <c r="B31" i="15"/>
  <c r="H31" i="15"/>
  <c r="AL32" i="16"/>
  <c r="AK32" i="16"/>
  <c r="AM32" i="16"/>
  <c r="W33" i="16"/>
  <c r="M32" i="16"/>
  <c r="L32" i="16"/>
  <c r="Q33" i="16" s="1"/>
  <c r="U37" i="16"/>
  <c r="U35" i="20"/>
  <c r="AL32" i="20"/>
  <c r="AM32" i="20"/>
  <c r="AK32" i="20"/>
  <c r="W33" i="20"/>
  <c r="M32" i="20"/>
  <c r="L32" i="20"/>
  <c r="Q33" i="20" s="1"/>
  <c r="C227" i="23" l="1"/>
  <c r="F226" i="23"/>
  <c r="S226" i="23"/>
  <c r="AD226" i="23" s="1"/>
  <c r="C236" i="15"/>
  <c r="S235" i="15"/>
  <c r="AD235" i="15" s="1"/>
  <c r="F235" i="15"/>
  <c r="C235" i="22"/>
  <c r="S234" i="22"/>
  <c r="AD234" i="22" s="1"/>
  <c r="F234" i="22"/>
  <c r="H224" i="22"/>
  <c r="B224" i="22"/>
  <c r="G225" i="22"/>
  <c r="H233" i="16"/>
  <c r="B233" i="16"/>
  <c r="S234" i="16"/>
  <c r="AD234" i="16" s="1"/>
  <c r="G234" i="16"/>
  <c r="F234" i="16"/>
  <c r="C235" i="16"/>
  <c r="AM37" i="15"/>
  <c r="AL37" i="15"/>
  <c r="AK37" i="15"/>
  <c r="W38" i="15"/>
  <c r="M33" i="15"/>
  <c r="L33" i="15"/>
  <c r="Q34" i="15" s="1"/>
  <c r="U34" i="15"/>
  <c r="AK84" i="23"/>
  <c r="AL84" i="23"/>
  <c r="AM84" i="23"/>
  <c r="W85" i="23"/>
  <c r="L33" i="23"/>
  <c r="Q34" i="23" s="1"/>
  <c r="M33" i="23"/>
  <c r="U34" i="23"/>
  <c r="A33" i="23"/>
  <c r="J33" i="23"/>
  <c r="G34" i="23"/>
  <c r="S34" i="23"/>
  <c r="AD34" i="23" s="1"/>
  <c r="C35" i="23"/>
  <c r="F34" i="23"/>
  <c r="R34" i="23" s="1"/>
  <c r="I34" i="23"/>
  <c r="H33" i="23"/>
  <c r="B33" i="23"/>
  <c r="A32" i="15"/>
  <c r="J32" i="15"/>
  <c r="G33" i="15"/>
  <c r="C34" i="15"/>
  <c r="F33" i="15"/>
  <c r="R33" i="15" s="1"/>
  <c r="I33" i="15"/>
  <c r="S33" i="15"/>
  <c r="AD33" i="15" s="1"/>
  <c r="H32" i="15"/>
  <c r="B32" i="15"/>
  <c r="AM33" i="16"/>
  <c r="AK33" i="16"/>
  <c r="AL33" i="16"/>
  <c r="W34" i="16"/>
  <c r="L33" i="16"/>
  <c r="Q34" i="16" s="1"/>
  <c r="M33" i="16"/>
  <c r="U38" i="16"/>
  <c r="U36" i="20"/>
  <c r="AK33" i="20"/>
  <c r="AL33" i="20"/>
  <c r="AM33" i="20"/>
  <c r="W34" i="20"/>
  <c r="M33" i="20"/>
  <c r="L33" i="20"/>
  <c r="Q34" i="20" s="1"/>
  <c r="C228" i="23" l="1"/>
  <c r="S227" i="23"/>
  <c r="AD227" i="23" s="1"/>
  <c r="F227" i="23"/>
  <c r="C237" i="15"/>
  <c r="S236" i="15"/>
  <c r="AD236" i="15" s="1"/>
  <c r="F236" i="15"/>
  <c r="C236" i="22"/>
  <c r="S235" i="22"/>
  <c r="AD235" i="22" s="1"/>
  <c r="F235" i="22"/>
  <c r="B225" i="22"/>
  <c r="H225" i="22"/>
  <c r="G226" i="22"/>
  <c r="H234" i="16"/>
  <c r="B234" i="16"/>
  <c r="S235" i="16"/>
  <c r="AD235" i="16" s="1"/>
  <c r="G235" i="16"/>
  <c r="C236" i="16"/>
  <c r="F235" i="16"/>
  <c r="AL38" i="15"/>
  <c r="AM38" i="15"/>
  <c r="AK38" i="15"/>
  <c r="W39" i="15"/>
  <c r="L34" i="15"/>
  <c r="Q35" i="15" s="1"/>
  <c r="M34" i="15"/>
  <c r="U35" i="15"/>
  <c r="AK85" i="23"/>
  <c r="AM85" i="23"/>
  <c r="AL85" i="23"/>
  <c r="W86" i="23"/>
  <c r="L34" i="23"/>
  <c r="Q35" i="23" s="1"/>
  <c r="M34" i="23"/>
  <c r="U35" i="23"/>
  <c r="H34" i="23"/>
  <c r="B34" i="23"/>
  <c r="A34" i="23"/>
  <c r="J34" i="23"/>
  <c r="G35" i="23"/>
  <c r="C36" i="23"/>
  <c r="S35" i="23"/>
  <c r="AD35" i="23" s="1"/>
  <c r="F35" i="23"/>
  <c r="R35" i="23" s="1"/>
  <c r="I35" i="23"/>
  <c r="G34" i="15"/>
  <c r="F34" i="15"/>
  <c r="R34" i="15" s="1"/>
  <c r="S34" i="15"/>
  <c r="AD34" i="15" s="1"/>
  <c r="C35" i="15"/>
  <c r="I34" i="15"/>
  <c r="B33" i="15"/>
  <c r="H33" i="15"/>
  <c r="A33" i="15"/>
  <c r="J33" i="15"/>
  <c r="AM34" i="16"/>
  <c r="AL34" i="16"/>
  <c r="AK34" i="16"/>
  <c r="W35" i="16"/>
  <c r="L34" i="16"/>
  <c r="Q35" i="16" s="1"/>
  <c r="M34" i="16"/>
  <c r="U39" i="16"/>
  <c r="U37" i="20"/>
  <c r="AM34" i="20"/>
  <c r="AK34" i="20"/>
  <c r="AL34" i="20"/>
  <c r="W35" i="20"/>
  <c r="M34" i="20"/>
  <c r="L34" i="20"/>
  <c r="Q35" i="20" s="1"/>
  <c r="C229" i="23" l="1"/>
  <c r="S228" i="23"/>
  <c r="AD228" i="23" s="1"/>
  <c r="F228" i="23"/>
  <c r="C238" i="15"/>
  <c r="S237" i="15"/>
  <c r="AD237" i="15" s="1"/>
  <c r="F237" i="15"/>
  <c r="C237" i="22"/>
  <c r="S236" i="22"/>
  <c r="AD236" i="22" s="1"/>
  <c r="F236" i="22"/>
  <c r="B226" i="22"/>
  <c r="H226" i="22"/>
  <c r="G227" i="22"/>
  <c r="H235" i="16"/>
  <c r="B235" i="16"/>
  <c r="S236" i="16"/>
  <c r="AD236" i="16" s="1"/>
  <c r="C237" i="16"/>
  <c r="F236" i="16"/>
  <c r="G236" i="16"/>
  <c r="AK39" i="15"/>
  <c r="AL39" i="15"/>
  <c r="AM39" i="15"/>
  <c r="W40" i="15"/>
  <c r="M35" i="15"/>
  <c r="L35" i="15"/>
  <c r="Q36" i="15" s="1"/>
  <c r="U36" i="15"/>
  <c r="AM86" i="23"/>
  <c r="AL86" i="23"/>
  <c r="AK86" i="23"/>
  <c r="W87" i="23"/>
  <c r="L35" i="23"/>
  <c r="Q36" i="23" s="1"/>
  <c r="M35" i="23"/>
  <c r="U36" i="23"/>
  <c r="G36" i="23"/>
  <c r="I36" i="23"/>
  <c r="S36" i="23"/>
  <c r="AD36" i="23" s="1"/>
  <c r="F36" i="23"/>
  <c r="R36" i="23" s="1"/>
  <c r="C37" i="23"/>
  <c r="A35" i="23"/>
  <c r="J35" i="23"/>
  <c r="B35" i="23"/>
  <c r="H35" i="23"/>
  <c r="G35" i="15"/>
  <c r="F35" i="15"/>
  <c r="R35" i="15" s="1"/>
  <c r="C36" i="15"/>
  <c r="I35" i="15"/>
  <c r="S35" i="15"/>
  <c r="AD35" i="15" s="1"/>
  <c r="A34" i="15"/>
  <c r="J34" i="15"/>
  <c r="H34" i="15"/>
  <c r="B34" i="15"/>
  <c r="AK35" i="16"/>
  <c r="AM35" i="16"/>
  <c r="AL35" i="16"/>
  <c r="W36" i="16"/>
  <c r="L35" i="16"/>
  <c r="Q36" i="16" s="1"/>
  <c r="M35" i="16"/>
  <c r="U40" i="16"/>
  <c r="U38" i="20"/>
  <c r="AM35" i="20"/>
  <c r="AK35" i="20"/>
  <c r="AL35" i="20"/>
  <c r="W36" i="20"/>
  <c r="M35" i="20"/>
  <c r="L35" i="20"/>
  <c r="Q36" i="20" s="1"/>
  <c r="C230" i="23" l="1"/>
  <c r="S229" i="23"/>
  <c r="AD229" i="23" s="1"/>
  <c r="F229" i="23"/>
  <c r="C239" i="15"/>
  <c r="S238" i="15"/>
  <c r="AD238" i="15" s="1"/>
  <c r="F238" i="15"/>
  <c r="G238" i="15"/>
  <c r="B238" i="15" s="1"/>
  <c r="C238" i="22"/>
  <c r="S237" i="22"/>
  <c r="AD237" i="22" s="1"/>
  <c r="F237" i="22"/>
  <c r="B227" i="22"/>
  <c r="H227" i="22"/>
  <c r="G228" i="22"/>
  <c r="S237" i="16"/>
  <c r="AD237" i="16" s="1"/>
  <c r="G237" i="16"/>
  <c r="F237" i="16"/>
  <c r="C238" i="16"/>
  <c r="B236" i="16"/>
  <c r="H236" i="16"/>
  <c r="AK40" i="15"/>
  <c r="AM40" i="15"/>
  <c r="AL40" i="15"/>
  <c r="W41" i="15"/>
  <c r="L36" i="15"/>
  <c r="Q37" i="15" s="1"/>
  <c r="M36" i="15"/>
  <c r="U37" i="15"/>
  <c r="AL87" i="23"/>
  <c r="AM87" i="23"/>
  <c r="AK87" i="23"/>
  <c r="W88" i="23"/>
  <c r="M36" i="23"/>
  <c r="L36" i="23"/>
  <c r="Q37" i="23" s="1"/>
  <c r="U37" i="23"/>
  <c r="A36" i="23"/>
  <c r="J36" i="23"/>
  <c r="G37" i="23"/>
  <c r="C38" i="23"/>
  <c r="I37" i="23"/>
  <c r="F37" i="23"/>
  <c r="R37" i="23" s="1"/>
  <c r="S37" i="23"/>
  <c r="AD37" i="23" s="1"/>
  <c r="H36" i="23"/>
  <c r="B36" i="23"/>
  <c r="A35" i="15"/>
  <c r="J35" i="15"/>
  <c r="G36" i="15"/>
  <c r="F36" i="15"/>
  <c r="R36" i="15" s="1"/>
  <c r="C37" i="15"/>
  <c r="I36" i="15"/>
  <c r="S36" i="15"/>
  <c r="AD36" i="15" s="1"/>
  <c r="B35" i="15"/>
  <c r="H35" i="15"/>
  <c r="AM36" i="16"/>
  <c r="AL36" i="16"/>
  <c r="AK36" i="16"/>
  <c r="W37" i="16"/>
  <c r="M36" i="16"/>
  <c r="L36" i="16"/>
  <c r="Q37" i="16" s="1"/>
  <c r="U41" i="16"/>
  <c r="AL36" i="20"/>
  <c r="AM36" i="20"/>
  <c r="AK36" i="20"/>
  <c r="W37" i="20"/>
  <c r="M36" i="20"/>
  <c r="L36" i="20"/>
  <c r="Q37" i="20" s="1"/>
  <c r="U39" i="20"/>
  <c r="C231" i="23" l="1"/>
  <c r="S230" i="23"/>
  <c r="AD230" i="23" s="1"/>
  <c r="F230" i="23"/>
  <c r="C240" i="15"/>
  <c r="S239" i="15"/>
  <c r="AD239" i="15" s="1"/>
  <c r="F239" i="15"/>
  <c r="G239" i="15"/>
  <c r="B239" i="15" s="1"/>
  <c r="C239" i="22"/>
  <c r="S238" i="22"/>
  <c r="AD238" i="22" s="1"/>
  <c r="F238" i="22"/>
  <c r="H228" i="22"/>
  <c r="B228" i="22"/>
  <c r="G229" i="22"/>
  <c r="S238" i="16"/>
  <c r="AD238" i="16" s="1"/>
  <c r="C239" i="16"/>
  <c r="F238" i="16"/>
  <c r="U4" i="16"/>
  <c r="U5" i="16"/>
  <c r="H237" i="16"/>
  <c r="U3" i="16"/>
  <c r="B237" i="16"/>
  <c r="AM41" i="15"/>
  <c r="AK41" i="15"/>
  <c r="AL41" i="15"/>
  <c r="W42" i="15"/>
  <c r="M37" i="15"/>
  <c r="L37" i="15"/>
  <c r="Q38" i="15" s="1"/>
  <c r="U38" i="15"/>
  <c r="AM88" i="23"/>
  <c r="AK88" i="23"/>
  <c r="AL88" i="23"/>
  <c r="W89" i="23"/>
  <c r="L37" i="23"/>
  <c r="Q38" i="23" s="1"/>
  <c r="M37" i="23"/>
  <c r="U38" i="23"/>
  <c r="G38" i="23"/>
  <c r="S38" i="23"/>
  <c r="AD38" i="23" s="1"/>
  <c r="F38" i="23"/>
  <c r="R38" i="23" s="1"/>
  <c r="C39" i="23"/>
  <c r="I38" i="23"/>
  <c r="B37" i="23"/>
  <c r="H37" i="23"/>
  <c r="J37" i="23"/>
  <c r="A37" i="23"/>
  <c r="H36" i="15"/>
  <c r="B36" i="15"/>
  <c r="A36" i="15"/>
  <c r="J36" i="15"/>
  <c r="G37" i="15"/>
  <c r="I37" i="15"/>
  <c r="C38" i="15"/>
  <c r="S37" i="15"/>
  <c r="AD37" i="15" s="1"/>
  <c r="F37" i="15"/>
  <c r="R37" i="15" s="1"/>
  <c r="AL37" i="16"/>
  <c r="AM37" i="16"/>
  <c r="AK37" i="16"/>
  <c r="W38" i="16"/>
  <c r="L37" i="16"/>
  <c r="Q38" i="16" s="1"/>
  <c r="M37" i="16"/>
  <c r="U42" i="16"/>
  <c r="AM37" i="20"/>
  <c r="AK37" i="20"/>
  <c r="AL37" i="20"/>
  <c r="W38" i="20"/>
  <c r="L37" i="20"/>
  <c r="Q38" i="20" s="1"/>
  <c r="M37" i="20"/>
  <c r="U40" i="20"/>
  <c r="C232" i="23" l="1"/>
  <c r="S231" i="23"/>
  <c r="AD231" i="23" s="1"/>
  <c r="F231" i="23"/>
  <c r="C241" i="15"/>
  <c r="F240" i="15"/>
  <c r="S240" i="15"/>
  <c r="AD240" i="15" s="1"/>
  <c r="G240" i="15"/>
  <c r="B240" i="15" s="1"/>
  <c r="C240" i="22"/>
  <c r="S239" i="22"/>
  <c r="AD239" i="22" s="1"/>
  <c r="F239" i="22"/>
  <c r="B229" i="22"/>
  <c r="H229" i="22"/>
  <c r="G230" i="22"/>
  <c r="AS11" i="16"/>
  <c r="B17" i="19" s="1"/>
  <c r="AV11" i="16"/>
  <c r="AS10" i="16"/>
  <c r="B16" i="19" s="1"/>
  <c r="AV10" i="16"/>
  <c r="AU10" i="16" s="1"/>
  <c r="AT10" i="16" s="1"/>
  <c r="S239" i="16"/>
  <c r="AD239" i="16" s="1"/>
  <c r="C240" i="16"/>
  <c r="F239" i="16"/>
  <c r="AV12" i="16"/>
  <c r="AU12" i="16" s="1"/>
  <c r="AT12" i="16" s="1"/>
  <c r="AS12" i="16"/>
  <c r="B18" i="19" s="1"/>
  <c r="AL42" i="15"/>
  <c r="AM42" i="15"/>
  <c r="AK42" i="15"/>
  <c r="W43" i="15"/>
  <c r="L38" i="15"/>
  <c r="Q39" i="15" s="1"/>
  <c r="M38" i="15"/>
  <c r="U39" i="15"/>
  <c r="AM89" i="23"/>
  <c r="AK89" i="23"/>
  <c r="AL89" i="23"/>
  <c r="W90" i="23"/>
  <c r="L38" i="23"/>
  <c r="Q39" i="23" s="1"/>
  <c r="M38" i="23"/>
  <c r="U39" i="23"/>
  <c r="G39" i="23"/>
  <c r="S39" i="23"/>
  <c r="AD39" i="23" s="1"/>
  <c r="F39" i="23"/>
  <c r="R39" i="23" s="1"/>
  <c r="C40" i="23"/>
  <c r="I39" i="23"/>
  <c r="A38" i="23"/>
  <c r="J38" i="23"/>
  <c r="H38" i="23"/>
  <c r="B38" i="23"/>
  <c r="G38" i="15"/>
  <c r="F38" i="15"/>
  <c r="R38" i="15" s="1"/>
  <c r="C39" i="15"/>
  <c r="I38" i="15"/>
  <c r="S38" i="15"/>
  <c r="AD38" i="15" s="1"/>
  <c r="J37" i="15"/>
  <c r="A37" i="15"/>
  <c r="B37" i="15"/>
  <c r="H37" i="15"/>
  <c r="AM38" i="16"/>
  <c r="AK38" i="16"/>
  <c r="AL38" i="16"/>
  <c r="W39" i="16"/>
  <c r="M38" i="16"/>
  <c r="L38" i="16"/>
  <c r="Q39" i="16" s="1"/>
  <c r="U43" i="16"/>
  <c r="AM38" i="20"/>
  <c r="AL38" i="20"/>
  <c r="AK38" i="20"/>
  <c r="W39" i="20"/>
  <c r="L38" i="20"/>
  <c r="Q39" i="20" s="1"/>
  <c r="M38" i="20"/>
  <c r="U41" i="20"/>
  <c r="C233" i="23" l="1"/>
  <c r="S232" i="23"/>
  <c r="AD232" i="23" s="1"/>
  <c r="F232" i="23"/>
  <c r="C242" i="15"/>
  <c r="S241" i="15"/>
  <c r="AD241" i="15" s="1"/>
  <c r="F241" i="15"/>
  <c r="G241" i="15"/>
  <c r="B241" i="15" s="1"/>
  <c r="C241" i="22"/>
  <c r="S240" i="22"/>
  <c r="AD240" i="22" s="1"/>
  <c r="F240" i="22"/>
  <c r="B230" i="22"/>
  <c r="H230" i="22"/>
  <c r="G231" i="22"/>
  <c r="C17" i="19"/>
  <c r="R5" i="28"/>
  <c r="S240" i="16"/>
  <c r="AD240" i="16" s="1"/>
  <c r="F240" i="16"/>
  <c r="C241" i="16"/>
  <c r="AU11" i="16"/>
  <c r="AT11" i="16" s="1"/>
  <c r="AV13" i="16" s="1"/>
  <c r="O5" i="28"/>
  <c r="C18" i="19"/>
  <c r="AK43" i="15"/>
  <c r="AL43" i="15"/>
  <c r="AM43" i="15"/>
  <c r="W44" i="15"/>
  <c r="M39" i="15"/>
  <c r="L39" i="15"/>
  <c r="Q40" i="15" s="1"/>
  <c r="U40" i="15"/>
  <c r="AL90" i="23"/>
  <c r="AM90" i="23"/>
  <c r="AK90" i="23"/>
  <c r="W91" i="23"/>
  <c r="M39" i="23"/>
  <c r="L39" i="23"/>
  <c r="Q40" i="23" s="1"/>
  <c r="U40" i="23"/>
  <c r="G40" i="23"/>
  <c r="F40" i="23"/>
  <c r="R40" i="23" s="1"/>
  <c r="I40" i="23"/>
  <c r="S40" i="23"/>
  <c r="AD40" i="23" s="1"/>
  <c r="C41" i="23"/>
  <c r="A39" i="23"/>
  <c r="J39" i="23"/>
  <c r="H39" i="23"/>
  <c r="B39" i="23"/>
  <c r="J38" i="15"/>
  <c r="A38" i="15"/>
  <c r="G39" i="15"/>
  <c r="F39" i="15"/>
  <c r="R39" i="15" s="1"/>
  <c r="I39" i="15"/>
  <c r="C40" i="15"/>
  <c r="S39" i="15"/>
  <c r="AD39" i="15" s="1"/>
  <c r="B38" i="15"/>
  <c r="H38" i="15"/>
  <c r="AM39" i="16"/>
  <c r="AK39" i="16"/>
  <c r="AL39" i="16"/>
  <c r="W40" i="16"/>
  <c r="M39" i="16"/>
  <c r="L39" i="16"/>
  <c r="Q40" i="16" s="1"/>
  <c r="U44" i="16"/>
  <c r="AL39" i="20"/>
  <c r="AK39" i="20"/>
  <c r="AM39" i="20"/>
  <c r="W40" i="20"/>
  <c r="L39" i="20"/>
  <c r="Q40" i="20" s="1"/>
  <c r="M39" i="20"/>
  <c r="U42" i="20"/>
  <c r="C234" i="23" l="1"/>
  <c r="S233" i="23"/>
  <c r="AD233" i="23" s="1"/>
  <c r="F233" i="23"/>
  <c r="C243" i="15"/>
  <c r="S242" i="15"/>
  <c r="AD242" i="15" s="1"/>
  <c r="F242" i="15"/>
  <c r="G242" i="15"/>
  <c r="B242" i="15" s="1"/>
  <c r="C242" i="22"/>
  <c r="S241" i="22"/>
  <c r="AD241" i="22" s="1"/>
  <c r="F241" i="22"/>
  <c r="B231" i="22"/>
  <c r="H231" i="22"/>
  <c r="G232" i="22"/>
  <c r="S241" i="16"/>
  <c r="AD241" i="16" s="1"/>
  <c r="C242" i="16"/>
  <c r="F241" i="16"/>
  <c r="AK44" i="15"/>
  <c r="AL44" i="15"/>
  <c r="AM44" i="15"/>
  <c r="W45" i="15"/>
  <c r="L40" i="15"/>
  <c r="Q41" i="15" s="1"/>
  <c r="M40" i="15"/>
  <c r="U41" i="15"/>
  <c r="AM91" i="23"/>
  <c r="AL91" i="23"/>
  <c r="AK91" i="23"/>
  <c r="W92" i="23"/>
  <c r="L40" i="23"/>
  <c r="Q41" i="23" s="1"/>
  <c r="M40" i="23"/>
  <c r="U41" i="23"/>
  <c r="A40" i="23"/>
  <c r="J40" i="23"/>
  <c r="G41" i="23"/>
  <c r="F41" i="23"/>
  <c r="R41" i="23" s="1"/>
  <c r="C42" i="23"/>
  <c r="S41" i="23"/>
  <c r="AD41" i="23" s="1"/>
  <c r="I41" i="23"/>
  <c r="H40" i="23"/>
  <c r="B40" i="23"/>
  <c r="B39" i="15"/>
  <c r="H39" i="15"/>
  <c r="G40" i="15"/>
  <c r="S40" i="15"/>
  <c r="AD40" i="15" s="1"/>
  <c r="F40" i="15"/>
  <c r="R40" i="15" s="1"/>
  <c r="I40" i="15"/>
  <c r="C41" i="15"/>
  <c r="A39" i="15"/>
  <c r="J39" i="15"/>
  <c r="AL40" i="16"/>
  <c r="AK40" i="16"/>
  <c r="AM40" i="16"/>
  <c r="W41" i="16"/>
  <c r="L40" i="16"/>
  <c r="Q41" i="16" s="1"/>
  <c r="M40" i="16"/>
  <c r="U45" i="16"/>
  <c r="AM40" i="20"/>
  <c r="AK40" i="20"/>
  <c r="AL40" i="20"/>
  <c r="W41" i="20"/>
  <c r="M40" i="20"/>
  <c r="L40" i="20"/>
  <c r="Q41" i="20" s="1"/>
  <c r="U43" i="20"/>
  <c r="C235" i="23" l="1"/>
  <c r="F234" i="23"/>
  <c r="S234" i="23"/>
  <c r="AD234" i="23" s="1"/>
  <c r="C244" i="15"/>
  <c r="S243" i="15"/>
  <c r="AD243" i="15" s="1"/>
  <c r="F243" i="15"/>
  <c r="G243" i="15"/>
  <c r="B243" i="15" s="1"/>
  <c r="C243" i="22"/>
  <c r="S242" i="22"/>
  <c r="AD242" i="22" s="1"/>
  <c r="F242" i="22"/>
  <c r="H232" i="22"/>
  <c r="B232" i="22"/>
  <c r="G233" i="22"/>
  <c r="S242" i="16"/>
  <c r="AD242" i="16" s="1"/>
  <c r="F242" i="16"/>
  <c r="C243" i="16"/>
  <c r="AM45" i="15"/>
  <c r="AL45" i="15"/>
  <c r="AK45" i="15"/>
  <c r="W46" i="15"/>
  <c r="M41" i="15"/>
  <c r="L41" i="15"/>
  <c r="Q42" i="15" s="1"/>
  <c r="U42" i="15"/>
  <c r="AM92" i="23"/>
  <c r="AL92" i="23"/>
  <c r="AK92" i="23"/>
  <c r="W93" i="23"/>
  <c r="M41" i="23"/>
  <c r="L41" i="23"/>
  <c r="Q42" i="23" s="1"/>
  <c r="U42" i="23"/>
  <c r="A41" i="23"/>
  <c r="J41" i="23"/>
  <c r="B41" i="23"/>
  <c r="H41" i="23"/>
  <c r="G42" i="23"/>
  <c r="I42" i="23"/>
  <c r="F42" i="23"/>
  <c r="R42" i="23" s="1"/>
  <c r="S42" i="23"/>
  <c r="AD42" i="23" s="1"/>
  <c r="C43" i="23"/>
  <c r="B40" i="15"/>
  <c r="H40" i="15"/>
  <c r="A40" i="15"/>
  <c r="J40" i="15"/>
  <c r="G41" i="15"/>
  <c r="I41" i="15"/>
  <c r="S41" i="15"/>
  <c r="AD41" i="15" s="1"/>
  <c r="C42" i="15"/>
  <c r="F41" i="15"/>
  <c r="R41" i="15" s="1"/>
  <c r="AK41" i="16"/>
  <c r="AM41" i="16"/>
  <c r="AL41" i="16"/>
  <c r="W42" i="16"/>
  <c r="M41" i="16"/>
  <c r="L41" i="16"/>
  <c r="Q42" i="16" s="1"/>
  <c r="U46" i="16"/>
  <c r="AL41" i="20"/>
  <c r="AM41" i="20"/>
  <c r="AK41" i="20"/>
  <c r="W42" i="20"/>
  <c r="L41" i="20"/>
  <c r="Q42" i="20" s="1"/>
  <c r="M41" i="20"/>
  <c r="U44" i="20"/>
  <c r="C236" i="23" l="1"/>
  <c r="S235" i="23"/>
  <c r="AD235" i="23" s="1"/>
  <c r="F235" i="23"/>
  <c r="C245" i="15"/>
  <c r="F244" i="15"/>
  <c r="S244" i="15"/>
  <c r="AD244" i="15" s="1"/>
  <c r="G244" i="15"/>
  <c r="B244" i="15" s="1"/>
  <c r="C244" i="22"/>
  <c r="S243" i="22"/>
  <c r="AD243" i="22" s="1"/>
  <c r="F243" i="22"/>
  <c r="B233" i="22"/>
  <c r="H233" i="22"/>
  <c r="G234" i="22"/>
  <c r="S243" i="16"/>
  <c r="AD243" i="16" s="1"/>
  <c r="F243" i="16"/>
  <c r="C244" i="16"/>
  <c r="AL46" i="15"/>
  <c r="AM46" i="15"/>
  <c r="AK46" i="15"/>
  <c r="W47" i="15"/>
  <c r="L42" i="15"/>
  <c r="Q43" i="15" s="1"/>
  <c r="M42" i="15"/>
  <c r="U43" i="15"/>
  <c r="AM93" i="23"/>
  <c r="AL93" i="23"/>
  <c r="AK93" i="23"/>
  <c r="W94" i="23"/>
  <c r="L42" i="23"/>
  <c r="Q43" i="23" s="1"/>
  <c r="M42" i="23"/>
  <c r="U43" i="23"/>
  <c r="A42" i="23"/>
  <c r="J42" i="23"/>
  <c r="G43" i="23"/>
  <c r="B43" i="23" s="1"/>
  <c r="S43" i="23"/>
  <c r="AD43" i="23" s="1"/>
  <c r="F43" i="23"/>
  <c r="R43" i="23" s="1"/>
  <c r="I43" i="23"/>
  <c r="C44" i="23"/>
  <c r="H42" i="23"/>
  <c r="B42" i="23"/>
  <c r="G42" i="15"/>
  <c r="C43" i="15"/>
  <c r="F42" i="15"/>
  <c r="R42" i="15" s="1"/>
  <c r="I42" i="15"/>
  <c r="S42" i="15"/>
  <c r="AD42" i="15" s="1"/>
  <c r="A41" i="15"/>
  <c r="J41" i="15"/>
  <c r="B41" i="15"/>
  <c r="H41" i="15"/>
  <c r="AM42" i="16"/>
  <c r="AK42" i="16"/>
  <c r="AL42" i="16"/>
  <c r="W43" i="16"/>
  <c r="L42" i="16"/>
  <c r="Q43" i="16" s="1"/>
  <c r="M42" i="16"/>
  <c r="U47" i="16"/>
  <c r="AK42" i="20"/>
  <c r="AM42" i="20"/>
  <c r="AL42" i="20"/>
  <c r="W43" i="20"/>
  <c r="M42" i="20"/>
  <c r="L42" i="20"/>
  <c r="Q43" i="20" s="1"/>
  <c r="U45" i="20"/>
  <c r="C237" i="23" l="1"/>
  <c r="S236" i="23"/>
  <c r="AD236" i="23" s="1"/>
  <c r="F236" i="23"/>
  <c r="C246" i="15"/>
  <c r="S245" i="15"/>
  <c r="AD245" i="15" s="1"/>
  <c r="F245" i="15"/>
  <c r="G245" i="15"/>
  <c r="B245" i="15" s="1"/>
  <c r="C245" i="22"/>
  <c r="F244" i="22"/>
  <c r="S244" i="22"/>
  <c r="AD244" i="22" s="1"/>
  <c r="B234" i="22"/>
  <c r="H234" i="22"/>
  <c r="G235" i="22"/>
  <c r="S244" i="16"/>
  <c r="AD244" i="16" s="1"/>
  <c r="F244" i="16"/>
  <c r="C245" i="16"/>
  <c r="AK47" i="15"/>
  <c r="AL47" i="15"/>
  <c r="AM47" i="15"/>
  <c r="W48" i="15"/>
  <c r="M43" i="15"/>
  <c r="L43" i="15"/>
  <c r="Q44" i="15" s="1"/>
  <c r="U44" i="15"/>
  <c r="AM94" i="23"/>
  <c r="AK94" i="23"/>
  <c r="AL94" i="23"/>
  <c r="W95" i="23"/>
  <c r="M43" i="23"/>
  <c r="L43" i="23"/>
  <c r="Q44" i="23" s="1"/>
  <c r="U44" i="23"/>
  <c r="G44" i="23"/>
  <c r="F44" i="23"/>
  <c r="R44" i="23" s="1"/>
  <c r="C45" i="23"/>
  <c r="I44" i="23"/>
  <c r="S44" i="23"/>
  <c r="AD44" i="23" s="1"/>
  <c r="A43" i="23"/>
  <c r="J43" i="23"/>
  <c r="J42" i="15"/>
  <c r="A42" i="15"/>
  <c r="G43" i="15"/>
  <c r="B43" i="15" s="1"/>
  <c r="F43" i="15"/>
  <c r="R43" i="15" s="1"/>
  <c r="C44" i="15"/>
  <c r="I43" i="15"/>
  <c r="S43" i="15"/>
  <c r="AD43" i="15" s="1"/>
  <c r="H42" i="15"/>
  <c r="B42" i="15"/>
  <c r="AK43" i="16"/>
  <c r="AM43" i="16"/>
  <c r="AL43" i="16"/>
  <c r="W44" i="16"/>
  <c r="M43" i="16"/>
  <c r="L43" i="16"/>
  <c r="Q44" i="16" s="1"/>
  <c r="U48" i="16"/>
  <c r="AM43" i="20"/>
  <c r="AK43" i="20"/>
  <c r="AL43" i="20"/>
  <c r="W44" i="20"/>
  <c r="M43" i="20"/>
  <c r="L43" i="20"/>
  <c r="Q44" i="20" s="1"/>
  <c r="U46" i="20"/>
  <c r="C238" i="23" l="1"/>
  <c r="F237" i="23"/>
  <c r="S237" i="23"/>
  <c r="AD237" i="23" s="1"/>
  <c r="C247" i="15"/>
  <c r="S246" i="15"/>
  <c r="AD246" i="15" s="1"/>
  <c r="F246" i="15"/>
  <c r="G246" i="15"/>
  <c r="B246" i="15" s="1"/>
  <c r="C246" i="22"/>
  <c r="S245" i="22"/>
  <c r="AD245" i="22" s="1"/>
  <c r="F245" i="22"/>
  <c r="B235" i="22"/>
  <c r="H235" i="22"/>
  <c r="G236" i="22"/>
  <c r="S245" i="16"/>
  <c r="AD245" i="16" s="1"/>
  <c r="F245" i="16"/>
  <c r="C246" i="16"/>
  <c r="AK48" i="15"/>
  <c r="AM48" i="15"/>
  <c r="AL48" i="15"/>
  <c r="W49" i="15"/>
  <c r="L44" i="15"/>
  <c r="Q45" i="15" s="1"/>
  <c r="M44" i="15"/>
  <c r="U45" i="15"/>
  <c r="AK95" i="23"/>
  <c r="AM95" i="23"/>
  <c r="AL95" i="23"/>
  <c r="W96" i="23"/>
  <c r="M44" i="23"/>
  <c r="L44" i="23"/>
  <c r="Q45" i="23" s="1"/>
  <c r="U45" i="23"/>
  <c r="A44" i="23"/>
  <c r="J44" i="23"/>
  <c r="G45" i="23"/>
  <c r="S45" i="23"/>
  <c r="AD45" i="23" s="1"/>
  <c r="C46" i="23"/>
  <c r="F45" i="23"/>
  <c r="R45" i="23" s="1"/>
  <c r="I45" i="23"/>
  <c r="B44" i="23"/>
  <c r="H44" i="23"/>
  <c r="J43" i="15"/>
  <c r="A43" i="15"/>
  <c r="G44" i="15"/>
  <c r="I44" i="15"/>
  <c r="C45" i="15"/>
  <c r="S44" i="15"/>
  <c r="AD44" i="15" s="1"/>
  <c r="F44" i="15"/>
  <c r="R44" i="15" s="1"/>
  <c r="AL44" i="16"/>
  <c r="AK44" i="16"/>
  <c r="AM44" i="16"/>
  <c r="W45" i="16"/>
  <c r="M44" i="16"/>
  <c r="L44" i="16"/>
  <c r="Q45" i="16" s="1"/>
  <c r="U49" i="16"/>
  <c r="AM44" i="20"/>
  <c r="AK44" i="20"/>
  <c r="AL44" i="20"/>
  <c r="W45" i="20"/>
  <c r="L44" i="20"/>
  <c r="Q45" i="20" s="1"/>
  <c r="M44" i="20"/>
  <c r="U47" i="20"/>
  <c r="C239" i="23" l="1"/>
  <c r="F238" i="23"/>
  <c r="S238" i="23"/>
  <c r="AD238" i="23" s="1"/>
  <c r="G238" i="23"/>
  <c r="B238" i="23" s="1"/>
  <c r="C248" i="15"/>
  <c r="S247" i="15"/>
  <c r="AD247" i="15" s="1"/>
  <c r="F247" i="15"/>
  <c r="G247" i="15"/>
  <c r="B247" i="15" s="1"/>
  <c r="C247" i="22"/>
  <c r="S246" i="22"/>
  <c r="AD246" i="22" s="1"/>
  <c r="F246" i="22"/>
  <c r="H236" i="22"/>
  <c r="B236" i="22"/>
  <c r="G237" i="22"/>
  <c r="S246" i="16"/>
  <c r="AD246" i="16" s="1"/>
  <c r="F246" i="16"/>
  <c r="C247" i="16"/>
  <c r="AM49" i="15"/>
  <c r="AK49" i="15"/>
  <c r="AL49" i="15"/>
  <c r="W50" i="15"/>
  <c r="M45" i="15"/>
  <c r="L45" i="15"/>
  <c r="Q46" i="15" s="1"/>
  <c r="U46" i="15"/>
  <c r="AK96" i="23"/>
  <c r="AL96" i="23"/>
  <c r="AM96" i="23"/>
  <c r="W97" i="23"/>
  <c r="L45" i="23"/>
  <c r="Q46" i="23" s="1"/>
  <c r="M45" i="23"/>
  <c r="U46" i="23"/>
  <c r="B45" i="23"/>
  <c r="H45" i="23"/>
  <c r="A45" i="23"/>
  <c r="J45" i="23"/>
  <c r="G46" i="23"/>
  <c r="F46" i="23"/>
  <c r="R46" i="23" s="1"/>
  <c r="S46" i="23"/>
  <c r="AD46" i="23" s="1"/>
  <c r="I46" i="23"/>
  <c r="C47" i="23"/>
  <c r="A44" i="15"/>
  <c r="J44" i="15"/>
  <c r="B44" i="15"/>
  <c r="H44" i="15"/>
  <c r="G45" i="15"/>
  <c r="C46" i="15"/>
  <c r="S45" i="15"/>
  <c r="AD45" i="15" s="1"/>
  <c r="F45" i="15"/>
  <c r="R45" i="15" s="1"/>
  <c r="I45" i="15"/>
  <c r="AK45" i="16"/>
  <c r="AM45" i="16"/>
  <c r="AL45" i="16"/>
  <c r="W46" i="16"/>
  <c r="M45" i="16"/>
  <c r="L45" i="16"/>
  <c r="Q46" i="16" s="1"/>
  <c r="U50" i="16"/>
  <c r="U48" i="20"/>
  <c r="AM45" i="20"/>
  <c r="AL45" i="20"/>
  <c r="AK45" i="20"/>
  <c r="W46" i="20"/>
  <c r="L45" i="20"/>
  <c r="Q46" i="20" s="1"/>
  <c r="M45" i="20"/>
  <c r="C240" i="23" l="1"/>
  <c r="S239" i="23"/>
  <c r="AD239" i="23" s="1"/>
  <c r="F239" i="23"/>
  <c r="G239" i="23"/>
  <c r="B239" i="23" s="1"/>
  <c r="C249" i="15"/>
  <c r="S248" i="15"/>
  <c r="AD248" i="15" s="1"/>
  <c r="F248" i="15"/>
  <c r="G248" i="15"/>
  <c r="B248" i="15" s="1"/>
  <c r="C248" i="22"/>
  <c r="S247" i="22"/>
  <c r="AD247" i="22" s="1"/>
  <c r="F247" i="22"/>
  <c r="B237" i="22"/>
  <c r="H237" i="22"/>
  <c r="U3" i="22"/>
  <c r="U5" i="22"/>
  <c r="U4" i="22"/>
  <c r="S247" i="16"/>
  <c r="AD247" i="16" s="1"/>
  <c r="F247" i="16"/>
  <c r="C248" i="16"/>
  <c r="AL50" i="15"/>
  <c r="AM50" i="15"/>
  <c r="AK50" i="15"/>
  <c r="W51" i="15"/>
  <c r="L46" i="15"/>
  <c r="Q47" i="15" s="1"/>
  <c r="M46" i="15"/>
  <c r="U47" i="15"/>
  <c r="AL97" i="23"/>
  <c r="AM97" i="23"/>
  <c r="AK97" i="23"/>
  <c r="W98" i="23"/>
  <c r="L46" i="23"/>
  <c r="Q47" i="23" s="1"/>
  <c r="M46" i="23"/>
  <c r="U47" i="23"/>
  <c r="A46" i="23"/>
  <c r="J46" i="23"/>
  <c r="G47" i="23"/>
  <c r="F47" i="23"/>
  <c r="R47" i="23" s="1"/>
  <c r="I47" i="23"/>
  <c r="C48" i="23"/>
  <c r="S47" i="23"/>
  <c r="AD47" i="23" s="1"/>
  <c r="H46" i="23"/>
  <c r="B46" i="23"/>
  <c r="G46" i="15"/>
  <c r="F46" i="15"/>
  <c r="R46" i="15" s="1"/>
  <c r="S46" i="15"/>
  <c r="AD46" i="15" s="1"/>
  <c r="I46" i="15"/>
  <c r="C47" i="15"/>
  <c r="J45" i="15"/>
  <c r="A45" i="15"/>
  <c r="H45" i="15"/>
  <c r="B45" i="15"/>
  <c r="AM46" i="16"/>
  <c r="AK46" i="16"/>
  <c r="AL46" i="16"/>
  <c r="W47" i="16"/>
  <c r="M46" i="16"/>
  <c r="L46" i="16"/>
  <c r="Q47" i="16" s="1"/>
  <c r="U51" i="16"/>
  <c r="AM46" i="20"/>
  <c r="AL46" i="20"/>
  <c r="AK46" i="20"/>
  <c r="W47" i="20"/>
  <c r="L46" i="20"/>
  <c r="Q47" i="20" s="1"/>
  <c r="M46" i="20"/>
  <c r="U49" i="20"/>
  <c r="C241" i="23" l="1"/>
  <c r="S240" i="23"/>
  <c r="AD240" i="23" s="1"/>
  <c r="F240" i="23"/>
  <c r="G240" i="23"/>
  <c r="B240" i="23" s="1"/>
  <c r="C250" i="15"/>
  <c r="S249" i="15"/>
  <c r="AD249" i="15" s="1"/>
  <c r="F249" i="15"/>
  <c r="G249" i="15"/>
  <c r="B249" i="15" s="1"/>
  <c r="C249" i="22"/>
  <c r="F248" i="22"/>
  <c r="S248" i="22"/>
  <c r="AD248" i="22" s="1"/>
  <c r="AV12" i="22"/>
  <c r="AS12" i="22"/>
  <c r="J18" i="19" s="1"/>
  <c r="AS10" i="22"/>
  <c r="J16" i="19" s="1"/>
  <c r="AV10" i="22"/>
  <c r="AU10" i="22" s="1"/>
  <c r="AT10" i="22" s="1"/>
  <c r="AV11" i="22"/>
  <c r="AS11" i="22"/>
  <c r="J17" i="19" s="1"/>
  <c r="S248" i="16"/>
  <c r="AD248" i="16" s="1"/>
  <c r="F248" i="16"/>
  <c r="C249" i="16"/>
  <c r="AK51" i="15"/>
  <c r="AL51" i="15"/>
  <c r="AM51" i="15"/>
  <c r="W52" i="15"/>
  <c r="M47" i="15"/>
  <c r="L47" i="15"/>
  <c r="Q48" i="15" s="1"/>
  <c r="U48" i="15"/>
  <c r="AL98" i="23"/>
  <c r="AM98" i="23"/>
  <c r="AK98" i="23"/>
  <c r="W99" i="23"/>
  <c r="M47" i="23"/>
  <c r="L47" i="23"/>
  <c r="Q48" i="23" s="1"/>
  <c r="U48" i="23"/>
  <c r="H47" i="23"/>
  <c r="B47" i="23"/>
  <c r="G48" i="23"/>
  <c r="S48" i="23"/>
  <c r="AD48" i="23" s="1"/>
  <c r="F48" i="23"/>
  <c r="R48" i="23" s="1"/>
  <c r="C49" i="23"/>
  <c r="I48" i="23"/>
  <c r="A47" i="23"/>
  <c r="J47" i="23"/>
  <c r="A46" i="15"/>
  <c r="J46" i="15"/>
  <c r="G47" i="15"/>
  <c r="C48" i="15"/>
  <c r="I47" i="15"/>
  <c r="S47" i="15"/>
  <c r="AD47" i="15" s="1"/>
  <c r="F47" i="15"/>
  <c r="R47" i="15" s="1"/>
  <c r="B46" i="15"/>
  <c r="H46" i="15"/>
  <c r="AK47" i="16"/>
  <c r="AL47" i="16"/>
  <c r="AM47" i="16"/>
  <c r="W48" i="16"/>
  <c r="L47" i="16"/>
  <c r="Q48" i="16" s="1"/>
  <c r="M47" i="16"/>
  <c r="U52" i="16"/>
  <c r="AL47" i="20"/>
  <c r="AK47" i="20"/>
  <c r="AM47" i="20"/>
  <c r="W48" i="20"/>
  <c r="L47" i="20"/>
  <c r="Q48" i="20" s="1"/>
  <c r="M47" i="20"/>
  <c r="U50" i="20"/>
  <c r="C242" i="23" l="1"/>
  <c r="S241" i="23"/>
  <c r="AD241" i="23" s="1"/>
  <c r="F241" i="23"/>
  <c r="G241" i="23"/>
  <c r="B241" i="23" s="1"/>
  <c r="C251" i="15"/>
  <c r="S250" i="15"/>
  <c r="AD250" i="15" s="1"/>
  <c r="F250" i="15"/>
  <c r="G250" i="15"/>
  <c r="B250" i="15" s="1"/>
  <c r="C250" i="22"/>
  <c r="S249" i="22"/>
  <c r="AD249" i="22" s="1"/>
  <c r="F249" i="22"/>
  <c r="K17" i="19"/>
  <c r="V5" i="28"/>
  <c r="K18" i="19"/>
  <c r="T5" i="28"/>
  <c r="AU11" i="22"/>
  <c r="AT11" i="22" s="1"/>
  <c r="AU12" i="22"/>
  <c r="AT12" i="22" s="1"/>
  <c r="S249" i="16"/>
  <c r="AD249" i="16" s="1"/>
  <c r="F249" i="16"/>
  <c r="C250" i="16"/>
  <c r="AK52" i="15"/>
  <c r="AL52" i="15"/>
  <c r="AM52" i="15"/>
  <c r="W53" i="15"/>
  <c r="M48" i="15"/>
  <c r="L48" i="15"/>
  <c r="Q49" i="15" s="1"/>
  <c r="U49" i="15"/>
  <c r="AK99" i="23"/>
  <c r="AL99" i="23"/>
  <c r="AM99" i="23"/>
  <c r="W100" i="23"/>
  <c r="M48" i="23"/>
  <c r="L48" i="23"/>
  <c r="Q49" i="23" s="1"/>
  <c r="U49" i="23"/>
  <c r="H48" i="23"/>
  <c r="B48" i="23"/>
  <c r="A48" i="23"/>
  <c r="J48" i="23"/>
  <c r="G49" i="23"/>
  <c r="F49" i="23"/>
  <c r="R49" i="23" s="1"/>
  <c r="C50" i="23"/>
  <c r="I49" i="23"/>
  <c r="S49" i="23"/>
  <c r="AD49" i="23" s="1"/>
  <c r="G48" i="15"/>
  <c r="F48" i="15"/>
  <c r="R48" i="15" s="1"/>
  <c r="S48" i="15"/>
  <c r="AD48" i="15" s="1"/>
  <c r="I48" i="15"/>
  <c r="C49" i="15"/>
  <c r="H47" i="15"/>
  <c r="B47" i="15"/>
  <c r="A47" i="15"/>
  <c r="J47" i="15"/>
  <c r="AK48" i="16"/>
  <c r="AL48" i="16"/>
  <c r="AM48" i="16"/>
  <c r="W49" i="16"/>
  <c r="M48" i="16"/>
  <c r="L48" i="16"/>
  <c r="Q49" i="16" s="1"/>
  <c r="U53" i="16"/>
  <c r="AM48" i="20"/>
  <c r="AK48" i="20"/>
  <c r="AL48" i="20"/>
  <c r="W49" i="20"/>
  <c r="M48" i="20"/>
  <c r="L48" i="20"/>
  <c r="Q49" i="20" s="1"/>
  <c r="U51" i="20"/>
  <c r="C243" i="23" l="1"/>
  <c r="S242" i="23"/>
  <c r="AD242" i="23" s="1"/>
  <c r="F242" i="23"/>
  <c r="G242" i="23"/>
  <c r="B242" i="23" s="1"/>
  <c r="C252" i="15"/>
  <c r="S251" i="15"/>
  <c r="AD251" i="15" s="1"/>
  <c r="F251" i="15"/>
  <c r="G251" i="15"/>
  <c r="B251" i="15" s="1"/>
  <c r="C251" i="22"/>
  <c r="S250" i="22"/>
  <c r="AD250" i="22" s="1"/>
  <c r="F250" i="22"/>
  <c r="AV13" i="22"/>
  <c r="S250" i="16"/>
  <c r="AD250" i="16" s="1"/>
  <c r="F250" i="16"/>
  <c r="C251" i="16"/>
  <c r="AM53" i="15"/>
  <c r="AL53" i="15"/>
  <c r="AK53" i="15"/>
  <c r="W54" i="15"/>
  <c r="M49" i="15"/>
  <c r="L49" i="15"/>
  <c r="Q50" i="15" s="1"/>
  <c r="U50" i="15"/>
  <c r="AL100" i="23"/>
  <c r="AM100" i="23"/>
  <c r="AK100" i="23"/>
  <c r="W101" i="23"/>
  <c r="L49" i="23"/>
  <c r="Q50" i="23" s="1"/>
  <c r="M49" i="23"/>
  <c r="U50" i="23"/>
  <c r="G50" i="23"/>
  <c r="C51" i="23"/>
  <c r="S50" i="23"/>
  <c r="AD50" i="23" s="1"/>
  <c r="I50" i="23"/>
  <c r="F50" i="23"/>
  <c r="R50" i="23" s="1"/>
  <c r="A49" i="23"/>
  <c r="J49" i="23"/>
  <c r="H49" i="23"/>
  <c r="B49" i="23"/>
  <c r="A48" i="15"/>
  <c r="J48" i="15"/>
  <c r="G49" i="15"/>
  <c r="C50" i="15"/>
  <c r="F49" i="15"/>
  <c r="R49" i="15" s="1"/>
  <c r="S49" i="15"/>
  <c r="AD49" i="15" s="1"/>
  <c r="I49" i="15"/>
  <c r="H48" i="15"/>
  <c r="B48" i="15"/>
  <c r="AM49" i="16"/>
  <c r="AK49" i="16"/>
  <c r="AL49" i="16"/>
  <c r="W50" i="16"/>
  <c r="L49" i="16"/>
  <c r="Q50" i="16" s="1"/>
  <c r="M49" i="16"/>
  <c r="U54" i="16"/>
  <c r="AM49" i="20"/>
  <c r="AK49" i="20"/>
  <c r="AL49" i="20"/>
  <c r="W50" i="20"/>
  <c r="M49" i="20"/>
  <c r="L49" i="20"/>
  <c r="Q50" i="20" s="1"/>
  <c r="U52" i="20"/>
  <c r="C244" i="23" l="1"/>
  <c r="S243" i="23"/>
  <c r="AD243" i="23" s="1"/>
  <c r="F243" i="23"/>
  <c r="G243" i="23"/>
  <c r="B243" i="23" s="1"/>
  <c r="C253" i="15"/>
  <c r="S252" i="15"/>
  <c r="AD252" i="15" s="1"/>
  <c r="F252" i="15"/>
  <c r="G252" i="15"/>
  <c r="B252" i="15" s="1"/>
  <c r="C252" i="22"/>
  <c r="S251" i="22"/>
  <c r="AD251" i="22" s="1"/>
  <c r="F251" i="22"/>
  <c r="S251" i="16"/>
  <c r="AD251" i="16" s="1"/>
  <c r="F251" i="16"/>
  <c r="C252" i="16"/>
  <c r="AL54" i="15"/>
  <c r="AM54" i="15"/>
  <c r="AK54" i="15"/>
  <c r="W55" i="15"/>
  <c r="L50" i="15"/>
  <c r="Q51" i="15" s="1"/>
  <c r="M50" i="15"/>
  <c r="U51" i="15"/>
  <c r="AK101" i="23"/>
  <c r="AL101" i="23"/>
  <c r="AM101" i="23"/>
  <c r="W102" i="23"/>
  <c r="L50" i="23"/>
  <c r="Q51" i="23" s="1"/>
  <c r="M50" i="23"/>
  <c r="U51" i="23"/>
  <c r="A50" i="23"/>
  <c r="J50" i="23"/>
  <c r="G51" i="23"/>
  <c r="I51" i="23"/>
  <c r="S51" i="23"/>
  <c r="AD51" i="23" s="1"/>
  <c r="C52" i="23"/>
  <c r="F51" i="23"/>
  <c r="R51" i="23" s="1"/>
  <c r="H50" i="23"/>
  <c r="B50" i="23"/>
  <c r="G50" i="15"/>
  <c r="F50" i="15"/>
  <c r="R50" i="15" s="1"/>
  <c r="C51" i="15"/>
  <c r="I50" i="15"/>
  <c r="S50" i="15"/>
  <c r="AD50" i="15" s="1"/>
  <c r="H49" i="15"/>
  <c r="B49" i="15"/>
  <c r="A49" i="15"/>
  <c r="J49" i="15"/>
  <c r="AM50" i="16"/>
  <c r="AK50" i="16"/>
  <c r="AL50" i="16"/>
  <c r="W51" i="16"/>
  <c r="M50" i="16"/>
  <c r="L50" i="16"/>
  <c r="Q51" i="16" s="1"/>
  <c r="U55" i="16"/>
  <c r="AM50" i="20"/>
  <c r="AK50" i="20"/>
  <c r="AL50" i="20"/>
  <c r="W51" i="20"/>
  <c r="L50" i="20"/>
  <c r="Q51" i="20" s="1"/>
  <c r="M50" i="20"/>
  <c r="U53" i="20"/>
  <c r="C245" i="23" l="1"/>
  <c r="S244" i="23"/>
  <c r="AD244" i="23" s="1"/>
  <c r="F244" i="23"/>
  <c r="G244" i="23"/>
  <c r="B244" i="23" s="1"/>
  <c r="C254" i="15"/>
  <c r="S253" i="15"/>
  <c r="AD253" i="15" s="1"/>
  <c r="F253" i="15"/>
  <c r="G253" i="15"/>
  <c r="B253" i="15" s="1"/>
  <c r="C253" i="22"/>
  <c r="S252" i="22"/>
  <c r="AD252" i="22" s="1"/>
  <c r="F252" i="22"/>
  <c r="S252" i="16"/>
  <c r="AD252" i="16" s="1"/>
  <c r="F252" i="16"/>
  <c r="C253" i="16"/>
  <c r="AK55" i="15"/>
  <c r="AL55" i="15"/>
  <c r="AM55" i="15"/>
  <c r="W56" i="15"/>
  <c r="L51" i="15"/>
  <c r="Q52" i="15" s="1"/>
  <c r="M51" i="15"/>
  <c r="U52" i="15"/>
  <c r="AK102" i="23"/>
  <c r="AM102" i="23"/>
  <c r="AL102" i="23"/>
  <c r="W103" i="23"/>
  <c r="L51" i="23"/>
  <c r="Q52" i="23" s="1"/>
  <c r="M51" i="23"/>
  <c r="U52" i="23"/>
  <c r="J51" i="23"/>
  <c r="A51" i="23"/>
  <c r="H51" i="23"/>
  <c r="B51" i="23"/>
  <c r="G52" i="23"/>
  <c r="C53" i="23"/>
  <c r="F52" i="23"/>
  <c r="R52" i="23" s="1"/>
  <c r="S52" i="23"/>
  <c r="AD52" i="23" s="1"/>
  <c r="I52" i="23"/>
  <c r="A50" i="15"/>
  <c r="J50" i="15"/>
  <c r="G51" i="15"/>
  <c r="C52" i="15"/>
  <c r="F51" i="15"/>
  <c r="R51" i="15" s="1"/>
  <c r="S51" i="15"/>
  <c r="AD51" i="15" s="1"/>
  <c r="I51" i="15"/>
  <c r="B50" i="15"/>
  <c r="H50" i="15"/>
  <c r="AK51" i="16"/>
  <c r="AL51" i="16"/>
  <c r="AM51" i="16"/>
  <c r="W52" i="16"/>
  <c r="M51" i="16"/>
  <c r="L51" i="16"/>
  <c r="Q52" i="16" s="1"/>
  <c r="U56" i="16"/>
  <c r="AM51" i="20"/>
  <c r="AL51" i="20"/>
  <c r="AK51" i="20"/>
  <c r="W52" i="20"/>
  <c r="M51" i="20"/>
  <c r="L51" i="20"/>
  <c r="Q52" i="20" s="1"/>
  <c r="U54" i="20"/>
  <c r="C246" i="23" l="1"/>
  <c r="F245" i="23"/>
  <c r="S245" i="23"/>
  <c r="AD245" i="23" s="1"/>
  <c r="G245" i="23"/>
  <c r="B245" i="23" s="1"/>
  <c r="C255" i="15"/>
  <c r="S254" i="15"/>
  <c r="AD254" i="15" s="1"/>
  <c r="F254" i="15"/>
  <c r="G254" i="15"/>
  <c r="B254" i="15" s="1"/>
  <c r="C254" i="22"/>
  <c r="S253" i="22"/>
  <c r="AD253" i="22" s="1"/>
  <c r="F253" i="22"/>
  <c r="S253" i="16"/>
  <c r="AD253" i="16" s="1"/>
  <c r="F253" i="16"/>
  <c r="C254" i="16"/>
  <c r="AK56" i="15"/>
  <c r="AM56" i="15"/>
  <c r="AL56" i="15"/>
  <c r="W57" i="15"/>
  <c r="M52" i="15"/>
  <c r="L52" i="15"/>
  <c r="Q53" i="15" s="1"/>
  <c r="U53" i="15"/>
  <c r="AK103" i="23"/>
  <c r="AL103" i="23"/>
  <c r="AM103" i="23"/>
  <c r="W104" i="23"/>
  <c r="M52" i="23"/>
  <c r="L52" i="23"/>
  <c r="Q53" i="23" s="1"/>
  <c r="U53" i="23"/>
  <c r="G53" i="23"/>
  <c r="I53" i="23"/>
  <c r="F53" i="23"/>
  <c r="R53" i="23" s="1"/>
  <c r="C54" i="23"/>
  <c r="S53" i="23"/>
  <c r="AD53" i="23" s="1"/>
  <c r="A52" i="23"/>
  <c r="J52" i="23"/>
  <c r="H52" i="23"/>
  <c r="B52" i="23"/>
  <c r="G52" i="15"/>
  <c r="I52" i="15"/>
  <c r="F52" i="15"/>
  <c r="R52" i="15" s="1"/>
  <c r="C53" i="15"/>
  <c r="S52" i="15"/>
  <c r="AD52" i="15" s="1"/>
  <c r="B51" i="15"/>
  <c r="H51" i="15"/>
  <c r="A51" i="15"/>
  <c r="J51" i="15"/>
  <c r="AK52" i="16"/>
  <c r="AL52" i="16"/>
  <c r="AM52" i="16"/>
  <c r="W53" i="16"/>
  <c r="M52" i="16"/>
  <c r="L52" i="16"/>
  <c r="Q53" i="16" s="1"/>
  <c r="U57" i="16"/>
  <c r="U55" i="20"/>
  <c r="AM52" i="20"/>
  <c r="AL52" i="20"/>
  <c r="AK52" i="20"/>
  <c r="W53" i="20"/>
  <c r="L52" i="20"/>
  <c r="Q53" i="20" s="1"/>
  <c r="M52" i="20"/>
  <c r="C247" i="23" l="1"/>
  <c r="S246" i="23"/>
  <c r="AD246" i="23" s="1"/>
  <c r="F246" i="23"/>
  <c r="G246" i="23"/>
  <c r="B246" i="23" s="1"/>
  <c r="C256" i="15"/>
  <c r="S255" i="15"/>
  <c r="AD255" i="15" s="1"/>
  <c r="F255" i="15"/>
  <c r="G255" i="15"/>
  <c r="B255" i="15" s="1"/>
  <c r="C255" i="22"/>
  <c r="S254" i="22"/>
  <c r="AD254" i="22" s="1"/>
  <c r="F254" i="22"/>
  <c r="S254" i="16"/>
  <c r="AD254" i="16" s="1"/>
  <c r="F254" i="16"/>
  <c r="C255" i="16"/>
  <c r="AM57" i="15"/>
  <c r="AK57" i="15"/>
  <c r="AL57" i="15"/>
  <c r="W58" i="15"/>
  <c r="M53" i="15"/>
  <c r="L53" i="15"/>
  <c r="Q54" i="15" s="1"/>
  <c r="U54" i="15"/>
  <c r="M53" i="23"/>
  <c r="L53" i="23"/>
  <c r="Q54" i="23" s="1"/>
  <c r="U54" i="23"/>
  <c r="AK104" i="23"/>
  <c r="AL104" i="23"/>
  <c r="AM104" i="23"/>
  <c r="W105" i="23"/>
  <c r="G54" i="23"/>
  <c r="F54" i="23"/>
  <c r="R54" i="23" s="1"/>
  <c r="I54" i="23"/>
  <c r="S54" i="23"/>
  <c r="AD54" i="23" s="1"/>
  <c r="C55" i="23"/>
  <c r="J53" i="23"/>
  <c r="A53" i="23"/>
  <c r="B53" i="23"/>
  <c r="H53" i="23"/>
  <c r="G53" i="15"/>
  <c r="F53" i="15"/>
  <c r="R53" i="15" s="1"/>
  <c r="S53" i="15"/>
  <c r="AD53" i="15" s="1"/>
  <c r="I53" i="15"/>
  <c r="C54" i="15"/>
  <c r="A52" i="15"/>
  <c r="J52" i="15"/>
  <c r="B52" i="15"/>
  <c r="H52" i="15"/>
  <c r="AK53" i="16"/>
  <c r="AL53" i="16"/>
  <c r="AM53" i="16"/>
  <c r="W54" i="16"/>
  <c r="L53" i="16"/>
  <c r="Q54" i="16" s="1"/>
  <c r="M53" i="16"/>
  <c r="U58" i="16"/>
  <c r="AK53" i="20"/>
  <c r="AL53" i="20"/>
  <c r="AM53" i="20"/>
  <c r="W54" i="20"/>
  <c r="M53" i="20"/>
  <c r="L53" i="20"/>
  <c r="Q54" i="20" s="1"/>
  <c r="U56" i="20"/>
  <c r="C248" i="23" l="1"/>
  <c r="S247" i="23"/>
  <c r="AD247" i="23" s="1"/>
  <c r="F247" i="23"/>
  <c r="G247" i="23"/>
  <c r="B247" i="23" s="1"/>
  <c r="C257" i="15"/>
  <c r="F256" i="15"/>
  <c r="S256" i="15"/>
  <c r="AD256" i="15" s="1"/>
  <c r="G256" i="15"/>
  <c r="B256" i="15" s="1"/>
  <c r="C256" i="22"/>
  <c r="S255" i="22"/>
  <c r="AD255" i="22" s="1"/>
  <c r="F255" i="22"/>
  <c r="S255" i="16"/>
  <c r="AD255" i="16" s="1"/>
  <c r="F255" i="16"/>
  <c r="C256" i="16"/>
  <c r="AL58" i="15"/>
  <c r="AM58" i="15"/>
  <c r="AK58" i="15"/>
  <c r="W59" i="15"/>
  <c r="M54" i="15"/>
  <c r="L54" i="15"/>
  <c r="Q55" i="15" s="1"/>
  <c r="U55" i="15"/>
  <c r="AK105" i="23"/>
  <c r="AM105" i="23"/>
  <c r="AL105" i="23"/>
  <c r="W106" i="23"/>
  <c r="L54" i="23"/>
  <c r="Q55" i="23" s="1"/>
  <c r="M54" i="23"/>
  <c r="U55" i="23"/>
  <c r="J54" i="23"/>
  <c r="A54" i="23"/>
  <c r="G55" i="23"/>
  <c r="F55" i="23"/>
  <c r="R55" i="23" s="1"/>
  <c r="S55" i="23"/>
  <c r="AD55" i="23" s="1"/>
  <c r="I55" i="23"/>
  <c r="C56" i="23"/>
  <c r="B54" i="23"/>
  <c r="H54" i="23"/>
  <c r="J53" i="15"/>
  <c r="A53" i="15"/>
  <c r="G54" i="15"/>
  <c r="F54" i="15"/>
  <c r="R54" i="15" s="1"/>
  <c r="I54" i="15"/>
  <c r="C55" i="15"/>
  <c r="S54" i="15"/>
  <c r="AD54" i="15" s="1"/>
  <c r="B53" i="15"/>
  <c r="H53" i="15"/>
  <c r="AM54" i="16"/>
  <c r="AK54" i="16"/>
  <c r="AL54" i="16"/>
  <c r="W55" i="16"/>
  <c r="M54" i="16"/>
  <c r="L54" i="16"/>
  <c r="Q55" i="16" s="1"/>
  <c r="U59" i="16"/>
  <c r="AM54" i="20"/>
  <c r="AK54" i="20"/>
  <c r="AL54" i="20"/>
  <c r="W55" i="20"/>
  <c r="L54" i="20"/>
  <c r="Q55" i="20" s="1"/>
  <c r="M54" i="20"/>
  <c r="U57" i="20"/>
  <c r="C249" i="23" l="1"/>
  <c r="S248" i="23"/>
  <c r="AD248" i="23" s="1"/>
  <c r="F248" i="23"/>
  <c r="G248" i="23"/>
  <c r="B248" i="23" s="1"/>
  <c r="C258" i="15"/>
  <c r="S257" i="15"/>
  <c r="AD257" i="15" s="1"/>
  <c r="F257" i="15"/>
  <c r="G257" i="15"/>
  <c r="B257" i="15" s="1"/>
  <c r="C257" i="22"/>
  <c r="S256" i="22"/>
  <c r="AD256" i="22" s="1"/>
  <c r="F256" i="22"/>
  <c r="S256" i="16"/>
  <c r="AD256" i="16" s="1"/>
  <c r="F256" i="16"/>
  <c r="C257" i="16"/>
  <c r="AK59" i="15"/>
  <c r="AL59" i="15"/>
  <c r="AM59" i="15"/>
  <c r="W60" i="15"/>
  <c r="M55" i="15"/>
  <c r="L55" i="15"/>
  <c r="Q56" i="15" s="1"/>
  <c r="U56" i="15"/>
  <c r="AM106" i="23"/>
  <c r="AK106" i="23"/>
  <c r="AL106" i="23"/>
  <c r="W107" i="23"/>
  <c r="M55" i="23"/>
  <c r="L55" i="23"/>
  <c r="Q56" i="23" s="1"/>
  <c r="U56" i="23"/>
  <c r="G56" i="23"/>
  <c r="F56" i="23"/>
  <c r="R56" i="23" s="1"/>
  <c r="S56" i="23"/>
  <c r="AD56" i="23" s="1"/>
  <c r="C57" i="23"/>
  <c r="I56" i="23"/>
  <c r="J55" i="23"/>
  <c r="A55" i="23"/>
  <c r="B55" i="23"/>
  <c r="H55" i="23"/>
  <c r="H54" i="15"/>
  <c r="B54" i="15"/>
  <c r="G55" i="15"/>
  <c r="I55" i="15"/>
  <c r="S55" i="15"/>
  <c r="AD55" i="15" s="1"/>
  <c r="F55" i="15"/>
  <c r="R55" i="15" s="1"/>
  <c r="C56" i="15"/>
  <c r="J54" i="15"/>
  <c r="A54" i="15"/>
  <c r="AL55" i="16"/>
  <c r="AM55" i="16"/>
  <c r="AK55" i="16"/>
  <c r="W56" i="16"/>
  <c r="L55" i="16"/>
  <c r="Q56" i="16" s="1"/>
  <c r="M55" i="16"/>
  <c r="U60" i="16"/>
  <c r="AM55" i="20"/>
  <c r="AL55" i="20"/>
  <c r="AK55" i="20"/>
  <c r="W56" i="20"/>
  <c r="M55" i="20"/>
  <c r="L55" i="20"/>
  <c r="Q56" i="20" s="1"/>
  <c r="U58" i="20"/>
  <c r="C250" i="23" l="1"/>
  <c r="F249" i="23"/>
  <c r="S249" i="23"/>
  <c r="AD249" i="23" s="1"/>
  <c r="G249" i="23"/>
  <c r="B249" i="23" s="1"/>
  <c r="C259" i="15"/>
  <c r="S258" i="15"/>
  <c r="AD258" i="15" s="1"/>
  <c r="F258" i="15"/>
  <c r="G258" i="15"/>
  <c r="B258" i="15" s="1"/>
  <c r="C258" i="22"/>
  <c r="S257" i="22"/>
  <c r="AD257" i="22" s="1"/>
  <c r="F257" i="22"/>
  <c r="S257" i="16"/>
  <c r="AD257" i="16" s="1"/>
  <c r="F257" i="16"/>
  <c r="C258" i="16"/>
  <c r="AK60" i="15"/>
  <c r="AL60" i="15"/>
  <c r="AM60" i="15"/>
  <c r="W61" i="15"/>
  <c r="M56" i="15"/>
  <c r="L56" i="15"/>
  <c r="Q57" i="15" s="1"/>
  <c r="U57" i="15"/>
  <c r="AL107" i="23"/>
  <c r="AK107" i="23"/>
  <c r="AM107" i="23"/>
  <c r="W108" i="23"/>
  <c r="L56" i="23"/>
  <c r="Q57" i="23" s="1"/>
  <c r="M56" i="23"/>
  <c r="U57" i="23"/>
  <c r="G57" i="23"/>
  <c r="F57" i="23"/>
  <c r="R57" i="23" s="1"/>
  <c r="C58" i="23"/>
  <c r="S57" i="23"/>
  <c r="AD57" i="23" s="1"/>
  <c r="I57" i="23"/>
  <c r="A56" i="23"/>
  <c r="J56" i="23"/>
  <c r="H56" i="23"/>
  <c r="B56" i="23"/>
  <c r="A55" i="15"/>
  <c r="J55" i="15"/>
  <c r="G56" i="15"/>
  <c r="I56" i="15"/>
  <c r="C57" i="15"/>
  <c r="F56" i="15"/>
  <c r="R56" i="15" s="1"/>
  <c r="S56" i="15"/>
  <c r="AD56" i="15" s="1"/>
  <c r="B55" i="15"/>
  <c r="H55" i="15"/>
  <c r="AL56" i="16"/>
  <c r="AK56" i="16"/>
  <c r="AM56" i="16"/>
  <c r="W57" i="16"/>
  <c r="L56" i="16"/>
  <c r="Q57" i="16" s="1"/>
  <c r="M56" i="16"/>
  <c r="U61" i="16"/>
  <c r="AK56" i="20"/>
  <c r="AM56" i="20"/>
  <c r="AL56" i="20"/>
  <c r="W57" i="20"/>
  <c r="M56" i="20"/>
  <c r="L56" i="20"/>
  <c r="Q57" i="20" s="1"/>
  <c r="U59" i="20"/>
  <c r="C251" i="23" l="1"/>
  <c r="F250" i="23"/>
  <c r="S250" i="23"/>
  <c r="AD250" i="23" s="1"/>
  <c r="G250" i="23"/>
  <c r="B250" i="23" s="1"/>
  <c r="C260" i="15"/>
  <c r="S259" i="15"/>
  <c r="AD259" i="15" s="1"/>
  <c r="F259" i="15"/>
  <c r="G259" i="15"/>
  <c r="B259" i="15" s="1"/>
  <c r="C259" i="22"/>
  <c r="S258" i="22"/>
  <c r="AD258" i="22" s="1"/>
  <c r="F258" i="22"/>
  <c r="S258" i="16"/>
  <c r="AD258" i="16" s="1"/>
  <c r="F258" i="16"/>
  <c r="C259" i="16"/>
  <c r="AM61" i="15"/>
  <c r="AL61" i="15"/>
  <c r="AK61" i="15"/>
  <c r="W62" i="15"/>
  <c r="M57" i="15"/>
  <c r="L57" i="15"/>
  <c r="Q58" i="15" s="1"/>
  <c r="U58" i="15"/>
  <c r="M57" i="23"/>
  <c r="L57" i="23"/>
  <c r="Q58" i="23" s="1"/>
  <c r="U58" i="23"/>
  <c r="AL108" i="23"/>
  <c r="AK108" i="23"/>
  <c r="AM108" i="23"/>
  <c r="W109" i="23"/>
  <c r="G58" i="23"/>
  <c r="S58" i="23"/>
  <c r="AD58" i="23" s="1"/>
  <c r="F58" i="23"/>
  <c r="R58" i="23" s="1"/>
  <c r="C59" i="23"/>
  <c r="I58" i="23"/>
  <c r="J57" i="23"/>
  <c r="A57" i="23"/>
  <c r="H57" i="23"/>
  <c r="B57" i="23"/>
  <c r="J56" i="15"/>
  <c r="A56" i="15"/>
  <c r="H56" i="15"/>
  <c r="B56" i="15"/>
  <c r="G57" i="15"/>
  <c r="I57" i="15"/>
  <c r="C58" i="15"/>
  <c r="F57" i="15"/>
  <c r="R57" i="15" s="1"/>
  <c r="S57" i="15"/>
  <c r="AD57" i="15" s="1"/>
  <c r="AL57" i="16"/>
  <c r="AK57" i="16"/>
  <c r="AM57" i="16"/>
  <c r="W58" i="16"/>
  <c r="L57" i="16"/>
  <c r="Q58" i="16" s="1"/>
  <c r="M57" i="16"/>
  <c r="U62" i="16"/>
  <c r="AL57" i="20"/>
  <c r="AK57" i="20"/>
  <c r="AM57" i="20"/>
  <c r="W58" i="20"/>
  <c r="M57" i="20"/>
  <c r="L57" i="20"/>
  <c r="Q58" i="20" s="1"/>
  <c r="U60" i="20"/>
  <c r="C252" i="23" l="1"/>
  <c r="S251" i="23"/>
  <c r="AD251" i="23" s="1"/>
  <c r="F251" i="23"/>
  <c r="G251" i="23"/>
  <c r="B251" i="23" s="1"/>
  <c r="C261" i="15"/>
  <c r="F260" i="15"/>
  <c r="S260" i="15"/>
  <c r="AD260" i="15" s="1"/>
  <c r="G260" i="15"/>
  <c r="B260" i="15" s="1"/>
  <c r="C260" i="22"/>
  <c r="S259" i="22"/>
  <c r="AD259" i="22" s="1"/>
  <c r="F259" i="22"/>
  <c r="S259" i="16"/>
  <c r="AD259" i="16" s="1"/>
  <c r="F259" i="16"/>
  <c r="C260" i="16"/>
  <c r="AL62" i="15"/>
  <c r="AM62" i="15"/>
  <c r="AK62" i="15"/>
  <c r="W63" i="15"/>
  <c r="M58" i="15"/>
  <c r="L58" i="15"/>
  <c r="Q59" i="15" s="1"/>
  <c r="U59" i="15"/>
  <c r="M58" i="23"/>
  <c r="L58" i="23"/>
  <c r="Q59" i="23" s="1"/>
  <c r="U59" i="23"/>
  <c r="AK109" i="23"/>
  <c r="AM109" i="23"/>
  <c r="AL109" i="23"/>
  <c r="W110" i="23"/>
  <c r="G59" i="23"/>
  <c r="C60" i="23"/>
  <c r="I59" i="23"/>
  <c r="F59" i="23"/>
  <c r="R59" i="23" s="1"/>
  <c r="S59" i="23"/>
  <c r="AD59" i="23" s="1"/>
  <c r="J58" i="23"/>
  <c r="A58" i="23"/>
  <c r="B58" i="23"/>
  <c r="H58" i="23"/>
  <c r="G58" i="15"/>
  <c r="I58" i="15"/>
  <c r="C59" i="15"/>
  <c r="F58" i="15"/>
  <c r="R58" i="15" s="1"/>
  <c r="S58" i="15"/>
  <c r="AD58" i="15" s="1"/>
  <c r="J57" i="15"/>
  <c r="A57" i="15"/>
  <c r="B57" i="15"/>
  <c r="H57" i="15"/>
  <c r="AM58" i="16"/>
  <c r="AK58" i="16"/>
  <c r="AL58" i="16"/>
  <c r="W59" i="16"/>
  <c r="M58" i="16"/>
  <c r="L58" i="16"/>
  <c r="Q59" i="16" s="1"/>
  <c r="U63" i="16"/>
  <c r="AL58" i="20"/>
  <c r="AM58" i="20"/>
  <c r="AK58" i="20"/>
  <c r="W59" i="20"/>
  <c r="L58" i="20"/>
  <c r="Q59" i="20" s="1"/>
  <c r="M58" i="20"/>
  <c r="U61" i="20"/>
  <c r="C253" i="23" l="1"/>
  <c r="S252" i="23"/>
  <c r="AD252" i="23" s="1"/>
  <c r="F252" i="23"/>
  <c r="G252" i="23"/>
  <c r="B252" i="23" s="1"/>
  <c r="C262" i="15"/>
  <c r="S261" i="15"/>
  <c r="AD261" i="15" s="1"/>
  <c r="F261" i="15"/>
  <c r="G261" i="15"/>
  <c r="B261" i="15" s="1"/>
  <c r="C261" i="22"/>
  <c r="S260" i="22"/>
  <c r="AD260" i="22" s="1"/>
  <c r="F260" i="22"/>
  <c r="S260" i="16"/>
  <c r="AD260" i="16" s="1"/>
  <c r="F260" i="16"/>
  <c r="C261" i="16"/>
  <c r="AK63" i="15"/>
  <c r="AL63" i="15"/>
  <c r="AM63" i="15"/>
  <c r="W64" i="15"/>
  <c r="M59" i="15"/>
  <c r="L59" i="15"/>
  <c r="Q60" i="15" s="1"/>
  <c r="U60" i="15"/>
  <c r="L59" i="23"/>
  <c r="Q60" i="23" s="1"/>
  <c r="M59" i="23"/>
  <c r="U60" i="23"/>
  <c r="AK110" i="23"/>
  <c r="AL110" i="23"/>
  <c r="AM110" i="23"/>
  <c r="W111" i="23"/>
  <c r="J59" i="23"/>
  <c r="A59" i="23"/>
  <c r="G60" i="23"/>
  <c r="C61" i="23"/>
  <c r="F60" i="23"/>
  <c r="R60" i="23" s="1"/>
  <c r="S60" i="23"/>
  <c r="AD60" i="23" s="1"/>
  <c r="I60" i="23"/>
  <c r="B59" i="23"/>
  <c r="H59" i="23"/>
  <c r="G59" i="15"/>
  <c r="F59" i="15"/>
  <c r="R59" i="15" s="1"/>
  <c r="C60" i="15"/>
  <c r="I59" i="15"/>
  <c r="S59" i="15"/>
  <c r="AD59" i="15" s="1"/>
  <c r="A58" i="15"/>
  <c r="J58" i="15"/>
  <c r="B58" i="15"/>
  <c r="H58" i="15"/>
  <c r="AL59" i="16"/>
  <c r="AK59" i="16"/>
  <c r="AM59" i="16"/>
  <c r="W60" i="16"/>
  <c r="M59" i="16"/>
  <c r="L59" i="16"/>
  <c r="Q60" i="16" s="1"/>
  <c r="U64" i="16"/>
  <c r="AL59" i="20"/>
  <c r="AM59" i="20"/>
  <c r="AK59" i="20"/>
  <c r="W60" i="20"/>
  <c r="M59" i="20"/>
  <c r="L59" i="20"/>
  <c r="Q60" i="20" s="1"/>
  <c r="U62" i="20"/>
  <c r="C254" i="23" l="1"/>
  <c r="F253" i="23"/>
  <c r="S253" i="23"/>
  <c r="AD253" i="23" s="1"/>
  <c r="G253" i="23"/>
  <c r="B253" i="23" s="1"/>
  <c r="C263" i="15"/>
  <c r="S262" i="15"/>
  <c r="AD262" i="15" s="1"/>
  <c r="F262" i="15"/>
  <c r="G262" i="15"/>
  <c r="B262" i="15" s="1"/>
  <c r="C262" i="22"/>
  <c r="S261" i="22"/>
  <c r="AD261" i="22" s="1"/>
  <c r="F261" i="22"/>
  <c r="S261" i="16"/>
  <c r="AD261" i="16" s="1"/>
  <c r="F261" i="16"/>
  <c r="C262" i="16"/>
  <c r="AK64" i="15"/>
  <c r="AM64" i="15"/>
  <c r="AL64" i="15"/>
  <c r="W65" i="15"/>
  <c r="M60" i="15"/>
  <c r="L60" i="15"/>
  <c r="Q61" i="15" s="1"/>
  <c r="U61" i="15"/>
  <c r="AK111" i="23"/>
  <c r="AL111" i="23"/>
  <c r="AM111" i="23"/>
  <c r="W112" i="23"/>
  <c r="L60" i="23"/>
  <c r="Q61" i="23" s="1"/>
  <c r="M60" i="23"/>
  <c r="U61" i="23"/>
  <c r="G61" i="23"/>
  <c r="I61" i="23"/>
  <c r="S61" i="23"/>
  <c r="AD61" i="23" s="1"/>
  <c r="C62" i="23"/>
  <c r="F61" i="23"/>
  <c r="R61" i="23" s="1"/>
  <c r="H60" i="23"/>
  <c r="B60" i="23"/>
  <c r="J60" i="23"/>
  <c r="A60" i="23"/>
  <c r="A59" i="15"/>
  <c r="J59" i="15"/>
  <c r="G60" i="15"/>
  <c r="F60" i="15"/>
  <c r="R60" i="15" s="1"/>
  <c r="C61" i="15"/>
  <c r="S60" i="15"/>
  <c r="AD60" i="15" s="1"/>
  <c r="I60" i="15"/>
  <c r="B59" i="15"/>
  <c r="H59" i="15"/>
  <c r="AL60" i="16"/>
  <c r="AK60" i="16"/>
  <c r="AM60" i="16"/>
  <c r="W61" i="16"/>
  <c r="M60" i="16"/>
  <c r="L60" i="16"/>
  <c r="Q61" i="16" s="1"/>
  <c r="U65" i="16"/>
  <c r="AL60" i="20"/>
  <c r="AK60" i="20"/>
  <c r="AM60" i="20"/>
  <c r="W61" i="20"/>
  <c r="L60" i="20"/>
  <c r="Q61" i="20" s="1"/>
  <c r="M60" i="20"/>
  <c r="U63" i="20"/>
  <c r="C255" i="23" l="1"/>
  <c r="F254" i="23"/>
  <c r="S254" i="23"/>
  <c r="AD254" i="23" s="1"/>
  <c r="G254" i="23"/>
  <c r="B254" i="23" s="1"/>
  <c r="C264" i="15"/>
  <c r="S263" i="15"/>
  <c r="AD263" i="15" s="1"/>
  <c r="F263" i="15"/>
  <c r="G263" i="15"/>
  <c r="B263" i="15" s="1"/>
  <c r="C263" i="22"/>
  <c r="S262" i="22"/>
  <c r="AD262" i="22" s="1"/>
  <c r="F262" i="22"/>
  <c r="S262" i="16"/>
  <c r="AD262" i="16" s="1"/>
  <c r="F262" i="16"/>
  <c r="C263" i="16"/>
  <c r="AM65" i="15"/>
  <c r="AK65" i="15"/>
  <c r="AL65" i="15"/>
  <c r="W66" i="15"/>
  <c r="M61" i="15"/>
  <c r="L61" i="15"/>
  <c r="Q62" i="15" s="1"/>
  <c r="U62" i="15"/>
  <c r="AM112" i="23"/>
  <c r="AL112" i="23"/>
  <c r="AK112" i="23"/>
  <c r="W113" i="23"/>
  <c r="M61" i="23"/>
  <c r="L61" i="23"/>
  <c r="Q62" i="23" s="1"/>
  <c r="U62" i="23"/>
  <c r="G62" i="23"/>
  <c r="F62" i="23"/>
  <c r="R62" i="23" s="1"/>
  <c r="S62" i="23"/>
  <c r="AD62" i="23" s="1"/>
  <c r="I62" i="23"/>
  <c r="C63" i="23"/>
  <c r="J61" i="23"/>
  <c r="A61" i="23"/>
  <c r="B61" i="23"/>
  <c r="H61" i="23"/>
  <c r="A60" i="15"/>
  <c r="J60" i="15"/>
  <c r="B60" i="15"/>
  <c r="H60" i="15"/>
  <c r="G61" i="15"/>
  <c r="F61" i="15"/>
  <c r="R61" i="15" s="1"/>
  <c r="C62" i="15"/>
  <c r="S61" i="15"/>
  <c r="AD61" i="15" s="1"/>
  <c r="I61" i="15"/>
  <c r="AL61" i="16"/>
  <c r="AK61" i="16"/>
  <c r="AM61" i="16"/>
  <c r="W62" i="16"/>
  <c r="M61" i="16"/>
  <c r="L61" i="16"/>
  <c r="Q62" i="16" s="1"/>
  <c r="U66" i="16"/>
  <c r="AM61" i="20"/>
  <c r="AK61" i="20"/>
  <c r="AL61" i="20"/>
  <c r="W62" i="20"/>
  <c r="L61" i="20"/>
  <c r="Q62" i="20" s="1"/>
  <c r="M61" i="20"/>
  <c r="U64" i="20"/>
  <c r="C256" i="23" l="1"/>
  <c r="S255" i="23"/>
  <c r="AD255" i="23" s="1"/>
  <c r="F255" i="23"/>
  <c r="G255" i="23"/>
  <c r="B255" i="23" s="1"/>
  <c r="C265" i="15"/>
  <c r="S264" i="15"/>
  <c r="AD264" i="15" s="1"/>
  <c r="F264" i="15"/>
  <c r="G264" i="15"/>
  <c r="B264" i="15" s="1"/>
  <c r="C264" i="22"/>
  <c r="S263" i="22"/>
  <c r="AD263" i="22" s="1"/>
  <c r="F263" i="22"/>
  <c r="S263" i="16"/>
  <c r="AD263" i="16" s="1"/>
  <c r="F263" i="16"/>
  <c r="C264" i="16"/>
  <c r="AL66" i="15"/>
  <c r="AM66" i="15"/>
  <c r="AK66" i="15"/>
  <c r="W67" i="15"/>
  <c r="M62" i="15"/>
  <c r="L62" i="15"/>
  <c r="Q63" i="15" s="1"/>
  <c r="U63" i="15"/>
  <c r="AM113" i="23"/>
  <c r="AK113" i="23"/>
  <c r="AL113" i="23"/>
  <c r="W114" i="23"/>
  <c r="M62" i="23"/>
  <c r="L62" i="23"/>
  <c r="Q63" i="23" s="1"/>
  <c r="U63" i="23"/>
  <c r="A62" i="23"/>
  <c r="J62" i="23"/>
  <c r="G63" i="23"/>
  <c r="C64" i="23"/>
  <c r="S63" i="23"/>
  <c r="AD63" i="23" s="1"/>
  <c r="I63" i="23"/>
  <c r="F63" i="23"/>
  <c r="R63" i="23" s="1"/>
  <c r="H62" i="23"/>
  <c r="B62" i="23"/>
  <c r="G62" i="15"/>
  <c r="F62" i="15"/>
  <c r="R62" i="15" s="1"/>
  <c r="C63" i="15"/>
  <c r="S62" i="15"/>
  <c r="AD62" i="15" s="1"/>
  <c r="I62" i="15"/>
  <c r="A61" i="15"/>
  <c r="J61" i="15"/>
  <c r="H61" i="15"/>
  <c r="B61" i="15"/>
  <c r="AL62" i="16"/>
  <c r="AK62" i="16"/>
  <c r="AM62" i="16"/>
  <c r="W63" i="16"/>
  <c r="M62" i="16"/>
  <c r="L62" i="16"/>
  <c r="Q63" i="16" s="1"/>
  <c r="U67" i="16"/>
  <c r="AK62" i="20"/>
  <c r="AL62" i="20"/>
  <c r="AM62" i="20"/>
  <c r="W63" i="20"/>
  <c r="M62" i="20"/>
  <c r="L62" i="20"/>
  <c r="Q63" i="20" s="1"/>
  <c r="U65" i="20"/>
  <c r="C257" i="23" l="1"/>
  <c r="S256" i="23"/>
  <c r="AD256" i="23" s="1"/>
  <c r="F256" i="23"/>
  <c r="G256" i="23"/>
  <c r="B256" i="23" s="1"/>
  <c r="C266" i="15"/>
  <c r="S265" i="15"/>
  <c r="AD265" i="15" s="1"/>
  <c r="F265" i="15"/>
  <c r="G265" i="15"/>
  <c r="B265" i="15" s="1"/>
  <c r="C265" i="22"/>
  <c r="F264" i="22"/>
  <c r="S264" i="22"/>
  <c r="AD264" i="22" s="1"/>
  <c r="S264" i="16"/>
  <c r="AD264" i="16" s="1"/>
  <c r="F264" i="16"/>
  <c r="C265" i="16"/>
  <c r="AK67" i="15"/>
  <c r="AL67" i="15"/>
  <c r="AM67" i="15"/>
  <c r="W68" i="15"/>
  <c r="M63" i="15"/>
  <c r="L63" i="15"/>
  <c r="Q64" i="15" s="1"/>
  <c r="U64" i="15"/>
  <c r="AL114" i="23"/>
  <c r="AM114" i="23"/>
  <c r="AK114" i="23"/>
  <c r="W115" i="23"/>
  <c r="L63" i="23"/>
  <c r="Q64" i="23" s="1"/>
  <c r="M63" i="23"/>
  <c r="U64" i="23"/>
  <c r="H63" i="23"/>
  <c r="B63" i="23"/>
  <c r="J63" i="23"/>
  <c r="A63" i="23"/>
  <c r="G64" i="23"/>
  <c r="S64" i="23"/>
  <c r="AD64" i="23" s="1"/>
  <c r="I64" i="23"/>
  <c r="F64" i="23"/>
  <c r="R64" i="23" s="1"/>
  <c r="C65" i="23"/>
  <c r="G63" i="15"/>
  <c r="F63" i="15"/>
  <c r="R63" i="15" s="1"/>
  <c r="I63" i="15"/>
  <c r="C64" i="15"/>
  <c r="S63" i="15"/>
  <c r="AD63" i="15" s="1"/>
  <c r="J62" i="15"/>
  <c r="A62" i="15"/>
  <c r="H62" i="15"/>
  <c r="B62" i="15"/>
  <c r="AM63" i="16"/>
  <c r="AL63" i="16"/>
  <c r="AK63" i="16"/>
  <c r="W64" i="16"/>
  <c r="L63" i="16"/>
  <c r="Q64" i="16" s="1"/>
  <c r="M63" i="16"/>
  <c r="U68" i="16"/>
  <c r="AL63" i="20"/>
  <c r="AK63" i="20"/>
  <c r="AM63" i="20"/>
  <c r="W64" i="20"/>
  <c r="M63" i="20"/>
  <c r="L63" i="20"/>
  <c r="Q64" i="20" s="1"/>
  <c r="U66" i="20"/>
  <c r="C258" i="23" l="1"/>
  <c r="S257" i="23"/>
  <c r="AD257" i="23" s="1"/>
  <c r="F257" i="23"/>
  <c r="G257" i="23"/>
  <c r="B257" i="23" s="1"/>
  <c r="C267" i="15"/>
  <c r="S266" i="15"/>
  <c r="AD266" i="15" s="1"/>
  <c r="F266" i="15"/>
  <c r="G266" i="15"/>
  <c r="B266" i="15" s="1"/>
  <c r="C266" i="22"/>
  <c r="S265" i="22"/>
  <c r="AD265" i="22" s="1"/>
  <c r="F265" i="22"/>
  <c r="S265" i="16"/>
  <c r="AD265" i="16" s="1"/>
  <c r="F265" i="16"/>
  <c r="C266" i="16"/>
  <c r="AK68" i="15"/>
  <c r="AL68" i="15"/>
  <c r="AM68" i="15"/>
  <c r="W69" i="15"/>
  <c r="M64" i="15"/>
  <c r="L64" i="15"/>
  <c r="Q65" i="15" s="1"/>
  <c r="U65" i="15"/>
  <c r="AL115" i="23"/>
  <c r="AK115" i="23"/>
  <c r="AM115" i="23"/>
  <c r="W116" i="23"/>
  <c r="M64" i="23"/>
  <c r="L64" i="23"/>
  <c r="Q65" i="23" s="1"/>
  <c r="U65" i="23"/>
  <c r="A64" i="23"/>
  <c r="J64" i="23"/>
  <c r="G65" i="23"/>
  <c r="I65" i="23"/>
  <c r="F65" i="23"/>
  <c r="R65" i="23" s="1"/>
  <c r="C66" i="23"/>
  <c r="S65" i="23"/>
  <c r="AD65" i="23" s="1"/>
  <c r="B64" i="23"/>
  <c r="H64" i="23"/>
  <c r="G64" i="15"/>
  <c r="C65" i="15"/>
  <c r="S64" i="15"/>
  <c r="AD64" i="15" s="1"/>
  <c r="F64" i="15"/>
  <c r="R64" i="15" s="1"/>
  <c r="I64" i="15"/>
  <c r="A63" i="15"/>
  <c r="J63" i="15"/>
  <c r="B63" i="15"/>
  <c r="H63" i="15"/>
  <c r="AK64" i="16"/>
  <c r="AL64" i="16"/>
  <c r="AM64" i="16"/>
  <c r="W65" i="16"/>
  <c r="M64" i="16"/>
  <c r="L64" i="16"/>
  <c r="Q65" i="16" s="1"/>
  <c r="U69" i="16"/>
  <c r="AM64" i="20"/>
  <c r="AK64" i="20"/>
  <c r="AL64" i="20"/>
  <c r="W65" i="20"/>
  <c r="L64" i="20"/>
  <c r="Q65" i="20" s="1"/>
  <c r="M64" i="20"/>
  <c r="U67" i="20"/>
  <c r="C259" i="23" l="1"/>
  <c r="S258" i="23"/>
  <c r="AD258" i="23" s="1"/>
  <c r="F258" i="23"/>
  <c r="G258" i="23"/>
  <c r="B258" i="23" s="1"/>
  <c r="C268" i="15"/>
  <c r="S267" i="15"/>
  <c r="AD267" i="15" s="1"/>
  <c r="F267" i="15"/>
  <c r="G267" i="15"/>
  <c r="B267" i="15" s="1"/>
  <c r="C267" i="22"/>
  <c r="S266" i="22"/>
  <c r="AD266" i="22" s="1"/>
  <c r="F266" i="22"/>
  <c r="S266" i="16"/>
  <c r="AD266" i="16" s="1"/>
  <c r="F266" i="16"/>
  <c r="C267" i="16"/>
  <c r="AM69" i="15"/>
  <c r="AL69" i="15"/>
  <c r="AK69" i="15"/>
  <c r="W70" i="15"/>
  <c r="M65" i="15"/>
  <c r="L65" i="15"/>
  <c r="Q66" i="15" s="1"/>
  <c r="U66" i="15"/>
  <c r="AL116" i="23"/>
  <c r="AK116" i="23"/>
  <c r="AM116" i="23"/>
  <c r="W117" i="23"/>
  <c r="L65" i="23"/>
  <c r="Q66" i="23" s="1"/>
  <c r="M65" i="23"/>
  <c r="U66" i="23"/>
  <c r="J65" i="23"/>
  <c r="A65" i="23"/>
  <c r="B65" i="23"/>
  <c r="H65" i="23"/>
  <c r="G66" i="23"/>
  <c r="F66" i="23"/>
  <c r="R66" i="23" s="1"/>
  <c r="I66" i="23"/>
  <c r="S66" i="23"/>
  <c r="AD66" i="23" s="1"/>
  <c r="C67" i="23"/>
  <c r="G65" i="15"/>
  <c r="I65" i="15"/>
  <c r="F65" i="15"/>
  <c r="R65" i="15" s="1"/>
  <c r="C66" i="15"/>
  <c r="S65" i="15"/>
  <c r="AD65" i="15" s="1"/>
  <c r="A64" i="15"/>
  <c r="J64" i="15"/>
  <c r="B64" i="15"/>
  <c r="H64" i="15"/>
  <c r="AK65" i="16"/>
  <c r="AL65" i="16"/>
  <c r="AM65" i="16"/>
  <c r="W66" i="16"/>
  <c r="M65" i="16"/>
  <c r="L65" i="16"/>
  <c r="Q66" i="16" s="1"/>
  <c r="U70" i="16"/>
  <c r="AM65" i="20"/>
  <c r="AK65" i="20"/>
  <c r="AL65" i="20"/>
  <c r="W66" i="20"/>
  <c r="L65" i="20"/>
  <c r="Q66" i="20" s="1"/>
  <c r="M65" i="20"/>
  <c r="U68" i="20"/>
  <c r="C260" i="23" l="1"/>
  <c r="S259" i="23"/>
  <c r="AD259" i="23" s="1"/>
  <c r="F259" i="23"/>
  <c r="G259" i="23"/>
  <c r="B259" i="23" s="1"/>
  <c r="C269" i="15"/>
  <c r="S268" i="15"/>
  <c r="AD268" i="15" s="1"/>
  <c r="F268" i="15"/>
  <c r="G268" i="15"/>
  <c r="B268" i="15" s="1"/>
  <c r="C268" i="22"/>
  <c r="S267" i="22"/>
  <c r="AD267" i="22" s="1"/>
  <c r="F267" i="22"/>
  <c r="S267" i="16"/>
  <c r="AD267" i="16" s="1"/>
  <c r="F267" i="16"/>
  <c r="C268" i="16"/>
  <c r="AL70" i="15"/>
  <c r="AM70" i="15"/>
  <c r="AK70" i="15"/>
  <c r="W71" i="15"/>
  <c r="M66" i="15"/>
  <c r="L66" i="15"/>
  <c r="Q67" i="15" s="1"/>
  <c r="U67" i="15"/>
  <c r="AM117" i="23"/>
  <c r="AL117" i="23"/>
  <c r="AK117" i="23"/>
  <c r="W118" i="23"/>
  <c r="L66" i="23"/>
  <c r="Q67" i="23" s="1"/>
  <c r="M66" i="23"/>
  <c r="U67" i="23"/>
  <c r="A66" i="23"/>
  <c r="J66" i="23"/>
  <c r="G67" i="23"/>
  <c r="C68" i="23"/>
  <c r="F67" i="23"/>
  <c r="R67" i="23" s="1"/>
  <c r="S67" i="23"/>
  <c r="AD67" i="23" s="1"/>
  <c r="I67" i="23"/>
  <c r="B66" i="23"/>
  <c r="H66" i="23"/>
  <c r="G66" i="15"/>
  <c r="I66" i="15"/>
  <c r="F66" i="15"/>
  <c r="R66" i="15" s="1"/>
  <c r="C67" i="15"/>
  <c r="S66" i="15"/>
  <c r="AD66" i="15" s="1"/>
  <c r="A65" i="15"/>
  <c r="J65" i="15"/>
  <c r="H65" i="15"/>
  <c r="B65" i="15"/>
  <c r="AK66" i="16"/>
  <c r="AM66" i="16"/>
  <c r="AL66" i="16"/>
  <c r="W67" i="16"/>
  <c r="L66" i="16"/>
  <c r="Q67" i="16" s="1"/>
  <c r="M66" i="16"/>
  <c r="U71" i="16"/>
  <c r="AM66" i="20"/>
  <c r="AK66" i="20"/>
  <c r="AL66" i="20"/>
  <c r="W67" i="20"/>
  <c r="L66" i="20"/>
  <c r="Q67" i="20" s="1"/>
  <c r="M66" i="20"/>
  <c r="U69" i="20"/>
  <c r="C261" i="23" l="1"/>
  <c r="S260" i="23"/>
  <c r="AD260" i="23" s="1"/>
  <c r="F260" i="23"/>
  <c r="G260" i="23"/>
  <c r="B260" i="23" s="1"/>
  <c r="C270" i="15"/>
  <c r="S269" i="15"/>
  <c r="AD269" i="15" s="1"/>
  <c r="F269" i="15"/>
  <c r="G269" i="15"/>
  <c r="B269" i="15" s="1"/>
  <c r="C269" i="22"/>
  <c r="S268" i="22"/>
  <c r="AD268" i="22" s="1"/>
  <c r="F268" i="22"/>
  <c r="S268" i="16"/>
  <c r="AD268" i="16" s="1"/>
  <c r="F268" i="16"/>
  <c r="C269" i="16"/>
  <c r="AK71" i="15"/>
  <c r="AL71" i="15"/>
  <c r="AM71" i="15"/>
  <c r="W72" i="15"/>
  <c r="M67" i="15"/>
  <c r="L67" i="15"/>
  <c r="Q68" i="15" s="1"/>
  <c r="U68" i="15"/>
  <c r="M67" i="23"/>
  <c r="L67" i="23"/>
  <c r="Q68" i="23" s="1"/>
  <c r="U68" i="23"/>
  <c r="AL118" i="23"/>
  <c r="AK118" i="23"/>
  <c r="AM118" i="23"/>
  <c r="W119" i="23"/>
  <c r="J67" i="23"/>
  <c r="A67" i="23"/>
  <c r="B67" i="23"/>
  <c r="H67" i="23"/>
  <c r="G68" i="23"/>
  <c r="C69" i="23"/>
  <c r="F68" i="23"/>
  <c r="R68" i="23" s="1"/>
  <c r="S68" i="23"/>
  <c r="AD68" i="23" s="1"/>
  <c r="I68" i="23"/>
  <c r="G67" i="15"/>
  <c r="C68" i="15"/>
  <c r="S67" i="15"/>
  <c r="AD67" i="15" s="1"/>
  <c r="F67" i="15"/>
  <c r="R67" i="15" s="1"/>
  <c r="I67" i="15"/>
  <c r="J66" i="15"/>
  <c r="A66" i="15"/>
  <c r="H66" i="15"/>
  <c r="B66" i="15"/>
  <c r="AL67" i="16"/>
  <c r="AK67" i="16"/>
  <c r="AM67" i="16"/>
  <c r="W68" i="16"/>
  <c r="L67" i="16"/>
  <c r="Q68" i="16" s="1"/>
  <c r="M67" i="16"/>
  <c r="U72" i="16"/>
  <c r="AM67" i="20"/>
  <c r="AK67" i="20"/>
  <c r="AL67" i="20"/>
  <c r="W68" i="20"/>
  <c r="L67" i="20"/>
  <c r="Q68" i="20" s="1"/>
  <c r="M67" i="20"/>
  <c r="U70" i="20"/>
  <c r="C262" i="23" l="1"/>
  <c r="F261" i="23"/>
  <c r="S261" i="23"/>
  <c r="AD261" i="23" s="1"/>
  <c r="G261" i="23"/>
  <c r="B261" i="23" s="1"/>
  <c r="C271" i="15"/>
  <c r="S270" i="15"/>
  <c r="AD270" i="15" s="1"/>
  <c r="F270" i="15"/>
  <c r="G270" i="15"/>
  <c r="B270" i="15" s="1"/>
  <c r="C270" i="22"/>
  <c r="S269" i="22"/>
  <c r="AD269" i="22" s="1"/>
  <c r="F269" i="22"/>
  <c r="S269" i="16"/>
  <c r="AD269" i="16" s="1"/>
  <c r="F269" i="16"/>
  <c r="C270" i="16"/>
  <c r="AK72" i="15"/>
  <c r="AM72" i="15"/>
  <c r="AL72" i="15"/>
  <c r="W73" i="15"/>
  <c r="M68" i="15"/>
  <c r="L68" i="15"/>
  <c r="Q69" i="15" s="1"/>
  <c r="U69" i="15"/>
  <c r="AM119" i="23"/>
  <c r="AK119" i="23"/>
  <c r="AL119" i="23"/>
  <c r="W120" i="23"/>
  <c r="M68" i="23"/>
  <c r="L68" i="23"/>
  <c r="Q69" i="23" s="1"/>
  <c r="U69" i="23"/>
  <c r="G69" i="23"/>
  <c r="F69" i="23"/>
  <c r="R69" i="23" s="1"/>
  <c r="I69" i="23"/>
  <c r="C70" i="23"/>
  <c r="S69" i="23"/>
  <c r="AD69" i="23" s="1"/>
  <c r="A68" i="23"/>
  <c r="J68" i="23"/>
  <c r="H68" i="23"/>
  <c r="B68" i="23"/>
  <c r="G68" i="15"/>
  <c r="C69" i="15"/>
  <c r="S68" i="15"/>
  <c r="AD68" i="15" s="1"/>
  <c r="I68" i="15"/>
  <c r="F68" i="15"/>
  <c r="R68" i="15" s="1"/>
  <c r="A67" i="15"/>
  <c r="J67" i="15"/>
  <c r="B67" i="15"/>
  <c r="H67" i="15"/>
  <c r="AM68" i="16"/>
  <c r="AK68" i="16"/>
  <c r="AL68" i="16"/>
  <c r="W69" i="16"/>
  <c r="M68" i="16"/>
  <c r="L68" i="16"/>
  <c r="Q69" i="16" s="1"/>
  <c r="U73" i="16"/>
  <c r="AK68" i="20"/>
  <c r="AM68" i="20"/>
  <c r="AL68" i="20"/>
  <c r="W69" i="20"/>
  <c r="L68" i="20"/>
  <c r="Q69" i="20" s="1"/>
  <c r="M68" i="20"/>
  <c r="U71" i="20"/>
  <c r="C263" i="23" l="1"/>
  <c r="S262" i="23"/>
  <c r="AD262" i="23" s="1"/>
  <c r="F262" i="23"/>
  <c r="G262" i="23"/>
  <c r="B262" i="23" s="1"/>
  <c r="C272" i="15"/>
  <c r="S271" i="15"/>
  <c r="AD271" i="15" s="1"/>
  <c r="F271" i="15"/>
  <c r="G271" i="15"/>
  <c r="B271" i="15" s="1"/>
  <c r="C271" i="22"/>
  <c r="S270" i="22"/>
  <c r="AD270" i="22" s="1"/>
  <c r="F270" i="22"/>
  <c r="S270" i="16"/>
  <c r="AD270" i="16" s="1"/>
  <c r="F270" i="16"/>
  <c r="C271" i="16"/>
  <c r="AM73" i="15"/>
  <c r="AK73" i="15"/>
  <c r="AL73" i="15"/>
  <c r="W74" i="15"/>
  <c r="M69" i="15"/>
  <c r="L69" i="15"/>
  <c r="Q70" i="15" s="1"/>
  <c r="U70" i="15"/>
  <c r="AL120" i="23"/>
  <c r="AK120" i="23"/>
  <c r="AM120" i="23"/>
  <c r="W121" i="23"/>
  <c r="L69" i="23"/>
  <c r="Q70" i="23" s="1"/>
  <c r="M69" i="23"/>
  <c r="U70" i="23"/>
  <c r="G70" i="23"/>
  <c r="I70" i="23"/>
  <c r="F70" i="23"/>
  <c r="R70" i="23" s="1"/>
  <c r="S70" i="23"/>
  <c r="AD70" i="23" s="1"/>
  <c r="C71" i="23"/>
  <c r="J69" i="23"/>
  <c r="A69" i="23"/>
  <c r="H69" i="23"/>
  <c r="B69" i="23"/>
  <c r="J68" i="15"/>
  <c r="A68" i="15"/>
  <c r="G69" i="15"/>
  <c r="C70" i="15"/>
  <c r="I69" i="15"/>
  <c r="S69" i="15"/>
  <c r="AD69" i="15" s="1"/>
  <c r="F69" i="15"/>
  <c r="R69" i="15" s="1"/>
  <c r="H68" i="15"/>
  <c r="B68" i="15"/>
  <c r="AK69" i="16"/>
  <c r="AL69" i="16"/>
  <c r="AM69" i="16"/>
  <c r="W70" i="16"/>
  <c r="M69" i="16"/>
  <c r="L69" i="16"/>
  <c r="Q70" i="16" s="1"/>
  <c r="U74" i="16"/>
  <c r="AM69" i="20"/>
  <c r="AK69" i="20"/>
  <c r="AL69" i="20"/>
  <c r="W70" i="20"/>
  <c r="L69" i="20"/>
  <c r="Q70" i="20" s="1"/>
  <c r="M69" i="20"/>
  <c r="U72" i="20"/>
  <c r="C264" i="23" l="1"/>
  <c r="S263" i="23"/>
  <c r="AD263" i="23" s="1"/>
  <c r="F263" i="23"/>
  <c r="G263" i="23"/>
  <c r="B263" i="23" s="1"/>
  <c r="C273" i="15"/>
  <c r="F272" i="15"/>
  <c r="S272" i="15"/>
  <c r="AD272" i="15" s="1"/>
  <c r="G272" i="15"/>
  <c r="B272" i="15" s="1"/>
  <c r="C272" i="22"/>
  <c r="S271" i="22"/>
  <c r="AD271" i="22" s="1"/>
  <c r="F271" i="22"/>
  <c r="S271" i="16"/>
  <c r="AD271" i="16" s="1"/>
  <c r="F271" i="16"/>
  <c r="C272" i="16"/>
  <c r="AL74" i="15"/>
  <c r="AM74" i="15"/>
  <c r="AK74" i="15"/>
  <c r="W75" i="15"/>
  <c r="M70" i="15"/>
  <c r="L70" i="15"/>
  <c r="Q71" i="15" s="1"/>
  <c r="U71" i="15"/>
  <c r="AK121" i="23"/>
  <c r="AM121" i="23"/>
  <c r="AL121" i="23"/>
  <c r="W122" i="23"/>
  <c r="M70" i="23"/>
  <c r="L70" i="23"/>
  <c r="Q71" i="23" s="1"/>
  <c r="U71" i="23"/>
  <c r="A70" i="23"/>
  <c r="J70" i="23"/>
  <c r="G71" i="23"/>
  <c r="F71" i="23"/>
  <c r="R71" i="23" s="1"/>
  <c r="I71" i="23"/>
  <c r="C72" i="23"/>
  <c r="S71" i="23"/>
  <c r="AD71" i="23" s="1"/>
  <c r="H70" i="23"/>
  <c r="B70" i="23"/>
  <c r="G70" i="15"/>
  <c r="S70" i="15"/>
  <c r="AD70" i="15" s="1"/>
  <c r="F70" i="15"/>
  <c r="R70" i="15" s="1"/>
  <c r="I70" i="15"/>
  <c r="C71" i="15"/>
  <c r="B69" i="15"/>
  <c r="H69" i="15"/>
  <c r="J69" i="15"/>
  <c r="A69" i="15"/>
  <c r="AM70" i="16"/>
  <c r="AK70" i="16"/>
  <c r="AL70" i="16"/>
  <c r="W71" i="16"/>
  <c r="L70" i="16"/>
  <c r="Q71" i="16" s="1"/>
  <c r="M70" i="16"/>
  <c r="U75" i="16"/>
  <c r="AL70" i="20"/>
  <c r="AK70" i="20"/>
  <c r="AM70" i="20"/>
  <c r="W71" i="20"/>
  <c r="L70" i="20"/>
  <c r="Q71" i="20" s="1"/>
  <c r="M70" i="20"/>
  <c r="U73" i="20"/>
  <c r="C265" i="23" l="1"/>
  <c r="S264" i="23"/>
  <c r="AD264" i="23" s="1"/>
  <c r="F264" i="23"/>
  <c r="G264" i="23"/>
  <c r="B264" i="23" s="1"/>
  <c r="C274" i="15"/>
  <c r="S273" i="15"/>
  <c r="AD273" i="15" s="1"/>
  <c r="F273" i="15"/>
  <c r="G273" i="15"/>
  <c r="C273" i="22"/>
  <c r="S272" i="22"/>
  <c r="AD272" i="22" s="1"/>
  <c r="F272" i="22"/>
  <c r="S272" i="16"/>
  <c r="AD272" i="16" s="1"/>
  <c r="F272" i="16"/>
  <c r="C273" i="16"/>
  <c r="AK75" i="15"/>
  <c r="AL75" i="15"/>
  <c r="AM75" i="15"/>
  <c r="W76" i="15"/>
  <c r="M71" i="15"/>
  <c r="L71" i="15"/>
  <c r="Q72" i="15" s="1"/>
  <c r="U72" i="15"/>
  <c r="AM122" i="23"/>
  <c r="AK122" i="23"/>
  <c r="AL122" i="23"/>
  <c r="W123" i="23"/>
  <c r="L71" i="23"/>
  <c r="Q72" i="23" s="1"/>
  <c r="M71" i="23"/>
  <c r="U72" i="23"/>
  <c r="H71" i="23"/>
  <c r="B71" i="23"/>
  <c r="G72" i="23"/>
  <c r="F72" i="23"/>
  <c r="R72" i="23" s="1"/>
  <c r="I72" i="23"/>
  <c r="S72" i="23"/>
  <c r="AD72" i="23" s="1"/>
  <c r="C73" i="23"/>
  <c r="J71" i="23"/>
  <c r="A71" i="23"/>
  <c r="A70" i="15"/>
  <c r="J70" i="15"/>
  <c r="G71" i="15"/>
  <c r="C72" i="15"/>
  <c r="I71" i="15"/>
  <c r="F71" i="15"/>
  <c r="R71" i="15" s="1"/>
  <c r="S71" i="15"/>
  <c r="AD71" i="15" s="1"/>
  <c r="H70" i="15"/>
  <c r="B70" i="15"/>
  <c r="AM71" i="16"/>
  <c r="AL71" i="16"/>
  <c r="AK71" i="16"/>
  <c r="W72" i="16"/>
  <c r="M71" i="16"/>
  <c r="L71" i="16"/>
  <c r="Q72" i="16" s="1"/>
  <c r="U76" i="16"/>
  <c r="AK71" i="20"/>
  <c r="AM71" i="20"/>
  <c r="AL71" i="20"/>
  <c r="W72" i="20"/>
  <c r="M71" i="20"/>
  <c r="L71" i="20"/>
  <c r="Q72" i="20" s="1"/>
  <c r="U74" i="20"/>
  <c r="C266" i="23" l="1"/>
  <c r="F265" i="23"/>
  <c r="S265" i="23"/>
  <c r="AD265" i="23" s="1"/>
  <c r="G265" i="23"/>
  <c r="B265" i="23" s="1"/>
  <c r="C275" i="15"/>
  <c r="S274" i="15"/>
  <c r="AD274" i="15" s="1"/>
  <c r="F274" i="15"/>
  <c r="G274" i="15"/>
  <c r="C274" i="22"/>
  <c r="S273" i="22"/>
  <c r="AD273" i="22" s="1"/>
  <c r="F273" i="22"/>
  <c r="S273" i="16"/>
  <c r="AD273" i="16" s="1"/>
  <c r="F273" i="16"/>
  <c r="C274" i="16"/>
  <c r="AK76" i="15"/>
  <c r="AL76" i="15"/>
  <c r="AM76" i="15"/>
  <c r="W77" i="15"/>
  <c r="M72" i="15"/>
  <c r="L72" i="15"/>
  <c r="Q73" i="15" s="1"/>
  <c r="U73" i="15"/>
  <c r="AM123" i="23"/>
  <c r="AK123" i="23"/>
  <c r="AL123" i="23"/>
  <c r="W124" i="23"/>
  <c r="L72" i="23"/>
  <c r="Q73" i="23" s="1"/>
  <c r="M72" i="23"/>
  <c r="U73" i="23"/>
  <c r="H72" i="23"/>
  <c r="B72" i="23"/>
  <c r="G73" i="23"/>
  <c r="I73" i="23"/>
  <c r="F73" i="23"/>
  <c r="R73" i="23" s="1"/>
  <c r="S73" i="23"/>
  <c r="AD73" i="23" s="1"/>
  <c r="C74" i="23"/>
  <c r="J72" i="23"/>
  <c r="A72" i="23"/>
  <c r="G72" i="15"/>
  <c r="I72" i="15"/>
  <c r="S72" i="15"/>
  <c r="AD72" i="15" s="1"/>
  <c r="C73" i="15"/>
  <c r="F72" i="15"/>
  <c r="R72" i="15" s="1"/>
  <c r="B71" i="15"/>
  <c r="H71" i="15"/>
  <c r="J71" i="15"/>
  <c r="A71" i="15"/>
  <c r="AM72" i="16"/>
  <c r="AL72" i="16"/>
  <c r="AK72" i="16"/>
  <c r="W73" i="16"/>
  <c r="M72" i="16"/>
  <c r="L72" i="16"/>
  <c r="Q73" i="16" s="1"/>
  <c r="U77" i="16"/>
  <c r="AK72" i="20"/>
  <c r="AL72" i="20"/>
  <c r="AM72" i="20"/>
  <c r="W73" i="20"/>
  <c r="M72" i="20"/>
  <c r="L72" i="20"/>
  <c r="Q73" i="20" s="1"/>
  <c r="U75" i="20"/>
  <c r="C267" i="23" l="1"/>
  <c r="F266" i="23"/>
  <c r="S266" i="23"/>
  <c r="AD266" i="23" s="1"/>
  <c r="G266" i="23"/>
  <c r="B266" i="23" s="1"/>
  <c r="C276" i="15"/>
  <c r="S275" i="15"/>
  <c r="AD275" i="15" s="1"/>
  <c r="F275" i="15"/>
  <c r="G275" i="15"/>
  <c r="C275" i="22"/>
  <c r="S274" i="22"/>
  <c r="AD274" i="22" s="1"/>
  <c r="F274" i="22"/>
  <c r="S274" i="16"/>
  <c r="AD274" i="16" s="1"/>
  <c r="F274" i="16"/>
  <c r="C275" i="16"/>
  <c r="AM77" i="15"/>
  <c r="AL77" i="15"/>
  <c r="AK77" i="15"/>
  <c r="W78" i="15"/>
  <c r="M73" i="15"/>
  <c r="L73" i="15"/>
  <c r="Q74" i="15" s="1"/>
  <c r="U74" i="15"/>
  <c r="AM124" i="23"/>
  <c r="AL124" i="23"/>
  <c r="AK124" i="23"/>
  <c r="W125" i="23"/>
  <c r="L73" i="23"/>
  <c r="Q74" i="23" s="1"/>
  <c r="M73" i="23"/>
  <c r="U74" i="23"/>
  <c r="A73" i="23"/>
  <c r="J73" i="23"/>
  <c r="H73" i="23"/>
  <c r="B73" i="23"/>
  <c r="G74" i="23"/>
  <c r="F74" i="23"/>
  <c r="R74" i="23" s="1"/>
  <c r="S74" i="23"/>
  <c r="AD74" i="23" s="1"/>
  <c r="C75" i="23"/>
  <c r="I74" i="23"/>
  <c r="G73" i="15"/>
  <c r="I73" i="15"/>
  <c r="C74" i="15"/>
  <c r="F73" i="15"/>
  <c r="R73" i="15" s="1"/>
  <c r="S73" i="15"/>
  <c r="AD73" i="15" s="1"/>
  <c r="J72" i="15"/>
  <c r="A72" i="15"/>
  <c r="H72" i="15"/>
  <c r="B72" i="15"/>
  <c r="AL73" i="16"/>
  <c r="AM73" i="16"/>
  <c r="AK73" i="16"/>
  <c r="W74" i="16"/>
  <c r="L73" i="16"/>
  <c r="Q74" i="16" s="1"/>
  <c r="M73" i="16"/>
  <c r="U78" i="16"/>
  <c r="AM73" i="20"/>
  <c r="AK73" i="20"/>
  <c r="AL73" i="20"/>
  <c r="W74" i="20"/>
  <c r="M73" i="20"/>
  <c r="L73" i="20"/>
  <c r="Q74" i="20" s="1"/>
  <c r="U76" i="20"/>
  <c r="C268" i="23" l="1"/>
  <c r="S267" i="23"/>
  <c r="AD267" i="23" s="1"/>
  <c r="F267" i="23"/>
  <c r="G267" i="23"/>
  <c r="B267" i="23" s="1"/>
  <c r="C277" i="15"/>
  <c r="F276" i="15"/>
  <c r="S276" i="15"/>
  <c r="AD276" i="15" s="1"/>
  <c r="G276" i="15"/>
  <c r="C276" i="22"/>
  <c r="S275" i="22"/>
  <c r="AD275" i="22" s="1"/>
  <c r="F275" i="22"/>
  <c r="S275" i="16"/>
  <c r="AD275" i="16" s="1"/>
  <c r="F275" i="16"/>
  <c r="C276" i="16"/>
  <c r="AL78" i="15"/>
  <c r="AM78" i="15"/>
  <c r="AK78" i="15"/>
  <c r="W79" i="15"/>
  <c r="M74" i="15"/>
  <c r="L74" i="15"/>
  <c r="Q75" i="15" s="1"/>
  <c r="U75" i="15"/>
  <c r="AL125" i="23"/>
  <c r="AM125" i="23"/>
  <c r="AK125" i="23"/>
  <c r="W126" i="23"/>
  <c r="L74" i="23"/>
  <c r="Q75" i="23" s="1"/>
  <c r="M74" i="23"/>
  <c r="U75" i="23"/>
  <c r="G75" i="23"/>
  <c r="F75" i="23"/>
  <c r="R75" i="23" s="1"/>
  <c r="S75" i="23"/>
  <c r="AD75" i="23" s="1"/>
  <c r="I75" i="23"/>
  <c r="C76" i="23"/>
  <c r="J74" i="23"/>
  <c r="A74" i="23"/>
  <c r="H74" i="23"/>
  <c r="B74" i="23"/>
  <c r="G74" i="15"/>
  <c r="I74" i="15"/>
  <c r="S74" i="15"/>
  <c r="AD74" i="15" s="1"/>
  <c r="F74" i="15"/>
  <c r="R74" i="15" s="1"/>
  <c r="C75" i="15"/>
  <c r="A73" i="15"/>
  <c r="J73" i="15"/>
  <c r="H73" i="15"/>
  <c r="B73" i="15"/>
  <c r="AL74" i="16"/>
  <c r="AM74" i="16"/>
  <c r="AK74" i="16"/>
  <c r="W75" i="16"/>
  <c r="L74" i="16"/>
  <c r="Q75" i="16" s="1"/>
  <c r="M74" i="16"/>
  <c r="U79" i="16"/>
  <c r="AM74" i="20"/>
  <c r="AK74" i="20"/>
  <c r="AL74" i="20"/>
  <c r="W75" i="20"/>
  <c r="L74" i="20"/>
  <c r="Q75" i="20" s="1"/>
  <c r="M74" i="20"/>
  <c r="U77" i="20"/>
  <c r="C269" i="23" l="1"/>
  <c r="S268" i="23"/>
  <c r="AD268" i="23" s="1"/>
  <c r="F268" i="23"/>
  <c r="G268" i="23"/>
  <c r="B268" i="23" s="1"/>
  <c r="C278" i="15"/>
  <c r="S277" i="15"/>
  <c r="AD277" i="15" s="1"/>
  <c r="F277" i="15"/>
  <c r="G277" i="15"/>
  <c r="C277" i="22"/>
  <c r="S276" i="22"/>
  <c r="AD276" i="22" s="1"/>
  <c r="F276" i="22"/>
  <c r="S276" i="16"/>
  <c r="AD276" i="16" s="1"/>
  <c r="F276" i="16"/>
  <c r="C277" i="16"/>
  <c r="AK79" i="15"/>
  <c r="AL79" i="15"/>
  <c r="AM79" i="15"/>
  <c r="W80" i="15"/>
  <c r="M75" i="15"/>
  <c r="L75" i="15"/>
  <c r="Q76" i="15" s="1"/>
  <c r="U76" i="15"/>
  <c r="AK126" i="23"/>
  <c r="AL126" i="23"/>
  <c r="AM126" i="23"/>
  <c r="W127" i="23"/>
  <c r="M75" i="23"/>
  <c r="L75" i="23"/>
  <c r="Q76" i="23" s="1"/>
  <c r="U76" i="23"/>
  <c r="J75" i="23"/>
  <c r="A75" i="23"/>
  <c r="G76" i="23"/>
  <c r="F76" i="23"/>
  <c r="R76" i="23" s="1"/>
  <c r="S76" i="23"/>
  <c r="AD76" i="23" s="1"/>
  <c r="I76" i="23"/>
  <c r="C77" i="23"/>
  <c r="H75" i="23"/>
  <c r="B75" i="23"/>
  <c r="A74" i="15"/>
  <c r="J74" i="15"/>
  <c r="G75" i="15"/>
  <c r="F75" i="15"/>
  <c r="R75" i="15" s="1"/>
  <c r="I75" i="15"/>
  <c r="C76" i="15"/>
  <c r="S75" i="15"/>
  <c r="AD75" i="15" s="1"/>
  <c r="H74" i="15"/>
  <c r="B74" i="15"/>
  <c r="AL75" i="16"/>
  <c r="AM75" i="16"/>
  <c r="AK75" i="16"/>
  <c r="W76" i="16"/>
  <c r="L75" i="16"/>
  <c r="Q76" i="16" s="1"/>
  <c r="M75" i="16"/>
  <c r="U80" i="16"/>
  <c r="AL75" i="20"/>
  <c r="AK75" i="20"/>
  <c r="AM75" i="20"/>
  <c r="W76" i="20"/>
  <c r="M75" i="20"/>
  <c r="L75" i="20"/>
  <c r="Q76" i="20" s="1"/>
  <c r="U78" i="20"/>
  <c r="C270" i="23" l="1"/>
  <c r="F269" i="23"/>
  <c r="S269" i="23"/>
  <c r="AD269" i="23" s="1"/>
  <c r="G269" i="23"/>
  <c r="B269" i="23" s="1"/>
  <c r="C279" i="15"/>
  <c r="S278" i="15"/>
  <c r="AD278" i="15" s="1"/>
  <c r="F278" i="15"/>
  <c r="G278" i="15"/>
  <c r="C278" i="22"/>
  <c r="S277" i="22"/>
  <c r="AD277" i="22" s="1"/>
  <c r="F277" i="22"/>
  <c r="S277" i="16"/>
  <c r="AD277" i="16" s="1"/>
  <c r="F277" i="16"/>
  <c r="C278" i="16"/>
  <c r="AK80" i="15"/>
  <c r="AM80" i="15"/>
  <c r="AL80" i="15"/>
  <c r="W81" i="15"/>
  <c r="M76" i="15"/>
  <c r="L76" i="15"/>
  <c r="Q77" i="15" s="1"/>
  <c r="U77" i="15"/>
  <c r="AK127" i="23"/>
  <c r="AL127" i="23"/>
  <c r="AM127" i="23"/>
  <c r="W128" i="23"/>
  <c r="M76" i="23"/>
  <c r="L76" i="23"/>
  <c r="Q77" i="23" s="1"/>
  <c r="U77" i="23"/>
  <c r="B76" i="23"/>
  <c r="H76" i="23"/>
  <c r="G77" i="23"/>
  <c r="S77" i="23"/>
  <c r="AD77" i="23" s="1"/>
  <c r="F77" i="23"/>
  <c r="R77" i="23" s="1"/>
  <c r="C78" i="23"/>
  <c r="I77" i="23"/>
  <c r="J76" i="23"/>
  <c r="A76" i="23"/>
  <c r="B75" i="15"/>
  <c r="H75" i="15"/>
  <c r="G76" i="15"/>
  <c r="I76" i="15"/>
  <c r="S76" i="15"/>
  <c r="AD76" i="15" s="1"/>
  <c r="F76" i="15"/>
  <c r="R76" i="15" s="1"/>
  <c r="C77" i="15"/>
  <c r="J75" i="15"/>
  <c r="A75" i="15"/>
  <c r="AK76" i="16"/>
  <c r="AL76" i="16"/>
  <c r="AM76" i="16"/>
  <c r="W77" i="16"/>
  <c r="M76" i="16"/>
  <c r="L76" i="16"/>
  <c r="Q77" i="16" s="1"/>
  <c r="U81" i="16"/>
  <c r="AL76" i="20"/>
  <c r="AM76" i="20"/>
  <c r="AK76" i="20"/>
  <c r="W77" i="20"/>
  <c r="L76" i="20"/>
  <c r="Q77" i="20" s="1"/>
  <c r="M76" i="20"/>
  <c r="U79" i="20"/>
  <c r="C271" i="23" l="1"/>
  <c r="F270" i="23"/>
  <c r="S270" i="23"/>
  <c r="AD270" i="23" s="1"/>
  <c r="G270" i="23"/>
  <c r="B270" i="23" s="1"/>
  <c r="C280" i="15"/>
  <c r="S279" i="15"/>
  <c r="AD279" i="15" s="1"/>
  <c r="F279" i="15"/>
  <c r="G279" i="15"/>
  <c r="C279" i="22"/>
  <c r="S278" i="22"/>
  <c r="AD278" i="22" s="1"/>
  <c r="F278" i="22"/>
  <c r="S278" i="16"/>
  <c r="AD278" i="16" s="1"/>
  <c r="F278" i="16"/>
  <c r="C279" i="16"/>
  <c r="AM81" i="15"/>
  <c r="AK81" i="15"/>
  <c r="AL81" i="15"/>
  <c r="W82" i="15"/>
  <c r="M77" i="15"/>
  <c r="L77" i="15"/>
  <c r="Q78" i="15" s="1"/>
  <c r="U78" i="15"/>
  <c r="AK128" i="23"/>
  <c r="AM128" i="23"/>
  <c r="AL128" i="23"/>
  <c r="W129" i="23"/>
  <c r="L77" i="23"/>
  <c r="Q78" i="23" s="1"/>
  <c r="M77" i="23"/>
  <c r="U78" i="23"/>
  <c r="H77" i="23"/>
  <c r="B77" i="23"/>
  <c r="J77" i="23"/>
  <c r="A77" i="23"/>
  <c r="G78" i="23"/>
  <c r="F78" i="23"/>
  <c r="R78" i="23" s="1"/>
  <c r="S78" i="23"/>
  <c r="AD78" i="23" s="1"/>
  <c r="C79" i="23"/>
  <c r="I78" i="23"/>
  <c r="A76" i="15"/>
  <c r="J76" i="15"/>
  <c r="G77" i="15"/>
  <c r="F77" i="15"/>
  <c r="R77" i="15" s="1"/>
  <c r="S77" i="15"/>
  <c r="AD77" i="15" s="1"/>
  <c r="I77" i="15"/>
  <c r="C78" i="15"/>
  <c r="B76" i="15"/>
  <c r="H76" i="15"/>
  <c r="AM77" i="16"/>
  <c r="AL77" i="16"/>
  <c r="AK77" i="16"/>
  <c r="W78" i="16"/>
  <c r="M77" i="16"/>
  <c r="L77" i="16"/>
  <c r="Q78" i="16" s="1"/>
  <c r="U82" i="16"/>
  <c r="AK77" i="20"/>
  <c r="AL77" i="20"/>
  <c r="AM77" i="20"/>
  <c r="W78" i="20"/>
  <c r="M77" i="20"/>
  <c r="L77" i="20"/>
  <c r="Q78" i="20" s="1"/>
  <c r="U80" i="20"/>
  <c r="C272" i="23" l="1"/>
  <c r="S271" i="23"/>
  <c r="AD271" i="23" s="1"/>
  <c r="F271" i="23"/>
  <c r="G271" i="23"/>
  <c r="B271" i="23" s="1"/>
  <c r="C281" i="15"/>
  <c r="S280" i="15"/>
  <c r="AD280" i="15" s="1"/>
  <c r="F280" i="15"/>
  <c r="G280" i="15"/>
  <c r="C280" i="22"/>
  <c r="S279" i="22"/>
  <c r="AD279" i="22" s="1"/>
  <c r="F279" i="22"/>
  <c r="S279" i="16"/>
  <c r="AD279" i="16" s="1"/>
  <c r="F279" i="16"/>
  <c r="C280" i="16"/>
  <c r="AL82" i="15"/>
  <c r="AM82" i="15"/>
  <c r="AK82" i="15"/>
  <c r="W83" i="15"/>
  <c r="M78" i="15"/>
  <c r="L78" i="15"/>
  <c r="Q79" i="15" s="1"/>
  <c r="U79" i="15"/>
  <c r="AL129" i="23"/>
  <c r="AK129" i="23"/>
  <c r="AM129" i="23"/>
  <c r="W130" i="23"/>
  <c r="M78" i="23"/>
  <c r="L78" i="23"/>
  <c r="Q79" i="23" s="1"/>
  <c r="U79" i="23"/>
  <c r="G79" i="23"/>
  <c r="S79" i="23"/>
  <c r="AD79" i="23" s="1"/>
  <c r="F79" i="23"/>
  <c r="R79" i="23" s="1"/>
  <c r="I79" i="23"/>
  <c r="C80" i="23"/>
  <c r="J78" i="23"/>
  <c r="A78" i="23"/>
  <c r="B78" i="23"/>
  <c r="H78" i="23"/>
  <c r="H77" i="15"/>
  <c r="B77" i="15"/>
  <c r="J77" i="15"/>
  <c r="A77" i="15"/>
  <c r="G78" i="15"/>
  <c r="F78" i="15"/>
  <c r="R78" i="15" s="1"/>
  <c r="I78" i="15"/>
  <c r="C79" i="15"/>
  <c r="S78" i="15"/>
  <c r="AD78" i="15" s="1"/>
  <c r="AK78" i="16"/>
  <c r="AL78" i="16"/>
  <c r="AM78" i="16"/>
  <c r="W79" i="16"/>
  <c r="L78" i="16"/>
  <c r="Q79" i="16" s="1"/>
  <c r="M78" i="16"/>
  <c r="U83" i="16"/>
  <c r="AM78" i="20"/>
  <c r="AK78" i="20"/>
  <c r="AL78" i="20"/>
  <c r="W79" i="20"/>
  <c r="L78" i="20"/>
  <c r="Q79" i="20" s="1"/>
  <c r="M78" i="20"/>
  <c r="U81" i="20"/>
  <c r="C273" i="23" l="1"/>
  <c r="S272" i="23"/>
  <c r="AD272" i="23" s="1"/>
  <c r="F272" i="23"/>
  <c r="G272" i="23"/>
  <c r="B272" i="23" s="1"/>
  <c r="C282" i="15"/>
  <c r="S281" i="15"/>
  <c r="AD281" i="15" s="1"/>
  <c r="F281" i="15"/>
  <c r="G281" i="15"/>
  <c r="C281" i="22"/>
  <c r="F280" i="22"/>
  <c r="S280" i="22"/>
  <c r="AD280" i="22" s="1"/>
  <c r="S280" i="16"/>
  <c r="AD280" i="16" s="1"/>
  <c r="F280" i="16"/>
  <c r="C281" i="16"/>
  <c r="AK83" i="15"/>
  <c r="AL83" i="15"/>
  <c r="AM83" i="15"/>
  <c r="W84" i="15"/>
  <c r="M79" i="15"/>
  <c r="L79" i="15"/>
  <c r="Q80" i="15" s="1"/>
  <c r="U80" i="15"/>
  <c r="AM130" i="23"/>
  <c r="AL130" i="23"/>
  <c r="AK130" i="23"/>
  <c r="W131" i="23"/>
  <c r="L79" i="23"/>
  <c r="Q80" i="23" s="1"/>
  <c r="M79" i="23"/>
  <c r="U80" i="23"/>
  <c r="J79" i="23"/>
  <c r="A79" i="23"/>
  <c r="G80" i="23"/>
  <c r="F80" i="23"/>
  <c r="R80" i="23" s="1"/>
  <c r="S80" i="23"/>
  <c r="AD80" i="23" s="1"/>
  <c r="C81" i="23"/>
  <c r="I80" i="23"/>
  <c r="B79" i="23"/>
  <c r="H79" i="23"/>
  <c r="A78" i="15"/>
  <c r="J78" i="15"/>
  <c r="G79" i="15"/>
  <c r="S79" i="15"/>
  <c r="AD79" i="15" s="1"/>
  <c r="C80" i="15"/>
  <c r="I79" i="15"/>
  <c r="F79" i="15"/>
  <c r="R79" i="15" s="1"/>
  <c r="H78" i="15"/>
  <c r="B78" i="15"/>
  <c r="AL79" i="16"/>
  <c r="AM79" i="16"/>
  <c r="AK79" i="16"/>
  <c r="W80" i="16"/>
  <c r="M79" i="16"/>
  <c r="L79" i="16"/>
  <c r="Q80" i="16" s="1"/>
  <c r="U84" i="16"/>
  <c r="AK79" i="20"/>
  <c r="AM79" i="20"/>
  <c r="AL79" i="20"/>
  <c r="W80" i="20"/>
  <c r="M79" i="20"/>
  <c r="L79" i="20"/>
  <c r="Q80" i="20" s="1"/>
  <c r="U82" i="20"/>
  <c r="C274" i="23" l="1"/>
  <c r="F273" i="23"/>
  <c r="S273" i="23"/>
  <c r="AD273" i="23" s="1"/>
  <c r="G273" i="23"/>
  <c r="C283" i="15"/>
  <c r="S282" i="15"/>
  <c r="AD282" i="15" s="1"/>
  <c r="F282" i="15"/>
  <c r="G282" i="15"/>
  <c r="C282" i="22"/>
  <c r="S281" i="22"/>
  <c r="AD281" i="22" s="1"/>
  <c r="F281" i="22"/>
  <c r="S281" i="16"/>
  <c r="AD281" i="16" s="1"/>
  <c r="F281" i="16"/>
  <c r="C282" i="16"/>
  <c r="AK84" i="15"/>
  <c r="AL84" i="15"/>
  <c r="AM84" i="15"/>
  <c r="W85" i="15"/>
  <c r="M80" i="15"/>
  <c r="L80" i="15"/>
  <c r="Q81" i="15" s="1"/>
  <c r="U81" i="15"/>
  <c r="AL131" i="23"/>
  <c r="AM131" i="23"/>
  <c r="AK131" i="23"/>
  <c r="W132" i="23"/>
  <c r="M80" i="23"/>
  <c r="L80" i="23"/>
  <c r="Q81" i="23" s="1"/>
  <c r="U81" i="23"/>
  <c r="J80" i="23"/>
  <c r="A80" i="23"/>
  <c r="B80" i="23"/>
  <c r="H80" i="23"/>
  <c r="G81" i="23"/>
  <c r="S81" i="23"/>
  <c r="AD81" i="23" s="1"/>
  <c r="I81" i="23"/>
  <c r="F81" i="23"/>
  <c r="R81" i="23" s="1"/>
  <c r="C82" i="23"/>
  <c r="A79" i="15"/>
  <c r="J79" i="15"/>
  <c r="H79" i="15"/>
  <c r="B79" i="15"/>
  <c r="G80" i="15"/>
  <c r="C81" i="15"/>
  <c r="I80" i="15"/>
  <c r="F80" i="15"/>
  <c r="R80" i="15" s="1"/>
  <c r="S80" i="15"/>
  <c r="AD80" i="15" s="1"/>
  <c r="AM80" i="16"/>
  <c r="AK80" i="16"/>
  <c r="AL80" i="16"/>
  <c r="W81" i="16"/>
  <c r="L80" i="16"/>
  <c r="Q81" i="16" s="1"/>
  <c r="M80" i="16"/>
  <c r="U85" i="16"/>
  <c r="AL80" i="20"/>
  <c r="AM80" i="20"/>
  <c r="AK80" i="20"/>
  <c r="W81" i="20"/>
  <c r="L80" i="20"/>
  <c r="Q81" i="20" s="1"/>
  <c r="M80" i="20"/>
  <c r="U83" i="20"/>
  <c r="C275" i="23" l="1"/>
  <c r="F274" i="23"/>
  <c r="S274" i="23"/>
  <c r="AD274" i="23" s="1"/>
  <c r="G274" i="23"/>
  <c r="C284" i="15"/>
  <c r="S283" i="15"/>
  <c r="AD283" i="15" s="1"/>
  <c r="F283" i="15"/>
  <c r="G283" i="15"/>
  <c r="C283" i="22"/>
  <c r="S282" i="22"/>
  <c r="AD282" i="22" s="1"/>
  <c r="F282" i="22"/>
  <c r="S282" i="16"/>
  <c r="AD282" i="16" s="1"/>
  <c r="F282" i="16"/>
  <c r="C283" i="16"/>
  <c r="AM85" i="15"/>
  <c r="AL85" i="15"/>
  <c r="AK85" i="15"/>
  <c r="W86" i="15"/>
  <c r="M81" i="15"/>
  <c r="L81" i="15"/>
  <c r="Q82" i="15" s="1"/>
  <c r="U82" i="15"/>
  <c r="AK132" i="23"/>
  <c r="AL132" i="23"/>
  <c r="AM132" i="23"/>
  <c r="W133" i="23"/>
  <c r="M81" i="23"/>
  <c r="L81" i="23"/>
  <c r="Q82" i="23" s="1"/>
  <c r="U82" i="23"/>
  <c r="A81" i="23"/>
  <c r="J81" i="23"/>
  <c r="G82" i="23"/>
  <c r="F82" i="23"/>
  <c r="R82" i="23" s="1"/>
  <c r="S82" i="23"/>
  <c r="AD82" i="23" s="1"/>
  <c r="C83" i="23"/>
  <c r="I82" i="23"/>
  <c r="B81" i="23"/>
  <c r="H81" i="23"/>
  <c r="A80" i="15"/>
  <c r="J80" i="15"/>
  <c r="G81" i="15"/>
  <c r="S81" i="15"/>
  <c r="AD81" i="15" s="1"/>
  <c r="I81" i="15"/>
  <c r="C82" i="15"/>
  <c r="F81" i="15"/>
  <c r="R81" i="15" s="1"/>
  <c r="H80" i="15"/>
  <c r="B80" i="15"/>
  <c r="AM81" i="16"/>
  <c r="AL81" i="16"/>
  <c r="AK81" i="16"/>
  <c r="W82" i="16"/>
  <c r="M81" i="16"/>
  <c r="L81" i="16"/>
  <c r="Q82" i="16" s="1"/>
  <c r="U86" i="16"/>
  <c r="AL81" i="20"/>
  <c r="AK81" i="20"/>
  <c r="AM81" i="20"/>
  <c r="W82" i="20"/>
  <c r="M81" i="20"/>
  <c r="L81" i="20"/>
  <c r="Q82" i="20" s="1"/>
  <c r="U84" i="20"/>
  <c r="C276" i="23" l="1"/>
  <c r="S275" i="23"/>
  <c r="AD275" i="23" s="1"/>
  <c r="F275" i="23"/>
  <c r="G275" i="23"/>
  <c r="C285" i="15"/>
  <c r="S284" i="15"/>
  <c r="AD284" i="15" s="1"/>
  <c r="F284" i="15"/>
  <c r="G284" i="15"/>
  <c r="C284" i="22"/>
  <c r="S283" i="22"/>
  <c r="AD283" i="22" s="1"/>
  <c r="F283" i="22"/>
  <c r="S283" i="16"/>
  <c r="AD283" i="16" s="1"/>
  <c r="F283" i="16"/>
  <c r="C284" i="16"/>
  <c r="AL86" i="15"/>
  <c r="AM86" i="15"/>
  <c r="AK86" i="15"/>
  <c r="W87" i="15"/>
  <c r="M82" i="15"/>
  <c r="L82" i="15"/>
  <c r="Q83" i="15" s="1"/>
  <c r="U83" i="15"/>
  <c r="AM133" i="23"/>
  <c r="AK133" i="23"/>
  <c r="AL133" i="23"/>
  <c r="W134" i="23"/>
  <c r="L82" i="23"/>
  <c r="Q83" i="23" s="1"/>
  <c r="M82" i="23"/>
  <c r="U83" i="23"/>
  <c r="J82" i="23"/>
  <c r="A82" i="23"/>
  <c r="H82" i="23"/>
  <c r="B82" i="23"/>
  <c r="G83" i="23"/>
  <c r="I83" i="23"/>
  <c r="F83" i="23"/>
  <c r="R83" i="23" s="1"/>
  <c r="C84" i="23"/>
  <c r="S83" i="23"/>
  <c r="AD83" i="23" s="1"/>
  <c r="G82" i="15"/>
  <c r="S82" i="15"/>
  <c r="AD82" i="15" s="1"/>
  <c r="I82" i="15"/>
  <c r="F82" i="15"/>
  <c r="R82" i="15" s="1"/>
  <c r="C83" i="15"/>
  <c r="B81" i="15"/>
  <c r="H81" i="15"/>
  <c r="A81" i="15"/>
  <c r="J81" i="15"/>
  <c r="AK82" i="16"/>
  <c r="AL82" i="16"/>
  <c r="AM82" i="16"/>
  <c r="W83" i="16"/>
  <c r="M82" i="16"/>
  <c r="L82" i="16"/>
  <c r="Q83" i="16" s="1"/>
  <c r="U87" i="16"/>
  <c r="AK82" i="20"/>
  <c r="AL82" i="20"/>
  <c r="AM82" i="20"/>
  <c r="W83" i="20"/>
  <c r="L82" i="20"/>
  <c r="Q83" i="20" s="1"/>
  <c r="M82" i="20"/>
  <c r="U85" i="20"/>
  <c r="C277" i="23" l="1"/>
  <c r="S276" i="23"/>
  <c r="AD276" i="23" s="1"/>
  <c r="F276" i="23"/>
  <c r="G276" i="23"/>
  <c r="C286" i="15"/>
  <c r="S285" i="15"/>
  <c r="AD285" i="15" s="1"/>
  <c r="F285" i="15"/>
  <c r="G285" i="15"/>
  <c r="C285" i="22"/>
  <c r="S284" i="22"/>
  <c r="AD284" i="22" s="1"/>
  <c r="F284" i="22"/>
  <c r="S284" i="16"/>
  <c r="AD284" i="16" s="1"/>
  <c r="F284" i="16"/>
  <c r="C285" i="16"/>
  <c r="AK87" i="15"/>
  <c r="AL87" i="15"/>
  <c r="AM87" i="15"/>
  <c r="W88" i="15"/>
  <c r="M83" i="15"/>
  <c r="L83" i="15"/>
  <c r="Q84" i="15" s="1"/>
  <c r="U84" i="15"/>
  <c r="AK134" i="23"/>
  <c r="AM134" i="23"/>
  <c r="AL134" i="23"/>
  <c r="W135" i="23"/>
  <c r="M83" i="23"/>
  <c r="L83" i="23"/>
  <c r="Q84" i="23" s="1"/>
  <c r="U84" i="23"/>
  <c r="G84" i="23"/>
  <c r="C85" i="23"/>
  <c r="F84" i="23"/>
  <c r="R84" i="23" s="1"/>
  <c r="S84" i="23"/>
  <c r="AD84" i="23" s="1"/>
  <c r="I84" i="23"/>
  <c r="J83" i="23"/>
  <c r="A83" i="23"/>
  <c r="H83" i="23"/>
  <c r="B83" i="23"/>
  <c r="A82" i="15"/>
  <c r="J82" i="15"/>
  <c r="G83" i="15"/>
  <c r="S83" i="15"/>
  <c r="AD83" i="15" s="1"/>
  <c r="I83" i="15"/>
  <c r="C84" i="15"/>
  <c r="F83" i="15"/>
  <c r="R83" i="15" s="1"/>
  <c r="B82" i="15"/>
  <c r="H82" i="15"/>
  <c r="AL83" i="16"/>
  <c r="AM83" i="16"/>
  <c r="AK83" i="16"/>
  <c r="W84" i="16"/>
  <c r="M83" i="16"/>
  <c r="L83" i="16"/>
  <c r="Q84" i="16" s="1"/>
  <c r="U88" i="16"/>
  <c r="AK83" i="20"/>
  <c r="AM83" i="20"/>
  <c r="AL83" i="20"/>
  <c r="W84" i="20"/>
  <c r="L83" i="20"/>
  <c r="Q84" i="20" s="1"/>
  <c r="M83" i="20"/>
  <c r="U86" i="20"/>
  <c r="C278" i="23" l="1"/>
  <c r="F277" i="23"/>
  <c r="S277" i="23"/>
  <c r="AD277" i="23" s="1"/>
  <c r="G277" i="23"/>
  <c r="C287" i="15"/>
  <c r="S286" i="15"/>
  <c r="AD286" i="15" s="1"/>
  <c r="F286" i="15"/>
  <c r="G286" i="15"/>
  <c r="C286" i="22"/>
  <c r="S285" i="22"/>
  <c r="AD285" i="22" s="1"/>
  <c r="F285" i="22"/>
  <c r="S285" i="16"/>
  <c r="AD285" i="16" s="1"/>
  <c r="F285" i="16"/>
  <c r="C286" i="16"/>
  <c r="AK88" i="15"/>
  <c r="AM88" i="15"/>
  <c r="AL88" i="15"/>
  <c r="W89" i="15"/>
  <c r="M84" i="15"/>
  <c r="L84" i="15"/>
  <c r="Q85" i="15" s="1"/>
  <c r="U85" i="15"/>
  <c r="AK135" i="23"/>
  <c r="AL135" i="23"/>
  <c r="AM135" i="23"/>
  <c r="W136" i="23"/>
  <c r="L84" i="23"/>
  <c r="Q85" i="23" s="1"/>
  <c r="M84" i="23"/>
  <c r="U85" i="23"/>
  <c r="G85" i="23"/>
  <c r="I85" i="23"/>
  <c r="F85" i="23"/>
  <c r="R85" i="23" s="1"/>
  <c r="C86" i="23"/>
  <c r="S85" i="23"/>
  <c r="AD85" i="23" s="1"/>
  <c r="A84" i="23"/>
  <c r="J84" i="23"/>
  <c r="B84" i="23"/>
  <c r="H84" i="23"/>
  <c r="H83" i="15"/>
  <c r="B83" i="15"/>
  <c r="G84" i="15"/>
  <c r="C85" i="15"/>
  <c r="S84" i="15"/>
  <c r="AD84" i="15" s="1"/>
  <c r="I84" i="15"/>
  <c r="F84" i="15"/>
  <c r="R84" i="15" s="1"/>
  <c r="J83" i="15"/>
  <c r="A83" i="15"/>
  <c r="AL84" i="16"/>
  <c r="AK84" i="16"/>
  <c r="AM84" i="16"/>
  <c r="W85" i="16"/>
  <c r="L84" i="16"/>
  <c r="Q85" i="16" s="1"/>
  <c r="M84" i="16"/>
  <c r="U89" i="16"/>
  <c r="AK84" i="20"/>
  <c r="AL84" i="20"/>
  <c r="AM84" i="20"/>
  <c r="W85" i="20"/>
  <c r="M84" i="20"/>
  <c r="L84" i="20"/>
  <c r="Q85" i="20" s="1"/>
  <c r="U87" i="20"/>
  <c r="C279" i="23" l="1"/>
  <c r="F278" i="23"/>
  <c r="S278" i="23"/>
  <c r="AD278" i="23" s="1"/>
  <c r="G278" i="23"/>
  <c r="C288" i="15"/>
  <c r="S287" i="15"/>
  <c r="AD287" i="15" s="1"/>
  <c r="F287" i="15"/>
  <c r="G287" i="15"/>
  <c r="C287" i="22"/>
  <c r="S286" i="22"/>
  <c r="AD286" i="22" s="1"/>
  <c r="F286" i="22"/>
  <c r="S286" i="16"/>
  <c r="AD286" i="16" s="1"/>
  <c r="F286" i="16"/>
  <c r="C287" i="16"/>
  <c r="AM89" i="15"/>
  <c r="AK89" i="15"/>
  <c r="AL89" i="15"/>
  <c r="W90" i="15"/>
  <c r="M85" i="15"/>
  <c r="L85" i="15"/>
  <c r="Q86" i="15" s="1"/>
  <c r="U86" i="15"/>
  <c r="AM136" i="23"/>
  <c r="AK136" i="23"/>
  <c r="AL136" i="23"/>
  <c r="W137" i="23"/>
  <c r="L85" i="23"/>
  <c r="Q86" i="23" s="1"/>
  <c r="M85" i="23"/>
  <c r="U86" i="23"/>
  <c r="G86" i="23"/>
  <c r="I86" i="23"/>
  <c r="F86" i="23"/>
  <c r="R86" i="23" s="1"/>
  <c r="S86" i="23"/>
  <c r="AD86" i="23" s="1"/>
  <c r="C87" i="23"/>
  <c r="A85" i="23"/>
  <c r="J85" i="23"/>
  <c r="H85" i="23"/>
  <c r="B85" i="23"/>
  <c r="G85" i="15"/>
  <c r="F85" i="15"/>
  <c r="R85" i="15" s="1"/>
  <c r="I85" i="15"/>
  <c r="C86" i="15"/>
  <c r="S85" i="15"/>
  <c r="AD85" i="15" s="1"/>
  <c r="H84" i="15"/>
  <c r="B84" i="15"/>
  <c r="A84" i="15"/>
  <c r="J84" i="15"/>
  <c r="AK85" i="16"/>
  <c r="AL85" i="16"/>
  <c r="AM85" i="16"/>
  <c r="W86" i="16"/>
  <c r="M85" i="16"/>
  <c r="L85" i="16"/>
  <c r="Q86" i="16" s="1"/>
  <c r="U90" i="16"/>
  <c r="AK85" i="20"/>
  <c r="AL85" i="20"/>
  <c r="AM85" i="20"/>
  <c r="W86" i="20"/>
  <c r="M85" i="20"/>
  <c r="L85" i="20"/>
  <c r="Q86" i="20" s="1"/>
  <c r="U88" i="20"/>
  <c r="C280" i="23" l="1"/>
  <c r="S279" i="23"/>
  <c r="AD279" i="23" s="1"/>
  <c r="F279" i="23"/>
  <c r="G279" i="23"/>
  <c r="C289" i="15"/>
  <c r="F288" i="15"/>
  <c r="S288" i="15"/>
  <c r="AD288" i="15" s="1"/>
  <c r="G288" i="15"/>
  <c r="C288" i="22"/>
  <c r="S287" i="22"/>
  <c r="AD287" i="22" s="1"/>
  <c r="F287" i="22"/>
  <c r="S287" i="16"/>
  <c r="AD287" i="16" s="1"/>
  <c r="F287" i="16"/>
  <c r="C288" i="16"/>
  <c r="AL90" i="15"/>
  <c r="AM90" i="15"/>
  <c r="AK90" i="15"/>
  <c r="W91" i="15"/>
  <c r="M86" i="15"/>
  <c r="L86" i="15"/>
  <c r="Q87" i="15" s="1"/>
  <c r="U87" i="15"/>
  <c r="AL137" i="23"/>
  <c r="AM137" i="23"/>
  <c r="AK137" i="23"/>
  <c r="W138" i="23"/>
  <c r="L86" i="23"/>
  <c r="Q87" i="23" s="1"/>
  <c r="M86" i="23"/>
  <c r="U87" i="23"/>
  <c r="A86" i="23"/>
  <c r="J86" i="23"/>
  <c r="G87" i="23"/>
  <c r="C88" i="23"/>
  <c r="S87" i="23"/>
  <c r="AD87" i="23" s="1"/>
  <c r="I87" i="23"/>
  <c r="F87" i="23"/>
  <c r="R87" i="23" s="1"/>
  <c r="H86" i="23"/>
  <c r="B86" i="23"/>
  <c r="G86" i="15"/>
  <c r="F86" i="15"/>
  <c r="R86" i="15" s="1"/>
  <c r="I86" i="15"/>
  <c r="C87" i="15"/>
  <c r="S86" i="15"/>
  <c r="AD86" i="15" s="1"/>
  <c r="A85" i="15"/>
  <c r="J85" i="15"/>
  <c r="H85" i="15"/>
  <c r="B85" i="15"/>
  <c r="AM86" i="16"/>
  <c r="AL86" i="16"/>
  <c r="AK86" i="16"/>
  <c r="W87" i="16"/>
  <c r="M86" i="16"/>
  <c r="L86" i="16"/>
  <c r="Q87" i="16" s="1"/>
  <c r="U91" i="16"/>
  <c r="AM86" i="20"/>
  <c r="AK86" i="20"/>
  <c r="AL86" i="20"/>
  <c r="W87" i="20"/>
  <c r="M86" i="20"/>
  <c r="L86" i="20"/>
  <c r="Q87" i="20" s="1"/>
  <c r="U89" i="20"/>
  <c r="C281" i="23" l="1"/>
  <c r="S280" i="23"/>
  <c r="AD280" i="23" s="1"/>
  <c r="F280" i="23"/>
  <c r="G280" i="23"/>
  <c r="C290" i="15"/>
  <c r="S289" i="15"/>
  <c r="AD289" i="15" s="1"/>
  <c r="F289" i="15"/>
  <c r="G289" i="15"/>
  <c r="C289" i="22"/>
  <c r="S288" i="22"/>
  <c r="AD288" i="22" s="1"/>
  <c r="F288" i="22"/>
  <c r="S288" i="16"/>
  <c r="AD288" i="16" s="1"/>
  <c r="F288" i="16"/>
  <c r="C289" i="16"/>
  <c r="AK91" i="15"/>
  <c r="AL91" i="15"/>
  <c r="AM91" i="15"/>
  <c r="W92" i="15"/>
  <c r="M87" i="15"/>
  <c r="L87" i="15"/>
  <c r="Q88" i="15" s="1"/>
  <c r="U88" i="15"/>
  <c r="AK138" i="23"/>
  <c r="AM138" i="23"/>
  <c r="AL138" i="23"/>
  <c r="W139" i="23"/>
  <c r="L87" i="23"/>
  <c r="Q88" i="23" s="1"/>
  <c r="M87" i="23"/>
  <c r="U88" i="23"/>
  <c r="G88" i="23"/>
  <c r="I88" i="23"/>
  <c r="S88" i="23"/>
  <c r="AD88" i="23" s="1"/>
  <c r="F88" i="23"/>
  <c r="R88" i="23" s="1"/>
  <c r="C89" i="23"/>
  <c r="B87" i="23"/>
  <c r="H87" i="23"/>
  <c r="J87" i="23"/>
  <c r="A87" i="23"/>
  <c r="G87" i="15"/>
  <c r="F87" i="15"/>
  <c r="R87" i="15" s="1"/>
  <c r="I87" i="15"/>
  <c r="C88" i="15"/>
  <c r="S87" i="15"/>
  <c r="AD87" i="15" s="1"/>
  <c r="A86" i="15"/>
  <c r="J86" i="15"/>
  <c r="B86" i="15"/>
  <c r="H86" i="15"/>
  <c r="AL87" i="16"/>
  <c r="AM87" i="16"/>
  <c r="AK87" i="16"/>
  <c r="W88" i="16"/>
  <c r="M87" i="16"/>
  <c r="L87" i="16"/>
  <c r="Q88" i="16" s="1"/>
  <c r="U92" i="16"/>
  <c r="AM87" i="20"/>
  <c r="AL87" i="20"/>
  <c r="AK87" i="20"/>
  <c r="W88" i="20"/>
  <c r="M87" i="20"/>
  <c r="L87" i="20"/>
  <c r="Q88" i="20" s="1"/>
  <c r="U90" i="20"/>
  <c r="C282" i="23" l="1"/>
  <c r="F281" i="23"/>
  <c r="S281" i="23"/>
  <c r="AD281" i="23" s="1"/>
  <c r="G281" i="23"/>
  <c r="C291" i="15"/>
  <c r="S290" i="15"/>
  <c r="AD290" i="15" s="1"/>
  <c r="F290" i="15"/>
  <c r="G290" i="15"/>
  <c r="C290" i="22"/>
  <c r="S289" i="22"/>
  <c r="AD289" i="22" s="1"/>
  <c r="F289" i="22"/>
  <c r="S289" i="16"/>
  <c r="AD289" i="16" s="1"/>
  <c r="F289" i="16"/>
  <c r="C290" i="16"/>
  <c r="AK92" i="15"/>
  <c r="AL92" i="15"/>
  <c r="AM92" i="15"/>
  <c r="W93" i="15"/>
  <c r="M88" i="15"/>
  <c r="L88" i="15"/>
  <c r="Q89" i="15" s="1"/>
  <c r="U89" i="15"/>
  <c r="AK139" i="23"/>
  <c r="AL139" i="23"/>
  <c r="AM139" i="23"/>
  <c r="W140" i="23"/>
  <c r="L88" i="23"/>
  <c r="Q89" i="23" s="1"/>
  <c r="M88" i="23"/>
  <c r="U89" i="23"/>
  <c r="A88" i="23"/>
  <c r="J88" i="23"/>
  <c r="G89" i="23"/>
  <c r="F89" i="23"/>
  <c r="R89" i="23" s="1"/>
  <c r="I89" i="23"/>
  <c r="C90" i="23"/>
  <c r="S89" i="23"/>
  <c r="AD89" i="23" s="1"/>
  <c r="H88" i="23"/>
  <c r="B88" i="23"/>
  <c r="G88" i="15"/>
  <c r="I88" i="15"/>
  <c r="C89" i="15"/>
  <c r="S88" i="15"/>
  <c r="AD88" i="15" s="1"/>
  <c r="F88" i="15"/>
  <c r="R88" i="15" s="1"/>
  <c r="A87" i="15"/>
  <c r="J87" i="15"/>
  <c r="B87" i="15"/>
  <c r="H87" i="15"/>
  <c r="AL88" i="16"/>
  <c r="AK88" i="16"/>
  <c r="AM88" i="16"/>
  <c r="W89" i="16"/>
  <c r="M88" i="16"/>
  <c r="L88" i="16"/>
  <c r="Q89" i="16" s="1"/>
  <c r="U93" i="16"/>
  <c r="AL88" i="20"/>
  <c r="AM88" i="20"/>
  <c r="AK88" i="20"/>
  <c r="W89" i="20"/>
  <c r="L88" i="20"/>
  <c r="Q89" i="20" s="1"/>
  <c r="M88" i="20"/>
  <c r="U91" i="20"/>
  <c r="C283" i="23" l="1"/>
  <c r="F282" i="23"/>
  <c r="S282" i="23"/>
  <c r="AD282" i="23" s="1"/>
  <c r="G282" i="23"/>
  <c r="C292" i="15"/>
  <c r="S291" i="15"/>
  <c r="AD291" i="15" s="1"/>
  <c r="F291" i="15"/>
  <c r="G291" i="15"/>
  <c r="C291" i="22"/>
  <c r="S290" i="22"/>
  <c r="AD290" i="22" s="1"/>
  <c r="F290" i="22"/>
  <c r="S290" i="16"/>
  <c r="AD290" i="16" s="1"/>
  <c r="F290" i="16"/>
  <c r="C291" i="16"/>
  <c r="AM93" i="15"/>
  <c r="AK93" i="15"/>
  <c r="AL93" i="15"/>
  <c r="W94" i="15"/>
  <c r="M89" i="15"/>
  <c r="L89" i="15"/>
  <c r="Q90" i="15" s="1"/>
  <c r="U90" i="15"/>
  <c r="AM140" i="23"/>
  <c r="AK140" i="23"/>
  <c r="AL140" i="23"/>
  <c r="W141" i="23"/>
  <c r="L89" i="23"/>
  <c r="Q90" i="23" s="1"/>
  <c r="M89" i="23"/>
  <c r="U90" i="23"/>
  <c r="G90" i="23"/>
  <c r="F90" i="23"/>
  <c r="R90" i="23" s="1"/>
  <c r="I90" i="23"/>
  <c r="S90" i="23"/>
  <c r="AD90" i="23" s="1"/>
  <c r="C91" i="23"/>
  <c r="B89" i="23"/>
  <c r="H89" i="23"/>
  <c r="J89" i="23"/>
  <c r="A89" i="23"/>
  <c r="G89" i="15"/>
  <c r="F89" i="15"/>
  <c r="R89" i="15" s="1"/>
  <c r="S89" i="15"/>
  <c r="AD89" i="15" s="1"/>
  <c r="I89" i="15"/>
  <c r="C90" i="15"/>
  <c r="J88" i="15"/>
  <c r="A88" i="15"/>
  <c r="H88" i="15"/>
  <c r="B88" i="15"/>
  <c r="AM89" i="16"/>
  <c r="AK89" i="16"/>
  <c r="AL89" i="16"/>
  <c r="W90" i="16"/>
  <c r="M89" i="16"/>
  <c r="L89" i="16"/>
  <c r="Q90" i="16" s="1"/>
  <c r="U94" i="16"/>
  <c r="AK89" i="20"/>
  <c r="AL89" i="20"/>
  <c r="AM89" i="20"/>
  <c r="W90" i="20"/>
  <c r="L89" i="20"/>
  <c r="Q90" i="20" s="1"/>
  <c r="M89" i="20"/>
  <c r="U92" i="20"/>
  <c r="C284" i="23" l="1"/>
  <c r="S283" i="23"/>
  <c r="AD283" i="23" s="1"/>
  <c r="F283" i="23"/>
  <c r="G283" i="23"/>
  <c r="C293" i="15"/>
  <c r="F292" i="15"/>
  <c r="S292" i="15"/>
  <c r="AD292" i="15" s="1"/>
  <c r="G292" i="15"/>
  <c r="C292" i="22"/>
  <c r="S291" i="22"/>
  <c r="AD291" i="22" s="1"/>
  <c r="F291" i="22"/>
  <c r="S291" i="16"/>
  <c r="AD291" i="16" s="1"/>
  <c r="F291" i="16"/>
  <c r="C292" i="16"/>
  <c r="AM94" i="15"/>
  <c r="AL94" i="15"/>
  <c r="AK94" i="15"/>
  <c r="W95" i="15"/>
  <c r="M90" i="15"/>
  <c r="L90" i="15"/>
  <c r="Q91" i="15" s="1"/>
  <c r="U91" i="15"/>
  <c r="AL141" i="23"/>
  <c r="AM141" i="23"/>
  <c r="AK141" i="23"/>
  <c r="W142" i="23"/>
  <c r="L90" i="23"/>
  <c r="Q91" i="23" s="1"/>
  <c r="M90" i="23"/>
  <c r="U91" i="23"/>
  <c r="A90" i="23"/>
  <c r="J90" i="23"/>
  <c r="G91" i="23"/>
  <c r="I91" i="23"/>
  <c r="F91" i="23"/>
  <c r="R91" i="23" s="1"/>
  <c r="C92" i="23"/>
  <c r="S91" i="23"/>
  <c r="AD91" i="23" s="1"/>
  <c r="H90" i="23"/>
  <c r="B90" i="23"/>
  <c r="A89" i="15"/>
  <c r="J89" i="15"/>
  <c r="G90" i="15"/>
  <c r="I90" i="15"/>
  <c r="C91" i="15"/>
  <c r="F90" i="15"/>
  <c r="R90" i="15" s="1"/>
  <c r="S90" i="15"/>
  <c r="AD90" i="15" s="1"/>
  <c r="B89" i="15"/>
  <c r="H89" i="15"/>
  <c r="U95" i="16"/>
  <c r="AK90" i="16"/>
  <c r="AL90" i="16"/>
  <c r="AM90" i="16"/>
  <c r="W91" i="16"/>
  <c r="M90" i="16"/>
  <c r="L90" i="16"/>
  <c r="Q91" i="16" s="1"/>
  <c r="AK90" i="20"/>
  <c r="AL90" i="20"/>
  <c r="AM90" i="20"/>
  <c r="W91" i="20"/>
  <c r="M90" i="20"/>
  <c r="L90" i="20"/>
  <c r="Q91" i="20" s="1"/>
  <c r="U93" i="20"/>
  <c r="C285" i="23" l="1"/>
  <c r="S284" i="23"/>
  <c r="AD284" i="23" s="1"/>
  <c r="F284" i="23"/>
  <c r="G284" i="23"/>
  <c r="C294" i="15"/>
  <c r="S293" i="15"/>
  <c r="AD293" i="15" s="1"/>
  <c r="F293" i="15"/>
  <c r="G293" i="15"/>
  <c r="C293" i="22"/>
  <c r="S292" i="22"/>
  <c r="AD292" i="22" s="1"/>
  <c r="F292" i="22"/>
  <c r="S292" i="16"/>
  <c r="AD292" i="16" s="1"/>
  <c r="F292" i="16"/>
  <c r="C293" i="16"/>
  <c r="AL95" i="15"/>
  <c r="AK95" i="15"/>
  <c r="AM95" i="15"/>
  <c r="W96" i="15"/>
  <c r="M91" i="15"/>
  <c r="L91" i="15"/>
  <c r="Q92" i="15" s="1"/>
  <c r="U92" i="15"/>
  <c r="AK142" i="23"/>
  <c r="AM142" i="23"/>
  <c r="AL142" i="23"/>
  <c r="W143" i="23"/>
  <c r="M91" i="23"/>
  <c r="L91" i="23"/>
  <c r="Q92" i="23" s="1"/>
  <c r="U92" i="23"/>
  <c r="J91" i="23"/>
  <c r="A91" i="23"/>
  <c r="B91" i="23"/>
  <c r="H91" i="23"/>
  <c r="G92" i="23"/>
  <c r="F92" i="23"/>
  <c r="R92" i="23" s="1"/>
  <c r="S92" i="23"/>
  <c r="AD92" i="23" s="1"/>
  <c r="C93" i="23"/>
  <c r="I92" i="23"/>
  <c r="J90" i="15"/>
  <c r="A90" i="15"/>
  <c r="H90" i="15"/>
  <c r="B90" i="15"/>
  <c r="G91" i="15"/>
  <c r="F91" i="15"/>
  <c r="R91" i="15" s="1"/>
  <c r="I91" i="15"/>
  <c r="C92" i="15"/>
  <c r="S91" i="15"/>
  <c r="AD91" i="15" s="1"/>
  <c r="U96" i="16"/>
  <c r="AL91" i="16"/>
  <c r="AM91" i="16"/>
  <c r="AK91" i="16"/>
  <c r="W92" i="16"/>
  <c r="M91" i="16"/>
  <c r="L91" i="16"/>
  <c r="Q92" i="16" s="1"/>
  <c r="AL91" i="20"/>
  <c r="AK91" i="20"/>
  <c r="AM91" i="20"/>
  <c r="W92" i="20"/>
  <c r="M91" i="20"/>
  <c r="L91" i="20"/>
  <c r="Q92" i="20" s="1"/>
  <c r="U94" i="20"/>
  <c r="C286" i="23" l="1"/>
  <c r="F285" i="23"/>
  <c r="S285" i="23"/>
  <c r="AD285" i="23" s="1"/>
  <c r="G285" i="23"/>
  <c r="C295" i="15"/>
  <c r="S294" i="15"/>
  <c r="AD294" i="15" s="1"/>
  <c r="F294" i="15"/>
  <c r="G294" i="15"/>
  <c r="C294" i="22"/>
  <c r="S293" i="22"/>
  <c r="AD293" i="22" s="1"/>
  <c r="F293" i="22"/>
  <c r="S293" i="16"/>
  <c r="AD293" i="16" s="1"/>
  <c r="F293" i="16"/>
  <c r="C294" i="16"/>
  <c r="AK96" i="15"/>
  <c r="AM96" i="15"/>
  <c r="AL96" i="15"/>
  <c r="W97" i="15"/>
  <c r="M92" i="15"/>
  <c r="L92" i="15"/>
  <c r="Q93" i="15" s="1"/>
  <c r="U93" i="15"/>
  <c r="AM143" i="23"/>
  <c r="AL143" i="23"/>
  <c r="AK143" i="23"/>
  <c r="W144" i="23"/>
  <c r="L92" i="23"/>
  <c r="Q93" i="23" s="1"/>
  <c r="M92" i="23"/>
  <c r="U93" i="23"/>
  <c r="G93" i="23"/>
  <c r="F93" i="23"/>
  <c r="R93" i="23" s="1"/>
  <c r="C94" i="23"/>
  <c r="S93" i="23"/>
  <c r="AD93" i="23" s="1"/>
  <c r="I93" i="23"/>
  <c r="J92" i="23"/>
  <c r="A92" i="23"/>
  <c r="H92" i="23"/>
  <c r="B92" i="23"/>
  <c r="G92" i="15"/>
  <c r="F92" i="15"/>
  <c r="R92" i="15" s="1"/>
  <c r="I92" i="15"/>
  <c r="S92" i="15"/>
  <c r="AD92" i="15" s="1"/>
  <c r="C93" i="15"/>
  <c r="A91" i="15"/>
  <c r="J91" i="15"/>
  <c r="B91" i="15"/>
  <c r="H91" i="15"/>
  <c r="U97" i="16"/>
  <c r="AL92" i="16"/>
  <c r="AK92" i="16"/>
  <c r="AM92" i="16"/>
  <c r="W93" i="16"/>
  <c r="L92" i="16"/>
  <c r="Q93" i="16" s="1"/>
  <c r="M92" i="16"/>
  <c r="AM92" i="20"/>
  <c r="AK92" i="20"/>
  <c r="AL92" i="20"/>
  <c r="W93" i="20"/>
  <c r="L92" i="20"/>
  <c r="Q93" i="20" s="1"/>
  <c r="M92" i="20"/>
  <c r="U95" i="20"/>
  <c r="C287" i="23" l="1"/>
  <c r="F286" i="23"/>
  <c r="S286" i="23"/>
  <c r="AD286" i="23" s="1"/>
  <c r="G286" i="23"/>
  <c r="C296" i="15"/>
  <c r="S295" i="15"/>
  <c r="AD295" i="15" s="1"/>
  <c r="F295" i="15"/>
  <c r="G295" i="15"/>
  <c r="C295" i="22"/>
  <c r="S294" i="22"/>
  <c r="AD294" i="22" s="1"/>
  <c r="F294" i="22"/>
  <c r="S294" i="16"/>
  <c r="AD294" i="16" s="1"/>
  <c r="F294" i="16"/>
  <c r="C295" i="16"/>
  <c r="AK97" i="15"/>
  <c r="AL97" i="15"/>
  <c r="AM97" i="15"/>
  <c r="W98" i="15"/>
  <c r="M93" i="15"/>
  <c r="L93" i="15"/>
  <c r="Q94" i="15" s="1"/>
  <c r="U94" i="15"/>
  <c r="AL144" i="23"/>
  <c r="AM144" i="23"/>
  <c r="AK144" i="23"/>
  <c r="W145" i="23"/>
  <c r="M93" i="23"/>
  <c r="L93" i="23"/>
  <c r="Q94" i="23" s="1"/>
  <c r="U94" i="23"/>
  <c r="G94" i="23"/>
  <c r="S94" i="23"/>
  <c r="AD94" i="23" s="1"/>
  <c r="F94" i="23"/>
  <c r="R94" i="23" s="1"/>
  <c r="C95" i="23"/>
  <c r="I94" i="23"/>
  <c r="J93" i="23"/>
  <c r="A93" i="23"/>
  <c r="H93" i="23"/>
  <c r="B93" i="23"/>
  <c r="A92" i="15"/>
  <c r="J92" i="15"/>
  <c r="G93" i="15"/>
  <c r="C94" i="15"/>
  <c r="S93" i="15"/>
  <c r="AD93" i="15" s="1"/>
  <c r="F93" i="15"/>
  <c r="R93" i="15" s="1"/>
  <c r="I93" i="15"/>
  <c r="B92" i="15"/>
  <c r="H92" i="15"/>
  <c r="AK93" i="16"/>
  <c r="AL93" i="16"/>
  <c r="AM93" i="16"/>
  <c r="W94" i="16"/>
  <c r="L93" i="16"/>
  <c r="Q94" i="16" s="1"/>
  <c r="M93" i="16"/>
  <c r="U98" i="16"/>
  <c r="AK93" i="20"/>
  <c r="AL93" i="20"/>
  <c r="AM93" i="20"/>
  <c r="W94" i="20"/>
  <c r="M93" i="20"/>
  <c r="L93" i="20"/>
  <c r="Q94" i="20" s="1"/>
  <c r="U96" i="20"/>
  <c r="C288" i="23" l="1"/>
  <c r="S287" i="23"/>
  <c r="AD287" i="23" s="1"/>
  <c r="F287" i="23"/>
  <c r="G287" i="23"/>
  <c r="C297" i="15"/>
  <c r="S296" i="15"/>
  <c r="AD296" i="15" s="1"/>
  <c r="F296" i="15"/>
  <c r="G296" i="15"/>
  <c r="C296" i="22"/>
  <c r="S295" i="22"/>
  <c r="AD295" i="22" s="1"/>
  <c r="F295" i="22"/>
  <c r="S295" i="16"/>
  <c r="AD295" i="16" s="1"/>
  <c r="F295" i="16"/>
  <c r="C296" i="16"/>
  <c r="AM98" i="15"/>
  <c r="AL98" i="15"/>
  <c r="AK98" i="15"/>
  <c r="W99" i="15"/>
  <c r="M94" i="15"/>
  <c r="L94" i="15"/>
  <c r="Q95" i="15" s="1"/>
  <c r="U95" i="15"/>
  <c r="AK145" i="23"/>
  <c r="AM145" i="23"/>
  <c r="AL145" i="23"/>
  <c r="W146" i="23"/>
  <c r="L94" i="23"/>
  <c r="Q95" i="23" s="1"/>
  <c r="M94" i="23"/>
  <c r="U95" i="23"/>
  <c r="G95" i="23"/>
  <c r="I95" i="23"/>
  <c r="F95" i="23"/>
  <c r="R95" i="23" s="1"/>
  <c r="S95" i="23"/>
  <c r="AD95" i="23" s="1"/>
  <c r="C96" i="23"/>
  <c r="A94" i="23"/>
  <c r="J94" i="23"/>
  <c r="B94" i="23"/>
  <c r="H94" i="23"/>
  <c r="G94" i="15"/>
  <c r="I94" i="15"/>
  <c r="C95" i="15"/>
  <c r="S94" i="15"/>
  <c r="AD94" i="15" s="1"/>
  <c r="F94" i="15"/>
  <c r="R94" i="15" s="1"/>
  <c r="A93" i="15"/>
  <c r="J93" i="15"/>
  <c r="B93" i="15"/>
  <c r="H93" i="15"/>
  <c r="AK94" i="16"/>
  <c r="AL94" i="16"/>
  <c r="AM94" i="16"/>
  <c r="W95" i="16"/>
  <c r="M94" i="16"/>
  <c r="L94" i="16"/>
  <c r="Q95" i="16" s="1"/>
  <c r="U99" i="16"/>
  <c r="AL94" i="20"/>
  <c r="AM94" i="20"/>
  <c r="AK94" i="20"/>
  <c r="W95" i="20"/>
  <c r="L94" i="20"/>
  <c r="Q95" i="20" s="1"/>
  <c r="M94" i="20"/>
  <c r="U97" i="20"/>
  <c r="C289" i="23" l="1"/>
  <c r="S288" i="23"/>
  <c r="AD288" i="23" s="1"/>
  <c r="F288" i="23"/>
  <c r="G288" i="23"/>
  <c r="C298" i="15"/>
  <c r="S297" i="15"/>
  <c r="AD297" i="15" s="1"/>
  <c r="F297" i="15"/>
  <c r="G297" i="15"/>
  <c r="C297" i="22"/>
  <c r="F296" i="22"/>
  <c r="S296" i="22"/>
  <c r="AD296" i="22" s="1"/>
  <c r="S296" i="16"/>
  <c r="AD296" i="16" s="1"/>
  <c r="F296" i="16"/>
  <c r="C297" i="16"/>
  <c r="AL99" i="15"/>
  <c r="AK99" i="15"/>
  <c r="AM99" i="15"/>
  <c r="W100" i="15"/>
  <c r="M95" i="15"/>
  <c r="L95" i="15"/>
  <c r="Q96" i="15" s="1"/>
  <c r="U96" i="15"/>
  <c r="AL146" i="23"/>
  <c r="AK146" i="23"/>
  <c r="AM146" i="23"/>
  <c r="W147" i="23"/>
  <c r="M95" i="23"/>
  <c r="L95" i="23"/>
  <c r="Q96" i="23" s="1"/>
  <c r="U96" i="23"/>
  <c r="G96" i="23"/>
  <c r="F96" i="23"/>
  <c r="R96" i="23" s="1"/>
  <c r="C97" i="23"/>
  <c r="S96" i="23"/>
  <c r="AD96" i="23" s="1"/>
  <c r="I96" i="23"/>
  <c r="A95" i="23"/>
  <c r="J95" i="23"/>
  <c r="B95" i="23"/>
  <c r="H95" i="23"/>
  <c r="G95" i="15"/>
  <c r="F95" i="15"/>
  <c r="R95" i="15" s="1"/>
  <c r="C96" i="15"/>
  <c r="I95" i="15"/>
  <c r="S95" i="15"/>
  <c r="AD95" i="15" s="1"/>
  <c r="A94" i="15"/>
  <c r="J94" i="15"/>
  <c r="H94" i="15"/>
  <c r="B94" i="15"/>
  <c r="AL95" i="16"/>
  <c r="AM95" i="16"/>
  <c r="AK95" i="16"/>
  <c r="W96" i="16"/>
  <c r="M95" i="16"/>
  <c r="L95" i="16"/>
  <c r="Q96" i="16" s="1"/>
  <c r="U100" i="16"/>
  <c r="AL95" i="20"/>
  <c r="AM95" i="20"/>
  <c r="AK95" i="20"/>
  <c r="W96" i="20"/>
  <c r="M95" i="20"/>
  <c r="L95" i="20"/>
  <c r="Q96" i="20" s="1"/>
  <c r="U98" i="20"/>
  <c r="C290" i="23" l="1"/>
  <c r="F289" i="23"/>
  <c r="S289" i="23"/>
  <c r="AD289" i="23" s="1"/>
  <c r="G289" i="23"/>
  <c r="C299" i="15"/>
  <c r="S298" i="15"/>
  <c r="AD298" i="15" s="1"/>
  <c r="F298" i="15"/>
  <c r="G298" i="15"/>
  <c r="C298" i="22"/>
  <c r="S297" i="22"/>
  <c r="AD297" i="22" s="1"/>
  <c r="F297" i="22"/>
  <c r="S297" i="16"/>
  <c r="AD297" i="16" s="1"/>
  <c r="F297" i="16"/>
  <c r="C298" i="16"/>
  <c r="AK100" i="15"/>
  <c r="AM100" i="15"/>
  <c r="AL100" i="15"/>
  <c r="W101" i="15"/>
  <c r="M96" i="15"/>
  <c r="L96" i="15"/>
  <c r="Q97" i="15" s="1"/>
  <c r="U97" i="15"/>
  <c r="AM147" i="23"/>
  <c r="AL147" i="23"/>
  <c r="AK147" i="23"/>
  <c r="W148" i="23"/>
  <c r="L96" i="23"/>
  <c r="Q97" i="23" s="1"/>
  <c r="M96" i="23"/>
  <c r="U97" i="23"/>
  <c r="G97" i="23"/>
  <c r="F97" i="23"/>
  <c r="R97" i="23" s="1"/>
  <c r="I97" i="23"/>
  <c r="S97" i="23"/>
  <c r="AD97" i="23" s="1"/>
  <c r="C98" i="23"/>
  <c r="J96" i="23"/>
  <c r="A96" i="23"/>
  <c r="B96" i="23"/>
  <c r="H96" i="23"/>
  <c r="B95" i="15"/>
  <c r="H95" i="15"/>
  <c r="A95" i="15"/>
  <c r="J95" i="15"/>
  <c r="G96" i="15"/>
  <c r="F96" i="15"/>
  <c r="R96" i="15" s="1"/>
  <c r="C97" i="15"/>
  <c r="S96" i="15"/>
  <c r="AD96" i="15" s="1"/>
  <c r="I96" i="15"/>
  <c r="AL96" i="16"/>
  <c r="AK96" i="16"/>
  <c r="AM96" i="16"/>
  <c r="W97" i="16"/>
  <c r="L96" i="16"/>
  <c r="Q97" i="16" s="1"/>
  <c r="M96" i="16"/>
  <c r="U101" i="16"/>
  <c r="AM96" i="20"/>
  <c r="AK96" i="20"/>
  <c r="AL96" i="20"/>
  <c r="W97" i="20"/>
  <c r="M96" i="20"/>
  <c r="L96" i="20"/>
  <c r="Q97" i="20" s="1"/>
  <c r="U99" i="20"/>
  <c r="C291" i="23" l="1"/>
  <c r="F290" i="23"/>
  <c r="S290" i="23"/>
  <c r="AD290" i="23" s="1"/>
  <c r="G290" i="23"/>
  <c r="C300" i="15"/>
  <c r="S299" i="15"/>
  <c r="AD299" i="15" s="1"/>
  <c r="F299" i="15"/>
  <c r="G299" i="15"/>
  <c r="C299" i="22"/>
  <c r="S298" i="22"/>
  <c r="AD298" i="22" s="1"/>
  <c r="F298" i="22"/>
  <c r="S298" i="16"/>
  <c r="AD298" i="16" s="1"/>
  <c r="F298" i="16"/>
  <c r="C299" i="16"/>
  <c r="AL101" i="15"/>
  <c r="AK101" i="15"/>
  <c r="AM101" i="15"/>
  <c r="W102" i="15"/>
  <c r="M97" i="15"/>
  <c r="L97" i="15"/>
  <c r="Q98" i="15" s="1"/>
  <c r="U98" i="15"/>
  <c r="AL148" i="23"/>
  <c r="AM148" i="23"/>
  <c r="AK148" i="23"/>
  <c r="W149" i="23"/>
  <c r="M97" i="23"/>
  <c r="L97" i="23"/>
  <c r="Q98" i="23" s="1"/>
  <c r="U98" i="23"/>
  <c r="J97" i="23"/>
  <c r="A97" i="23"/>
  <c r="G98" i="23"/>
  <c r="S98" i="23"/>
  <c r="AD98" i="23" s="1"/>
  <c r="F98" i="23"/>
  <c r="R98" i="23" s="1"/>
  <c r="C99" i="23"/>
  <c r="I98" i="23"/>
  <c r="B97" i="23"/>
  <c r="H97" i="23"/>
  <c r="G97" i="15"/>
  <c r="S97" i="15"/>
  <c r="AD97" i="15" s="1"/>
  <c r="I97" i="15"/>
  <c r="F97" i="15"/>
  <c r="R97" i="15" s="1"/>
  <c r="C98" i="15"/>
  <c r="A96" i="15"/>
  <c r="J96" i="15"/>
  <c r="B96" i="15"/>
  <c r="H96" i="15"/>
  <c r="AM97" i="16"/>
  <c r="AL97" i="16"/>
  <c r="AK97" i="16"/>
  <c r="W98" i="16"/>
  <c r="M97" i="16"/>
  <c r="L97" i="16"/>
  <c r="Q98" i="16" s="1"/>
  <c r="U102" i="16"/>
  <c r="AL97" i="20"/>
  <c r="AM97" i="20"/>
  <c r="AK97" i="20"/>
  <c r="W98" i="20"/>
  <c r="L97" i="20"/>
  <c r="Q98" i="20" s="1"/>
  <c r="M97" i="20"/>
  <c r="U100" i="20"/>
  <c r="C292" i="23" l="1"/>
  <c r="S291" i="23"/>
  <c r="AD291" i="23" s="1"/>
  <c r="F291" i="23"/>
  <c r="G291" i="23"/>
  <c r="S300" i="15"/>
  <c r="AD300" i="15" s="1"/>
  <c r="F300" i="15"/>
  <c r="G300" i="15"/>
  <c r="C300" i="22"/>
  <c r="S299" i="22"/>
  <c r="AD299" i="22" s="1"/>
  <c r="F299" i="22"/>
  <c r="S299" i="16"/>
  <c r="AD299" i="16" s="1"/>
  <c r="F299" i="16"/>
  <c r="C300" i="16"/>
  <c r="AM102" i="15"/>
  <c r="AK102" i="15"/>
  <c r="AL102" i="15"/>
  <c r="W103" i="15"/>
  <c r="M98" i="15"/>
  <c r="L98" i="15"/>
  <c r="Q99" i="15" s="1"/>
  <c r="U99" i="15"/>
  <c r="AK149" i="23"/>
  <c r="AM149" i="23"/>
  <c r="AL149" i="23"/>
  <c r="W150" i="23"/>
  <c r="M98" i="23"/>
  <c r="L98" i="23"/>
  <c r="Q99" i="23" s="1"/>
  <c r="U99" i="23"/>
  <c r="B98" i="23"/>
  <c r="H98" i="23"/>
  <c r="A98" i="23"/>
  <c r="J98" i="23"/>
  <c r="G99" i="23"/>
  <c r="S99" i="23"/>
  <c r="AD99" i="23" s="1"/>
  <c r="I99" i="23"/>
  <c r="C100" i="23"/>
  <c r="F99" i="23"/>
  <c r="R99" i="23" s="1"/>
  <c r="J97" i="15"/>
  <c r="A97" i="15"/>
  <c r="G98" i="15"/>
  <c r="I98" i="15"/>
  <c r="F98" i="15"/>
  <c r="R98" i="15" s="1"/>
  <c r="C99" i="15"/>
  <c r="S98" i="15"/>
  <c r="AD98" i="15" s="1"/>
  <c r="H97" i="15"/>
  <c r="B97" i="15"/>
  <c r="AK98" i="16"/>
  <c r="AL98" i="16"/>
  <c r="AM98" i="16"/>
  <c r="W99" i="16"/>
  <c r="M98" i="16"/>
  <c r="L98" i="16"/>
  <c r="Q99" i="16" s="1"/>
  <c r="U103" i="16"/>
  <c r="AK98" i="20"/>
  <c r="AL98" i="20"/>
  <c r="AM98" i="20"/>
  <c r="W99" i="20"/>
  <c r="M98" i="20"/>
  <c r="L98" i="20"/>
  <c r="Q99" i="20" s="1"/>
  <c r="U101" i="20"/>
  <c r="C293" i="23" l="1"/>
  <c r="S292" i="23"/>
  <c r="AD292" i="23" s="1"/>
  <c r="F292" i="23"/>
  <c r="G292" i="23"/>
  <c r="S300" i="22"/>
  <c r="AD300" i="22" s="1"/>
  <c r="F300" i="22"/>
  <c r="S300" i="16"/>
  <c r="AD300" i="16" s="1"/>
  <c r="F300" i="16"/>
  <c r="C301" i="16"/>
  <c r="AL103" i="15"/>
  <c r="AM103" i="15"/>
  <c r="AK103" i="15"/>
  <c r="W104" i="15"/>
  <c r="M99" i="15"/>
  <c r="L99" i="15"/>
  <c r="Q100" i="15" s="1"/>
  <c r="U100" i="15"/>
  <c r="AL150" i="23"/>
  <c r="AK150" i="23"/>
  <c r="AM150" i="23"/>
  <c r="W151" i="23"/>
  <c r="M99" i="23"/>
  <c r="L99" i="23"/>
  <c r="Q100" i="23" s="1"/>
  <c r="U100" i="23"/>
  <c r="G100" i="23"/>
  <c r="S100" i="23"/>
  <c r="AD100" i="23" s="1"/>
  <c r="F100" i="23"/>
  <c r="R100" i="23" s="1"/>
  <c r="I100" i="23"/>
  <c r="C101" i="23"/>
  <c r="J99" i="23"/>
  <c r="A99" i="23"/>
  <c r="B99" i="23"/>
  <c r="H99" i="23"/>
  <c r="A98" i="15"/>
  <c r="J98" i="15"/>
  <c r="B98" i="15"/>
  <c r="H98" i="15"/>
  <c r="G99" i="15"/>
  <c r="I99" i="15"/>
  <c r="F99" i="15"/>
  <c r="R99" i="15" s="1"/>
  <c r="C100" i="15"/>
  <c r="S99" i="15"/>
  <c r="AD99" i="15" s="1"/>
  <c r="AL99" i="16"/>
  <c r="AM99" i="16"/>
  <c r="AK99" i="16"/>
  <c r="W100" i="16"/>
  <c r="M99" i="16"/>
  <c r="L99" i="16"/>
  <c r="Q100" i="16" s="1"/>
  <c r="U104" i="16"/>
  <c r="U102" i="20"/>
  <c r="AK99" i="20"/>
  <c r="AM99" i="20"/>
  <c r="AL99" i="20"/>
  <c r="W100" i="20"/>
  <c r="L99" i="20"/>
  <c r="Q100" i="20" s="1"/>
  <c r="M99" i="20"/>
  <c r="C294" i="23" l="1"/>
  <c r="F293" i="23"/>
  <c r="S293" i="23"/>
  <c r="AD293" i="23" s="1"/>
  <c r="G293" i="23"/>
  <c r="F301" i="16"/>
  <c r="S301" i="16"/>
  <c r="AD301" i="16" s="1"/>
  <c r="AK104" i="15"/>
  <c r="AL104" i="15"/>
  <c r="AM104" i="15"/>
  <c r="W105" i="15"/>
  <c r="M100" i="15"/>
  <c r="L100" i="15"/>
  <c r="Q101" i="15" s="1"/>
  <c r="U101" i="15"/>
  <c r="AM151" i="23"/>
  <c r="AL151" i="23"/>
  <c r="AK151" i="23"/>
  <c r="W152" i="23"/>
  <c r="M100" i="23"/>
  <c r="L100" i="23"/>
  <c r="Q101" i="23" s="1"/>
  <c r="U101" i="23"/>
  <c r="J100" i="23"/>
  <c r="A100" i="23"/>
  <c r="G101" i="23"/>
  <c r="F101" i="23"/>
  <c r="R101" i="23" s="1"/>
  <c r="I101" i="23"/>
  <c r="C102" i="23"/>
  <c r="S101" i="23"/>
  <c r="AD101" i="23" s="1"/>
  <c r="B100" i="23"/>
  <c r="H100" i="23"/>
  <c r="G100" i="15"/>
  <c r="F100" i="15"/>
  <c r="R100" i="15" s="1"/>
  <c r="C101" i="15"/>
  <c r="S100" i="15"/>
  <c r="AD100" i="15" s="1"/>
  <c r="I100" i="15"/>
  <c r="A99" i="15"/>
  <c r="J99" i="15"/>
  <c r="B99" i="15"/>
  <c r="H99" i="15"/>
  <c r="AL100" i="16"/>
  <c r="AK100" i="16"/>
  <c r="AM100" i="16"/>
  <c r="W101" i="16"/>
  <c r="L100" i="16"/>
  <c r="Q101" i="16" s="1"/>
  <c r="M100" i="16"/>
  <c r="U105" i="16"/>
  <c r="U103" i="20"/>
  <c r="AM100" i="20"/>
  <c r="AL100" i="20"/>
  <c r="AK100" i="20"/>
  <c r="W101" i="20"/>
  <c r="L100" i="20"/>
  <c r="Q101" i="20" s="1"/>
  <c r="M100" i="20"/>
  <c r="C295" i="23" l="1"/>
  <c r="F294" i="23"/>
  <c r="S294" i="23"/>
  <c r="AD294" i="23" s="1"/>
  <c r="G294" i="23"/>
  <c r="AM105" i="15"/>
  <c r="AL105" i="15"/>
  <c r="AK105" i="15"/>
  <c r="W106" i="15"/>
  <c r="M101" i="15"/>
  <c r="L101" i="15"/>
  <c r="Q102" i="15" s="1"/>
  <c r="U102" i="15"/>
  <c r="AM152" i="23"/>
  <c r="AK152" i="23"/>
  <c r="AL152" i="23"/>
  <c r="W153" i="23"/>
  <c r="M101" i="23"/>
  <c r="L101" i="23"/>
  <c r="Q102" i="23" s="1"/>
  <c r="U102" i="23"/>
  <c r="G102" i="23"/>
  <c r="F102" i="23"/>
  <c r="R102" i="23" s="1"/>
  <c r="C103" i="23"/>
  <c r="S102" i="23"/>
  <c r="AD102" i="23" s="1"/>
  <c r="I102" i="23"/>
  <c r="H101" i="23"/>
  <c r="B101" i="23"/>
  <c r="A101" i="23"/>
  <c r="J101" i="23"/>
  <c r="G101" i="15"/>
  <c r="I101" i="15"/>
  <c r="S101" i="15"/>
  <c r="AD101" i="15" s="1"/>
  <c r="C102" i="15"/>
  <c r="F101" i="15"/>
  <c r="R101" i="15" s="1"/>
  <c r="A100" i="15"/>
  <c r="J100" i="15"/>
  <c r="B100" i="15"/>
  <c r="H100" i="15"/>
  <c r="AK101" i="16"/>
  <c r="AL101" i="16"/>
  <c r="AM101" i="16"/>
  <c r="W102" i="16"/>
  <c r="L101" i="16"/>
  <c r="Q102" i="16" s="1"/>
  <c r="M101" i="16"/>
  <c r="U106" i="16"/>
  <c r="U104" i="20"/>
  <c r="AK101" i="20"/>
  <c r="AM101" i="20"/>
  <c r="AL101" i="20"/>
  <c r="W102" i="20"/>
  <c r="M101" i="20"/>
  <c r="L101" i="20"/>
  <c r="Q102" i="20" s="1"/>
  <c r="C296" i="23" l="1"/>
  <c r="S295" i="23"/>
  <c r="AD295" i="23" s="1"/>
  <c r="F295" i="23"/>
  <c r="G295" i="23"/>
  <c r="AM106" i="15"/>
  <c r="AK106" i="15"/>
  <c r="AL106" i="15"/>
  <c r="W107" i="15"/>
  <c r="M102" i="15"/>
  <c r="L102" i="15"/>
  <c r="Q103" i="15" s="1"/>
  <c r="U103" i="15"/>
  <c r="AL153" i="23"/>
  <c r="AM153" i="23"/>
  <c r="AK153" i="23"/>
  <c r="W154" i="23"/>
  <c r="M102" i="23"/>
  <c r="L102" i="23"/>
  <c r="Q103" i="23" s="1"/>
  <c r="U103" i="23"/>
  <c r="G103" i="23"/>
  <c r="C104" i="23"/>
  <c r="I103" i="23"/>
  <c r="F103" i="23"/>
  <c r="R103" i="23" s="1"/>
  <c r="S103" i="23"/>
  <c r="AD103" i="23" s="1"/>
  <c r="A102" i="23"/>
  <c r="J102" i="23"/>
  <c r="B102" i="23"/>
  <c r="H102" i="23"/>
  <c r="G102" i="15"/>
  <c r="I102" i="15"/>
  <c r="F102" i="15"/>
  <c r="R102" i="15" s="1"/>
  <c r="C103" i="15"/>
  <c r="S102" i="15"/>
  <c r="AD102" i="15" s="1"/>
  <c r="A101" i="15"/>
  <c r="J101" i="15"/>
  <c r="B101" i="15"/>
  <c r="H101" i="15"/>
  <c r="U107" i="16"/>
  <c r="AK102" i="16"/>
  <c r="AL102" i="16"/>
  <c r="AM102" i="16"/>
  <c r="W103" i="16"/>
  <c r="M102" i="16"/>
  <c r="L102" i="16"/>
  <c r="Q103" i="16" s="1"/>
  <c r="U105" i="20"/>
  <c r="AL102" i="20"/>
  <c r="AK102" i="20"/>
  <c r="AM102" i="20"/>
  <c r="W103" i="20"/>
  <c r="M102" i="20"/>
  <c r="L102" i="20"/>
  <c r="Q103" i="20" s="1"/>
  <c r="C297" i="23" l="1"/>
  <c r="S296" i="23"/>
  <c r="AD296" i="23" s="1"/>
  <c r="F296" i="23"/>
  <c r="G296" i="23"/>
  <c r="AL107" i="15"/>
  <c r="AM107" i="15"/>
  <c r="AK107" i="15"/>
  <c r="W108" i="15"/>
  <c r="M103" i="15"/>
  <c r="L103" i="15"/>
  <c r="Q104" i="15" s="1"/>
  <c r="U104" i="15"/>
  <c r="AL154" i="23"/>
  <c r="AK154" i="23"/>
  <c r="AM154" i="23"/>
  <c r="W155" i="23"/>
  <c r="M103" i="23"/>
  <c r="L103" i="23"/>
  <c r="Q104" i="23" s="1"/>
  <c r="U104" i="23"/>
  <c r="A103" i="23"/>
  <c r="J103" i="23"/>
  <c r="G104" i="23"/>
  <c r="C105" i="23"/>
  <c r="I104" i="23"/>
  <c r="S104" i="23"/>
  <c r="AD104" i="23" s="1"/>
  <c r="F104" i="23"/>
  <c r="R104" i="23" s="1"/>
  <c r="B103" i="23"/>
  <c r="H103" i="23"/>
  <c r="G103" i="15"/>
  <c r="F103" i="15"/>
  <c r="R103" i="15" s="1"/>
  <c r="C104" i="15"/>
  <c r="I103" i="15"/>
  <c r="S103" i="15"/>
  <c r="AD103" i="15" s="1"/>
  <c r="A102" i="15"/>
  <c r="J102" i="15"/>
  <c r="B102" i="15"/>
  <c r="H102" i="15"/>
  <c r="AL103" i="16"/>
  <c r="AM103" i="16"/>
  <c r="AK103" i="16"/>
  <c r="W104" i="16"/>
  <c r="L103" i="16"/>
  <c r="Q104" i="16" s="1"/>
  <c r="M103" i="16"/>
  <c r="U108" i="16"/>
  <c r="AK103" i="20"/>
  <c r="AM103" i="20"/>
  <c r="AL103" i="20"/>
  <c r="W104" i="20"/>
  <c r="L103" i="20"/>
  <c r="Q104" i="20" s="1"/>
  <c r="M103" i="20"/>
  <c r="U106" i="20"/>
  <c r="C298" i="23" l="1"/>
  <c r="F297" i="23"/>
  <c r="S297" i="23"/>
  <c r="AD297" i="23" s="1"/>
  <c r="G297" i="23"/>
  <c r="AK108" i="15"/>
  <c r="AL108" i="15"/>
  <c r="AM108" i="15"/>
  <c r="W109" i="15"/>
  <c r="M104" i="15"/>
  <c r="L104" i="15"/>
  <c r="Q105" i="15" s="1"/>
  <c r="U105" i="15"/>
  <c r="AM155" i="23"/>
  <c r="AK155" i="23"/>
  <c r="AL155" i="23"/>
  <c r="W156" i="23"/>
  <c r="L104" i="23"/>
  <c r="Q105" i="23" s="1"/>
  <c r="M104" i="23"/>
  <c r="U105" i="23"/>
  <c r="G105" i="23"/>
  <c r="F105" i="23"/>
  <c r="R105" i="23" s="1"/>
  <c r="C106" i="23"/>
  <c r="I105" i="23"/>
  <c r="S105" i="23"/>
  <c r="AD105" i="23" s="1"/>
  <c r="B104" i="23"/>
  <c r="H104" i="23"/>
  <c r="A104" i="23"/>
  <c r="J104" i="23"/>
  <c r="A103" i="15"/>
  <c r="J103" i="15"/>
  <c r="G104" i="15"/>
  <c r="F104" i="15"/>
  <c r="R104" i="15" s="1"/>
  <c r="I104" i="15"/>
  <c r="C105" i="15"/>
  <c r="S104" i="15"/>
  <c r="AD104" i="15" s="1"/>
  <c r="B103" i="15"/>
  <c r="H103" i="15"/>
  <c r="AL104" i="16"/>
  <c r="AK104" i="16"/>
  <c r="AM104" i="16"/>
  <c r="W105" i="16"/>
  <c r="L104" i="16"/>
  <c r="Q105" i="16" s="1"/>
  <c r="M104" i="16"/>
  <c r="U109" i="16"/>
  <c r="AM104" i="20"/>
  <c r="AL104" i="20"/>
  <c r="AK104" i="20"/>
  <c r="W105" i="20"/>
  <c r="M104" i="20"/>
  <c r="L104" i="20"/>
  <c r="Q105" i="20" s="1"/>
  <c r="U107" i="20"/>
  <c r="C299" i="23" l="1"/>
  <c r="F298" i="23"/>
  <c r="S298" i="23"/>
  <c r="AD298" i="23" s="1"/>
  <c r="G298" i="23"/>
  <c r="AM109" i="15"/>
  <c r="AK109" i="15"/>
  <c r="AL109" i="15"/>
  <c r="W110" i="15"/>
  <c r="M105" i="15"/>
  <c r="L105" i="15"/>
  <c r="Q106" i="15" s="1"/>
  <c r="U106" i="15"/>
  <c r="AL156" i="23"/>
  <c r="AM156" i="23"/>
  <c r="AK156" i="23"/>
  <c r="W157" i="23"/>
  <c r="L105" i="23"/>
  <c r="Q106" i="23" s="1"/>
  <c r="M105" i="23"/>
  <c r="U106" i="23"/>
  <c r="A105" i="23"/>
  <c r="J105" i="23"/>
  <c r="G106" i="23"/>
  <c r="C107" i="23"/>
  <c r="I106" i="23"/>
  <c r="F106" i="23"/>
  <c r="R106" i="23" s="1"/>
  <c r="S106" i="23"/>
  <c r="AD106" i="23" s="1"/>
  <c r="B105" i="23"/>
  <c r="H105" i="23"/>
  <c r="G105" i="15"/>
  <c r="F105" i="15"/>
  <c r="R105" i="15" s="1"/>
  <c r="C106" i="15"/>
  <c r="S105" i="15"/>
  <c r="AD105" i="15" s="1"/>
  <c r="I105" i="15"/>
  <c r="B104" i="15"/>
  <c r="H104" i="15"/>
  <c r="A104" i="15"/>
  <c r="J104" i="15"/>
  <c r="AM105" i="16"/>
  <c r="AK105" i="16"/>
  <c r="AL105" i="16"/>
  <c r="W106" i="16"/>
  <c r="M105" i="16"/>
  <c r="L105" i="16"/>
  <c r="Q106" i="16" s="1"/>
  <c r="U110" i="16"/>
  <c r="AK105" i="20"/>
  <c r="AM105" i="20"/>
  <c r="AL105" i="20"/>
  <c r="W106" i="20"/>
  <c r="M105" i="20"/>
  <c r="L105" i="20"/>
  <c r="Q106" i="20" s="1"/>
  <c r="U108" i="20"/>
  <c r="C300" i="23" l="1"/>
  <c r="S299" i="23"/>
  <c r="AD299" i="23" s="1"/>
  <c r="F299" i="23"/>
  <c r="G299" i="23"/>
  <c r="AM110" i="15"/>
  <c r="AL110" i="15"/>
  <c r="AK110" i="15"/>
  <c r="W111" i="15"/>
  <c r="M106" i="15"/>
  <c r="L106" i="15"/>
  <c r="Q107" i="15" s="1"/>
  <c r="U107" i="15"/>
  <c r="AL157" i="23"/>
  <c r="AM157" i="23"/>
  <c r="AK157" i="23"/>
  <c r="W158" i="23"/>
  <c r="M106" i="23"/>
  <c r="L106" i="23"/>
  <c r="Q107" i="23" s="1"/>
  <c r="U107" i="23"/>
  <c r="G107" i="23"/>
  <c r="F107" i="23"/>
  <c r="R107" i="23" s="1"/>
  <c r="S107" i="23"/>
  <c r="AD107" i="23" s="1"/>
  <c r="C108" i="23"/>
  <c r="I107" i="23"/>
  <c r="B106" i="23"/>
  <c r="H106" i="23"/>
  <c r="A106" i="23"/>
  <c r="J106" i="23"/>
  <c r="G106" i="15"/>
  <c r="F106" i="15"/>
  <c r="R106" i="15" s="1"/>
  <c r="I106" i="15"/>
  <c r="C107" i="15"/>
  <c r="S106" i="15"/>
  <c r="AD106" i="15" s="1"/>
  <c r="A105" i="15"/>
  <c r="J105" i="15"/>
  <c r="B105" i="15"/>
  <c r="H105" i="15"/>
  <c r="AM106" i="16"/>
  <c r="AK106" i="16"/>
  <c r="AL106" i="16"/>
  <c r="W107" i="16"/>
  <c r="L106" i="16"/>
  <c r="Q107" i="16" s="1"/>
  <c r="M106" i="16"/>
  <c r="U111" i="16"/>
  <c r="U109" i="20"/>
  <c r="AK106" i="20"/>
  <c r="AM106" i="20"/>
  <c r="AL106" i="20"/>
  <c r="W107" i="20"/>
  <c r="M106" i="20"/>
  <c r="L106" i="20"/>
  <c r="Q107" i="20" s="1"/>
  <c r="C301" i="23" l="1"/>
  <c r="S300" i="23"/>
  <c r="AD300" i="23" s="1"/>
  <c r="F300" i="23"/>
  <c r="G300" i="23"/>
  <c r="AL111" i="15"/>
  <c r="AK111" i="15"/>
  <c r="AM111" i="15"/>
  <c r="W112" i="15"/>
  <c r="M107" i="15"/>
  <c r="L107" i="15"/>
  <c r="Q108" i="15" s="1"/>
  <c r="U108" i="15"/>
  <c r="AK158" i="23"/>
  <c r="AL158" i="23"/>
  <c r="AM158" i="23"/>
  <c r="W159" i="23"/>
  <c r="L107" i="23"/>
  <c r="Q108" i="23" s="1"/>
  <c r="M107" i="23"/>
  <c r="U108" i="23"/>
  <c r="G108" i="23"/>
  <c r="S108" i="23"/>
  <c r="AD108" i="23" s="1"/>
  <c r="F108" i="23"/>
  <c r="R108" i="23" s="1"/>
  <c r="I108" i="23"/>
  <c r="C109" i="23"/>
  <c r="A107" i="23"/>
  <c r="J107" i="23"/>
  <c r="H107" i="23"/>
  <c r="B107" i="23"/>
  <c r="G107" i="15"/>
  <c r="I107" i="15"/>
  <c r="C108" i="15"/>
  <c r="F107" i="15"/>
  <c r="R107" i="15" s="1"/>
  <c r="S107" i="15"/>
  <c r="AD107" i="15" s="1"/>
  <c r="A106" i="15"/>
  <c r="J106" i="15"/>
  <c r="B106" i="15"/>
  <c r="H106" i="15"/>
  <c r="AM107" i="16"/>
  <c r="AK107" i="16"/>
  <c r="AL107" i="16"/>
  <c r="W108" i="16"/>
  <c r="L107" i="16"/>
  <c r="Q108" i="16" s="1"/>
  <c r="M107" i="16"/>
  <c r="U112" i="16"/>
  <c r="AK107" i="20"/>
  <c r="AM107" i="20"/>
  <c r="AL107" i="20"/>
  <c r="W108" i="20"/>
  <c r="L107" i="20"/>
  <c r="Q108" i="20" s="1"/>
  <c r="M107" i="20"/>
  <c r="U110" i="20"/>
  <c r="F301" i="23" l="1"/>
  <c r="S301" i="23"/>
  <c r="AD301" i="23" s="1"/>
  <c r="G301" i="23"/>
  <c r="AK112" i="15"/>
  <c r="AM112" i="15"/>
  <c r="AL112" i="15"/>
  <c r="W113" i="15"/>
  <c r="M108" i="15"/>
  <c r="L108" i="15"/>
  <c r="Q109" i="15" s="1"/>
  <c r="U109" i="15"/>
  <c r="AK159" i="23"/>
  <c r="AL159" i="23"/>
  <c r="AM159" i="23"/>
  <c r="W160" i="23"/>
  <c r="L108" i="23"/>
  <c r="Q109" i="23" s="1"/>
  <c r="M108" i="23"/>
  <c r="U109" i="23"/>
  <c r="J108" i="23"/>
  <c r="A108" i="23"/>
  <c r="G109" i="23"/>
  <c r="C110" i="23"/>
  <c r="F109" i="23"/>
  <c r="R109" i="23" s="1"/>
  <c r="I109" i="23"/>
  <c r="S109" i="23"/>
  <c r="AD109" i="23" s="1"/>
  <c r="H108" i="23"/>
  <c r="B108" i="23"/>
  <c r="G108" i="15"/>
  <c r="I108" i="15"/>
  <c r="S108" i="15"/>
  <c r="AD108" i="15" s="1"/>
  <c r="F108" i="15"/>
  <c r="R108" i="15" s="1"/>
  <c r="C109" i="15"/>
  <c r="A107" i="15"/>
  <c r="J107" i="15"/>
  <c r="B107" i="15"/>
  <c r="H107" i="15"/>
  <c r="U113" i="16"/>
  <c r="AL108" i="16"/>
  <c r="AM108" i="16"/>
  <c r="AK108" i="16"/>
  <c r="W109" i="16"/>
  <c r="M108" i="16"/>
  <c r="L108" i="16"/>
  <c r="Q109" i="16" s="1"/>
  <c r="AL108" i="20"/>
  <c r="AM108" i="20"/>
  <c r="AK108" i="20"/>
  <c r="W109" i="20"/>
  <c r="M108" i="20"/>
  <c r="L108" i="20"/>
  <c r="Q109" i="20" s="1"/>
  <c r="U111" i="20"/>
  <c r="AK113" i="15" l="1"/>
  <c r="AL113" i="15"/>
  <c r="AM113" i="15"/>
  <c r="W114" i="15"/>
  <c r="M109" i="15"/>
  <c r="L109" i="15"/>
  <c r="Q110" i="15" s="1"/>
  <c r="U110" i="15"/>
  <c r="AM160" i="23"/>
  <c r="AL160" i="23"/>
  <c r="AK160" i="23"/>
  <c r="W161" i="23"/>
  <c r="L109" i="23"/>
  <c r="Q110" i="23" s="1"/>
  <c r="M109" i="23"/>
  <c r="U110" i="23"/>
  <c r="G110" i="23"/>
  <c r="S110" i="23"/>
  <c r="AD110" i="23" s="1"/>
  <c r="F110" i="23"/>
  <c r="R110" i="23" s="1"/>
  <c r="C111" i="23"/>
  <c r="I110" i="23"/>
  <c r="H109" i="23"/>
  <c r="B109" i="23"/>
  <c r="J109" i="23"/>
  <c r="A109" i="23"/>
  <c r="J108" i="15"/>
  <c r="A108" i="15"/>
  <c r="G109" i="15"/>
  <c r="S109" i="15"/>
  <c r="AD109" i="15" s="1"/>
  <c r="F109" i="15"/>
  <c r="R109" i="15" s="1"/>
  <c r="I109" i="15"/>
  <c r="C110" i="15"/>
  <c r="H108" i="15"/>
  <c r="B108" i="15"/>
  <c r="AK109" i="16"/>
  <c r="AM109" i="16"/>
  <c r="AL109" i="16"/>
  <c r="W110" i="16"/>
  <c r="L109" i="16"/>
  <c r="Q110" i="16" s="1"/>
  <c r="M109" i="16"/>
  <c r="U114" i="16"/>
  <c r="AL109" i="20"/>
  <c r="AK109" i="20"/>
  <c r="AM109" i="20"/>
  <c r="W110" i="20"/>
  <c r="M109" i="20"/>
  <c r="L109" i="20"/>
  <c r="Q110" i="20" s="1"/>
  <c r="U112" i="20"/>
  <c r="AM114" i="15" l="1"/>
  <c r="AL114" i="15"/>
  <c r="AK114" i="15"/>
  <c r="W115" i="15"/>
  <c r="M110" i="15"/>
  <c r="L110" i="15"/>
  <c r="Q111" i="15" s="1"/>
  <c r="U111" i="15"/>
  <c r="AL161" i="23"/>
  <c r="AM161" i="23"/>
  <c r="AK161" i="23"/>
  <c r="W162" i="23"/>
  <c r="L110" i="23"/>
  <c r="Q111" i="23" s="1"/>
  <c r="M110" i="23"/>
  <c r="U111" i="23"/>
  <c r="G111" i="23"/>
  <c r="S111" i="23"/>
  <c r="AD111" i="23" s="1"/>
  <c r="I111" i="23"/>
  <c r="C112" i="23"/>
  <c r="F111" i="23"/>
  <c r="R111" i="23" s="1"/>
  <c r="J110" i="23"/>
  <c r="A110" i="23"/>
  <c r="H110" i="23"/>
  <c r="B110" i="23"/>
  <c r="B109" i="15"/>
  <c r="H109" i="15"/>
  <c r="G110" i="15"/>
  <c r="F110" i="15"/>
  <c r="R110" i="15" s="1"/>
  <c r="C111" i="15"/>
  <c r="S110" i="15"/>
  <c r="AD110" i="15" s="1"/>
  <c r="I110" i="15"/>
  <c r="A109" i="15"/>
  <c r="J109" i="15"/>
  <c r="AL110" i="16"/>
  <c r="AK110" i="16"/>
  <c r="AM110" i="16"/>
  <c r="W111" i="16"/>
  <c r="M110" i="16"/>
  <c r="L110" i="16"/>
  <c r="Q111" i="16" s="1"/>
  <c r="U115" i="16"/>
  <c r="AM110" i="20"/>
  <c r="AL110" i="20"/>
  <c r="AK110" i="20"/>
  <c r="W111" i="20"/>
  <c r="L110" i="20"/>
  <c r="Q111" i="20" s="1"/>
  <c r="M110" i="20"/>
  <c r="U113" i="20"/>
  <c r="AK115" i="15" l="1"/>
  <c r="AM115" i="15"/>
  <c r="AL115" i="15"/>
  <c r="W116" i="15"/>
  <c r="M111" i="15"/>
  <c r="L111" i="15"/>
  <c r="Q112" i="15" s="1"/>
  <c r="U112" i="15"/>
  <c r="M111" i="23"/>
  <c r="L111" i="23"/>
  <c r="Q112" i="23" s="1"/>
  <c r="U112" i="23"/>
  <c r="AK162" i="23"/>
  <c r="AM162" i="23"/>
  <c r="AL162" i="23"/>
  <c r="W163" i="23"/>
  <c r="G112" i="23"/>
  <c r="I112" i="23"/>
  <c r="S112" i="23"/>
  <c r="AD112" i="23" s="1"/>
  <c r="C113" i="23"/>
  <c r="F112" i="23"/>
  <c r="R112" i="23" s="1"/>
  <c r="J111" i="23"/>
  <c r="A111" i="23"/>
  <c r="H111" i="23"/>
  <c r="B111" i="23"/>
  <c r="H110" i="15"/>
  <c r="B110" i="15"/>
  <c r="A110" i="15"/>
  <c r="J110" i="15"/>
  <c r="G111" i="15"/>
  <c r="F111" i="15"/>
  <c r="R111" i="15" s="1"/>
  <c r="I111" i="15"/>
  <c r="C112" i="15"/>
  <c r="S111" i="15"/>
  <c r="AD111" i="15" s="1"/>
  <c r="AL111" i="16"/>
  <c r="AK111" i="16"/>
  <c r="AM111" i="16"/>
  <c r="W112" i="16"/>
  <c r="M111" i="16"/>
  <c r="L111" i="16"/>
  <c r="Q112" i="16" s="1"/>
  <c r="U116" i="16"/>
  <c r="AK111" i="20"/>
  <c r="AM111" i="20"/>
  <c r="AL111" i="20"/>
  <c r="W112" i="20"/>
  <c r="M111" i="20"/>
  <c r="L111" i="20"/>
  <c r="Q112" i="20" s="1"/>
  <c r="U114" i="20"/>
  <c r="AL116" i="15" l="1"/>
  <c r="AK116" i="15"/>
  <c r="AM116" i="15"/>
  <c r="W117" i="15"/>
  <c r="M112" i="15"/>
  <c r="L112" i="15"/>
  <c r="Q113" i="15" s="1"/>
  <c r="U113" i="15"/>
  <c r="L112" i="23"/>
  <c r="Q113" i="23" s="1"/>
  <c r="M112" i="23"/>
  <c r="U113" i="23"/>
  <c r="AM163" i="23"/>
  <c r="AK163" i="23"/>
  <c r="AL163" i="23"/>
  <c r="W164" i="23"/>
  <c r="G113" i="23"/>
  <c r="F113" i="23"/>
  <c r="R113" i="23" s="1"/>
  <c r="C114" i="23"/>
  <c r="I113" i="23"/>
  <c r="S113" i="23"/>
  <c r="AD113" i="23" s="1"/>
  <c r="A112" i="23"/>
  <c r="J112" i="23"/>
  <c r="H112" i="23"/>
  <c r="B112" i="23"/>
  <c r="G112" i="15"/>
  <c r="F112" i="15"/>
  <c r="R112" i="15" s="1"/>
  <c r="I112" i="15"/>
  <c r="C113" i="15"/>
  <c r="S112" i="15"/>
  <c r="AD112" i="15" s="1"/>
  <c r="J111" i="15"/>
  <c r="A111" i="15"/>
  <c r="H111" i="15"/>
  <c r="B111" i="15"/>
  <c r="AK112" i="16"/>
  <c r="AL112" i="16"/>
  <c r="AM112" i="16"/>
  <c r="W113" i="16"/>
  <c r="M112" i="16"/>
  <c r="L112" i="16"/>
  <c r="Q113" i="16" s="1"/>
  <c r="U117" i="16"/>
  <c r="AM112" i="20"/>
  <c r="AK112" i="20"/>
  <c r="AL112" i="20"/>
  <c r="W113" i="20"/>
  <c r="L112" i="20"/>
  <c r="Q113" i="20" s="1"/>
  <c r="M112" i="20"/>
  <c r="U115" i="20"/>
  <c r="AM117" i="15" l="1"/>
  <c r="AL117" i="15"/>
  <c r="AK117" i="15"/>
  <c r="W118" i="15"/>
  <c r="M113" i="15"/>
  <c r="L113" i="15"/>
  <c r="Q114" i="15" s="1"/>
  <c r="U114" i="15"/>
  <c r="L113" i="23"/>
  <c r="Q114" i="23" s="1"/>
  <c r="M113" i="23"/>
  <c r="U114" i="23"/>
  <c r="AK164" i="23"/>
  <c r="AM164" i="23"/>
  <c r="AL164" i="23"/>
  <c r="W165" i="23"/>
  <c r="A113" i="23"/>
  <c r="J113" i="23"/>
  <c r="G114" i="23"/>
  <c r="S114" i="23"/>
  <c r="AD114" i="23" s="1"/>
  <c r="F114" i="23"/>
  <c r="R114" i="23" s="1"/>
  <c r="I114" i="23"/>
  <c r="C115" i="23"/>
  <c r="B113" i="23"/>
  <c r="H113" i="23"/>
  <c r="G113" i="15"/>
  <c r="F113" i="15"/>
  <c r="R113" i="15" s="1"/>
  <c r="C114" i="15"/>
  <c r="S113" i="15"/>
  <c r="AD113" i="15" s="1"/>
  <c r="I113" i="15"/>
  <c r="A112" i="15"/>
  <c r="J112" i="15"/>
  <c r="H112" i="15"/>
  <c r="B112" i="15"/>
  <c r="AL113" i="16"/>
  <c r="AM113" i="16"/>
  <c r="AK113" i="16"/>
  <c r="W114" i="16"/>
  <c r="L113" i="16"/>
  <c r="Q114" i="16" s="1"/>
  <c r="M113" i="16"/>
  <c r="U118" i="16"/>
  <c r="AM113" i="20"/>
  <c r="AK113" i="20"/>
  <c r="AL113" i="20"/>
  <c r="W114" i="20"/>
  <c r="M113" i="20"/>
  <c r="L113" i="20"/>
  <c r="Q114" i="20" s="1"/>
  <c r="U116" i="20"/>
  <c r="AM118" i="15" l="1"/>
  <c r="AL118" i="15"/>
  <c r="AK118" i="15"/>
  <c r="W119" i="15"/>
  <c r="M114" i="15"/>
  <c r="L114" i="15"/>
  <c r="Q115" i="15" s="1"/>
  <c r="U115" i="15"/>
  <c r="AL165" i="23"/>
  <c r="AM165" i="23"/>
  <c r="AK165" i="23"/>
  <c r="W166" i="23"/>
  <c r="L114" i="23"/>
  <c r="Q115" i="23" s="1"/>
  <c r="M114" i="23"/>
  <c r="U115" i="23"/>
  <c r="G115" i="23"/>
  <c r="C116" i="23"/>
  <c r="I115" i="23"/>
  <c r="F115" i="23"/>
  <c r="R115" i="23" s="1"/>
  <c r="S115" i="23"/>
  <c r="AD115" i="23" s="1"/>
  <c r="H114" i="23"/>
  <c r="B114" i="23"/>
  <c r="J114" i="23"/>
  <c r="A114" i="23"/>
  <c r="G114" i="15"/>
  <c r="S114" i="15"/>
  <c r="AD114" i="15" s="1"/>
  <c r="I114" i="15"/>
  <c r="F114" i="15"/>
  <c r="R114" i="15" s="1"/>
  <c r="C115" i="15"/>
  <c r="A113" i="15"/>
  <c r="J113" i="15"/>
  <c r="H113" i="15"/>
  <c r="B113" i="15"/>
  <c r="AL114" i="16"/>
  <c r="AK114" i="16"/>
  <c r="AM114" i="16"/>
  <c r="W115" i="16"/>
  <c r="L114" i="16"/>
  <c r="Q115" i="16" s="1"/>
  <c r="M114" i="16"/>
  <c r="U119" i="16"/>
  <c r="AL114" i="20"/>
  <c r="AK114" i="20"/>
  <c r="AM114" i="20"/>
  <c r="W115" i="20"/>
  <c r="L114" i="20"/>
  <c r="Q115" i="20" s="1"/>
  <c r="M114" i="20"/>
  <c r="U117" i="20"/>
  <c r="AK119" i="15" l="1"/>
  <c r="AM119" i="15"/>
  <c r="AL119" i="15"/>
  <c r="W120" i="15"/>
  <c r="L115" i="15"/>
  <c r="Q116" i="15" s="1"/>
  <c r="M115" i="15"/>
  <c r="U116" i="15"/>
  <c r="AM166" i="23"/>
  <c r="AK166" i="23"/>
  <c r="AL166" i="23"/>
  <c r="W167" i="23"/>
  <c r="M115" i="23"/>
  <c r="L115" i="23"/>
  <c r="Q116" i="23" s="1"/>
  <c r="U116" i="23"/>
  <c r="G116" i="23"/>
  <c r="C117" i="23"/>
  <c r="S116" i="23"/>
  <c r="AD116" i="23" s="1"/>
  <c r="F116" i="23"/>
  <c r="R116" i="23" s="1"/>
  <c r="I116" i="23"/>
  <c r="A115" i="23"/>
  <c r="J115" i="23"/>
  <c r="B115" i="23"/>
  <c r="H115" i="23"/>
  <c r="A114" i="15"/>
  <c r="J114" i="15"/>
  <c r="G115" i="15"/>
  <c r="I115" i="15"/>
  <c r="F115" i="15"/>
  <c r="R115" i="15" s="1"/>
  <c r="C116" i="15"/>
  <c r="S115" i="15"/>
  <c r="AD115" i="15" s="1"/>
  <c r="B114" i="15"/>
  <c r="H114" i="15"/>
  <c r="AL115" i="16"/>
  <c r="AM115" i="16"/>
  <c r="AK115" i="16"/>
  <c r="W116" i="16"/>
  <c r="L115" i="16"/>
  <c r="Q116" i="16" s="1"/>
  <c r="M115" i="16"/>
  <c r="U120" i="16"/>
  <c r="AK115" i="20"/>
  <c r="AM115" i="20"/>
  <c r="AL115" i="20"/>
  <c r="W116" i="20"/>
  <c r="M115" i="20"/>
  <c r="L115" i="20"/>
  <c r="Q116" i="20" s="1"/>
  <c r="U118" i="20"/>
  <c r="AL120" i="15" l="1"/>
  <c r="AK120" i="15"/>
  <c r="AM120" i="15"/>
  <c r="W121" i="15"/>
  <c r="M116" i="15"/>
  <c r="L116" i="15"/>
  <c r="Q117" i="15" s="1"/>
  <c r="U117" i="15"/>
  <c r="AK167" i="23"/>
  <c r="AL167" i="23"/>
  <c r="AM167" i="23"/>
  <c r="W168" i="23"/>
  <c r="L116" i="23"/>
  <c r="Q117" i="23" s="1"/>
  <c r="M116" i="23"/>
  <c r="U117" i="23"/>
  <c r="G117" i="23"/>
  <c r="F117" i="23"/>
  <c r="R117" i="23" s="1"/>
  <c r="I117" i="23"/>
  <c r="C118" i="23"/>
  <c r="S117" i="23"/>
  <c r="AD117" i="23" s="1"/>
  <c r="A116" i="23"/>
  <c r="J116" i="23"/>
  <c r="B116" i="23"/>
  <c r="H116" i="23"/>
  <c r="A115" i="15"/>
  <c r="J115" i="15"/>
  <c r="B115" i="15"/>
  <c r="H115" i="15"/>
  <c r="G116" i="15"/>
  <c r="F116" i="15"/>
  <c r="R116" i="15" s="1"/>
  <c r="C117" i="15"/>
  <c r="S116" i="15"/>
  <c r="AD116" i="15" s="1"/>
  <c r="I116" i="15"/>
  <c r="AK116" i="16"/>
  <c r="AL116" i="16"/>
  <c r="AM116" i="16"/>
  <c r="W117" i="16"/>
  <c r="M116" i="16"/>
  <c r="L116" i="16"/>
  <c r="Q117" i="16" s="1"/>
  <c r="U121" i="16"/>
  <c r="AL116" i="20"/>
  <c r="AM116" i="20"/>
  <c r="AK116" i="20"/>
  <c r="W117" i="20"/>
  <c r="L116" i="20"/>
  <c r="Q117" i="20" s="1"/>
  <c r="M116" i="20"/>
  <c r="U119" i="20"/>
  <c r="M117" i="15" l="1"/>
  <c r="L117" i="15"/>
  <c r="Q118" i="15" s="1"/>
  <c r="U118" i="15"/>
  <c r="AM121" i="15"/>
  <c r="AL121" i="15"/>
  <c r="AK121" i="15"/>
  <c r="W122" i="15"/>
  <c r="AK168" i="23"/>
  <c r="AM168" i="23"/>
  <c r="AL168" i="23"/>
  <c r="W169" i="23"/>
  <c r="L117" i="23"/>
  <c r="Q118" i="23" s="1"/>
  <c r="M117" i="23"/>
  <c r="U118" i="23"/>
  <c r="G118" i="23"/>
  <c r="I118" i="23"/>
  <c r="C119" i="23"/>
  <c r="S118" i="23"/>
  <c r="AD118" i="23" s="1"/>
  <c r="F118" i="23"/>
  <c r="R118" i="23" s="1"/>
  <c r="A117" i="23"/>
  <c r="J117" i="23"/>
  <c r="H117" i="23"/>
  <c r="B117" i="23"/>
  <c r="G117" i="15"/>
  <c r="F117" i="15"/>
  <c r="R117" i="15" s="1"/>
  <c r="C118" i="15"/>
  <c r="I117" i="15"/>
  <c r="S117" i="15"/>
  <c r="AD117" i="15" s="1"/>
  <c r="A116" i="15"/>
  <c r="J116" i="15"/>
  <c r="B116" i="15"/>
  <c r="H116" i="15"/>
  <c r="AK117" i="16"/>
  <c r="AL117" i="16"/>
  <c r="AM117" i="16"/>
  <c r="W118" i="16"/>
  <c r="L117" i="16"/>
  <c r="Q118" i="16" s="1"/>
  <c r="M117" i="16"/>
  <c r="U122" i="16"/>
  <c r="AL117" i="20"/>
  <c r="AK117" i="20"/>
  <c r="AM117" i="20"/>
  <c r="W118" i="20"/>
  <c r="M117" i="20"/>
  <c r="L117" i="20"/>
  <c r="Q118" i="20" s="1"/>
  <c r="U120" i="20"/>
  <c r="L118" i="15" l="1"/>
  <c r="Q119" i="15" s="1"/>
  <c r="M118" i="15"/>
  <c r="U119" i="15"/>
  <c r="AM122" i="15"/>
  <c r="AL122" i="15"/>
  <c r="AK122" i="15"/>
  <c r="W123" i="15"/>
  <c r="AL169" i="23"/>
  <c r="AM169" i="23"/>
  <c r="AK169" i="23"/>
  <c r="W170" i="23"/>
  <c r="M118" i="23"/>
  <c r="L118" i="23"/>
  <c r="Q119" i="23" s="1"/>
  <c r="U119" i="23"/>
  <c r="G119" i="23"/>
  <c r="C120" i="23"/>
  <c r="S119" i="23"/>
  <c r="AD119" i="23" s="1"/>
  <c r="I119" i="23"/>
  <c r="F119" i="23"/>
  <c r="R119" i="23" s="1"/>
  <c r="J118" i="23"/>
  <c r="A118" i="23"/>
  <c r="H118" i="23"/>
  <c r="B118" i="23"/>
  <c r="A117" i="15"/>
  <c r="J117" i="15"/>
  <c r="G118" i="15"/>
  <c r="F118" i="15"/>
  <c r="R118" i="15" s="1"/>
  <c r="C119" i="15"/>
  <c r="S118" i="15"/>
  <c r="AD118" i="15" s="1"/>
  <c r="I118" i="15"/>
  <c r="H117" i="15"/>
  <c r="B117" i="15"/>
  <c r="AL118" i="16"/>
  <c r="AM118" i="16"/>
  <c r="AK118" i="16"/>
  <c r="W119" i="16"/>
  <c r="M118" i="16"/>
  <c r="L118" i="16"/>
  <c r="Q119" i="16" s="1"/>
  <c r="U123" i="16"/>
  <c r="AL118" i="20"/>
  <c r="AK118" i="20"/>
  <c r="AM118" i="20"/>
  <c r="W119" i="20"/>
  <c r="M118" i="20"/>
  <c r="L118" i="20"/>
  <c r="Q119" i="20" s="1"/>
  <c r="U121" i="20"/>
  <c r="M119" i="15" l="1"/>
  <c r="L119" i="15"/>
  <c r="Q120" i="15" s="1"/>
  <c r="U120" i="15"/>
  <c r="AK123" i="15"/>
  <c r="AM123" i="15"/>
  <c r="AL123" i="15"/>
  <c r="W124" i="15"/>
  <c r="AL170" i="23"/>
  <c r="AK170" i="23"/>
  <c r="AM170" i="23"/>
  <c r="W171" i="23"/>
  <c r="L119" i="23"/>
  <c r="Q120" i="23" s="1"/>
  <c r="M119" i="23"/>
  <c r="U120" i="23"/>
  <c r="J119" i="23"/>
  <c r="A119" i="23"/>
  <c r="G120" i="23"/>
  <c r="F120" i="23"/>
  <c r="R120" i="23" s="1"/>
  <c r="S120" i="23"/>
  <c r="AD120" i="23" s="1"/>
  <c r="I120" i="23"/>
  <c r="C121" i="23"/>
  <c r="H119" i="23"/>
  <c r="B119" i="23"/>
  <c r="A118" i="15"/>
  <c r="J118" i="15"/>
  <c r="B118" i="15"/>
  <c r="H118" i="15"/>
  <c r="G119" i="15"/>
  <c r="S119" i="15"/>
  <c r="AD119" i="15" s="1"/>
  <c r="I119" i="15"/>
  <c r="F119" i="15"/>
  <c r="R119" i="15" s="1"/>
  <c r="C120" i="15"/>
  <c r="AL119" i="16"/>
  <c r="AM119" i="16"/>
  <c r="AK119" i="16"/>
  <c r="W120" i="16"/>
  <c r="L119" i="16"/>
  <c r="Q120" i="16" s="1"/>
  <c r="M119" i="16"/>
  <c r="U124" i="16"/>
  <c r="AL119" i="20"/>
  <c r="AK119" i="20"/>
  <c r="AM119" i="20"/>
  <c r="W120" i="20"/>
  <c r="M119" i="20"/>
  <c r="L119" i="20"/>
  <c r="Q120" i="20" s="1"/>
  <c r="U122" i="20"/>
  <c r="AL124" i="15" l="1"/>
  <c r="AK124" i="15"/>
  <c r="AM124" i="15"/>
  <c r="W125" i="15"/>
  <c r="L120" i="15"/>
  <c r="Q121" i="15" s="1"/>
  <c r="M120" i="15"/>
  <c r="U121" i="15"/>
  <c r="AL171" i="23"/>
  <c r="AM171" i="23"/>
  <c r="AK171" i="23"/>
  <c r="W172" i="23"/>
  <c r="M120" i="23"/>
  <c r="L120" i="23"/>
  <c r="Q121" i="23" s="1"/>
  <c r="U121" i="23"/>
  <c r="H120" i="23"/>
  <c r="B120" i="23"/>
  <c r="G121" i="23"/>
  <c r="S121" i="23"/>
  <c r="AD121" i="23" s="1"/>
  <c r="C122" i="23"/>
  <c r="F121" i="23"/>
  <c r="R121" i="23" s="1"/>
  <c r="I121" i="23"/>
  <c r="A120" i="23"/>
  <c r="J120" i="23"/>
  <c r="J119" i="15"/>
  <c r="A119" i="15"/>
  <c r="G120" i="15"/>
  <c r="F120" i="15"/>
  <c r="R120" i="15" s="1"/>
  <c r="I120" i="15"/>
  <c r="C121" i="15"/>
  <c r="S120" i="15"/>
  <c r="AD120" i="15" s="1"/>
  <c r="B119" i="15"/>
  <c r="H119" i="15"/>
  <c r="AM120" i="16"/>
  <c r="AL120" i="16"/>
  <c r="AK120" i="16"/>
  <c r="W121" i="16"/>
  <c r="M120" i="16"/>
  <c r="L120" i="16"/>
  <c r="Q121" i="16" s="1"/>
  <c r="U125" i="16"/>
  <c r="AL120" i="20"/>
  <c r="AM120" i="20"/>
  <c r="AK120" i="20"/>
  <c r="W121" i="20"/>
  <c r="L120" i="20"/>
  <c r="Q121" i="20" s="1"/>
  <c r="M120" i="20"/>
  <c r="U123" i="20"/>
  <c r="AM125" i="15" l="1"/>
  <c r="AL125" i="15"/>
  <c r="AK125" i="15"/>
  <c r="W126" i="15"/>
  <c r="M121" i="15"/>
  <c r="L121" i="15"/>
  <c r="Q122" i="15" s="1"/>
  <c r="U122" i="15"/>
  <c r="AM172" i="23"/>
  <c r="AL172" i="23"/>
  <c r="AK172" i="23"/>
  <c r="W173" i="23"/>
  <c r="M121" i="23"/>
  <c r="L121" i="23"/>
  <c r="Q122" i="23" s="1"/>
  <c r="U122" i="23"/>
  <c r="A121" i="23"/>
  <c r="J121" i="23"/>
  <c r="H121" i="23"/>
  <c r="B121" i="23"/>
  <c r="G122" i="23"/>
  <c r="I122" i="23"/>
  <c r="S122" i="23"/>
  <c r="AD122" i="23" s="1"/>
  <c r="F122" i="23"/>
  <c r="R122" i="23" s="1"/>
  <c r="C123" i="23"/>
  <c r="G121" i="15"/>
  <c r="F121" i="15"/>
  <c r="R121" i="15" s="1"/>
  <c r="C122" i="15"/>
  <c r="S121" i="15"/>
  <c r="AD121" i="15" s="1"/>
  <c r="I121" i="15"/>
  <c r="B120" i="15"/>
  <c r="H120" i="15"/>
  <c r="A120" i="15"/>
  <c r="J120" i="15"/>
  <c r="AL121" i="16"/>
  <c r="AM121" i="16"/>
  <c r="AK121" i="16"/>
  <c r="W122" i="16"/>
  <c r="L121" i="16"/>
  <c r="Q122" i="16" s="1"/>
  <c r="M121" i="16"/>
  <c r="U126" i="16"/>
  <c r="AL121" i="20"/>
  <c r="AK121" i="20"/>
  <c r="AM121" i="20"/>
  <c r="W122" i="20"/>
  <c r="M121" i="20"/>
  <c r="L121" i="20"/>
  <c r="Q122" i="20" s="1"/>
  <c r="U124" i="20"/>
  <c r="AM126" i="15" l="1"/>
  <c r="AL126" i="15"/>
  <c r="AK126" i="15"/>
  <c r="W127" i="15"/>
  <c r="M122" i="15"/>
  <c r="L122" i="15"/>
  <c r="Q123" i="15" s="1"/>
  <c r="U123" i="15"/>
  <c r="AL173" i="23"/>
  <c r="AM173" i="23"/>
  <c r="AK173" i="23"/>
  <c r="W174" i="23"/>
  <c r="M122" i="23"/>
  <c r="L122" i="23"/>
  <c r="Q123" i="23" s="1"/>
  <c r="U123" i="23"/>
  <c r="J122" i="23"/>
  <c r="A122" i="23"/>
  <c r="G123" i="23"/>
  <c r="I123" i="23"/>
  <c r="C124" i="23"/>
  <c r="F123" i="23"/>
  <c r="R123" i="23" s="1"/>
  <c r="S123" i="23"/>
  <c r="AD123" i="23" s="1"/>
  <c r="H122" i="23"/>
  <c r="B122" i="23"/>
  <c r="G122" i="15"/>
  <c r="F122" i="15"/>
  <c r="R122" i="15" s="1"/>
  <c r="C123" i="15"/>
  <c r="S122" i="15"/>
  <c r="AD122" i="15" s="1"/>
  <c r="I122" i="15"/>
  <c r="A121" i="15"/>
  <c r="J121" i="15"/>
  <c r="B121" i="15"/>
  <c r="H121" i="15"/>
  <c r="AM122" i="16"/>
  <c r="AL122" i="16"/>
  <c r="AK122" i="16"/>
  <c r="W123" i="16"/>
  <c r="M122" i="16"/>
  <c r="L122" i="16"/>
  <c r="Q123" i="16" s="1"/>
  <c r="U127" i="16"/>
  <c r="AM122" i="20"/>
  <c r="AL122" i="20"/>
  <c r="AK122" i="20"/>
  <c r="W123" i="20"/>
  <c r="L122" i="20"/>
  <c r="Q123" i="20" s="1"/>
  <c r="M122" i="20"/>
  <c r="U125" i="20"/>
  <c r="AK127" i="15" l="1"/>
  <c r="AM127" i="15"/>
  <c r="AL127" i="15"/>
  <c r="W128" i="15"/>
  <c r="M123" i="15"/>
  <c r="L123" i="15"/>
  <c r="Q124" i="15" s="1"/>
  <c r="U124" i="15"/>
  <c r="AK174" i="23"/>
  <c r="AL174" i="23"/>
  <c r="AM174" i="23"/>
  <c r="W175" i="23"/>
  <c r="L123" i="23"/>
  <c r="Q124" i="23" s="1"/>
  <c r="M123" i="23"/>
  <c r="U124" i="23"/>
  <c r="J123" i="23"/>
  <c r="A123" i="23"/>
  <c r="H123" i="23"/>
  <c r="B123" i="23"/>
  <c r="G124" i="23"/>
  <c r="F124" i="23"/>
  <c r="R124" i="23" s="1"/>
  <c r="I124" i="23"/>
  <c r="S124" i="23"/>
  <c r="AD124" i="23" s="1"/>
  <c r="C125" i="23"/>
  <c r="G123" i="15"/>
  <c r="S123" i="15"/>
  <c r="AD123" i="15" s="1"/>
  <c r="I123" i="15"/>
  <c r="C124" i="15"/>
  <c r="F123" i="15"/>
  <c r="R123" i="15" s="1"/>
  <c r="J122" i="15"/>
  <c r="A122" i="15"/>
  <c r="B122" i="15"/>
  <c r="H122" i="15"/>
  <c r="AL123" i="16"/>
  <c r="AM123" i="16"/>
  <c r="AK123" i="16"/>
  <c r="W124" i="16"/>
  <c r="L123" i="16"/>
  <c r="Q124" i="16" s="1"/>
  <c r="M123" i="16"/>
  <c r="U128" i="16"/>
  <c r="AL123" i="20"/>
  <c r="AK123" i="20"/>
  <c r="AM123" i="20"/>
  <c r="W124" i="20"/>
  <c r="L123" i="20"/>
  <c r="Q124" i="20" s="1"/>
  <c r="M123" i="20"/>
  <c r="U126" i="20"/>
  <c r="AL128" i="15" l="1"/>
  <c r="AK128" i="15"/>
  <c r="AM128" i="15"/>
  <c r="W129" i="15"/>
  <c r="M124" i="15"/>
  <c r="L124" i="15"/>
  <c r="Q125" i="15" s="1"/>
  <c r="U125" i="15"/>
  <c r="AK175" i="23"/>
  <c r="AM175" i="23"/>
  <c r="AL175" i="23"/>
  <c r="W176" i="23"/>
  <c r="M124" i="23"/>
  <c r="L124" i="23"/>
  <c r="Q125" i="23" s="1"/>
  <c r="U125" i="23"/>
  <c r="J124" i="23"/>
  <c r="A124" i="23"/>
  <c r="G125" i="23"/>
  <c r="I125" i="23"/>
  <c r="C126" i="23"/>
  <c r="S125" i="23"/>
  <c r="AD125" i="23" s="1"/>
  <c r="F125" i="23"/>
  <c r="R125" i="23" s="1"/>
  <c r="B124" i="23"/>
  <c r="H124" i="23"/>
  <c r="G124" i="15"/>
  <c r="F124" i="15"/>
  <c r="R124" i="15" s="1"/>
  <c r="C125" i="15"/>
  <c r="S124" i="15"/>
  <c r="AD124" i="15" s="1"/>
  <c r="I124" i="15"/>
  <c r="A123" i="15"/>
  <c r="J123" i="15"/>
  <c r="B123" i="15"/>
  <c r="H123" i="15"/>
  <c r="AL124" i="16"/>
  <c r="AM124" i="16"/>
  <c r="AK124" i="16"/>
  <c r="W125" i="16"/>
  <c r="L124" i="16"/>
  <c r="Q125" i="16" s="1"/>
  <c r="M124" i="16"/>
  <c r="U129" i="16"/>
  <c r="AL124" i="20"/>
  <c r="AM124" i="20"/>
  <c r="AK124" i="20"/>
  <c r="W125" i="20"/>
  <c r="L124" i="20"/>
  <c r="Q125" i="20" s="1"/>
  <c r="M124" i="20"/>
  <c r="U127" i="20"/>
  <c r="AM129" i="15" l="1"/>
  <c r="AL129" i="15"/>
  <c r="AK129" i="15"/>
  <c r="W130" i="15"/>
  <c r="M125" i="15"/>
  <c r="L125" i="15"/>
  <c r="Q126" i="15" s="1"/>
  <c r="U126" i="15"/>
  <c r="AL176" i="23"/>
  <c r="AM176" i="23"/>
  <c r="AK176" i="23"/>
  <c r="W177" i="23"/>
  <c r="M125" i="23"/>
  <c r="L125" i="23"/>
  <c r="Q126" i="23" s="1"/>
  <c r="U126" i="23"/>
  <c r="J125" i="23"/>
  <c r="A125" i="23"/>
  <c r="H125" i="23"/>
  <c r="B125" i="23"/>
  <c r="G126" i="23"/>
  <c r="F126" i="23"/>
  <c r="R126" i="23" s="1"/>
  <c r="C127" i="23"/>
  <c r="I126" i="23"/>
  <c r="S126" i="23"/>
  <c r="AD126" i="23" s="1"/>
  <c r="G125" i="15"/>
  <c r="F125" i="15"/>
  <c r="R125" i="15" s="1"/>
  <c r="I125" i="15"/>
  <c r="C126" i="15"/>
  <c r="S125" i="15"/>
  <c r="AD125" i="15" s="1"/>
  <c r="A124" i="15"/>
  <c r="J124" i="15"/>
  <c r="H124" i="15"/>
  <c r="B124" i="15"/>
  <c r="AM125" i="16"/>
  <c r="AL125" i="16"/>
  <c r="AK125" i="16"/>
  <c r="W126" i="16"/>
  <c r="M125" i="16"/>
  <c r="L125" i="16"/>
  <c r="Q126" i="16" s="1"/>
  <c r="U130" i="16"/>
  <c r="AL125" i="20"/>
  <c r="AK125" i="20"/>
  <c r="AM125" i="20"/>
  <c r="W126" i="20"/>
  <c r="M125" i="20"/>
  <c r="L125" i="20"/>
  <c r="Q126" i="20" s="1"/>
  <c r="U128" i="20"/>
  <c r="AM130" i="15" l="1"/>
  <c r="AL130" i="15"/>
  <c r="AK130" i="15"/>
  <c r="W131" i="15"/>
  <c r="L126" i="15"/>
  <c r="Q127" i="15" s="1"/>
  <c r="M126" i="15"/>
  <c r="U127" i="15"/>
  <c r="AK177" i="23"/>
  <c r="AL177" i="23"/>
  <c r="AM177" i="23"/>
  <c r="W178" i="23"/>
  <c r="L126" i="23"/>
  <c r="Q127" i="23" s="1"/>
  <c r="M126" i="23"/>
  <c r="U127" i="23"/>
  <c r="A126" i="23"/>
  <c r="J126" i="23"/>
  <c r="G127" i="23"/>
  <c r="I127" i="23"/>
  <c r="F127" i="23"/>
  <c r="R127" i="23" s="1"/>
  <c r="C128" i="23"/>
  <c r="S127" i="23"/>
  <c r="AD127" i="23" s="1"/>
  <c r="H126" i="23"/>
  <c r="B126" i="23"/>
  <c r="G126" i="15"/>
  <c r="F126" i="15"/>
  <c r="R126" i="15" s="1"/>
  <c r="C127" i="15"/>
  <c r="S126" i="15"/>
  <c r="AD126" i="15" s="1"/>
  <c r="I126" i="15"/>
  <c r="J125" i="15"/>
  <c r="A125" i="15"/>
  <c r="B125" i="15"/>
  <c r="H125" i="15"/>
  <c r="AM126" i="16"/>
  <c r="AL126" i="16"/>
  <c r="AK126" i="16"/>
  <c r="W127" i="16"/>
  <c r="M126" i="16"/>
  <c r="L126" i="16"/>
  <c r="Q127" i="16" s="1"/>
  <c r="U131" i="16"/>
  <c r="AM126" i="20"/>
  <c r="AL126" i="20"/>
  <c r="AK126" i="20"/>
  <c r="W127" i="20"/>
  <c r="L126" i="20"/>
  <c r="Q127" i="20" s="1"/>
  <c r="M126" i="20"/>
  <c r="U129" i="20"/>
  <c r="AK131" i="15" l="1"/>
  <c r="AM131" i="15"/>
  <c r="AL131" i="15"/>
  <c r="W132" i="15"/>
  <c r="M127" i="15"/>
  <c r="L127" i="15"/>
  <c r="Q128" i="15" s="1"/>
  <c r="U128" i="15"/>
  <c r="AM178" i="23"/>
  <c r="AL178" i="23"/>
  <c r="AK178" i="23"/>
  <c r="W179" i="23"/>
  <c r="L127" i="23"/>
  <c r="Q128" i="23" s="1"/>
  <c r="M127" i="23"/>
  <c r="U128" i="23"/>
  <c r="A127" i="23"/>
  <c r="J127" i="23"/>
  <c r="B127" i="23"/>
  <c r="H127" i="23"/>
  <c r="G128" i="23"/>
  <c r="I128" i="23"/>
  <c r="F128" i="23"/>
  <c r="R128" i="23" s="1"/>
  <c r="C129" i="23"/>
  <c r="S128" i="23"/>
  <c r="AD128" i="23" s="1"/>
  <c r="G127" i="15"/>
  <c r="I127" i="15"/>
  <c r="S127" i="15"/>
  <c r="AD127" i="15" s="1"/>
  <c r="F127" i="15"/>
  <c r="R127" i="15" s="1"/>
  <c r="C128" i="15"/>
  <c r="A126" i="15"/>
  <c r="J126" i="15"/>
  <c r="H126" i="15"/>
  <c r="B126" i="15"/>
  <c r="AM127" i="16"/>
  <c r="AL127" i="16"/>
  <c r="AK127" i="16"/>
  <c r="W128" i="16"/>
  <c r="L127" i="16"/>
  <c r="Q128" i="16" s="1"/>
  <c r="M127" i="16"/>
  <c r="U132" i="16"/>
  <c r="AK127" i="20"/>
  <c r="AM127" i="20"/>
  <c r="AL127" i="20"/>
  <c r="W128" i="20"/>
  <c r="L127" i="20"/>
  <c r="Q128" i="20" s="1"/>
  <c r="M127" i="20"/>
  <c r="U130" i="20"/>
  <c r="AL132" i="15" l="1"/>
  <c r="AK132" i="15"/>
  <c r="AM132" i="15"/>
  <c r="W133" i="15"/>
  <c r="L128" i="15"/>
  <c r="Q129" i="15" s="1"/>
  <c r="M128" i="15"/>
  <c r="U129" i="15"/>
  <c r="AK179" i="23"/>
  <c r="AM179" i="23"/>
  <c r="AL179" i="23"/>
  <c r="W180" i="23"/>
  <c r="L128" i="23"/>
  <c r="Q129" i="23" s="1"/>
  <c r="M128" i="23"/>
  <c r="U129" i="23"/>
  <c r="G129" i="23"/>
  <c r="C130" i="23"/>
  <c r="S129" i="23"/>
  <c r="AD129" i="23" s="1"/>
  <c r="F129" i="23"/>
  <c r="R129" i="23" s="1"/>
  <c r="I129" i="23"/>
  <c r="J128" i="23"/>
  <c r="A128" i="23"/>
  <c r="H128" i="23"/>
  <c r="B128" i="23"/>
  <c r="A127" i="15"/>
  <c r="J127" i="15"/>
  <c r="G128" i="15"/>
  <c r="I128" i="15"/>
  <c r="C129" i="15"/>
  <c r="S128" i="15"/>
  <c r="AD128" i="15" s="1"/>
  <c r="F128" i="15"/>
  <c r="R128" i="15" s="1"/>
  <c r="B127" i="15"/>
  <c r="H127" i="15"/>
  <c r="AM128" i="16"/>
  <c r="AK128" i="16"/>
  <c r="AL128" i="16"/>
  <c r="W129" i="16"/>
  <c r="L128" i="16"/>
  <c r="Q129" i="16" s="1"/>
  <c r="M128" i="16"/>
  <c r="U133" i="16"/>
  <c r="AK128" i="20"/>
  <c r="AM128" i="20"/>
  <c r="AL128" i="20"/>
  <c r="W129" i="20"/>
  <c r="M128" i="20"/>
  <c r="L128" i="20"/>
  <c r="Q129" i="20" s="1"/>
  <c r="U131" i="20"/>
  <c r="AM133" i="15" l="1"/>
  <c r="AL133" i="15"/>
  <c r="AK133" i="15"/>
  <c r="W134" i="15"/>
  <c r="M129" i="15"/>
  <c r="L129" i="15"/>
  <c r="Q130" i="15" s="1"/>
  <c r="U130" i="15"/>
  <c r="AK180" i="23"/>
  <c r="AL180" i="23"/>
  <c r="AM180" i="23"/>
  <c r="W181" i="23"/>
  <c r="L129" i="23"/>
  <c r="Q130" i="23" s="1"/>
  <c r="M129" i="23"/>
  <c r="U130" i="23"/>
  <c r="G130" i="23"/>
  <c r="I130" i="23"/>
  <c r="C131" i="23"/>
  <c r="F130" i="23"/>
  <c r="R130" i="23" s="1"/>
  <c r="S130" i="23"/>
  <c r="AD130" i="23" s="1"/>
  <c r="A129" i="23"/>
  <c r="J129" i="23"/>
  <c r="B129" i="23"/>
  <c r="H129" i="23"/>
  <c r="J128" i="15"/>
  <c r="A128" i="15"/>
  <c r="H128" i="15"/>
  <c r="B128" i="15"/>
  <c r="G129" i="15"/>
  <c r="I129" i="15"/>
  <c r="S129" i="15"/>
  <c r="AD129" i="15" s="1"/>
  <c r="F129" i="15"/>
  <c r="R129" i="15" s="1"/>
  <c r="C130" i="15"/>
  <c r="AL129" i="16"/>
  <c r="AK129" i="16"/>
  <c r="AM129" i="16"/>
  <c r="W130" i="16"/>
  <c r="L129" i="16"/>
  <c r="Q130" i="16" s="1"/>
  <c r="M129" i="16"/>
  <c r="U134" i="16"/>
  <c r="AM129" i="20"/>
  <c r="AK129" i="20"/>
  <c r="AL129" i="20"/>
  <c r="W130" i="20"/>
  <c r="M129" i="20"/>
  <c r="L129" i="20"/>
  <c r="Q130" i="20" s="1"/>
  <c r="U132" i="20"/>
  <c r="AM134" i="15" l="1"/>
  <c r="AL134" i="15"/>
  <c r="AK134" i="15"/>
  <c r="W135" i="15"/>
  <c r="M130" i="15"/>
  <c r="L130" i="15"/>
  <c r="Q131" i="15" s="1"/>
  <c r="U131" i="15"/>
  <c r="AL181" i="23"/>
  <c r="AM181" i="23"/>
  <c r="AK181" i="23"/>
  <c r="W182" i="23"/>
  <c r="L130" i="23"/>
  <c r="Q131" i="23" s="1"/>
  <c r="M130" i="23"/>
  <c r="U131" i="23"/>
  <c r="G131" i="23"/>
  <c r="F131" i="23"/>
  <c r="R131" i="23" s="1"/>
  <c r="I131" i="23"/>
  <c r="S131" i="23"/>
  <c r="AD131" i="23" s="1"/>
  <c r="C132" i="23"/>
  <c r="J130" i="23"/>
  <c r="A130" i="23"/>
  <c r="H130" i="23"/>
  <c r="B130" i="23"/>
  <c r="A129" i="15"/>
  <c r="J129" i="15"/>
  <c r="G130" i="15"/>
  <c r="I130" i="15"/>
  <c r="S130" i="15"/>
  <c r="AD130" i="15" s="1"/>
  <c r="F130" i="15"/>
  <c r="R130" i="15" s="1"/>
  <c r="C131" i="15"/>
  <c r="B129" i="15"/>
  <c r="H129" i="15"/>
  <c r="AK130" i="16"/>
  <c r="AL130" i="16"/>
  <c r="AM130" i="16"/>
  <c r="W131" i="16"/>
  <c r="L130" i="16"/>
  <c r="Q131" i="16" s="1"/>
  <c r="M130" i="16"/>
  <c r="U135" i="16"/>
  <c r="AL130" i="20"/>
  <c r="AM130" i="20"/>
  <c r="AK130" i="20"/>
  <c r="W131" i="20"/>
  <c r="M130" i="20"/>
  <c r="L130" i="20"/>
  <c r="Q131" i="20" s="1"/>
  <c r="U133" i="20"/>
  <c r="AK135" i="15" l="1"/>
  <c r="AM135" i="15"/>
  <c r="AL135" i="15"/>
  <c r="W136" i="15"/>
  <c r="M131" i="15"/>
  <c r="L131" i="15"/>
  <c r="Q132" i="15" s="1"/>
  <c r="U132" i="15"/>
  <c r="AK182" i="23"/>
  <c r="AL182" i="23"/>
  <c r="AM182" i="23"/>
  <c r="W183" i="23"/>
  <c r="M131" i="23"/>
  <c r="L131" i="23"/>
  <c r="Q132" i="23" s="1"/>
  <c r="U132" i="23"/>
  <c r="A131" i="23"/>
  <c r="J131" i="23"/>
  <c r="G132" i="23"/>
  <c r="S132" i="23"/>
  <c r="AD132" i="23" s="1"/>
  <c r="C133" i="23"/>
  <c r="F132" i="23"/>
  <c r="R132" i="23" s="1"/>
  <c r="I132" i="23"/>
  <c r="H131" i="23"/>
  <c r="B131" i="23"/>
  <c r="G131" i="15"/>
  <c r="F131" i="15"/>
  <c r="R131" i="15" s="1"/>
  <c r="I131" i="15"/>
  <c r="C132" i="15"/>
  <c r="S131" i="15"/>
  <c r="AD131" i="15" s="1"/>
  <c r="A130" i="15"/>
  <c r="J130" i="15"/>
  <c r="B130" i="15"/>
  <c r="H130" i="15"/>
  <c r="AK131" i="16"/>
  <c r="AL131" i="16"/>
  <c r="AM131" i="16"/>
  <c r="W132" i="16"/>
  <c r="L131" i="16"/>
  <c r="Q132" i="16" s="1"/>
  <c r="M131" i="16"/>
  <c r="U136" i="16"/>
  <c r="AM131" i="20"/>
  <c r="AL131" i="20"/>
  <c r="AK131" i="20"/>
  <c r="W132" i="20"/>
  <c r="L131" i="20"/>
  <c r="Q132" i="20" s="1"/>
  <c r="M131" i="20"/>
  <c r="U134" i="20"/>
  <c r="AL136" i="15" l="1"/>
  <c r="AK136" i="15"/>
  <c r="AM136" i="15"/>
  <c r="W137" i="15"/>
  <c r="M132" i="15"/>
  <c r="L132" i="15"/>
  <c r="Q133" i="15" s="1"/>
  <c r="U133" i="15"/>
  <c r="AK183" i="23"/>
  <c r="AM183" i="23"/>
  <c r="AL183" i="23"/>
  <c r="W184" i="23"/>
  <c r="L132" i="23"/>
  <c r="Q133" i="23" s="1"/>
  <c r="M132" i="23"/>
  <c r="U133" i="23"/>
  <c r="H132" i="23"/>
  <c r="B132" i="23"/>
  <c r="J132" i="23"/>
  <c r="A132" i="23"/>
  <c r="G133" i="23"/>
  <c r="F133" i="23"/>
  <c r="R133" i="23" s="1"/>
  <c r="I133" i="23"/>
  <c r="C134" i="23"/>
  <c r="S133" i="23"/>
  <c r="AD133" i="23" s="1"/>
  <c r="G132" i="15"/>
  <c r="F132" i="15"/>
  <c r="R132" i="15" s="1"/>
  <c r="S132" i="15"/>
  <c r="AD132" i="15" s="1"/>
  <c r="I132" i="15"/>
  <c r="C133" i="15"/>
  <c r="A131" i="15"/>
  <c r="J131" i="15"/>
  <c r="B131" i="15"/>
  <c r="H131" i="15"/>
  <c r="AL132" i="16"/>
  <c r="AM132" i="16"/>
  <c r="AK132" i="16"/>
  <c r="W133" i="16"/>
  <c r="L132" i="16"/>
  <c r="Q133" i="16" s="1"/>
  <c r="M132" i="16"/>
  <c r="U137" i="16"/>
  <c r="AM132" i="20"/>
  <c r="AL132" i="20"/>
  <c r="AK132" i="20"/>
  <c r="W133" i="20"/>
  <c r="M132" i="20"/>
  <c r="L132" i="20"/>
  <c r="Q133" i="20" s="1"/>
  <c r="U135" i="20"/>
  <c r="AM137" i="15" l="1"/>
  <c r="AL137" i="15"/>
  <c r="AK137" i="15"/>
  <c r="W138" i="15"/>
  <c r="M133" i="15"/>
  <c r="L133" i="15"/>
  <c r="Q134" i="15" s="1"/>
  <c r="U134" i="15"/>
  <c r="AK184" i="23"/>
  <c r="AM184" i="23"/>
  <c r="AL184" i="23"/>
  <c r="W185" i="23"/>
  <c r="M133" i="23"/>
  <c r="L133" i="23"/>
  <c r="Q134" i="23" s="1"/>
  <c r="U134" i="23"/>
  <c r="G134" i="23"/>
  <c r="I134" i="23"/>
  <c r="C135" i="23"/>
  <c r="F134" i="23"/>
  <c r="R134" i="23" s="1"/>
  <c r="S134" i="23"/>
  <c r="AD134" i="23" s="1"/>
  <c r="A133" i="23"/>
  <c r="J133" i="23"/>
  <c r="B133" i="23"/>
  <c r="H133" i="23"/>
  <c r="J132" i="15"/>
  <c r="A132" i="15"/>
  <c r="G133" i="15"/>
  <c r="S133" i="15"/>
  <c r="AD133" i="15" s="1"/>
  <c r="F133" i="15"/>
  <c r="R133" i="15" s="1"/>
  <c r="I133" i="15"/>
  <c r="C134" i="15"/>
  <c r="B132" i="15"/>
  <c r="H132" i="15"/>
  <c r="AK133" i="16"/>
  <c r="AM133" i="16"/>
  <c r="AL133" i="16"/>
  <c r="W134" i="16"/>
  <c r="L133" i="16"/>
  <c r="Q134" i="16" s="1"/>
  <c r="M133" i="16"/>
  <c r="U138" i="16"/>
  <c r="AM133" i="20"/>
  <c r="AK133" i="20"/>
  <c r="AL133" i="20"/>
  <c r="W134" i="20"/>
  <c r="L133" i="20"/>
  <c r="Q134" i="20" s="1"/>
  <c r="M133" i="20"/>
  <c r="U136" i="20"/>
  <c r="AM138" i="15" l="1"/>
  <c r="AL138" i="15"/>
  <c r="AK138" i="15"/>
  <c r="W139" i="15"/>
  <c r="L134" i="15"/>
  <c r="Q135" i="15" s="1"/>
  <c r="M134" i="15"/>
  <c r="U135" i="15"/>
  <c r="AM185" i="23"/>
  <c r="AL185" i="23"/>
  <c r="AK185" i="23"/>
  <c r="W186" i="23"/>
  <c r="M134" i="23"/>
  <c r="L134" i="23"/>
  <c r="Q135" i="23" s="1"/>
  <c r="U135" i="23"/>
  <c r="A134" i="23"/>
  <c r="J134" i="23"/>
  <c r="G135" i="23"/>
  <c r="C136" i="23"/>
  <c r="S135" i="23"/>
  <c r="AD135" i="23" s="1"/>
  <c r="F135" i="23"/>
  <c r="R135" i="23" s="1"/>
  <c r="I135" i="23"/>
  <c r="B134" i="23"/>
  <c r="H134" i="23"/>
  <c r="B133" i="15"/>
  <c r="H133" i="15"/>
  <c r="G134" i="15"/>
  <c r="I134" i="15"/>
  <c r="C135" i="15"/>
  <c r="S134" i="15"/>
  <c r="AD134" i="15" s="1"/>
  <c r="F134" i="15"/>
  <c r="R134" i="15" s="1"/>
  <c r="A133" i="15"/>
  <c r="J133" i="15"/>
  <c r="AK134" i="16"/>
  <c r="AM134" i="16"/>
  <c r="AL134" i="16"/>
  <c r="W135" i="16"/>
  <c r="L134" i="16"/>
  <c r="Q135" i="16" s="1"/>
  <c r="M134" i="16"/>
  <c r="U139" i="16"/>
  <c r="AL134" i="20"/>
  <c r="AM134" i="20"/>
  <c r="AK134" i="20"/>
  <c r="W135" i="20"/>
  <c r="M134" i="20"/>
  <c r="L134" i="20"/>
  <c r="Q135" i="20" s="1"/>
  <c r="U137" i="20"/>
  <c r="AK139" i="15" l="1"/>
  <c r="AM139" i="15"/>
  <c r="AL139" i="15"/>
  <c r="W140" i="15"/>
  <c r="M135" i="15"/>
  <c r="L135" i="15"/>
  <c r="Q136" i="15" s="1"/>
  <c r="U136" i="15"/>
  <c r="AM186" i="23"/>
  <c r="AK186" i="23"/>
  <c r="AL186" i="23"/>
  <c r="W187" i="23"/>
  <c r="M135" i="23"/>
  <c r="L135" i="23"/>
  <c r="Q136" i="23" s="1"/>
  <c r="U136" i="23"/>
  <c r="G136" i="23"/>
  <c r="F136" i="23"/>
  <c r="R136" i="23" s="1"/>
  <c r="I136" i="23"/>
  <c r="S136" i="23"/>
  <c r="AD136" i="23" s="1"/>
  <c r="C137" i="23"/>
  <c r="B135" i="23"/>
  <c r="H135" i="23"/>
  <c r="A135" i="23"/>
  <c r="J135" i="23"/>
  <c r="A134" i="15"/>
  <c r="J134" i="15"/>
  <c r="B134" i="15"/>
  <c r="H134" i="15"/>
  <c r="G135" i="15"/>
  <c r="I135" i="15"/>
  <c r="C136" i="15"/>
  <c r="S135" i="15"/>
  <c r="AD135" i="15" s="1"/>
  <c r="F135" i="15"/>
  <c r="R135" i="15" s="1"/>
  <c r="AK135" i="16"/>
  <c r="AL135" i="16"/>
  <c r="AM135" i="16"/>
  <c r="W136" i="16"/>
  <c r="L135" i="16"/>
  <c r="Q136" i="16" s="1"/>
  <c r="M135" i="16"/>
  <c r="U140" i="16"/>
  <c r="AM135" i="20"/>
  <c r="AL135" i="20"/>
  <c r="AK135" i="20"/>
  <c r="W136" i="20"/>
  <c r="M135" i="20"/>
  <c r="L135" i="20"/>
  <c r="Q136" i="20" s="1"/>
  <c r="U138" i="20"/>
  <c r="AL140" i="15" l="1"/>
  <c r="AK140" i="15"/>
  <c r="AM140" i="15"/>
  <c r="W141" i="15"/>
  <c r="L136" i="15"/>
  <c r="Q137" i="15" s="1"/>
  <c r="M136" i="15"/>
  <c r="U137" i="15"/>
  <c r="AL187" i="23"/>
  <c r="AK187" i="23"/>
  <c r="AM187" i="23"/>
  <c r="W188" i="23"/>
  <c r="L136" i="23"/>
  <c r="Q137" i="23" s="1"/>
  <c r="M136" i="23"/>
  <c r="U137" i="23"/>
  <c r="A136" i="23"/>
  <c r="J136" i="23"/>
  <c r="G137" i="23"/>
  <c r="F137" i="23"/>
  <c r="R137" i="23" s="1"/>
  <c r="S137" i="23"/>
  <c r="AD137" i="23" s="1"/>
  <c r="C138" i="23"/>
  <c r="I137" i="23"/>
  <c r="H136" i="23"/>
  <c r="B136" i="23"/>
  <c r="G136" i="15"/>
  <c r="F136" i="15"/>
  <c r="R136" i="15" s="1"/>
  <c r="C137" i="15"/>
  <c r="S136" i="15"/>
  <c r="AD136" i="15" s="1"/>
  <c r="I136" i="15"/>
  <c r="J135" i="15"/>
  <c r="A135" i="15"/>
  <c r="H135" i="15"/>
  <c r="B135" i="15"/>
  <c r="AL136" i="16"/>
  <c r="AK136" i="16"/>
  <c r="AM136" i="16"/>
  <c r="W137" i="16"/>
  <c r="L136" i="16"/>
  <c r="Q137" i="16" s="1"/>
  <c r="M136" i="16"/>
  <c r="U141" i="16"/>
  <c r="AK136" i="20"/>
  <c r="AM136" i="20"/>
  <c r="AL136" i="20"/>
  <c r="W137" i="20"/>
  <c r="M136" i="20"/>
  <c r="L136" i="20"/>
  <c r="Q137" i="20" s="1"/>
  <c r="U139" i="20"/>
  <c r="AM141" i="15" l="1"/>
  <c r="AL141" i="15"/>
  <c r="AK141" i="15"/>
  <c r="W142" i="15"/>
  <c r="M137" i="15"/>
  <c r="L137" i="15"/>
  <c r="Q138" i="15" s="1"/>
  <c r="U138" i="15"/>
  <c r="AM188" i="23"/>
  <c r="AL188" i="23"/>
  <c r="AK188" i="23"/>
  <c r="W189" i="23"/>
  <c r="M137" i="23"/>
  <c r="L137" i="23"/>
  <c r="Q138" i="23" s="1"/>
  <c r="U138" i="23"/>
  <c r="A137" i="23"/>
  <c r="J137" i="23"/>
  <c r="H137" i="23"/>
  <c r="B137" i="23"/>
  <c r="G138" i="23"/>
  <c r="I138" i="23"/>
  <c r="S138" i="23"/>
  <c r="AD138" i="23" s="1"/>
  <c r="C139" i="23"/>
  <c r="F138" i="23"/>
  <c r="R138" i="23" s="1"/>
  <c r="G137" i="15"/>
  <c r="S137" i="15"/>
  <c r="AD137" i="15" s="1"/>
  <c r="F137" i="15"/>
  <c r="R137" i="15" s="1"/>
  <c r="I137" i="15"/>
  <c r="C138" i="15"/>
  <c r="A136" i="15"/>
  <c r="J136" i="15"/>
  <c r="B136" i="15"/>
  <c r="H136" i="15"/>
  <c r="AL137" i="16"/>
  <c r="AK137" i="16"/>
  <c r="AM137" i="16"/>
  <c r="W138" i="16"/>
  <c r="M137" i="16"/>
  <c r="L137" i="16"/>
  <c r="Q138" i="16" s="1"/>
  <c r="U142" i="16"/>
  <c r="AL137" i="20"/>
  <c r="AK137" i="20"/>
  <c r="AM137" i="20"/>
  <c r="W138" i="20"/>
  <c r="L137" i="20"/>
  <c r="Q138" i="20" s="1"/>
  <c r="M137" i="20"/>
  <c r="U140" i="20"/>
  <c r="AM142" i="15" l="1"/>
  <c r="AL142" i="15"/>
  <c r="AK142" i="15"/>
  <c r="W143" i="15"/>
  <c r="M138" i="15"/>
  <c r="L138" i="15"/>
  <c r="Q139" i="15" s="1"/>
  <c r="U139" i="15"/>
  <c r="AL189" i="23"/>
  <c r="AM189" i="23"/>
  <c r="AK189" i="23"/>
  <c r="W190" i="23"/>
  <c r="M138" i="23"/>
  <c r="L138" i="23"/>
  <c r="Q139" i="23" s="1"/>
  <c r="U139" i="23"/>
  <c r="G139" i="23"/>
  <c r="I139" i="23"/>
  <c r="F139" i="23"/>
  <c r="R139" i="23" s="1"/>
  <c r="C140" i="23"/>
  <c r="S139" i="23"/>
  <c r="AD139" i="23" s="1"/>
  <c r="J138" i="23"/>
  <c r="A138" i="23"/>
  <c r="B138" i="23"/>
  <c r="H138" i="23"/>
  <c r="J137" i="15"/>
  <c r="A137" i="15"/>
  <c r="G138" i="15"/>
  <c r="I138" i="15"/>
  <c r="S138" i="15"/>
  <c r="AD138" i="15" s="1"/>
  <c r="F138" i="15"/>
  <c r="R138" i="15" s="1"/>
  <c r="C139" i="15"/>
  <c r="B137" i="15"/>
  <c r="H137" i="15"/>
  <c r="AL138" i="16"/>
  <c r="AM138" i="16"/>
  <c r="AK138" i="16"/>
  <c r="W139" i="16"/>
  <c r="L138" i="16"/>
  <c r="Q139" i="16" s="1"/>
  <c r="M138" i="16"/>
  <c r="U143" i="16"/>
  <c r="AK138" i="20"/>
  <c r="AM138" i="20"/>
  <c r="AL138" i="20"/>
  <c r="W139" i="20"/>
  <c r="M138" i="20"/>
  <c r="L138" i="20"/>
  <c r="Q139" i="20" s="1"/>
  <c r="U141" i="20"/>
  <c r="AK143" i="15" l="1"/>
  <c r="AM143" i="15"/>
  <c r="AL143" i="15"/>
  <c r="W144" i="15"/>
  <c r="M139" i="15"/>
  <c r="L139" i="15"/>
  <c r="Q140" i="15" s="1"/>
  <c r="U140" i="15"/>
  <c r="AM190" i="23"/>
  <c r="AK190" i="23"/>
  <c r="AL190" i="23"/>
  <c r="W191" i="23"/>
  <c r="M139" i="23"/>
  <c r="L139" i="23"/>
  <c r="Q140" i="23" s="1"/>
  <c r="U140" i="23"/>
  <c r="G140" i="23"/>
  <c r="F140" i="23"/>
  <c r="R140" i="23" s="1"/>
  <c r="C141" i="23"/>
  <c r="I140" i="23"/>
  <c r="S140" i="23"/>
  <c r="AD140" i="23" s="1"/>
  <c r="J139" i="23"/>
  <c r="A139" i="23"/>
  <c r="B139" i="23"/>
  <c r="H139" i="23"/>
  <c r="A138" i="15"/>
  <c r="J138" i="15"/>
  <c r="B138" i="15"/>
  <c r="H138" i="15"/>
  <c r="G139" i="15"/>
  <c r="I139" i="15"/>
  <c r="C140" i="15"/>
  <c r="F139" i="15"/>
  <c r="R139" i="15" s="1"/>
  <c r="S139" i="15"/>
  <c r="AD139" i="15" s="1"/>
  <c r="AL139" i="16"/>
  <c r="AK139" i="16"/>
  <c r="AM139" i="16"/>
  <c r="W140" i="16"/>
  <c r="L139" i="16"/>
  <c r="Q140" i="16" s="1"/>
  <c r="M139" i="16"/>
  <c r="U144" i="16"/>
  <c r="AL139" i="20"/>
  <c r="AM139" i="20"/>
  <c r="AK139" i="20"/>
  <c r="W140" i="20"/>
  <c r="M139" i="20"/>
  <c r="L139" i="20"/>
  <c r="Q140" i="20" s="1"/>
  <c r="U142" i="20"/>
  <c r="AL144" i="15" l="1"/>
  <c r="AK144" i="15"/>
  <c r="AM144" i="15"/>
  <c r="W145" i="15"/>
  <c r="M140" i="15"/>
  <c r="L140" i="15"/>
  <c r="Q141" i="15" s="1"/>
  <c r="U141" i="15"/>
  <c r="AM191" i="23"/>
  <c r="AL191" i="23"/>
  <c r="AK191" i="23"/>
  <c r="W192" i="23"/>
  <c r="M140" i="23"/>
  <c r="L140" i="23"/>
  <c r="Q141" i="23" s="1"/>
  <c r="U141" i="23"/>
  <c r="A140" i="23"/>
  <c r="J140" i="23"/>
  <c r="G141" i="23"/>
  <c r="S141" i="23"/>
  <c r="AD141" i="23" s="1"/>
  <c r="F141" i="23"/>
  <c r="R141" i="23" s="1"/>
  <c r="C142" i="23"/>
  <c r="I141" i="23"/>
  <c r="B140" i="23"/>
  <c r="H140" i="23"/>
  <c r="G140" i="15"/>
  <c r="C141" i="15"/>
  <c r="I140" i="15"/>
  <c r="F140" i="15"/>
  <c r="R140" i="15" s="1"/>
  <c r="S140" i="15"/>
  <c r="AD140" i="15" s="1"/>
  <c r="A139" i="15"/>
  <c r="J139" i="15"/>
  <c r="H139" i="15"/>
  <c r="B139" i="15"/>
  <c r="AK140" i="16"/>
  <c r="AM140" i="16"/>
  <c r="AL140" i="16"/>
  <c r="W141" i="16"/>
  <c r="M140" i="16"/>
  <c r="L140" i="16"/>
  <c r="Q141" i="16" s="1"/>
  <c r="U145" i="16"/>
  <c r="AK140" i="20"/>
  <c r="AM140" i="20"/>
  <c r="AL140" i="20"/>
  <c r="W141" i="20"/>
  <c r="L140" i="20"/>
  <c r="Q141" i="20" s="1"/>
  <c r="M140" i="20"/>
  <c r="U143" i="20"/>
  <c r="AM145" i="15" l="1"/>
  <c r="AL145" i="15"/>
  <c r="AK145" i="15"/>
  <c r="W146" i="15"/>
  <c r="M141" i="15"/>
  <c r="L141" i="15"/>
  <c r="Q142" i="15" s="1"/>
  <c r="U142" i="15"/>
  <c r="M141" i="23"/>
  <c r="L141" i="23"/>
  <c r="Q142" i="23" s="1"/>
  <c r="U142" i="23"/>
  <c r="AL192" i="23"/>
  <c r="AM192" i="23"/>
  <c r="AK192" i="23"/>
  <c r="W193" i="23"/>
  <c r="H141" i="23"/>
  <c r="B141" i="23"/>
  <c r="A141" i="23"/>
  <c r="J141" i="23"/>
  <c r="G142" i="23"/>
  <c r="I142" i="23"/>
  <c r="S142" i="23"/>
  <c r="AD142" i="23" s="1"/>
  <c r="F142" i="23"/>
  <c r="R142" i="23" s="1"/>
  <c r="C143" i="23"/>
  <c r="G141" i="15"/>
  <c r="F141" i="15"/>
  <c r="R141" i="15" s="1"/>
  <c r="I141" i="15"/>
  <c r="C142" i="15"/>
  <c r="S141" i="15"/>
  <c r="AD141" i="15" s="1"/>
  <c r="A140" i="15"/>
  <c r="J140" i="15"/>
  <c r="B140" i="15"/>
  <c r="H140" i="15"/>
  <c r="AK141" i="16"/>
  <c r="AL141" i="16"/>
  <c r="AM141" i="16"/>
  <c r="W142" i="16"/>
  <c r="L141" i="16"/>
  <c r="Q142" i="16" s="1"/>
  <c r="M141" i="16"/>
  <c r="U146" i="16"/>
  <c r="AK141" i="20"/>
  <c r="AL141" i="20"/>
  <c r="AM141" i="20"/>
  <c r="W142" i="20"/>
  <c r="M141" i="20"/>
  <c r="L141" i="20"/>
  <c r="Q142" i="20" s="1"/>
  <c r="U144" i="20"/>
  <c r="AM146" i="15" l="1"/>
  <c r="AL146" i="15"/>
  <c r="AK146" i="15"/>
  <c r="W147" i="15"/>
  <c r="L142" i="15"/>
  <c r="Q143" i="15" s="1"/>
  <c r="M142" i="15"/>
  <c r="U143" i="15"/>
  <c r="AK193" i="23"/>
  <c r="AM193" i="23"/>
  <c r="AL193" i="23"/>
  <c r="W194" i="23"/>
  <c r="L142" i="23"/>
  <c r="Q143" i="23" s="1"/>
  <c r="M142" i="23"/>
  <c r="U143" i="23"/>
  <c r="A142" i="23"/>
  <c r="J142" i="23"/>
  <c r="G143" i="23"/>
  <c r="F143" i="23"/>
  <c r="R143" i="23" s="1"/>
  <c r="S143" i="23"/>
  <c r="AD143" i="23" s="1"/>
  <c r="I143" i="23"/>
  <c r="C144" i="23"/>
  <c r="B142" i="23"/>
  <c r="H142" i="23"/>
  <c r="G142" i="15"/>
  <c r="C143" i="15"/>
  <c r="F142" i="15"/>
  <c r="R142" i="15" s="1"/>
  <c r="S142" i="15"/>
  <c r="AD142" i="15" s="1"/>
  <c r="I142" i="15"/>
  <c r="J141" i="15"/>
  <c r="A141" i="15"/>
  <c r="H141" i="15"/>
  <c r="B141" i="15"/>
  <c r="AL142" i="16"/>
  <c r="AK142" i="16"/>
  <c r="AM142" i="16"/>
  <c r="W143" i="16"/>
  <c r="L142" i="16"/>
  <c r="Q143" i="16" s="1"/>
  <c r="M142" i="16"/>
  <c r="U147" i="16"/>
  <c r="AM142" i="20"/>
  <c r="AK142" i="20"/>
  <c r="AL142" i="20"/>
  <c r="W143" i="20"/>
  <c r="L142" i="20"/>
  <c r="Q143" i="20" s="1"/>
  <c r="M142" i="20"/>
  <c r="U145" i="20"/>
  <c r="AK147" i="15" l="1"/>
  <c r="AM147" i="15"/>
  <c r="AL147" i="15"/>
  <c r="W148" i="15"/>
  <c r="M143" i="15"/>
  <c r="L143" i="15"/>
  <c r="Q144" i="15" s="1"/>
  <c r="U144" i="15"/>
  <c r="AM194" i="23"/>
  <c r="AL194" i="23"/>
  <c r="AK194" i="23"/>
  <c r="W195" i="23"/>
  <c r="M143" i="23"/>
  <c r="L143" i="23"/>
  <c r="Q144" i="23" s="1"/>
  <c r="U144" i="23"/>
  <c r="G144" i="23"/>
  <c r="I144" i="23"/>
  <c r="S144" i="23"/>
  <c r="AD144" i="23" s="1"/>
  <c r="C145" i="23"/>
  <c r="F144" i="23"/>
  <c r="R144" i="23" s="1"/>
  <c r="B143" i="23"/>
  <c r="H143" i="23"/>
  <c r="J143" i="23"/>
  <c r="A143" i="23"/>
  <c r="G143" i="15"/>
  <c r="F143" i="15"/>
  <c r="R143" i="15" s="1"/>
  <c r="I143" i="15"/>
  <c r="C144" i="15"/>
  <c r="S143" i="15"/>
  <c r="AD143" i="15" s="1"/>
  <c r="A142" i="15"/>
  <c r="J142" i="15"/>
  <c r="B142" i="15"/>
  <c r="H142" i="15"/>
  <c r="AM143" i="16"/>
  <c r="AK143" i="16"/>
  <c r="AL143" i="16"/>
  <c r="W144" i="16"/>
  <c r="L143" i="16"/>
  <c r="Q144" i="16" s="1"/>
  <c r="M143" i="16"/>
  <c r="U148" i="16"/>
  <c r="AK143" i="20"/>
  <c r="AL143" i="20"/>
  <c r="AM143" i="20"/>
  <c r="W144" i="20"/>
  <c r="M143" i="20"/>
  <c r="L143" i="20"/>
  <c r="Q144" i="20" s="1"/>
  <c r="U146" i="20"/>
  <c r="AL148" i="15" l="1"/>
  <c r="AK148" i="15"/>
  <c r="AM148" i="15"/>
  <c r="W149" i="15"/>
  <c r="L144" i="15"/>
  <c r="Q145" i="15" s="1"/>
  <c r="M144" i="15"/>
  <c r="U145" i="15"/>
  <c r="AM195" i="23"/>
  <c r="AK195" i="23"/>
  <c r="AL195" i="23"/>
  <c r="W196" i="23"/>
  <c r="M144" i="23"/>
  <c r="L144" i="23"/>
  <c r="Q145" i="23" s="1"/>
  <c r="U145" i="23"/>
  <c r="G145" i="23"/>
  <c r="C146" i="23"/>
  <c r="I145" i="23"/>
  <c r="F145" i="23"/>
  <c r="R145" i="23" s="1"/>
  <c r="S145" i="23"/>
  <c r="AD145" i="23" s="1"/>
  <c r="J144" i="23"/>
  <c r="A144" i="23"/>
  <c r="H144" i="23"/>
  <c r="B144" i="23"/>
  <c r="G144" i="15"/>
  <c r="F144" i="15"/>
  <c r="R144" i="15" s="1"/>
  <c r="I144" i="15"/>
  <c r="C145" i="15"/>
  <c r="S144" i="15"/>
  <c r="AD144" i="15" s="1"/>
  <c r="J143" i="15"/>
  <c r="A143" i="15"/>
  <c r="B143" i="15"/>
  <c r="H143" i="15"/>
  <c r="AL144" i="16"/>
  <c r="AM144" i="16"/>
  <c r="AK144" i="16"/>
  <c r="W145" i="16"/>
  <c r="M144" i="16"/>
  <c r="L144" i="16"/>
  <c r="Q145" i="16" s="1"/>
  <c r="U149" i="16"/>
  <c r="AK144" i="20"/>
  <c r="AL144" i="20"/>
  <c r="AM144" i="20"/>
  <c r="W145" i="20"/>
  <c r="M144" i="20"/>
  <c r="L144" i="20"/>
  <c r="Q145" i="20" s="1"/>
  <c r="U147" i="20"/>
  <c r="AM149" i="15" l="1"/>
  <c r="AL149" i="15"/>
  <c r="AK149" i="15"/>
  <c r="W150" i="15"/>
  <c r="M145" i="15"/>
  <c r="L145" i="15"/>
  <c r="Q146" i="15" s="1"/>
  <c r="U146" i="15"/>
  <c r="AK196" i="23"/>
  <c r="AL196" i="23"/>
  <c r="AM196" i="23"/>
  <c r="W197" i="23"/>
  <c r="M145" i="23"/>
  <c r="L145" i="23"/>
  <c r="Q146" i="23" s="1"/>
  <c r="U146" i="23"/>
  <c r="G146" i="23"/>
  <c r="C147" i="23"/>
  <c r="I146" i="23"/>
  <c r="F146" i="23"/>
  <c r="R146" i="23" s="1"/>
  <c r="S146" i="23"/>
  <c r="AD146" i="23" s="1"/>
  <c r="J145" i="23"/>
  <c r="A145" i="23"/>
  <c r="B145" i="23"/>
  <c r="H145" i="23"/>
  <c r="G145" i="15"/>
  <c r="I145" i="15"/>
  <c r="S145" i="15"/>
  <c r="AD145" i="15" s="1"/>
  <c r="C146" i="15"/>
  <c r="F145" i="15"/>
  <c r="R145" i="15" s="1"/>
  <c r="A144" i="15"/>
  <c r="J144" i="15"/>
  <c r="H144" i="15"/>
  <c r="B144" i="15"/>
  <c r="AM145" i="16"/>
  <c r="AK145" i="16"/>
  <c r="AL145" i="16"/>
  <c r="W146" i="16"/>
  <c r="M145" i="16"/>
  <c r="L145" i="16"/>
  <c r="Q146" i="16" s="1"/>
  <c r="U150" i="16"/>
  <c r="AL145" i="20"/>
  <c r="AK145" i="20"/>
  <c r="AM145" i="20"/>
  <c r="W146" i="20"/>
  <c r="M145" i="20"/>
  <c r="L145" i="20"/>
  <c r="Q146" i="20" s="1"/>
  <c r="U148" i="20"/>
  <c r="AM150" i="15" l="1"/>
  <c r="AL150" i="15"/>
  <c r="AK150" i="15"/>
  <c r="W151" i="15"/>
  <c r="M146" i="15"/>
  <c r="L146" i="15"/>
  <c r="Q147" i="15" s="1"/>
  <c r="U147" i="15"/>
  <c r="L146" i="23"/>
  <c r="Q147" i="23" s="1"/>
  <c r="M146" i="23"/>
  <c r="U147" i="23"/>
  <c r="AM197" i="23"/>
  <c r="AK197" i="23"/>
  <c r="AL197" i="23"/>
  <c r="W198" i="23"/>
  <c r="G147" i="23"/>
  <c r="C148" i="23"/>
  <c r="S147" i="23"/>
  <c r="AD147" i="23" s="1"/>
  <c r="F147" i="23"/>
  <c r="R147" i="23" s="1"/>
  <c r="I147" i="23"/>
  <c r="A146" i="23"/>
  <c r="J146" i="23"/>
  <c r="B146" i="23"/>
  <c r="H146" i="23"/>
  <c r="G146" i="15"/>
  <c r="F146" i="15"/>
  <c r="R146" i="15" s="1"/>
  <c r="I146" i="15"/>
  <c r="C147" i="15"/>
  <c r="S146" i="15"/>
  <c r="AD146" i="15" s="1"/>
  <c r="J145" i="15"/>
  <c r="A145" i="15"/>
  <c r="H145" i="15"/>
  <c r="B145" i="15"/>
  <c r="AL146" i="16"/>
  <c r="AM146" i="16"/>
  <c r="AK146" i="16"/>
  <c r="W147" i="16"/>
  <c r="M146" i="16"/>
  <c r="L146" i="16"/>
  <c r="Q147" i="16" s="1"/>
  <c r="U151" i="16"/>
  <c r="AM146" i="20"/>
  <c r="AK146" i="20"/>
  <c r="AL146" i="20"/>
  <c r="W147" i="20"/>
  <c r="L146" i="20"/>
  <c r="Q147" i="20" s="1"/>
  <c r="M146" i="20"/>
  <c r="U149" i="20"/>
  <c r="AK151" i="15" l="1"/>
  <c r="AM151" i="15"/>
  <c r="AL151" i="15"/>
  <c r="W152" i="15"/>
  <c r="M147" i="15"/>
  <c r="L147" i="15"/>
  <c r="Q148" i="15" s="1"/>
  <c r="U148" i="15"/>
  <c r="M147" i="23"/>
  <c r="L147" i="23"/>
  <c r="Q148" i="23" s="1"/>
  <c r="U148" i="23"/>
  <c r="AK198" i="23"/>
  <c r="AM198" i="23"/>
  <c r="AL198" i="23"/>
  <c r="W199" i="23"/>
  <c r="G148" i="23"/>
  <c r="F148" i="23"/>
  <c r="R148" i="23" s="1"/>
  <c r="S148" i="23"/>
  <c r="AD148" i="23" s="1"/>
  <c r="I148" i="23"/>
  <c r="C149" i="23"/>
  <c r="J147" i="23"/>
  <c r="A147" i="23"/>
  <c r="B147" i="23"/>
  <c r="H147" i="23"/>
  <c r="G147" i="15"/>
  <c r="F147" i="15"/>
  <c r="R147" i="15" s="1"/>
  <c r="C148" i="15"/>
  <c r="I147" i="15"/>
  <c r="S147" i="15"/>
  <c r="AD147" i="15" s="1"/>
  <c r="A146" i="15"/>
  <c r="J146" i="15"/>
  <c r="B146" i="15"/>
  <c r="H146" i="15"/>
  <c r="AK147" i="16"/>
  <c r="AM147" i="16"/>
  <c r="AL147" i="16"/>
  <c r="W148" i="16"/>
  <c r="L147" i="16"/>
  <c r="Q148" i="16" s="1"/>
  <c r="M147" i="16"/>
  <c r="U152" i="16"/>
  <c r="AK147" i="20"/>
  <c r="AL147" i="20"/>
  <c r="AM147" i="20"/>
  <c r="W148" i="20"/>
  <c r="L147" i="20"/>
  <c r="Q148" i="20" s="1"/>
  <c r="M147" i="20"/>
  <c r="U150" i="20"/>
  <c r="AL152" i="15" l="1"/>
  <c r="AK152" i="15"/>
  <c r="AM152" i="15"/>
  <c r="W153" i="15"/>
  <c r="M148" i="15"/>
  <c r="L148" i="15"/>
  <c r="Q149" i="15" s="1"/>
  <c r="U149" i="15"/>
  <c r="AL199" i="23"/>
  <c r="AK199" i="23"/>
  <c r="AM199" i="23"/>
  <c r="W200" i="23"/>
  <c r="L148" i="23"/>
  <c r="Q149" i="23" s="1"/>
  <c r="M148" i="23"/>
  <c r="U149" i="23"/>
  <c r="J148" i="23"/>
  <c r="A148" i="23"/>
  <c r="G149" i="23"/>
  <c r="I149" i="23"/>
  <c r="C150" i="23"/>
  <c r="F149" i="23"/>
  <c r="R149" i="23" s="1"/>
  <c r="S149" i="23"/>
  <c r="AD149" i="23" s="1"/>
  <c r="B148" i="23"/>
  <c r="H148" i="23"/>
  <c r="J147" i="15"/>
  <c r="A147" i="15"/>
  <c r="G148" i="15"/>
  <c r="I148" i="15"/>
  <c r="F148" i="15"/>
  <c r="R148" i="15" s="1"/>
  <c r="C149" i="15"/>
  <c r="S148" i="15"/>
  <c r="AD148" i="15" s="1"/>
  <c r="H147" i="15"/>
  <c r="B147" i="15"/>
  <c r="AL148" i="16"/>
  <c r="AK148" i="16"/>
  <c r="AM148" i="16"/>
  <c r="W149" i="16"/>
  <c r="M148" i="16"/>
  <c r="L148" i="16"/>
  <c r="Q149" i="16" s="1"/>
  <c r="U153" i="16"/>
  <c r="AK148" i="20"/>
  <c r="AL148" i="20"/>
  <c r="AM148" i="20"/>
  <c r="W149" i="20"/>
  <c r="M148" i="20"/>
  <c r="L148" i="20"/>
  <c r="Q149" i="20" s="1"/>
  <c r="U151" i="20"/>
  <c r="AM153" i="15" l="1"/>
  <c r="AL153" i="15"/>
  <c r="AK153" i="15"/>
  <c r="W154" i="15"/>
  <c r="M149" i="15"/>
  <c r="L149" i="15"/>
  <c r="Q150" i="15" s="1"/>
  <c r="U150" i="15"/>
  <c r="AK200" i="23"/>
  <c r="AL200" i="23"/>
  <c r="AM200" i="23"/>
  <c r="M149" i="23"/>
  <c r="L149" i="23"/>
  <c r="Q150" i="23" s="1"/>
  <c r="U150" i="23"/>
  <c r="A149" i="23"/>
  <c r="J149" i="23"/>
  <c r="B149" i="23"/>
  <c r="H149" i="23"/>
  <c r="G150" i="23"/>
  <c r="S150" i="23"/>
  <c r="AD150" i="23" s="1"/>
  <c r="F150" i="23"/>
  <c r="R150" i="23" s="1"/>
  <c r="I150" i="23"/>
  <c r="C151" i="23"/>
  <c r="A148" i="15"/>
  <c r="J148" i="15"/>
  <c r="H148" i="15"/>
  <c r="B148" i="15"/>
  <c r="G149" i="15"/>
  <c r="C150" i="15"/>
  <c r="F149" i="15"/>
  <c r="R149" i="15" s="1"/>
  <c r="I149" i="15"/>
  <c r="S149" i="15"/>
  <c r="AD149" i="15" s="1"/>
  <c r="AK149" i="16"/>
  <c r="AM149" i="16"/>
  <c r="AL149" i="16"/>
  <c r="W150" i="16"/>
  <c r="L149" i="16"/>
  <c r="Q150" i="16" s="1"/>
  <c r="M149" i="16"/>
  <c r="U154" i="16"/>
  <c r="AL149" i="20"/>
  <c r="AK149" i="20"/>
  <c r="AM149" i="20"/>
  <c r="W150" i="20"/>
  <c r="M149" i="20"/>
  <c r="L149" i="20"/>
  <c r="Q150" i="20" s="1"/>
  <c r="U152" i="20"/>
  <c r="AL154" i="15" l="1"/>
  <c r="AM154" i="15"/>
  <c r="AK154" i="15"/>
  <c r="W155" i="15"/>
  <c r="L150" i="15"/>
  <c r="Q151" i="15" s="1"/>
  <c r="M150" i="15"/>
  <c r="U151" i="15"/>
  <c r="M150" i="23"/>
  <c r="L150" i="23"/>
  <c r="Q151" i="23" s="1"/>
  <c r="U151" i="23"/>
  <c r="A150" i="23"/>
  <c r="J150" i="23"/>
  <c r="G151" i="23"/>
  <c r="S151" i="23"/>
  <c r="AD151" i="23" s="1"/>
  <c r="F151" i="23"/>
  <c r="R151" i="23" s="1"/>
  <c r="C152" i="23"/>
  <c r="I151" i="23"/>
  <c r="B150" i="23"/>
  <c r="H150" i="23"/>
  <c r="A149" i="15"/>
  <c r="J149" i="15"/>
  <c r="G150" i="15"/>
  <c r="F150" i="15"/>
  <c r="R150" i="15" s="1"/>
  <c r="I150" i="15"/>
  <c r="S150" i="15"/>
  <c r="AD150" i="15" s="1"/>
  <c r="C151" i="15"/>
  <c r="B149" i="15"/>
  <c r="H149" i="15"/>
  <c r="AM150" i="16"/>
  <c r="AK150" i="16"/>
  <c r="AL150" i="16"/>
  <c r="W151" i="16"/>
  <c r="M150" i="16"/>
  <c r="L150" i="16"/>
  <c r="Q151" i="16" s="1"/>
  <c r="U155" i="16"/>
  <c r="AL150" i="20"/>
  <c r="AK150" i="20"/>
  <c r="AM150" i="20"/>
  <c r="W151" i="20"/>
  <c r="M150" i="20"/>
  <c r="L150" i="20"/>
  <c r="Q151" i="20" s="1"/>
  <c r="U153" i="20"/>
  <c r="AM155" i="15" l="1"/>
  <c r="AL155" i="15"/>
  <c r="AK155" i="15"/>
  <c r="W156" i="15"/>
  <c r="M151" i="15"/>
  <c r="L151" i="15"/>
  <c r="Q152" i="15" s="1"/>
  <c r="U152" i="15"/>
  <c r="L151" i="23"/>
  <c r="Q152" i="23" s="1"/>
  <c r="M151" i="23"/>
  <c r="U152" i="23"/>
  <c r="H151" i="23"/>
  <c r="B151" i="23"/>
  <c r="A151" i="23"/>
  <c r="J151" i="23"/>
  <c r="G152" i="23"/>
  <c r="C153" i="23"/>
  <c r="S152" i="23"/>
  <c r="AD152" i="23" s="1"/>
  <c r="F152" i="23"/>
  <c r="R152" i="23" s="1"/>
  <c r="I152" i="23"/>
  <c r="G151" i="15"/>
  <c r="F151" i="15"/>
  <c r="R151" i="15" s="1"/>
  <c r="C152" i="15"/>
  <c r="I151" i="15"/>
  <c r="S151" i="15"/>
  <c r="AD151" i="15" s="1"/>
  <c r="H150" i="15"/>
  <c r="B150" i="15"/>
  <c r="J150" i="15"/>
  <c r="A150" i="15"/>
  <c r="AL151" i="16"/>
  <c r="AK151" i="16"/>
  <c r="AM151" i="16"/>
  <c r="W152" i="16"/>
  <c r="L151" i="16"/>
  <c r="Q152" i="16" s="1"/>
  <c r="M151" i="16"/>
  <c r="U156" i="16"/>
  <c r="AK151" i="20"/>
  <c r="AM151" i="20"/>
  <c r="AL151" i="20"/>
  <c r="W152" i="20"/>
  <c r="M151" i="20"/>
  <c r="L151" i="20"/>
  <c r="Q152" i="20" s="1"/>
  <c r="U154" i="20"/>
  <c r="AL156" i="15" l="1"/>
  <c r="AK156" i="15"/>
  <c r="AM156" i="15"/>
  <c r="W157" i="15"/>
  <c r="L152" i="15"/>
  <c r="Q153" i="15" s="1"/>
  <c r="M152" i="15"/>
  <c r="U153" i="15"/>
  <c r="M152" i="23"/>
  <c r="L152" i="23"/>
  <c r="Q153" i="23" s="1"/>
  <c r="U153" i="23"/>
  <c r="G153" i="23"/>
  <c r="F153" i="23"/>
  <c r="R153" i="23" s="1"/>
  <c r="I153" i="23"/>
  <c r="S153" i="23"/>
  <c r="AD153" i="23" s="1"/>
  <c r="C154" i="23"/>
  <c r="A152" i="23"/>
  <c r="J152" i="23"/>
  <c r="B152" i="23"/>
  <c r="H152" i="23"/>
  <c r="A151" i="15"/>
  <c r="J151" i="15"/>
  <c r="G152" i="15"/>
  <c r="C153" i="15"/>
  <c r="S152" i="15"/>
  <c r="AD152" i="15" s="1"/>
  <c r="I152" i="15"/>
  <c r="F152" i="15"/>
  <c r="R152" i="15" s="1"/>
  <c r="H151" i="15"/>
  <c r="B151" i="15"/>
  <c r="AK152" i="16"/>
  <c r="AL152" i="16"/>
  <c r="AM152" i="16"/>
  <c r="W153" i="16"/>
  <c r="L152" i="16"/>
  <c r="Q153" i="16" s="1"/>
  <c r="M152" i="16"/>
  <c r="U157" i="16"/>
  <c r="AK152" i="20"/>
  <c r="AL152" i="20"/>
  <c r="AM152" i="20"/>
  <c r="W153" i="20"/>
  <c r="L152" i="20"/>
  <c r="Q153" i="20" s="1"/>
  <c r="M152" i="20"/>
  <c r="U155" i="20"/>
  <c r="AM157" i="15" l="1"/>
  <c r="AL157" i="15"/>
  <c r="AK157" i="15"/>
  <c r="W158" i="15"/>
  <c r="M153" i="15"/>
  <c r="L153" i="15"/>
  <c r="Q154" i="15" s="1"/>
  <c r="U154" i="15"/>
  <c r="M153" i="23"/>
  <c r="L153" i="23"/>
  <c r="Q154" i="23" s="1"/>
  <c r="U154" i="23"/>
  <c r="A153" i="23"/>
  <c r="J153" i="23"/>
  <c r="G154" i="23"/>
  <c r="S154" i="23"/>
  <c r="AD154" i="23" s="1"/>
  <c r="F154" i="23"/>
  <c r="R154" i="23" s="1"/>
  <c r="C155" i="23"/>
  <c r="I154" i="23"/>
  <c r="H153" i="23"/>
  <c r="B153" i="23"/>
  <c r="G153" i="15"/>
  <c r="I153" i="15"/>
  <c r="C154" i="15"/>
  <c r="F153" i="15"/>
  <c r="R153" i="15" s="1"/>
  <c r="S153" i="15"/>
  <c r="AD153" i="15" s="1"/>
  <c r="J152" i="15"/>
  <c r="A152" i="15"/>
  <c r="B152" i="15"/>
  <c r="H152" i="15"/>
  <c r="AM153" i="16"/>
  <c r="AK153" i="16"/>
  <c r="AL153" i="16"/>
  <c r="W154" i="16"/>
  <c r="L153" i="16"/>
  <c r="Q154" i="16" s="1"/>
  <c r="M153" i="16"/>
  <c r="U158" i="16"/>
  <c r="AL153" i="20"/>
  <c r="AK153" i="20"/>
  <c r="AM153" i="20"/>
  <c r="W154" i="20"/>
  <c r="L153" i="20"/>
  <c r="Q154" i="20" s="1"/>
  <c r="M153" i="20"/>
  <c r="U156" i="20"/>
  <c r="AM158" i="15" l="1"/>
  <c r="AL158" i="15"/>
  <c r="AK158" i="15"/>
  <c r="W159" i="15"/>
  <c r="M154" i="15"/>
  <c r="L154" i="15"/>
  <c r="Q155" i="15" s="1"/>
  <c r="U155" i="15"/>
  <c r="M154" i="23"/>
  <c r="L154" i="23"/>
  <c r="Q155" i="23" s="1"/>
  <c r="U155" i="23"/>
  <c r="B154" i="23"/>
  <c r="H154" i="23"/>
  <c r="J154" i="23"/>
  <c r="A154" i="23"/>
  <c r="G155" i="23"/>
  <c r="I155" i="23"/>
  <c r="F155" i="23"/>
  <c r="R155" i="23" s="1"/>
  <c r="C156" i="23"/>
  <c r="S155" i="23"/>
  <c r="AD155" i="23" s="1"/>
  <c r="A153" i="15"/>
  <c r="J153" i="15"/>
  <c r="G154" i="15"/>
  <c r="C155" i="15"/>
  <c r="S154" i="15"/>
  <c r="AD154" i="15" s="1"/>
  <c r="F154" i="15"/>
  <c r="R154" i="15" s="1"/>
  <c r="I154" i="15"/>
  <c r="B153" i="15"/>
  <c r="H153" i="15"/>
  <c r="AM154" i="16"/>
  <c r="AK154" i="16"/>
  <c r="AL154" i="16"/>
  <c r="W155" i="16"/>
  <c r="M154" i="16"/>
  <c r="L154" i="16"/>
  <c r="Q155" i="16" s="1"/>
  <c r="U159" i="16"/>
  <c r="AK154" i="20"/>
  <c r="AL154" i="20"/>
  <c r="AM154" i="20"/>
  <c r="W155" i="20"/>
  <c r="L154" i="20"/>
  <c r="Q155" i="20" s="1"/>
  <c r="M154" i="20"/>
  <c r="U157" i="20"/>
  <c r="AM159" i="15" l="1"/>
  <c r="AL159" i="15"/>
  <c r="AK159" i="15"/>
  <c r="W160" i="15"/>
  <c r="M155" i="15"/>
  <c r="L155" i="15"/>
  <c r="Q156" i="15" s="1"/>
  <c r="U156" i="15"/>
  <c r="M155" i="23"/>
  <c r="L155" i="23"/>
  <c r="Q156" i="23" s="1"/>
  <c r="U156" i="23"/>
  <c r="A155" i="23"/>
  <c r="J155" i="23"/>
  <c r="G156" i="23"/>
  <c r="F156" i="23"/>
  <c r="R156" i="23" s="1"/>
  <c r="S156" i="23"/>
  <c r="AD156" i="23" s="1"/>
  <c r="C157" i="23"/>
  <c r="I156" i="23"/>
  <c r="H155" i="23"/>
  <c r="B155" i="23"/>
  <c r="G155" i="15"/>
  <c r="S155" i="15"/>
  <c r="AD155" i="15" s="1"/>
  <c r="I155" i="15"/>
  <c r="F155" i="15"/>
  <c r="R155" i="15" s="1"/>
  <c r="C156" i="15"/>
  <c r="A154" i="15"/>
  <c r="J154" i="15"/>
  <c r="H154" i="15"/>
  <c r="B154" i="15"/>
  <c r="U160" i="16"/>
  <c r="AK155" i="16"/>
  <c r="AL155" i="16"/>
  <c r="AM155" i="16"/>
  <c r="W156" i="16"/>
  <c r="M155" i="16"/>
  <c r="L155" i="16"/>
  <c r="Q156" i="16" s="1"/>
  <c r="AL155" i="20"/>
  <c r="AM155" i="20"/>
  <c r="AK155" i="20"/>
  <c r="W156" i="20"/>
  <c r="L155" i="20"/>
  <c r="Q156" i="20" s="1"/>
  <c r="M155" i="20"/>
  <c r="U158" i="20"/>
  <c r="AL160" i="15" l="1"/>
  <c r="AK160" i="15"/>
  <c r="AM160" i="15"/>
  <c r="W161" i="15"/>
  <c r="M156" i="15"/>
  <c r="L156" i="15"/>
  <c r="Q157" i="15" s="1"/>
  <c r="U157" i="15"/>
  <c r="L156" i="23"/>
  <c r="Q157" i="23" s="1"/>
  <c r="M156" i="23"/>
  <c r="U157" i="23"/>
  <c r="J156" i="23"/>
  <c r="A156" i="23"/>
  <c r="G157" i="23"/>
  <c r="S157" i="23"/>
  <c r="AD157" i="23" s="1"/>
  <c r="C158" i="23"/>
  <c r="F157" i="23"/>
  <c r="R157" i="23" s="1"/>
  <c r="I157" i="23"/>
  <c r="B156" i="23"/>
  <c r="H156" i="23"/>
  <c r="J155" i="15"/>
  <c r="A155" i="15"/>
  <c r="G156" i="15"/>
  <c r="I156" i="15"/>
  <c r="F156" i="15"/>
  <c r="R156" i="15" s="1"/>
  <c r="C157" i="15"/>
  <c r="S156" i="15"/>
  <c r="AD156" i="15" s="1"/>
  <c r="B155" i="15"/>
  <c r="H155" i="15"/>
  <c r="AM156" i="16"/>
  <c r="AL156" i="16"/>
  <c r="AK156" i="16"/>
  <c r="W157" i="16"/>
  <c r="M156" i="16"/>
  <c r="L156" i="16"/>
  <c r="Q157" i="16" s="1"/>
  <c r="U161" i="16"/>
  <c r="AK156" i="20"/>
  <c r="AM156" i="20"/>
  <c r="AL156" i="20"/>
  <c r="W157" i="20"/>
  <c r="M156" i="20"/>
  <c r="L156" i="20"/>
  <c r="Q157" i="20" s="1"/>
  <c r="U159" i="20"/>
  <c r="AM161" i="15" l="1"/>
  <c r="AL161" i="15"/>
  <c r="AK161" i="15"/>
  <c r="W162" i="15"/>
  <c r="M157" i="15"/>
  <c r="L157" i="15"/>
  <c r="Q158" i="15" s="1"/>
  <c r="U158" i="15"/>
  <c r="AI6" i="23"/>
  <c r="AH6" i="23"/>
  <c r="AH8" i="23" s="1"/>
  <c r="AG6" i="23"/>
  <c r="AG8" i="23" s="1"/>
  <c r="M157" i="23"/>
  <c r="L157" i="23"/>
  <c r="Q158" i="23" s="1"/>
  <c r="U158" i="23"/>
  <c r="G158" i="23"/>
  <c r="F158" i="23"/>
  <c r="R158" i="23" s="1"/>
  <c r="C159" i="23"/>
  <c r="I158" i="23"/>
  <c r="S158" i="23"/>
  <c r="AD158" i="23" s="1"/>
  <c r="J157" i="23"/>
  <c r="A157" i="23"/>
  <c r="B157" i="23"/>
  <c r="H157" i="23"/>
  <c r="J156" i="15"/>
  <c r="A156" i="15"/>
  <c r="B156" i="15"/>
  <c r="H156" i="15"/>
  <c r="G157" i="15"/>
  <c r="F157" i="15"/>
  <c r="R157" i="15" s="1"/>
  <c r="I157" i="15"/>
  <c r="S157" i="15"/>
  <c r="AD157" i="15" s="1"/>
  <c r="C158" i="15"/>
  <c r="AK157" i="16"/>
  <c r="AL157" i="16"/>
  <c r="AM157" i="16"/>
  <c r="W158" i="16"/>
  <c r="M157" i="16"/>
  <c r="L157" i="16"/>
  <c r="Q158" i="16" s="1"/>
  <c r="U162" i="16"/>
  <c r="AL157" i="20"/>
  <c r="AK157" i="20"/>
  <c r="AM157" i="20"/>
  <c r="W158" i="20"/>
  <c r="M157" i="20"/>
  <c r="L157" i="20"/>
  <c r="Q158" i="20" s="1"/>
  <c r="U160" i="20"/>
  <c r="AM162" i="15" l="1"/>
  <c r="AL162" i="15"/>
  <c r="AK162" i="15"/>
  <c r="W163" i="15"/>
  <c r="L158" i="15"/>
  <c r="Q159" i="15" s="1"/>
  <c r="M158" i="15"/>
  <c r="U159" i="15"/>
  <c r="L158" i="23"/>
  <c r="Q159" i="23" s="1"/>
  <c r="M158" i="23"/>
  <c r="U159" i="23"/>
  <c r="AH9" i="23"/>
  <c r="AH10" i="23" s="1"/>
  <c r="AG9" i="23"/>
  <c r="AG10" i="23" s="1"/>
  <c r="A158" i="23"/>
  <c r="J158" i="23"/>
  <c r="G159" i="23"/>
  <c r="F159" i="23"/>
  <c r="R159" i="23" s="1"/>
  <c r="S159" i="23"/>
  <c r="AD159" i="23" s="1"/>
  <c r="C160" i="23"/>
  <c r="I159" i="23"/>
  <c r="H158" i="23"/>
  <c r="B158" i="23"/>
  <c r="J157" i="15"/>
  <c r="A157" i="15"/>
  <c r="G158" i="15"/>
  <c r="F158" i="15"/>
  <c r="R158" i="15" s="1"/>
  <c r="I158" i="15"/>
  <c r="S158" i="15"/>
  <c r="AD158" i="15" s="1"/>
  <c r="C159" i="15"/>
  <c r="H157" i="15"/>
  <c r="B157" i="15"/>
  <c r="AL158" i="16"/>
  <c r="AK158" i="16"/>
  <c r="AM158" i="16"/>
  <c r="W159" i="16"/>
  <c r="M158" i="16"/>
  <c r="L158" i="16"/>
  <c r="Q159" i="16" s="1"/>
  <c r="U163" i="16"/>
  <c r="AM158" i="20"/>
  <c r="AK158" i="20"/>
  <c r="AL158" i="20"/>
  <c r="W159" i="20"/>
  <c r="M158" i="20"/>
  <c r="L158" i="20"/>
  <c r="Q159" i="20" s="1"/>
  <c r="U161" i="20"/>
  <c r="AM163" i="15" l="1"/>
  <c r="AL163" i="15"/>
  <c r="AK163" i="15"/>
  <c r="W164" i="15"/>
  <c r="M159" i="15"/>
  <c r="L159" i="15"/>
  <c r="Q160" i="15" s="1"/>
  <c r="U160" i="15"/>
  <c r="AG11" i="23"/>
  <c r="AH11" i="23"/>
  <c r="AH12" i="23"/>
  <c r="L159" i="23"/>
  <c r="Q160" i="23" s="1"/>
  <c r="M159" i="23"/>
  <c r="U160" i="23"/>
  <c r="A159" i="23"/>
  <c r="J159" i="23"/>
  <c r="B159" i="23"/>
  <c r="H159" i="23"/>
  <c r="G160" i="23"/>
  <c r="I160" i="23"/>
  <c r="S160" i="23"/>
  <c r="AD160" i="23" s="1"/>
  <c r="C161" i="23"/>
  <c r="F160" i="23"/>
  <c r="R160" i="23" s="1"/>
  <c r="G159" i="15"/>
  <c r="F159" i="15"/>
  <c r="R159" i="15" s="1"/>
  <c r="S159" i="15"/>
  <c r="AD159" i="15" s="1"/>
  <c r="I159" i="15"/>
  <c r="C160" i="15"/>
  <c r="B158" i="15"/>
  <c r="H158" i="15"/>
  <c r="A158" i="15"/>
  <c r="J158" i="15"/>
  <c r="AK159" i="16"/>
  <c r="AL159" i="16"/>
  <c r="AM159" i="16"/>
  <c r="W160" i="16"/>
  <c r="M159" i="16"/>
  <c r="L159" i="16"/>
  <c r="Q160" i="16" s="1"/>
  <c r="U164" i="16"/>
  <c r="AL159" i="20"/>
  <c r="AK159" i="20"/>
  <c r="AM159" i="20"/>
  <c r="W160" i="20"/>
  <c r="L159" i="20"/>
  <c r="Q160" i="20" s="1"/>
  <c r="M159" i="20"/>
  <c r="U162" i="20"/>
  <c r="AL164" i="15" l="1"/>
  <c r="AK164" i="15"/>
  <c r="AM164" i="15"/>
  <c r="W165" i="15"/>
  <c r="L160" i="15"/>
  <c r="Q161" i="15" s="1"/>
  <c r="M160" i="15"/>
  <c r="U161" i="15"/>
  <c r="L160" i="23"/>
  <c r="Q161" i="23" s="1"/>
  <c r="M160" i="23"/>
  <c r="U161" i="23"/>
  <c r="AG12" i="23"/>
  <c r="AG13" i="23" s="1"/>
  <c r="AH13" i="23"/>
  <c r="G161" i="23"/>
  <c r="F161" i="23"/>
  <c r="R161" i="23" s="1"/>
  <c r="C162" i="23"/>
  <c r="S161" i="23"/>
  <c r="AD161" i="23" s="1"/>
  <c r="I161" i="23"/>
  <c r="J160" i="23"/>
  <c r="A160" i="23"/>
  <c r="H160" i="23"/>
  <c r="B160" i="23"/>
  <c r="A159" i="15"/>
  <c r="J159" i="15"/>
  <c r="G160" i="15"/>
  <c r="F160" i="15"/>
  <c r="R160" i="15" s="1"/>
  <c r="C161" i="15"/>
  <c r="I160" i="15"/>
  <c r="S160" i="15"/>
  <c r="AD160" i="15" s="1"/>
  <c r="H159" i="15"/>
  <c r="B159" i="15"/>
  <c r="AM160" i="16"/>
  <c r="AK160" i="16"/>
  <c r="AL160" i="16"/>
  <c r="W161" i="16"/>
  <c r="M160" i="16"/>
  <c r="L160" i="16"/>
  <c r="Q161" i="16" s="1"/>
  <c r="U165" i="16"/>
  <c r="AK160" i="20"/>
  <c r="AM160" i="20"/>
  <c r="AL160" i="20"/>
  <c r="W161" i="20"/>
  <c r="L160" i="20"/>
  <c r="Q161" i="20" s="1"/>
  <c r="M160" i="20"/>
  <c r="U163" i="20"/>
  <c r="AM165" i="15" l="1"/>
  <c r="AL165" i="15"/>
  <c r="AK165" i="15"/>
  <c r="W166" i="15"/>
  <c r="M161" i="15"/>
  <c r="L161" i="15"/>
  <c r="Q162" i="15" s="1"/>
  <c r="U162" i="15"/>
  <c r="AG14" i="23"/>
  <c r="AH14" i="23"/>
  <c r="M161" i="23"/>
  <c r="L161" i="23"/>
  <c r="Q162" i="23" s="1"/>
  <c r="U162" i="23"/>
  <c r="G162" i="23"/>
  <c r="C163" i="23"/>
  <c r="S162" i="23"/>
  <c r="AD162" i="23" s="1"/>
  <c r="F162" i="23"/>
  <c r="R162" i="23" s="1"/>
  <c r="I162" i="23"/>
  <c r="A161" i="23"/>
  <c r="J161" i="23"/>
  <c r="B161" i="23"/>
  <c r="H161" i="23"/>
  <c r="H160" i="15"/>
  <c r="B160" i="15"/>
  <c r="A160" i="15"/>
  <c r="J160" i="15"/>
  <c r="G161" i="15"/>
  <c r="F161" i="15"/>
  <c r="R161" i="15" s="1"/>
  <c r="S161" i="15"/>
  <c r="AD161" i="15" s="1"/>
  <c r="I161" i="15"/>
  <c r="C162" i="15"/>
  <c r="AL161" i="16"/>
  <c r="AK161" i="16"/>
  <c r="AM161" i="16"/>
  <c r="W162" i="16"/>
  <c r="M161" i="16"/>
  <c r="L161" i="16"/>
  <c r="Q162" i="16" s="1"/>
  <c r="U166" i="16"/>
  <c r="AM161" i="20"/>
  <c r="AK161" i="20"/>
  <c r="AL161" i="20"/>
  <c r="W162" i="20"/>
  <c r="M161" i="20"/>
  <c r="L161" i="20"/>
  <c r="Q162" i="20" s="1"/>
  <c r="U164" i="20"/>
  <c r="AM166" i="15" l="1"/>
  <c r="AL166" i="15"/>
  <c r="AK166" i="15"/>
  <c r="W167" i="15"/>
  <c r="M162" i="15"/>
  <c r="L162" i="15"/>
  <c r="Q163" i="15" s="1"/>
  <c r="U163" i="15"/>
  <c r="L162" i="23"/>
  <c r="Q163" i="23" s="1"/>
  <c r="M162" i="23"/>
  <c r="U163" i="23"/>
  <c r="AH15" i="23"/>
  <c r="AH16" i="23" s="1"/>
  <c r="AH17" i="23" s="1"/>
  <c r="AG15" i="23"/>
  <c r="G163" i="23"/>
  <c r="F163" i="23"/>
  <c r="R163" i="23" s="1"/>
  <c r="I163" i="23"/>
  <c r="C164" i="23"/>
  <c r="S163" i="23"/>
  <c r="AD163" i="23" s="1"/>
  <c r="J162" i="23"/>
  <c r="A162" i="23"/>
  <c r="B162" i="23"/>
  <c r="H162" i="23"/>
  <c r="A161" i="15"/>
  <c r="J161" i="15"/>
  <c r="G162" i="15"/>
  <c r="I162" i="15"/>
  <c r="C163" i="15"/>
  <c r="F162" i="15"/>
  <c r="R162" i="15" s="1"/>
  <c r="S162" i="15"/>
  <c r="AD162" i="15" s="1"/>
  <c r="B161" i="15"/>
  <c r="H161" i="15"/>
  <c r="AL162" i="16"/>
  <c r="AK162" i="16"/>
  <c r="AM162" i="16"/>
  <c r="W163" i="16"/>
  <c r="L162" i="16"/>
  <c r="Q163" i="16" s="1"/>
  <c r="M162" i="16"/>
  <c r="U167" i="16"/>
  <c r="AL162" i="20"/>
  <c r="AK162" i="20"/>
  <c r="AM162" i="20"/>
  <c r="W163" i="20"/>
  <c r="M162" i="20"/>
  <c r="L162" i="20"/>
  <c r="Q163" i="20" s="1"/>
  <c r="U165" i="20"/>
  <c r="AM167" i="15" l="1"/>
  <c r="AL167" i="15"/>
  <c r="AK167" i="15"/>
  <c r="W168" i="15"/>
  <c r="M163" i="15"/>
  <c r="L163" i="15"/>
  <c r="Q164" i="15" s="1"/>
  <c r="U164" i="15"/>
  <c r="AG16" i="23"/>
  <c r="M163" i="23"/>
  <c r="L163" i="23"/>
  <c r="Q164" i="23" s="1"/>
  <c r="U164" i="23"/>
  <c r="AH18" i="23"/>
  <c r="G164" i="23"/>
  <c r="F164" i="23"/>
  <c r="R164" i="23" s="1"/>
  <c r="I164" i="23"/>
  <c r="C165" i="23"/>
  <c r="S164" i="23"/>
  <c r="AD164" i="23" s="1"/>
  <c r="A163" i="23"/>
  <c r="J163" i="23"/>
  <c r="H163" i="23"/>
  <c r="B163" i="23"/>
  <c r="A162" i="15"/>
  <c r="J162" i="15"/>
  <c r="B162" i="15"/>
  <c r="H162" i="15"/>
  <c r="G163" i="15"/>
  <c r="C164" i="15"/>
  <c r="F163" i="15"/>
  <c r="R163" i="15" s="1"/>
  <c r="I163" i="15"/>
  <c r="S163" i="15"/>
  <c r="AD163" i="15" s="1"/>
  <c r="AK163" i="16"/>
  <c r="AM163" i="16"/>
  <c r="AL163" i="16"/>
  <c r="W164" i="16"/>
  <c r="M163" i="16"/>
  <c r="L163" i="16"/>
  <c r="Q164" i="16" s="1"/>
  <c r="U168" i="16"/>
  <c r="AM163" i="20"/>
  <c r="AL163" i="20"/>
  <c r="AK163" i="20"/>
  <c r="W164" i="20"/>
  <c r="L163" i="20"/>
  <c r="Q164" i="20" s="1"/>
  <c r="M163" i="20"/>
  <c r="U166" i="20"/>
  <c r="AL168" i="15" l="1"/>
  <c r="AK168" i="15"/>
  <c r="AM168" i="15"/>
  <c r="W169" i="15"/>
  <c r="M164" i="15"/>
  <c r="L164" i="15"/>
  <c r="Q165" i="15" s="1"/>
  <c r="U165" i="15"/>
  <c r="AH19" i="23"/>
  <c r="L164" i="23"/>
  <c r="Q165" i="23" s="1"/>
  <c r="M164" i="23"/>
  <c r="U165" i="23"/>
  <c r="AG17" i="23"/>
  <c r="G165" i="23"/>
  <c r="C166" i="23"/>
  <c r="I165" i="23"/>
  <c r="F165" i="23"/>
  <c r="R165" i="23" s="1"/>
  <c r="S165" i="23"/>
  <c r="AD165" i="23" s="1"/>
  <c r="J164" i="23"/>
  <c r="A164" i="23"/>
  <c r="B164" i="23"/>
  <c r="H164" i="23"/>
  <c r="G164" i="15"/>
  <c r="F164" i="15"/>
  <c r="R164" i="15" s="1"/>
  <c r="C165" i="15"/>
  <c r="S164" i="15"/>
  <c r="AD164" i="15" s="1"/>
  <c r="I164" i="15"/>
  <c r="J163" i="15"/>
  <c r="A163" i="15"/>
  <c r="H163" i="15"/>
  <c r="B163" i="15"/>
  <c r="AL164" i="16"/>
  <c r="AK164" i="16"/>
  <c r="AM164" i="16"/>
  <c r="W165" i="16"/>
  <c r="M164" i="16"/>
  <c r="L164" i="16"/>
  <c r="Q165" i="16" s="1"/>
  <c r="U169" i="16"/>
  <c r="AK164" i="20"/>
  <c r="AL164" i="20"/>
  <c r="AM164" i="20"/>
  <c r="W165" i="20"/>
  <c r="M164" i="20"/>
  <c r="L164" i="20"/>
  <c r="Q165" i="20" s="1"/>
  <c r="U167" i="20"/>
  <c r="AM169" i="15" l="1"/>
  <c r="AL169" i="15"/>
  <c r="AK169" i="15"/>
  <c r="W170" i="15"/>
  <c r="M165" i="15"/>
  <c r="L165" i="15"/>
  <c r="Q166" i="15" s="1"/>
  <c r="U166" i="15"/>
  <c r="AG18" i="23"/>
  <c r="AG19" i="23" s="1"/>
  <c r="AG20" i="23" s="1"/>
  <c r="AG21" i="23" s="1"/>
  <c r="AG22" i="23" s="1"/>
  <c r="AG23" i="23" s="1"/>
  <c r="AG24" i="23" s="1"/>
  <c r="AG25" i="23" s="1"/>
  <c r="AG26" i="23" s="1"/>
  <c r="AG27" i="23" s="1"/>
  <c r="AG28" i="23" s="1"/>
  <c r="AG29" i="23" s="1"/>
  <c r="AG30" i="23" s="1"/>
  <c r="AG31" i="23" s="1"/>
  <c r="AG32" i="23" s="1"/>
  <c r="AG33" i="23" s="1"/>
  <c r="AG34" i="23" s="1"/>
  <c r="AG35" i="23" s="1"/>
  <c r="AG36" i="23" s="1"/>
  <c r="AG37" i="23" s="1"/>
  <c r="AG38" i="23" s="1"/>
  <c r="AG39" i="23" s="1"/>
  <c r="AG40" i="23" s="1"/>
  <c r="AG41" i="23" s="1"/>
  <c r="AG42" i="23" s="1"/>
  <c r="AG43" i="23" s="1"/>
  <c r="AG44" i="23" s="1"/>
  <c r="AG45" i="23" s="1"/>
  <c r="AG46" i="23" s="1"/>
  <c r="AG47" i="23" s="1"/>
  <c r="AG48" i="23" s="1"/>
  <c r="AG49" i="23" s="1"/>
  <c r="AG50" i="23" s="1"/>
  <c r="AG51" i="23" s="1"/>
  <c r="AG52" i="23" s="1"/>
  <c r="AG53" i="23" s="1"/>
  <c r="AG54" i="23" s="1"/>
  <c r="AG55" i="23" s="1"/>
  <c r="AG56" i="23" s="1"/>
  <c r="AG57" i="23" s="1"/>
  <c r="AG58" i="23" s="1"/>
  <c r="AG59" i="23" s="1"/>
  <c r="AG60" i="23" s="1"/>
  <c r="AG61" i="23" s="1"/>
  <c r="AG62" i="23" s="1"/>
  <c r="AG63" i="23" s="1"/>
  <c r="AG64" i="23" s="1"/>
  <c r="AG65" i="23" s="1"/>
  <c r="AG66" i="23" s="1"/>
  <c r="AG67" i="23" s="1"/>
  <c r="AG68" i="23" s="1"/>
  <c r="AG69" i="23" s="1"/>
  <c r="AG70" i="23" s="1"/>
  <c r="AG71" i="23" s="1"/>
  <c r="AG72" i="23" s="1"/>
  <c r="AG73" i="23" s="1"/>
  <c r="AG74" i="23" s="1"/>
  <c r="AG75" i="23" s="1"/>
  <c r="AG76" i="23" s="1"/>
  <c r="AG77" i="23" s="1"/>
  <c r="AG78" i="23" s="1"/>
  <c r="AG79" i="23" s="1"/>
  <c r="AG80" i="23" s="1"/>
  <c r="AG81" i="23" s="1"/>
  <c r="AG82" i="23" s="1"/>
  <c r="AG83" i="23" s="1"/>
  <c r="AG84" i="23" s="1"/>
  <c r="AG85" i="23" s="1"/>
  <c r="AG86" i="23" s="1"/>
  <c r="AG87" i="23" s="1"/>
  <c r="AG88" i="23" s="1"/>
  <c r="AG89" i="23" s="1"/>
  <c r="AG90" i="23" s="1"/>
  <c r="AG91" i="23" s="1"/>
  <c r="AG92" i="23" s="1"/>
  <c r="AG93" i="23" s="1"/>
  <c r="AG94" i="23" s="1"/>
  <c r="AG95" i="23" s="1"/>
  <c r="AG96" i="23" s="1"/>
  <c r="AG97" i="23" s="1"/>
  <c r="AG98" i="23" s="1"/>
  <c r="AG99" i="23" s="1"/>
  <c r="AG100" i="23" s="1"/>
  <c r="AG101" i="23" s="1"/>
  <c r="AG102" i="23" s="1"/>
  <c r="AG103" i="23" s="1"/>
  <c r="AG104" i="23" s="1"/>
  <c r="AG105" i="23" s="1"/>
  <c r="AG106" i="23" s="1"/>
  <c r="AG107" i="23" s="1"/>
  <c r="AG108" i="23" s="1"/>
  <c r="AG109" i="23" s="1"/>
  <c r="AG110" i="23" s="1"/>
  <c r="AG111" i="23" s="1"/>
  <c r="AG112" i="23" s="1"/>
  <c r="AG113" i="23" s="1"/>
  <c r="AG114" i="23" s="1"/>
  <c r="AG115" i="23" s="1"/>
  <c r="AG116" i="23" s="1"/>
  <c r="AG117" i="23" s="1"/>
  <c r="AG118" i="23" s="1"/>
  <c r="AG119" i="23" s="1"/>
  <c r="AG120" i="23" s="1"/>
  <c r="AG121" i="23" s="1"/>
  <c r="AG122" i="23" s="1"/>
  <c r="AG123" i="23" s="1"/>
  <c r="AG124" i="23" s="1"/>
  <c r="AG125" i="23" s="1"/>
  <c r="AG126" i="23" s="1"/>
  <c r="AG127" i="23" s="1"/>
  <c r="AG128" i="23" s="1"/>
  <c r="AG129" i="23" s="1"/>
  <c r="AG130" i="23" s="1"/>
  <c r="AG131" i="23" s="1"/>
  <c r="AG132" i="23" s="1"/>
  <c r="AG133" i="23" s="1"/>
  <c r="AG134" i="23" s="1"/>
  <c r="AG135" i="23" s="1"/>
  <c r="AG136" i="23" s="1"/>
  <c r="AG137" i="23" s="1"/>
  <c r="AG138" i="23" s="1"/>
  <c r="AG139" i="23" s="1"/>
  <c r="AG140" i="23" s="1"/>
  <c r="AG141" i="23" s="1"/>
  <c r="AG142" i="23" s="1"/>
  <c r="AG143" i="23" s="1"/>
  <c r="AG144" i="23" s="1"/>
  <c r="AG145" i="23" s="1"/>
  <c r="AG146" i="23" s="1"/>
  <c r="AG147" i="23" s="1"/>
  <c r="AG148" i="23" s="1"/>
  <c r="AG149" i="23" s="1"/>
  <c r="AG150" i="23" s="1"/>
  <c r="AG151" i="23" s="1"/>
  <c r="AG152" i="23" s="1"/>
  <c r="AG153" i="23" s="1"/>
  <c r="AG154" i="23" s="1"/>
  <c r="AG155" i="23" s="1"/>
  <c r="AG156" i="23" s="1"/>
  <c r="AG157" i="23" s="1"/>
  <c r="AG158" i="23" s="1"/>
  <c r="AG159" i="23" s="1"/>
  <c r="AG160" i="23" s="1"/>
  <c r="AG161" i="23" s="1"/>
  <c r="AG162" i="23" s="1"/>
  <c r="AG163" i="23" s="1"/>
  <c r="AG164" i="23" s="1"/>
  <c r="AG165" i="23" s="1"/>
  <c r="AG166" i="23" s="1"/>
  <c r="AG167" i="23" s="1"/>
  <c r="AG168" i="23" s="1"/>
  <c r="AG169" i="23" s="1"/>
  <c r="AG170" i="23" s="1"/>
  <c r="AG171" i="23" s="1"/>
  <c r="AG172" i="23" s="1"/>
  <c r="AG173" i="23" s="1"/>
  <c r="AG174" i="23" s="1"/>
  <c r="AG175" i="23" s="1"/>
  <c r="AG176" i="23" s="1"/>
  <c r="AG177" i="23" s="1"/>
  <c r="AG178" i="23" s="1"/>
  <c r="AG179" i="23" s="1"/>
  <c r="AG180" i="23" s="1"/>
  <c r="AG181" i="23" s="1"/>
  <c r="AG182" i="23" s="1"/>
  <c r="AG183" i="23" s="1"/>
  <c r="AG184" i="23" s="1"/>
  <c r="AG185" i="23" s="1"/>
  <c r="AG186" i="23" s="1"/>
  <c r="AG187" i="23" s="1"/>
  <c r="AG188" i="23" s="1"/>
  <c r="AG189" i="23" s="1"/>
  <c r="AG190" i="23" s="1"/>
  <c r="AG191" i="23" s="1"/>
  <c r="AG192" i="23" s="1"/>
  <c r="AG193" i="23" s="1"/>
  <c r="AG194" i="23" s="1"/>
  <c r="AG195" i="23" s="1"/>
  <c r="AG196" i="23" s="1"/>
  <c r="AG197" i="23" s="1"/>
  <c r="AG198" i="23" s="1"/>
  <c r="AG199" i="23" s="1"/>
  <c r="AG200" i="23" s="1"/>
  <c r="M165" i="23"/>
  <c r="L165" i="23"/>
  <c r="Q166" i="23" s="1"/>
  <c r="U166" i="23"/>
  <c r="AH20" i="23"/>
  <c r="G166" i="23"/>
  <c r="S166" i="23"/>
  <c r="AD166" i="23" s="1"/>
  <c r="F166" i="23"/>
  <c r="R166" i="23" s="1"/>
  <c r="I166" i="23"/>
  <c r="C167" i="23"/>
  <c r="A165" i="23"/>
  <c r="J165" i="23"/>
  <c r="B165" i="23"/>
  <c r="H165" i="23"/>
  <c r="G165" i="15"/>
  <c r="C166" i="15"/>
  <c r="F165" i="15"/>
  <c r="R165" i="15" s="1"/>
  <c r="S165" i="15"/>
  <c r="AD165" i="15" s="1"/>
  <c r="I165" i="15"/>
  <c r="A164" i="15"/>
  <c r="J164" i="15"/>
  <c r="H164" i="15"/>
  <c r="B164" i="15"/>
  <c r="AM165" i="16"/>
  <c r="AL165" i="16"/>
  <c r="AK165" i="16"/>
  <c r="W166" i="16"/>
  <c r="M165" i="16"/>
  <c r="L165" i="16"/>
  <c r="Q166" i="16" s="1"/>
  <c r="U170" i="16"/>
  <c r="AL165" i="20"/>
  <c r="AM165" i="20"/>
  <c r="AK165" i="20"/>
  <c r="W166" i="20"/>
  <c r="M165" i="20"/>
  <c r="L165" i="20"/>
  <c r="Q166" i="20" s="1"/>
  <c r="U168" i="20"/>
  <c r="AK170" i="15" l="1"/>
  <c r="AM170" i="15"/>
  <c r="AL170" i="15"/>
  <c r="W171" i="15"/>
  <c r="L166" i="15"/>
  <c r="Q167" i="15" s="1"/>
  <c r="M166" i="15"/>
  <c r="U167" i="15"/>
  <c r="M166" i="23"/>
  <c r="L166" i="23"/>
  <c r="Q167" i="23" s="1"/>
  <c r="U167" i="23"/>
  <c r="AH21" i="23"/>
  <c r="AH22" i="23" s="1"/>
  <c r="AH23" i="23" s="1"/>
  <c r="AH24" i="23" s="1"/>
  <c r="AH25" i="23" s="1"/>
  <c r="AH26" i="23" s="1"/>
  <c r="AH27" i="23" s="1"/>
  <c r="AH28" i="23" s="1"/>
  <c r="AH29" i="23" s="1"/>
  <c r="AH30" i="23" s="1"/>
  <c r="AH31" i="23" s="1"/>
  <c r="AH32" i="23" s="1"/>
  <c r="AH33" i="23" s="1"/>
  <c r="AH34" i="23" s="1"/>
  <c r="AH35" i="23" s="1"/>
  <c r="AH36" i="23" s="1"/>
  <c r="AH37" i="23" s="1"/>
  <c r="AH38" i="23" s="1"/>
  <c r="AH39" i="23" s="1"/>
  <c r="AH40" i="23" s="1"/>
  <c r="AH41" i="23" s="1"/>
  <c r="AH42" i="23" s="1"/>
  <c r="AH43" i="23" s="1"/>
  <c r="AH44" i="23" s="1"/>
  <c r="AH45" i="23" s="1"/>
  <c r="AH46" i="23" s="1"/>
  <c r="AH47" i="23" s="1"/>
  <c r="AH48" i="23" s="1"/>
  <c r="AH49" i="23" s="1"/>
  <c r="AH50" i="23" s="1"/>
  <c r="AH51" i="23" s="1"/>
  <c r="AH52" i="23" s="1"/>
  <c r="AH53" i="23" s="1"/>
  <c r="AH54" i="23" s="1"/>
  <c r="AH55" i="23" s="1"/>
  <c r="AH56" i="23" s="1"/>
  <c r="AH57" i="23" s="1"/>
  <c r="AH58" i="23" s="1"/>
  <c r="AH59" i="23" s="1"/>
  <c r="AH60" i="23" s="1"/>
  <c r="AH61" i="23" s="1"/>
  <c r="AH62" i="23" s="1"/>
  <c r="AH63" i="23" s="1"/>
  <c r="AH64" i="23" s="1"/>
  <c r="AH65" i="23" s="1"/>
  <c r="AH66" i="23" s="1"/>
  <c r="AH67" i="23" s="1"/>
  <c r="AH68" i="23" s="1"/>
  <c r="AH69" i="23" s="1"/>
  <c r="J166" i="23"/>
  <c r="A166" i="23"/>
  <c r="G167" i="23"/>
  <c r="S167" i="23"/>
  <c r="AD167" i="23" s="1"/>
  <c r="F167" i="23"/>
  <c r="R167" i="23" s="1"/>
  <c r="I167" i="23"/>
  <c r="C168" i="23"/>
  <c r="H166" i="23"/>
  <c r="B166" i="23"/>
  <c r="G166" i="15"/>
  <c r="C167" i="15"/>
  <c r="I166" i="15"/>
  <c r="S166" i="15"/>
  <c r="AD166" i="15" s="1"/>
  <c r="F166" i="15"/>
  <c r="R166" i="15" s="1"/>
  <c r="A165" i="15"/>
  <c r="J165" i="15"/>
  <c r="B165" i="15"/>
  <c r="H165" i="15"/>
  <c r="AM166" i="16"/>
  <c r="AK166" i="16"/>
  <c r="AL166" i="16"/>
  <c r="W167" i="16"/>
  <c r="M166" i="16"/>
  <c r="L166" i="16"/>
  <c r="Q167" i="16" s="1"/>
  <c r="U171" i="16"/>
  <c r="AK166" i="20"/>
  <c r="AL166" i="20"/>
  <c r="AM166" i="20"/>
  <c r="W167" i="20"/>
  <c r="M166" i="20"/>
  <c r="L166" i="20"/>
  <c r="Q167" i="20" s="1"/>
  <c r="U169" i="20"/>
  <c r="AL171" i="15" l="1"/>
  <c r="AK171" i="15"/>
  <c r="AM171" i="15"/>
  <c r="W172" i="15"/>
  <c r="M167" i="15"/>
  <c r="L167" i="15"/>
  <c r="Q168" i="15" s="1"/>
  <c r="U168" i="15"/>
  <c r="AJ69" i="23"/>
  <c r="AH70" i="23"/>
  <c r="L167" i="23"/>
  <c r="Q168" i="23" s="1"/>
  <c r="M167" i="23"/>
  <c r="U168" i="23"/>
  <c r="H167" i="23"/>
  <c r="B167" i="23"/>
  <c r="G168" i="23"/>
  <c r="S168" i="23"/>
  <c r="AD168" i="23" s="1"/>
  <c r="F168" i="23"/>
  <c r="R168" i="23" s="1"/>
  <c r="I168" i="23"/>
  <c r="C169" i="23"/>
  <c r="A167" i="23"/>
  <c r="J167" i="23"/>
  <c r="J166" i="15"/>
  <c r="A166" i="15"/>
  <c r="G167" i="15"/>
  <c r="I167" i="15"/>
  <c r="C168" i="15"/>
  <c r="S167" i="15"/>
  <c r="AD167" i="15" s="1"/>
  <c r="F167" i="15"/>
  <c r="R167" i="15" s="1"/>
  <c r="H166" i="15"/>
  <c r="B166" i="15"/>
  <c r="AM167" i="16"/>
  <c r="AL167" i="16"/>
  <c r="AK167" i="16"/>
  <c r="W168" i="16"/>
  <c r="M167" i="16"/>
  <c r="L167" i="16"/>
  <c r="Q168" i="16" s="1"/>
  <c r="U172" i="16"/>
  <c r="AL167" i="20"/>
  <c r="AM167" i="20"/>
  <c r="AK167" i="20"/>
  <c r="W168" i="20"/>
  <c r="L167" i="20"/>
  <c r="Q168" i="20" s="1"/>
  <c r="M167" i="20"/>
  <c r="U170" i="20"/>
  <c r="AL172" i="15" l="1"/>
  <c r="AK172" i="15"/>
  <c r="AM172" i="15"/>
  <c r="W173" i="15"/>
  <c r="L168" i="15"/>
  <c r="Q169" i="15" s="1"/>
  <c r="M168" i="15"/>
  <c r="U169" i="15"/>
  <c r="AJ70" i="23"/>
  <c r="AH71" i="23"/>
  <c r="L168" i="23"/>
  <c r="Q169" i="23" s="1"/>
  <c r="M168" i="23"/>
  <c r="U169" i="23"/>
  <c r="B168" i="23"/>
  <c r="H168" i="23"/>
  <c r="G169" i="23"/>
  <c r="C170" i="23"/>
  <c r="I169" i="23"/>
  <c r="S169" i="23"/>
  <c r="AD169" i="23" s="1"/>
  <c r="F169" i="23"/>
  <c r="R169" i="23" s="1"/>
  <c r="A168" i="23"/>
  <c r="J168" i="23"/>
  <c r="A167" i="15"/>
  <c r="J167" i="15"/>
  <c r="H167" i="15"/>
  <c r="B167" i="15"/>
  <c r="G168" i="15"/>
  <c r="I168" i="15"/>
  <c r="C169" i="15"/>
  <c r="F168" i="15"/>
  <c r="R168" i="15" s="1"/>
  <c r="S168" i="15"/>
  <c r="AD168" i="15" s="1"/>
  <c r="AK168" i="16"/>
  <c r="AL168" i="16"/>
  <c r="AM168" i="16"/>
  <c r="W169" i="16"/>
  <c r="M168" i="16"/>
  <c r="L168" i="16"/>
  <c r="Q169" i="16" s="1"/>
  <c r="U173" i="16"/>
  <c r="AK168" i="20"/>
  <c r="AL168" i="20"/>
  <c r="AM168" i="20"/>
  <c r="W169" i="20"/>
  <c r="M168" i="20"/>
  <c r="L168" i="20"/>
  <c r="Q169" i="20" s="1"/>
  <c r="U171" i="20"/>
  <c r="AM173" i="15" l="1"/>
  <c r="AL173" i="15"/>
  <c r="AK173" i="15"/>
  <c r="W174" i="15"/>
  <c r="M169" i="15"/>
  <c r="L169" i="15"/>
  <c r="Q170" i="15" s="1"/>
  <c r="U170" i="15"/>
  <c r="AJ71" i="23"/>
  <c r="AH72" i="23"/>
  <c r="M169" i="23"/>
  <c r="L169" i="23"/>
  <c r="Q170" i="23" s="1"/>
  <c r="U170" i="23"/>
  <c r="G170" i="23"/>
  <c r="S170" i="23"/>
  <c r="AD170" i="23" s="1"/>
  <c r="I170" i="23"/>
  <c r="F170" i="23"/>
  <c r="R170" i="23" s="1"/>
  <c r="C171" i="23"/>
  <c r="H169" i="23"/>
  <c r="B169" i="23"/>
  <c r="J169" i="23"/>
  <c r="A169" i="23"/>
  <c r="G169" i="15"/>
  <c r="I169" i="15"/>
  <c r="C170" i="15"/>
  <c r="F169" i="15"/>
  <c r="R169" i="15" s="1"/>
  <c r="S169" i="15"/>
  <c r="AD169" i="15" s="1"/>
  <c r="J168" i="15"/>
  <c r="A168" i="15"/>
  <c r="H168" i="15"/>
  <c r="B168" i="15"/>
  <c r="AL169" i="16"/>
  <c r="AM169" i="16"/>
  <c r="AK169" i="16"/>
  <c r="W170" i="16"/>
  <c r="M169" i="16"/>
  <c r="L169" i="16"/>
  <c r="Q170" i="16" s="1"/>
  <c r="U174" i="16"/>
  <c r="AK169" i="20"/>
  <c r="AM169" i="20"/>
  <c r="AL169" i="20"/>
  <c r="W170" i="20"/>
  <c r="M169" i="20"/>
  <c r="L169" i="20"/>
  <c r="Q170" i="20" s="1"/>
  <c r="U172" i="20"/>
  <c r="AK174" i="15" l="1"/>
  <c r="AM174" i="15"/>
  <c r="AL174" i="15"/>
  <c r="W175" i="15"/>
  <c r="M170" i="15"/>
  <c r="L170" i="15"/>
  <c r="Q171" i="15" s="1"/>
  <c r="U171" i="15"/>
  <c r="AJ72" i="23"/>
  <c r="AH73" i="23"/>
  <c r="M170" i="23"/>
  <c r="L170" i="23"/>
  <c r="Q171" i="23" s="1"/>
  <c r="U171" i="23"/>
  <c r="J170" i="23"/>
  <c r="A170" i="23"/>
  <c r="G171" i="23"/>
  <c r="S171" i="23"/>
  <c r="AD171" i="23" s="1"/>
  <c r="C172" i="23"/>
  <c r="F171" i="23"/>
  <c r="R171" i="23" s="1"/>
  <c r="I171" i="23"/>
  <c r="B170" i="23"/>
  <c r="H170" i="23"/>
  <c r="J169" i="15"/>
  <c r="A169" i="15"/>
  <c r="G170" i="15"/>
  <c r="I170" i="15"/>
  <c r="F170" i="15"/>
  <c r="R170" i="15" s="1"/>
  <c r="S170" i="15"/>
  <c r="AD170" i="15" s="1"/>
  <c r="C171" i="15"/>
  <c r="H169" i="15"/>
  <c r="B169" i="15"/>
  <c r="AK170" i="16"/>
  <c r="AL170" i="16"/>
  <c r="AM170" i="16"/>
  <c r="W171" i="16"/>
  <c r="M170" i="16"/>
  <c r="L170" i="16"/>
  <c r="Q171" i="16" s="1"/>
  <c r="U175" i="16"/>
  <c r="AM170" i="20"/>
  <c r="AL170" i="20"/>
  <c r="AK170" i="20"/>
  <c r="W171" i="20"/>
  <c r="M170" i="20"/>
  <c r="L170" i="20"/>
  <c r="Q171" i="20" s="1"/>
  <c r="U173" i="20"/>
  <c r="AL175" i="15" l="1"/>
  <c r="AM175" i="15"/>
  <c r="AK175" i="15"/>
  <c r="W176" i="15"/>
  <c r="M171" i="15"/>
  <c r="L171" i="15"/>
  <c r="Q172" i="15" s="1"/>
  <c r="U172" i="15"/>
  <c r="AJ73" i="23"/>
  <c r="AH74" i="23"/>
  <c r="M171" i="23"/>
  <c r="L171" i="23"/>
  <c r="Q172" i="23" s="1"/>
  <c r="U172" i="23"/>
  <c r="A171" i="23"/>
  <c r="J171" i="23"/>
  <c r="H171" i="23"/>
  <c r="B171" i="23"/>
  <c r="G172" i="23"/>
  <c r="S172" i="23"/>
  <c r="AD172" i="23" s="1"/>
  <c r="I172" i="23"/>
  <c r="F172" i="23"/>
  <c r="R172" i="23" s="1"/>
  <c r="C173" i="23"/>
  <c r="A170" i="15"/>
  <c r="J170" i="15"/>
  <c r="G171" i="15"/>
  <c r="I171" i="15"/>
  <c r="C172" i="15"/>
  <c r="F171" i="15"/>
  <c r="R171" i="15" s="1"/>
  <c r="S171" i="15"/>
  <c r="AD171" i="15" s="1"/>
  <c r="B170" i="15"/>
  <c r="H170" i="15"/>
  <c r="AK171" i="16"/>
  <c r="AM171" i="16"/>
  <c r="AL171" i="16"/>
  <c r="W172" i="16"/>
  <c r="L171" i="16"/>
  <c r="Q172" i="16" s="1"/>
  <c r="M171" i="16"/>
  <c r="U176" i="16"/>
  <c r="AL171" i="20"/>
  <c r="AM171" i="20"/>
  <c r="AK171" i="20"/>
  <c r="W172" i="20"/>
  <c r="L171" i="20"/>
  <c r="Q172" i="20" s="1"/>
  <c r="M171" i="20"/>
  <c r="U174" i="20"/>
  <c r="AM176" i="15" l="1"/>
  <c r="AL176" i="15"/>
  <c r="AK176" i="15"/>
  <c r="W177" i="15"/>
  <c r="M172" i="15"/>
  <c r="L172" i="15"/>
  <c r="Q173" i="15" s="1"/>
  <c r="U173" i="15"/>
  <c r="AJ74" i="23"/>
  <c r="AH75" i="23"/>
  <c r="M172" i="23"/>
  <c r="L172" i="23"/>
  <c r="Q173" i="23" s="1"/>
  <c r="U173" i="23"/>
  <c r="A172" i="23"/>
  <c r="J172" i="23"/>
  <c r="G173" i="23"/>
  <c r="S173" i="23"/>
  <c r="AD173" i="23" s="1"/>
  <c r="F173" i="23"/>
  <c r="R173" i="23" s="1"/>
  <c r="C174" i="23"/>
  <c r="I173" i="23"/>
  <c r="B172" i="23"/>
  <c r="H172" i="23"/>
  <c r="J171" i="15"/>
  <c r="A171" i="15"/>
  <c r="B171" i="15"/>
  <c r="H171" i="15"/>
  <c r="G172" i="15"/>
  <c r="C173" i="15"/>
  <c r="I172" i="15"/>
  <c r="F172" i="15"/>
  <c r="R172" i="15" s="1"/>
  <c r="S172" i="15"/>
  <c r="AD172" i="15" s="1"/>
  <c r="AM172" i="16"/>
  <c r="AL172" i="16"/>
  <c r="AK172" i="16"/>
  <c r="W173" i="16"/>
  <c r="M172" i="16"/>
  <c r="L172" i="16"/>
  <c r="Q173" i="16" s="1"/>
  <c r="U177" i="16"/>
  <c r="U175" i="20"/>
  <c r="AM172" i="20"/>
  <c r="AL172" i="20"/>
  <c r="AK172" i="20"/>
  <c r="W173" i="20"/>
  <c r="M172" i="20"/>
  <c r="L172" i="20"/>
  <c r="Q173" i="20" s="1"/>
  <c r="AL177" i="15" l="1"/>
  <c r="AK177" i="15"/>
  <c r="AM177" i="15"/>
  <c r="W178" i="15"/>
  <c r="M173" i="15"/>
  <c r="L173" i="15"/>
  <c r="Q174" i="15" s="1"/>
  <c r="U174" i="15"/>
  <c r="AJ75" i="23"/>
  <c r="AH76" i="23"/>
  <c r="L173" i="23"/>
  <c r="Q174" i="23" s="1"/>
  <c r="M173" i="23"/>
  <c r="U174" i="23"/>
  <c r="H173" i="23"/>
  <c r="B173" i="23"/>
  <c r="J173" i="23"/>
  <c r="A173" i="23"/>
  <c r="G174" i="23"/>
  <c r="F174" i="23"/>
  <c r="R174" i="23" s="1"/>
  <c r="C175" i="23"/>
  <c r="S174" i="23"/>
  <c r="AD174" i="23" s="1"/>
  <c r="I174" i="23"/>
  <c r="A172" i="15"/>
  <c r="J172" i="15"/>
  <c r="G173" i="15"/>
  <c r="C174" i="15"/>
  <c r="I173" i="15"/>
  <c r="F173" i="15"/>
  <c r="R173" i="15" s="1"/>
  <c r="S173" i="15"/>
  <c r="AD173" i="15" s="1"/>
  <c r="B172" i="15"/>
  <c r="H172" i="15"/>
  <c r="AM173" i="16"/>
  <c r="AK173" i="16"/>
  <c r="AL173" i="16"/>
  <c r="W174" i="16"/>
  <c r="L173" i="16"/>
  <c r="Q174" i="16" s="1"/>
  <c r="M173" i="16"/>
  <c r="U178" i="16"/>
  <c r="U176" i="20"/>
  <c r="AL173" i="20"/>
  <c r="AK173" i="20"/>
  <c r="AM173" i="20"/>
  <c r="W174" i="20"/>
  <c r="M173" i="20"/>
  <c r="L173" i="20"/>
  <c r="Q174" i="20" s="1"/>
  <c r="AK178" i="15" l="1"/>
  <c r="AM178" i="15"/>
  <c r="AL178" i="15"/>
  <c r="W179" i="15"/>
  <c r="L174" i="15"/>
  <c r="Q175" i="15" s="1"/>
  <c r="M174" i="15"/>
  <c r="U175" i="15"/>
  <c r="AJ76" i="23"/>
  <c r="AH77" i="23"/>
  <c r="L174" i="23"/>
  <c r="Q175" i="23" s="1"/>
  <c r="M174" i="23"/>
  <c r="U175" i="23"/>
  <c r="G175" i="23"/>
  <c r="C176" i="23"/>
  <c r="I175" i="23"/>
  <c r="F175" i="23"/>
  <c r="R175" i="23" s="1"/>
  <c r="S175" i="23"/>
  <c r="AD175" i="23" s="1"/>
  <c r="A174" i="23"/>
  <c r="J174" i="23"/>
  <c r="B174" i="23"/>
  <c r="H174" i="23"/>
  <c r="G174" i="15"/>
  <c r="I174" i="15"/>
  <c r="C175" i="15"/>
  <c r="F174" i="15"/>
  <c r="R174" i="15" s="1"/>
  <c r="S174" i="15"/>
  <c r="AD174" i="15" s="1"/>
  <c r="H173" i="15"/>
  <c r="B173" i="15"/>
  <c r="A173" i="15"/>
  <c r="J173" i="15"/>
  <c r="AK174" i="16"/>
  <c r="AL174" i="16"/>
  <c r="AM174" i="16"/>
  <c r="W175" i="16"/>
  <c r="M174" i="16"/>
  <c r="L174" i="16"/>
  <c r="Q175" i="16" s="1"/>
  <c r="U179" i="16"/>
  <c r="U177" i="20"/>
  <c r="AM174" i="20"/>
  <c r="AK174" i="20"/>
  <c r="AL174" i="20"/>
  <c r="W175" i="20"/>
  <c r="M174" i="20"/>
  <c r="L174" i="20"/>
  <c r="Q175" i="20" s="1"/>
  <c r="AK179" i="15" l="1"/>
  <c r="AM179" i="15"/>
  <c r="AL179" i="15"/>
  <c r="W180" i="15"/>
  <c r="M175" i="15"/>
  <c r="L175" i="15"/>
  <c r="Q176" i="15" s="1"/>
  <c r="U176" i="15"/>
  <c r="AJ77" i="23"/>
  <c r="AH78" i="23"/>
  <c r="M175" i="23"/>
  <c r="L175" i="23"/>
  <c r="Q176" i="23" s="1"/>
  <c r="U176" i="23"/>
  <c r="A175" i="23"/>
  <c r="J175" i="23"/>
  <c r="G176" i="23"/>
  <c r="F176" i="23"/>
  <c r="R176" i="23" s="1"/>
  <c r="S176" i="23"/>
  <c r="AD176" i="23" s="1"/>
  <c r="I176" i="23"/>
  <c r="C177" i="23"/>
  <c r="H175" i="23"/>
  <c r="B175" i="23"/>
  <c r="G175" i="15"/>
  <c r="I175" i="15"/>
  <c r="C176" i="15"/>
  <c r="F175" i="15"/>
  <c r="R175" i="15" s="1"/>
  <c r="S175" i="15"/>
  <c r="AD175" i="15" s="1"/>
  <c r="J174" i="15"/>
  <c r="A174" i="15"/>
  <c r="B174" i="15"/>
  <c r="H174" i="15"/>
  <c r="AM175" i="16"/>
  <c r="AK175" i="16"/>
  <c r="AL175" i="16"/>
  <c r="W176" i="16"/>
  <c r="L175" i="16"/>
  <c r="Q176" i="16" s="1"/>
  <c r="M175" i="16"/>
  <c r="U180" i="16"/>
  <c r="AL175" i="20"/>
  <c r="AM175" i="20"/>
  <c r="AK175" i="20"/>
  <c r="W176" i="20"/>
  <c r="M175" i="20"/>
  <c r="L175" i="20"/>
  <c r="Q176" i="20" s="1"/>
  <c r="U178" i="20"/>
  <c r="AM180" i="15" l="1"/>
  <c r="AL180" i="15"/>
  <c r="AK180" i="15"/>
  <c r="W181" i="15"/>
  <c r="L176" i="15"/>
  <c r="Q177" i="15" s="1"/>
  <c r="M176" i="15"/>
  <c r="U177" i="15"/>
  <c r="AJ78" i="23"/>
  <c r="AH79" i="23"/>
  <c r="M176" i="23"/>
  <c r="L176" i="23"/>
  <c r="Q177" i="23" s="1"/>
  <c r="U177" i="23"/>
  <c r="G177" i="23"/>
  <c r="C178" i="23"/>
  <c r="F177" i="23"/>
  <c r="R177" i="23" s="1"/>
  <c r="S177" i="23"/>
  <c r="AD177" i="23" s="1"/>
  <c r="I177" i="23"/>
  <c r="H176" i="23"/>
  <c r="B176" i="23"/>
  <c r="J176" i="23"/>
  <c r="A176" i="23"/>
  <c r="J175" i="15"/>
  <c r="A175" i="15"/>
  <c r="G176" i="15"/>
  <c r="I176" i="15"/>
  <c r="S176" i="15"/>
  <c r="AD176" i="15" s="1"/>
  <c r="C177" i="15"/>
  <c r="F176" i="15"/>
  <c r="R176" i="15" s="1"/>
  <c r="B175" i="15"/>
  <c r="H175" i="15"/>
  <c r="AL176" i="16"/>
  <c r="AK176" i="16"/>
  <c r="AM176" i="16"/>
  <c r="W177" i="16"/>
  <c r="L176" i="16"/>
  <c r="Q177" i="16" s="1"/>
  <c r="M176" i="16"/>
  <c r="U181" i="16"/>
  <c r="AM176" i="20"/>
  <c r="AK176" i="20"/>
  <c r="AL176" i="20"/>
  <c r="W177" i="20"/>
  <c r="L176" i="20"/>
  <c r="Q177" i="20" s="1"/>
  <c r="M176" i="20"/>
  <c r="U179" i="20"/>
  <c r="AK181" i="15" l="1"/>
  <c r="AM181" i="15"/>
  <c r="AL181" i="15"/>
  <c r="W182" i="15"/>
  <c r="M177" i="15"/>
  <c r="L177" i="15"/>
  <c r="Q178" i="15" s="1"/>
  <c r="U178" i="15"/>
  <c r="AJ79" i="23"/>
  <c r="AH80" i="23"/>
  <c r="L177" i="23"/>
  <c r="Q178" i="23" s="1"/>
  <c r="M177" i="23"/>
  <c r="U178" i="23"/>
  <c r="G178" i="23"/>
  <c r="F178" i="23"/>
  <c r="R178" i="23" s="1"/>
  <c r="I178" i="23"/>
  <c r="C179" i="23"/>
  <c r="S178" i="23"/>
  <c r="AD178" i="23" s="1"/>
  <c r="A177" i="23"/>
  <c r="J177" i="23"/>
  <c r="B177" i="23"/>
  <c r="H177" i="23"/>
  <c r="J176" i="15"/>
  <c r="A176" i="15"/>
  <c r="B176" i="15"/>
  <c r="H176" i="15"/>
  <c r="G177" i="15"/>
  <c r="F177" i="15"/>
  <c r="R177" i="15" s="1"/>
  <c r="I177" i="15"/>
  <c r="C178" i="15"/>
  <c r="S177" i="15"/>
  <c r="AD177" i="15" s="1"/>
  <c r="AK177" i="16"/>
  <c r="AL177" i="16"/>
  <c r="AM177" i="16"/>
  <c r="W178" i="16"/>
  <c r="M177" i="16"/>
  <c r="L177" i="16"/>
  <c r="Q178" i="16" s="1"/>
  <c r="U182" i="16"/>
  <c r="AL177" i="20"/>
  <c r="AK177" i="20"/>
  <c r="AM177" i="20"/>
  <c r="W178" i="20"/>
  <c r="L177" i="20"/>
  <c r="Q178" i="20" s="1"/>
  <c r="M177" i="20"/>
  <c r="U180" i="20"/>
  <c r="AK182" i="15" l="1"/>
  <c r="AM182" i="15"/>
  <c r="AL182" i="15"/>
  <c r="W183" i="15"/>
  <c r="M178" i="15"/>
  <c r="L178" i="15"/>
  <c r="Q179" i="15" s="1"/>
  <c r="U179" i="15"/>
  <c r="AJ80" i="23"/>
  <c r="AH81" i="23"/>
  <c r="L178" i="23"/>
  <c r="Q179" i="23" s="1"/>
  <c r="M178" i="23"/>
  <c r="U179" i="23"/>
  <c r="G179" i="23"/>
  <c r="I179" i="23"/>
  <c r="C180" i="23"/>
  <c r="F179" i="23"/>
  <c r="R179" i="23" s="1"/>
  <c r="S179" i="23"/>
  <c r="AD179" i="23" s="1"/>
  <c r="J178" i="23"/>
  <c r="A178" i="23"/>
  <c r="H178" i="23"/>
  <c r="B178" i="23"/>
  <c r="J177" i="15"/>
  <c r="A177" i="15"/>
  <c r="G178" i="15"/>
  <c r="I178" i="15"/>
  <c r="S178" i="15"/>
  <c r="AD178" i="15" s="1"/>
  <c r="C179" i="15"/>
  <c r="F178" i="15"/>
  <c r="R178" i="15" s="1"/>
  <c r="B177" i="15"/>
  <c r="H177" i="15"/>
  <c r="AK178" i="16"/>
  <c r="AL178" i="16"/>
  <c r="AM178" i="16"/>
  <c r="W179" i="16"/>
  <c r="L178" i="16"/>
  <c r="Q179" i="16" s="1"/>
  <c r="M178" i="16"/>
  <c r="U183" i="16"/>
  <c r="AL178" i="20"/>
  <c r="AM178" i="20"/>
  <c r="AK178" i="20"/>
  <c r="W179" i="20"/>
  <c r="L178" i="20"/>
  <c r="Q179" i="20" s="1"/>
  <c r="M178" i="20"/>
  <c r="U181" i="20"/>
  <c r="AL183" i="15" l="1"/>
  <c r="AM183" i="15"/>
  <c r="AK183" i="15"/>
  <c r="W184" i="15"/>
  <c r="M179" i="15"/>
  <c r="L179" i="15"/>
  <c r="Q180" i="15" s="1"/>
  <c r="U180" i="15"/>
  <c r="AJ81" i="23"/>
  <c r="AH82" i="23"/>
  <c r="M179" i="23"/>
  <c r="L179" i="23"/>
  <c r="Q180" i="23" s="1"/>
  <c r="U180" i="23"/>
  <c r="G180" i="23"/>
  <c r="F180" i="23"/>
  <c r="R180" i="23" s="1"/>
  <c r="I180" i="23"/>
  <c r="S180" i="23"/>
  <c r="AD180" i="23" s="1"/>
  <c r="C181" i="23"/>
  <c r="J179" i="23"/>
  <c r="A179" i="23"/>
  <c r="B179" i="23"/>
  <c r="H179" i="23"/>
  <c r="J178" i="15"/>
  <c r="A178" i="15"/>
  <c r="H178" i="15"/>
  <c r="B178" i="15"/>
  <c r="G179" i="15"/>
  <c r="F179" i="15"/>
  <c r="R179" i="15" s="1"/>
  <c r="I179" i="15"/>
  <c r="S179" i="15"/>
  <c r="AD179" i="15" s="1"/>
  <c r="C180" i="15"/>
  <c r="AK179" i="16"/>
  <c r="AM179" i="16"/>
  <c r="AL179" i="16"/>
  <c r="W180" i="16"/>
  <c r="M179" i="16"/>
  <c r="L179" i="16"/>
  <c r="Q180" i="16" s="1"/>
  <c r="U184" i="16"/>
  <c r="AL179" i="20"/>
  <c r="AM179" i="20"/>
  <c r="AK179" i="20"/>
  <c r="W180" i="20"/>
  <c r="M179" i="20"/>
  <c r="L179" i="20"/>
  <c r="Q180" i="20" s="1"/>
  <c r="U182" i="20"/>
  <c r="AM184" i="15" l="1"/>
  <c r="AL184" i="15"/>
  <c r="AK184" i="15"/>
  <c r="W185" i="15"/>
  <c r="M180" i="15"/>
  <c r="L180" i="15"/>
  <c r="Q181" i="15" s="1"/>
  <c r="U181" i="15"/>
  <c r="AJ82" i="23"/>
  <c r="AH83" i="23"/>
  <c r="M180" i="23"/>
  <c r="L180" i="23"/>
  <c r="Q181" i="23" s="1"/>
  <c r="U181" i="23"/>
  <c r="J180" i="23"/>
  <c r="A180" i="23"/>
  <c r="G181" i="23"/>
  <c r="S181" i="23"/>
  <c r="AD181" i="23" s="1"/>
  <c r="C182" i="23"/>
  <c r="I181" i="23"/>
  <c r="F181" i="23"/>
  <c r="R181" i="23" s="1"/>
  <c r="H180" i="23"/>
  <c r="B180" i="23"/>
  <c r="J179" i="15"/>
  <c r="A179" i="15"/>
  <c r="G180" i="15"/>
  <c r="S180" i="15"/>
  <c r="AD180" i="15" s="1"/>
  <c r="F180" i="15"/>
  <c r="R180" i="15" s="1"/>
  <c r="I180" i="15"/>
  <c r="C181" i="15"/>
  <c r="B179" i="15"/>
  <c r="H179" i="15"/>
  <c r="AL180" i="16"/>
  <c r="AK180" i="16"/>
  <c r="AM180" i="16"/>
  <c r="W181" i="16"/>
  <c r="M180" i="16"/>
  <c r="L180" i="16"/>
  <c r="Q181" i="16" s="1"/>
  <c r="U185" i="16"/>
  <c r="AK180" i="20"/>
  <c r="AL180" i="20"/>
  <c r="AM180" i="20"/>
  <c r="W181" i="20"/>
  <c r="L180" i="20"/>
  <c r="Q181" i="20" s="1"/>
  <c r="M180" i="20"/>
  <c r="U183" i="20"/>
  <c r="AM185" i="15" l="1"/>
  <c r="AL185" i="15"/>
  <c r="AK185" i="15"/>
  <c r="W186" i="15"/>
  <c r="M181" i="15"/>
  <c r="L181" i="15"/>
  <c r="Q182" i="15" s="1"/>
  <c r="U182" i="15"/>
  <c r="AJ83" i="23"/>
  <c r="AH84" i="23"/>
  <c r="L181" i="23"/>
  <c r="Q182" i="23" s="1"/>
  <c r="M181" i="23"/>
  <c r="U182" i="23"/>
  <c r="H181" i="23"/>
  <c r="B181" i="23"/>
  <c r="J181" i="23"/>
  <c r="A181" i="23"/>
  <c r="G182" i="23"/>
  <c r="F182" i="23"/>
  <c r="R182" i="23" s="1"/>
  <c r="I182" i="23"/>
  <c r="C183" i="23"/>
  <c r="S182" i="23"/>
  <c r="AD182" i="23" s="1"/>
  <c r="H180" i="15"/>
  <c r="B180" i="15"/>
  <c r="G181" i="15"/>
  <c r="S181" i="15"/>
  <c r="AD181" i="15" s="1"/>
  <c r="I181" i="15"/>
  <c r="F181" i="15"/>
  <c r="R181" i="15" s="1"/>
  <c r="C182" i="15"/>
  <c r="J180" i="15"/>
  <c r="A180" i="15"/>
  <c r="AL181" i="16"/>
  <c r="AK181" i="16"/>
  <c r="AM181" i="16"/>
  <c r="W182" i="16"/>
  <c r="L181" i="16"/>
  <c r="Q182" i="16" s="1"/>
  <c r="M181" i="16"/>
  <c r="U186" i="16"/>
  <c r="AM181" i="20"/>
  <c r="AK181" i="20"/>
  <c r="AL181" i="20"/>
  <c r="W182" i="20"/>
  <c r="L181" i="20"/>
  <c r="Q182" i="20" s="1"/>
  <c r="M181" i="20"/>
  <c r="U184" i="20"/>
  <c r="AK186" i="15" l="1"/>
  <c r="AL186" i="15"/>
  <c r="AM186" i="15"/>
  <c r="W187" i="15"/>
  <c r="M182" i="15"/>
  <c r="L182" i="15"/>
  <c r="Q183" i="15" s="1"/>
  <c r="U183" i="15"/>
  <c r="AJ84" i="23"/>
  <c r="AH85" i="23"/>
  <c r="M182" i="23"/>
  <c r="L182" i="23"/>
  <c r="Q183" i="23" s="1"/>
  <c r="U183" i="23"/>
  <c r="G183" i="23"/>
  <c r="C184" i="23"/>
  <c r="F183" i="23"/>
  <c r="R183" i="23" s="1"/>
  <c r="S183" i="23"/>
  <c r="AD183" i="23" s="1"/>
  <c r="I183" i="23"/>
  <c r="J182" i="23"/>
  <c r="A182" i="23"/>
  <c r="H182" i="23"/>
  <c r="B182" i="23"/>
  <c r="G182" i="15"/>
  <c r="S182" i="15"/>
  <c r="AD182" i="15" s="1"/>
  <c r="I182" i="15"/>
  <c r="F182" i="15"/>
  <c r="R182" i="15" s="1"/>
  <c r="C183" i="15"/>
  <c r="B181" i="15"/>
  <c r="H181" i="15"/>
  <c r="J181" i="15"/>
  <c r="A181" i="15"/>
  <c r="AL182" i="16"/>
  <c r="AM182" i="16"/>
  <c r="AK182" i="16"/>
  <c r="W183" i="16"/>
  <c r="M182" i="16"/>
  <c r="L182" i="16"/>
  <c r="Q183" i="16" s="1"/>
  <c r="U187" i="16"/>
  <c r="AM182" i="20"/>
  <c r="AK182" i="20"/>
  <c r="AL182" i="20"/>
  <c r="W183" i="20"/>
  <c r="M182" i="20"/>
  <c r="L182" i="20"/>
  <c r="Q183" i="20" s="1"/>
  <c r="U185" i="20"/>
  <c r="AK187" i="15" l="1"/>
  <c r="AL187" i="15"/>
  <c r="AM187" i="15"/>
  <c r="W188" i="15"/>
  <c r="M183" i="15"/>
  <c r="L183" i="15"/>
  <c r="Q184" i="15" s="1"/>
  <c r="U184" i="15"/>
  <c r="AJ85" i="23"/>
  <c r="AH86" i="23"/>
  <c r="L183" i="23"/>
  <c r="Q184" i="23" s="1"/>
  <c r="M183" i="23"/>
  <c r="U184" i="23"/>
  <c r="G184" i="23"/>
  <c r="F184" i="23"/>
  <c r="R184" i="23" s="1"/>
  <c r="C185" i="23"/>
  <c r="I184" i="23"/>
  <c r="S184" i="23"/>
  <c r="AD184" i="23" s="1"/>
  <c r="A183" i="23"/>
  <c r="J183" i="23"/>
  <c r="H183" i="23"/>
  <c r="B183" i="23"/>
  <c r="A182" i="15"/>
  <c r="J182" i="15"/>
  <c r="G183" i="15"/>
  <c r="S183" i="15"/>
  <c r="AD183" i="15" s="1"/>
  <c r="F183" i="15"/>
  <c r="R183" i="15" s="1"/>
  <c r="C184" i="15"/>
  <c r="I183" i="15"/>
  <c r="B182" i="15"/>
  <c r="H182" i="15"/>
  <c r="AL183" i="16"/>
  <c r="AK183" i="16"/>
  <c r="AM183" i="16"/>
  <c r="W184" i="16"/>
  <c r="L183" i="16"/>
  <c r="Q184" i="16" s="1"/>
  <c r="M183" i="16"/>
  <c r="U188" i="16"/>
  <c r="AM183" i="20"/>
  <c r="AK183" i="20"/>
  <c r="AL183" i="20"/>
  <c r="W184" i="20"/>
  <c r="L183" i="20"/>
  <c r="Q184" i="20" s="1"/>
  <c r="M183" i="20"/>
  <c r="U186" i="20"/>
  <c r="AM188" i="15" l="1"/>
  <c r="AK188" i="15"/>
  <c r="AL188" i="15"/>
  <c r="W189" i="15"/>
  <c r="L184" i="15"/>
  <c r="Q185" i="15" s="1"/>
  <c r="M184" i="15"/>
  <c r="U185" i="15"/>
  <c r="AJ86" i="23"/>
  <c r="AH87" i="23"/>
  <c r="L184" i="23"/>
  <c r="Q185" i="23" s="1"/>
  <c r="M184" i="23"/>
  <c r="U185" i="23"/>
  <c r="A184" i="23"/>
  <c r="J184" i="23"/>
  <c r="G185" i="23"/>
  <c r="F185" i="23"/>
  <c r="R185" i="23" s="1"/>
  <c r="C186" i="23"/>
  <c r="S185" i="23"/>
  <c r="AD185" i="23" s="1"/>
  <c r="I185" i="23"/>
  <c r="B184" i="23"/>
  <c r="H184" i="23"/>
  <c r="J183" i="15"/>
  <c r="A183" i="15"/>
  <c r="B183" i="15"/>
  <c r="H183" i="15"/>
  <c r="G184" i="15"/>
  <c r="S184" i="15"/>
  <c r="AD184" i="15" s="1"/>
  <c r="I184" i="15"/>
  <c r="F184" i="15"/>
  <c r="R184" i="15" s="1"/>
  <c r="C185" i="15"/>
  <c r="AK184" i="16"/>
  <c r="AM184" i="16"/>
  <c r="AL184" i="16"/>
  <c r="W185" i="16"/>
  <c r="M184" i="16"/>
  <c r="L184" i="16"/>
  <c r="Q185" i="16" s="1"/>
  <c r="U189" i="16"/>
  <c r="AK184" i="20"/>
  <c r="AL184" i="20"/>
  <c r="AM184" i="20"/>
  <c r="W185" i="20"/>
  <c r="L184" i="20"/>
  <c r="Q185" i="20" s="1"/>
  <c r="M184" i="20"/>
  <c r="U187" i="20"/>
  <c r="AM189" i="15" l="1"/>
  <c r="AL189" i="15"/>
  <c r="AK189" i="15"/>
  <c r="W190" i="15"/>
  <c r="M185" i="15"/>
  <c r="L185" i="15"/>
  <c r="Q186" i="15" s="1"/>
  <c r="U186" i="15"/>
  <c r="AJ87" i="23"/>
  <c r="AH88" i="23"/>
  <c r="M185" i="23"/>
  <c r="L185" i="23"/>
  <c r="Q186" i="23" s="1"/>
  <c r="U186" i="23"/>
  <c r="H185" i="23"/>
  <c r="B185" i="23"/>
  <c r="J185" i="23"/>
  <c r="A185" i="23"/>
  <c r="G186" i="23"/>
  <c r="F186" i="23"/>
  <c r="R186" i="23" s="1"/>
  <c r="S186" i="23"/>
  <c r="AD186" i="23" s="1"/>
  <c r="C187" i="23"/>
  <c r="I186" i="23"/>
  <c r="A184" i="15"/>
  <c r="J184" i="15"/>
  <c r="G185" i="15"/>
  <c r="S185" i="15"/>
  <c r="AD185" i="15" s="1"/>
  <c r="I185" i="15"/>
  <c r="C186" i="15"/>
  <c r="F185" i="15"/>
  <c r="R185" i="15" s="1"/>
  <c r="H184" i="15"/>
  <c r="B184" i="15"/>
  <c r="AM185" i="16"/>
  <c r="AL185" i="16"/>
  <c r="AK185" i="16"/>
  <c r="W186" i="16"/>
  <c r="M185" i="16"/>
  <c r="L185" i="16"/>
  <c r="Q186" i="16" s="1"/>
  <c r="U190" i="16"/>
  <c r="AK185" i="20"/>
  <c r="AM185" i="20"/>
  <c r="AL185" i="20"/>
  <c r="W186" i="20"/>
  <c r="L185" i="20"/>
  <c r="Q186" i="20" s="1"/>
  <c r="M185" i="20"/>
  <c r="U188" i="20"/>
  <c r="AK190" i="15" l="1"/>
  <c r="AM190" i="15"/>
  <c r="AL190" i="15"/>
  <c r="W191" i="15"/>
  <c r="M186" i="15"/>
  <c r="L186" i="15"/>
  <c r="Q187" i="15" s="1"/>
  <c r="U187" i="15"/>
  <c r="AJ88" i="23"/>
  <c r="AH89" i="23"/>
  <c r="M186" i="23"/>
  <c r="L186" i="23"/>
  <c r="Q187" i="23" s="1"/>
  <c r="U187" i="23"/>
  <c r="G187" i="23"/>
  <c r="C188" i="23"/>
  <c r="F187" i="23"/>
  <c r="R187" i="23" s="1"/>
  <c r="S187" i="23"/>
  <c r="AD187" i="23" s="1"/>
  <c r="I187" i="23"/>
  <c r="A186" i="23"/>
  <c r="J186" i="23"/>
  <c r="H186" i="23"/>
  <c r="B186" i="23"/>
  <c r="H185" i="15"/>
  <c r="B185" i="15"/>
  <c r="G186" i="15"/>
  <c r="I186" i="15"/>
  <c r="S186" i="15"/>
  <c r="AD186" i="15" s="1"/>
  <c r="C187" i="15"/>
  <c r="F186" i="15"/>
  <c r="R186" i="15" s="1"/>
  <c r="J185" i="15"/>
  <c r="A185" i="15"/>
  <c r="AM186" i="16"/>
  <c r="AL186" i="16"/>
  <c r="AK186" i="16"/>
  <c r="W187" i="16"/>
  <c r="M186" i="16"/>
  <c r="L186" i="16"/>
  <c r="Q187" i="16" s="1"/>
  <c r="U191" i="16"/>
  <c r="AL186" i="20"/>
  <c r="AK186" i="20"/>
  <c r="AM186" i="20"/>
  <c r="W187" i="20"/>
  <c r="M186" i="20"/>
  <c r="L186" i="20"/>
  <c r="Q187" i="20" s="1"/>
  <c r="U189" i="20"/>
  <c r="AK191" i="15" l="1"/>
  <c r="AL191" i="15"/>
  <c r="AM191" i="15"/>
  <c r="W192" i="15"/>
  <c r="M187" i="15"/>
  <c r="L187" i="15"/>
  <c r="Q188" i="15" s="1"/>
  <c r="U188" i="15"/>
  <c r="AJ89" i="23"/>
  <c r="AH90" i="23"/>
  <c r="L187" i="23"/>
  <c r="Q188" i="23" s="1"/>
  <c r="M187" i="23"/>
  <c r="U188" i="23"/>
  <c r="G188" i="23"/>
  <c r="F188" i="23"/>
  <c r="R188" i="23" s="1"/>
  <c r="C189" i="23"/>
  <c r="I188" i="23"/>
  <c r="S188" i="23"/>
  <c r="AD188" i="23" s="1"/>
  <c r="A187" i="23"/>
  <c r="J187" i="23"/>
  <c r="B187" i="23"/>
  <c r="H187" i="23"/>
  <c r="A186" i="15"/>
  <c r="J186" i="15"/>
  <c r="G187" i="15"/>
  <c r="S187" i="15"/>
  <c r="AD187" i="15" s="1"/>
  <c r="C188" i="15"/>
  <c r="F187" i="15"/>
  <c r="R187" i="15" s="1"/>
  <c r="I187" i="15"/>
  <c r="H186" i="15"/>
  <c r="B186" i="15"/>
  <c r="AL187" i="16"/>
  <c r="AK187" i="16"/>
  <c r="AM187" i="16"/>
  <c r="W188" i="16"/>
  <c r="L187" i="16"/>
  <c r="Q188" i="16" s="1"/>
  <c r="M187" i="16"/>
  <c r="U192" i="16"/>
  <c r="AM187" i="20"/>
  <c r="AK187" i="20"/>
  <c r="AL187" i="20"/>
  <c r="W188" i="20"/>
  <c r="M187" i="20"/>
  <c r="L187" i="20"/>
  <c r="Q188" i="20" s="1"/>
  <c r="U190" i="20"/>
  <c r="AM192" i="15" l="1"/>
  <c r="AL192" i="15"/>
  <c r="AK192" i="15"/>
  <c r="W193" i="15"/>
  <c r="M188" i="15"/>
  <c r="L188" i="15"/>
  <c r="Q189" i="15" s="1"/>
  <c r="U189" i="15"/>
  <c r="AJ90" i="23"/>
  <c r="AH91" i="23"/>
  <c r="L188" i="23"/>
  <c r="Q189" i="23" s="1"/>
  <c r="M188" i="23"/>
  <c r="U189" i="23"/>
  <c r="A188" i="23"/>
  <c r="J188" i="23"/>
  <c r="G189" i="23"/>
  <c r="F189" i="23"/>
  <c r="R189" i="23" s="1"/>
  <c r="S189" i="23"/>
  <c r="AD189" i="23" s="1"/>
  <c r="C190" i="23"/>
  <c r="I189" i="23"/>
  <c r="B188" i="23"/>
  <c r="H188" i="23"/>
  <c r="B187" i="15"/>
  <c r="H187" i="15"/>
  <c r="A187" i="15"/>
  <c r="J187" i="15"/>
  <c r="G188" i="15"/>
  <c r="C189" i="15"/>
  <c r="I188" i="15"/>
  <c r="S188" i="15"/>
  <c r="AD188" i="15" s="1"/>
  <c r="F188" i="15"/>
  <c r="R188" i="15" s="1"/>
  <c r="AM188" i="16"/>
  <c r="AK188" i="16"/>
  <c r="AL188" i="16"/>
  <c r="W189" i="16"/>
  <c r="L188" i="16"/>
  <c r="Q189" i="16" s="1"/>
  <c r="M188" i="16"/>
  <c r="U193" i="16"/>
  <c r="AK188" i="20"/>
  <c r="AM188" i="20"/>
  <c r="AL188" i="20"/>
  <c r="W189" i="20"/>
  <c r="L188" i="20"/>
  <c r="Q189" i="20" s="1"/>
  <c r="M188" i="20"/>
  <c r="U191" i="20"/>
  <c r="AL193" i="15" l="1"/>
  <c r="AK193" i="15"/>
  <c r="AM193" i="15"/>
  <c r="W194" i="15"/>
  <c r="M189" i="15"/>
  <c r="L189" i="15"/>
  <c r="Q190" i="15" s="1"/>
  <c r="U190" i="15"/>
  <c r="AJ91" i="23"/>
  <c r="AH92" i="23"/>
  <c r="M189" i="23"/>
  <c r="L189" i="23"/>
  <c r="Q190" i="23" s="1"/>
  <c r="U190" i="23"/>
  <c r="B189" i="23"/>
  <c r="H189" i="23"/>
  <c r="A189" i="23"/>
  <c r="J189" i="23"/>
  <c r="G190" i="23"/>
  <c r="F190" i="23"/>
  <c r="R190" i="23" s="1"/>
  <c r="C191" i="23"/>
  <c r="I190" i="23"/>
  <c r="S190" i="23"/>
  <c r="AD190" i="23" s="1"/>
  <c r="J188" i="15"/>
  <c r="A188" i="15"/>
  <c r="G189" i="15"/>
  <c r="C190" i="15"/>
  <c r="S189" i="15"/>
  <c r="AD189" i="15" s="1"/>
  <c r="F189" i="15"/>
  <c r="R189" i="15" s="1"/>
  <c r="I189" i="15"/>
  <c r="H188" i="15"/>
  <c r="B188" i="15"/>
  <c r="AL189" i="16"/>
  <c r="AM189" i="16"/>
  <c r="AK189" i="16"/>
  <c r="W190" i="16"/>
  <c r="L189" i="16"/>
  <c r="Q190" i="16" s="1"/>
  <c r="M189" i="16"/>
  <c r="U194" i="16"/>
  <c r="AM189" i="20"/>
  <c r="AK189" i="20"/>
  <c r="AL189" i="20"/>
  <c r="W190" i="20"/>
  <c r="M189" i="20"/>
  <c r="L189" i="20"/>
  <c r="Q190" i="20" s="1"/>
  <c r="U192" i="20"/>
  <c r="AK194" i="15" l="1"/>
  <c r="AM194" i="15"/>
  <c r="AL194" i="15"/>
  <c r="W195" i="15"/>
  <c r="M190" i="15"/>
  <c r="L190" i="15"/>
  <c r="Q191" i="15" s="1"/>
  <c r="U191" i="15"/>
  <c r="AJ92" i="23"/>
  <c r="AH93" i="23"/>
  <c r="M190" i="23"/>
  <c r="L190" i="23"/>
  <c r="Q191" i="23" s="1"/>
  <c r="U191" i="23"/>
  <c r="A190" i="23"/>
  <c r="J190" i="23"/>
  <c r="G191" i="23"/>
  <c r="C192" i="23"/>
  <c r="F191" i="23"/>
  <c r="R191" i="23" s="1"/>
  <c r="I191" i="23"/>
  <c r="S191" i="23"/>
  <c r="AD191" i="23" s="1"/>
  <c r="B190" i="23"/>
  <c r="H190" i="23"/>
  <c r="G190" i="15"/>
  <c r="F190" i="15"/>
  <c r="R190" i="15" s="1"/>
  <c r="C191" i="15"/>
  <c r="I190" i="15"/>
  <c r="S190" i="15"/>
  <c r="AD190" i="15" s="1"/>
  <c r="H189" i="15"/>
  <c r="B189" i="15"/>
  <c r="J189" i="15"/>
  <c r="A189" i="15"/>
  <c r="AM190" i="16"/>
  <c r="AL190" i="16"/>
  <c r="AK190" i="16"/>
  <c r="W191" i="16"/>
  <c r="L190" i="16"/>
  <c r="Q191" i="16" s="1"/>
  <c r="M190" i="16"/>
  <c r="U195" i="16"/>
  <c r="AM190" i="20"/>
  <c r="AK190" i="20"/>
  <c r="AL190" i="20"/>
  <c r="W191" i="20"/>
  <c r="M190" i="20"/>
  <c r="L190" i="20"/>
  <c r="Q191" i="20" s="1"/>
  <c r="U193" i="20"/>
  <c r="AM195" i="15" l="1"/>
  <c r="AL195" i="15"/>
  <c r="AK195" i="15"/>
  <c r="W196" i="15"/>
  <c r="M191" i="15"/>
  <c r="L191" i="15"/>
  <c r="Q192" i="15" s="1"/>
  <c r="U192" i="15"/>
  <c r="AJ93" i="23"/>
  <c r="AH94" i="23"/>
  <c r="M191" i="23"/>
  <c r="L191" i="23"/>
  <c r="Q192" i="23" s="1"/>
  <c r="U192" i="23"/>
  <c r="G192" i="23"/>
  <c r="I192" i="23"/>
  <c r="F192" i="23"/>
  <c r="R192" i="23" s="1"/>
  <c r="C193" i="23"/>
  <c r="S192" i="23"/>
  <c r="AD192" i="23" s="1"/>
  <c r="B191" i="23"/>
  <c r="H191" i="23"/>
  <c r="A191" i="23"/>
  <c r="J191" i="23"/>
  <c r="A190" i="15"/>
  <c r="J190" i="15"/>
  <c r="G191" i="15"/>
  <c r="F191" i="15"/>
  <c r="R191" i="15" s="1"/>
  <c r="C192" i="15"/>
  <c r="I191" i="15"/>
  <c r="S191" i="15"/>
  <c r="AD191" i="15" s="1"/>
  <c r="H190" i="15"/>
  <c r="B190" i="15"/>
  <c r="AK191" i="16"/>
  <c r="AL191" i="16"/>
  <c r="AM191" i="16"/>
  <c r="W192" i="16"/>
  <c r="L191" i="16"/>
  <c r="Q192" i="16" s="1"/>
  <c r="M191" i="16"/>
  <c r="U196" i="16"/>
  <c r="AL191" i="20"/>
  <c r="AM191" i="20"/>
  <c r="AK191" i="20"/>
  <c r="W192" i="20"/>
  <c r="L191" i="20"/>
  <c r="Q192" i="20" s="1"/>
  <c r="M191" i="20"/>
  <c r="U194" i="20"/>
  <c r="AM196" i="15" l="1"/>
  <c r="AL196" i="15"/>
  <c r="AK196" i="15"/>
  <c r="W197" i="15"/>
  <c r="L192" i="15"/>
  <c r="Q193" i="15" s="1"/>
  <c r="M192" i="15"/>
  <c r="U193" i="15"/>
  <c r="AJ94" i="23"/>
  <c r="AH95" i="23"/>
  <c r="M192" i="23"/>
  <c r="L192" i="23"/>
  <c r="Q193" i="23" s="1"/>
  <c r="U193" i="23"/>
  <c r="G193" i="23"/>
  <c r="S193" i="23"/>
  <c r="AD193" i="23" s="1"/>
  <c r="F193" i="23"/>
  <c r="R193" i="23" s="1"/>
  <c r="C194" i="23"/>
  <c r="I193" i="23"/>
  <c r="J192" i="23"/>
  <c r="A192" i="23"/>
  <c r="H192" i="23"/>
  <c r="B192" i="23"/>
  <c r="A191" i="15"/>
  <c r="J191" i="15"/>
  <c r="B191" i="15"/>
  <c r="H191" i="15"/>
  <c r="G192" i="15"/>
  <c r="F192" i="15"/>
  <c r="R192" i="15" s="1"/>
  <c r="C193" i="15"/>
  <c r="I192" i="15"/>
  <c r="S192" i="15"/>
  <c r="AD192" i="15" s="1"/>
  <c r="AK192" i="16"/>
  <c r="AL192" i="16"/>
  <c r="AM192" i="16"/>
  <c r="W193" i="16"/>
  <c r="L192" i="16"/>
  <c r="Q193" i="16" s="1"/>
  <c r="M192" i="16"/>
  <c r="U197" i="16"/>
  <c r="AK192" i="20"/>
  <c r="AM192" i="20"/>
  <c r="AL192" i="20"/>
  <c r="W193" i="20"/>
  <c r="M192" i="20"/>
  <c r="L192" i="20"/>
  <c r="Q193" i="20" s="1"/>
  <c r="U195" i="20"/>
  <c r="AK197" i="15" l="1"/>
  <c r="AM197" i="15"/>
  <c r="AL197" i="15"/>
  <c r="W198" i="15"/>
  <c r="M193" i="15"/>
  <c r="L193" i="15"/>
  <c r="Q194" i="15" s="1"/>
  <c r="U194" i="15"/>
  <c r="AJ95" i="23"/>
  <c r="AH96" i="23"/>
  <c r="M193" i="23"/>
  <c r="L193" i="23"/>
  <c r="Q194" i="23" s="1"/>
  <c r="U194" i="23"/>
  <c r="G194" i="23"/>
  <c r="C195" i="23"/>
  <c r="S194" i="23"/>
  <c r="AD194" i="23" s="1"/>
  <c r="F194" i="23"/>
  <c r="R194" i="23" s="1"/>
  <c r="I194" i="23"/>
  <c r="J193" i="23"/>
  <c r="A193" i="23"/>
  <c r="H193" i="23"/>
  <c r="B193" i="23"/>
  <c r="A192" i="15"/>
  <c r="J192" i="15"/>
  <c r="G193" i="15"/>
  <c r="F193" i="15"/>
  <c r="R193" i="15" s="1"/>
  <c r="I193" i="15"/>
  <c r="S193" i="15"/>
  <c r="AD193" i="15" s="1"/>
  <c r="C194" i="15"/>
  <c r="B192" i="15"/>
  <c r="H192" i="15"/>
  <c r="AL193" i="16"/>
  <c r="AM193" i="16"/>
  <c r="AK193" i="16"/>
  <c r="W194" i="16"/>
  <c r="M193" i="16"/>
  <c r="L193" i="16"/>
  <c r="Q194" i="16" s="1"/>
  <c r="U198" i="16"/>
  <c r="AK193" i="20"/>
  <c r="AM193" i="20"/>
  <c r="AL193" i="20"/>
  <c r="W194" i="20"/>
  <c r="M193" i="20"/>
  <c r="L193" i="20"/>
  <c r="Q194" i="20" s="1"/>
  <c r="U196" i="20"/>
  <c r="AK198" i="15" l="1"/>
  <c r="AM198" i="15"/>
  <c r="AL198" i="15"/>
  <c r="W199" i="15"/>
  <c r="M194" i="15"/>
  <c r="L194" i="15"/>
  <c r="Q195" i="15" s="1"/>
  <c r="U195" i="15"/>
  <c r="AJ96" i="23"/>
  <c r="AH97" i="23"/>
  <c r="M194" i="23"/>
  <c r="L194" i="23"/>
  <c r="Q195" i="23" s="1"/>
  <c r="U195" i="23"/>
  <c r="G195" i="23"/>
  <c r="F195" i="23"/>
  <c r="R195" i="23" s="1"/>
  <c r="C196" i="23"/>
  <c r="S195" i="23"/>
  <c r="AD195" i="23" s="1"/>
  <c r="I195" i="23"/>
  <c r="J194" i="23"/>
  <c r="A194" i="23"/>
  <c r="B194" i="23"/>
  <c r="H194" i="23"/>
  <c r="G194" i="15"/>
  <c r="F194" i="15"/>
  <c r="R194" i="15" s="1"/>
  <c r="C195" i="15"/>
  <c r="I194" i="15"/>
  <c r="S194" i="15"/>
  <c r="AD194" i="15" s="1"/>
  <c r="B193" i="15"/>
  <c r="H193" i="15"/>
  <c r="J193" i="15"/>
  <c r="A193" i="15"/>
  <c r="AK194" i="16"/>
  <c r="AL194" i="16"/>
  <c r="AM194" i="16"/>
  <c r="W195" i="16"/>
  <c r="L194" i="16"/>
  <c r="Q195" i="16" s="1"/>
  <c r="M194" i="16"/>
  <c r="U199" i="16"/>
  <c r="AL194" i="20"/>
  <c r="AM194" i="20"/>
  <c r="AK194" i="20"/>
  <c r="W195" i="20"/>
  <c r="L194" i="20"/>
  <c r="Q195" i="20" s="1"/>
  <c r="M194" i="20"/>
  <c r="U197" i="20"/>
  <c r="AL199" i="15" l="1"/>
  <c r="AM199" i="15"/>
  <c r="AK199" i="15"/>
  <c r="W200" i="15"/>
  <c r="M195" i="15"/>
  <c r="L195" i="15"/>
  <c r="Q196" i="15" s="1"/>
  <c r="U196" i="15"/>
  <c r="AJ97" i="23"/>
  <c r="AH98" i="23"/>
  <c r="M195" i="23"/>
  <c r="L195" i="23"/>
  <c r="Q196" i="23" s="1"/>
  <c r="U196" i="23"/>
  <c r="G196" i="23"/>
  <c r="S196" i="23"/>
  <c r="AD196" i="23" s="1"/>
  <c r="F196" i="23"/>
  <c r="R196" i="23" s="1"/>
  <c r="I196" i="23"/>
  <c r="C197" i="23"/>
  <c r="J195" i="23"/>
  <c r="A195" i="23"/>
  <c r="H195" i="23"/>
  <c r="B195" i="23"/>
  <c r="A194" i="15"/>
  <c r="J194" i="15"/>
  <c r="G195" i="15"/>
  <c r="I195" i="15"/>
  <c r="S195" i="15"/>
  <c r="AD195" i="15" s="1"/>
  <c r="F195" i="15"/>
  <c r="R195" i="15" s="1"/>
  <c r="C196" i="15"/>
  <c r="H194" i="15"/>
  <c r="B194" i="15"/>
  <c r="AL195" i="16"/>
  <c r="AK195" i="16"/>
  <c r="AM195" i="16"/>
  <c r="W196" i="16"/>
  <c r="L195" i="16"/>
  <c r="Q196" i="16" s="1"/>
  <c r="M195" i="16"/>
  <c r="U200" i="16"/>
  <c r="AK195" i="20"/>
  <c r="AL195" i="20"/>
  <c r="AM195" i="20"/>
  <c r="W196" i="20"/>
  <c r="L195" i="20"/>
  <c r="Q196" i="20" s="1"/>
  <c r="M195" i="20"/>
  <c r="U198" i="20"/>
  <c r="AM200" i="15" l="1"/>
  <c r="AL200" i="15"/>
  <c r="AK200" i="15"/>
  <c r="W201" i="15"/>
  <c r="M196" i="15"/>
  <c r="L196" i="15"/>
  <c r="Q197" i="15" s="1"/>
  <c r="U197" i="15"/>
  <c r="M196" i="23"/>
  <c r="L196" i="23"/>
  <c r="Q197" i="23" s="1"/>
  <c r="U197" i="23"/>
  <c r="AJ98" i="23"/>
  <c r="AH99" i="23"/>
  <c r="J196" i="23"/>
  <c r="A196" i="23"/>
  <c r="G197" i="23"/>
  <c r="F197" i="23"/>
  <c r="R197" i="23" s="1"/>
  <c r="C198" i="23"/>
  <c r="I197" i="23"/>
  <c r="S197" i="23"/>
  <c r="AD197" i="23" s="1"/>
  <c r="B196" i="23"/>
  <c r="H196" i="23"/>
  <c r="A195" i="15"/>
  <c r="J195" i="15"/>
  <c r="B195" i="15"/>
  <c r="H195" i="15"/>
  <c r="G196" i="15"/>
  <c r="I196" i="15"/>
  <c r="C197" i="15"/>
  <c r="S196" i="15"/>
  <c r="AD196" i="15" s="1"/>
  <c r="F196" i="15"/>
  <c r="R196" i="15" s="1"/>
  <c r="AL196" i="16"/>
  <c r="AM196" i="16"/>
  <c r="AK196" i="16"/>
  <c r="W197" i="16"/>
  <c r="M196" i="16"/>
  <c r="L196" i="16"/>
  <c r="Q197" i="16" s="1"/>
  <c r="U201" i="16"/>
  <c r="AL196" i="20"/>
  <c r="AK196" i="20"/>
  <c r="AM196" i="20"/>
  <c r="W197" i="20"/>
  <c r="M196" i="20"/>
  <c r="L196" i="20"/>
  <c r="Q197" i="20" s="1"/>
  <c r="U199" i="20"/>
  <c r="AM201" i="15" l="1"/>
  <c r="AL201" i="15"/>
  <c r="AK201" i="15"/>
  <c r="W202" i="15"/>
  <c r="M197" i="15"/>
  <c r="L197" i="15"/>
  <c r="Q198" i="15" s="1"/>
  <c r="U198" i="15"/>
  <c r="L197" i="23"/>
  <c r="Q198" i="23" s="1"/>
  <c r="M197" i="23"/>
  <c r="U198" i="23"/>
  <c r="AJ99" i="23"/>
  <c r="AH100" i="23"/>
  <c r="B197" i="23"/>
  <c r="H197" i="23"/>
  <c r="A197" i="23"/>
  <c r="J197" i="23"/>
  <c r="G198" i="23"/>
  <c r="F198" i="23"/>
  <c r="R198" i="23" s="1"/>
  <c r="I198" i="23"/>
  <c r="S198" i="23"/>
  <c r="AD198" i="23" s="1"/>
  <c r="C199" i="23"/>
  <c r="G197" i="15"/>
  <c r="I197" i="15"/>
  <c r="S197" i="15"/>
  <c r="AD197" i="15" s="1"/>
  <c r="C198" i="15"/>
  <c r="F197" i="15"/>
  <c r="R197" i="15" s="1"/>
  <c r="B196" i="15"/>
  <c r="H196" i="15"/>
  <c r="A196" i="15"/>
  <c r="J196" i="15"/>
  <c r="AK197" i="16"/>
  <c r="AL197" i="16"/>
  <c r="AM197" i="16"/>
  <c r="W198" i="16"/>
  <c r="M197" i="16"/>
  <c r="L197" i="16"/>
  <c r="Q198" i="16" s="1"/>
  <c r="U202" i="16"/>
  <c r="AK197" i="20"/>
  <c r="AL197" i="20"/>
  <c r="AM197" i="20"/>
  <c r="W198" i="20"/>
  <c r="M197" i="20"/>
  <c r="L197" i="20"/>
  <c r="Q198" i="20" s="1"/>
  <c r="U200" i="20"/>
  <c r="AL202" i="15" l="1"/>
  <c r="AM202" i="15"/>
  <c r="AK202" i="15"/>
  <c r="W203" i="15"/>
  <c r="M198" i="15"/>
  <c r="L198" i="15"/>
  <c r="Q199" i="15" s="1"/>
  <c r="U199" i="15"/>
  <c r="AJ100" i="23"/>
  <c r="AH101" i="23"/>
  <c r="M198" i="23"/>
  <c r="L198" i="23"/>
  <c r="Q199" i="23" s="1"/>
  <c r="U199" i="23"/>
  <c r="A198" i="23"/>
  <c r="J198" i="23"/>
  <c r="G199" i="23"/>
  <c r="F199" i="23"/>
  <c r="R199" i="23" s="1"/>
  <c r="I199" i="23"/>
  <c r="S199" i="23"/>
  <c r="AD199" i="23" s="1"/>
  <c r="C200" i="23"/>
  <c r="H198" i="23"/>
  <c r="B198" i="23"/>
  <c r="G198" i="15"/>
  <c r="F198" i="15"/>
  <c r="R198" i="15" s="1"/>
  <c r="C199" i="15"/>
  <c r="S198" i="15"/>
  <c r="AD198" i="15" s="1"/>
  <c r="I198" i="15"/>
  <c r="J197" i="15"/>
  <c r="A197" i="15"/>
  <c r="B197" i="15"/>
  <c r="H197" i="15"/>
  <c r="AK198" i="16"/>
  <c r="AL198" i="16"/>
  <c r="AM198" i="16"/>
  <c r="W199" i="16"/>
  <c r="L198" i="16"/>
  <c r="Q199" i="16" s="1"/>
  <c r="M198" i="16"/>
  <c r="U203" i="16"/>
  <c r="AL198" i="20"/>
  <c r="AM198" i="20"/>
  <c r="AK198" i="20"/>
  <c r="W199" i="20"/>
  <c r="L198" i="20"/>
  <c r="Q199" i="20" s="1"/>
  <c r="M198" i="20"/>
  <c r="U201" i="20"/>
  <c r="AL203" i="15" l="1"/>
  <c r="AM203" i="15"/>
  <c r="AK203" i="15"/>
  <c r="W204" i="15"/>
  <c r="M199" i="15"/>
  <c r="L199" i="15"/>
  <c r="Q200" i="15" s="1"/>
  <c r="U200" i="15"/>
  <c r="AJ101" i="23"/>
  <c r="AH102" i="23"/>
  <c r="L199" i="23"/>
  <c r="Q200" i="23" s="1"/>
  <c r="M199" i="23"/>
  <c r="U200" i="23"/>
  <c r="H199" i="23"/>
  <c r="B199" i="23"/>
  <c r="G200" i="23"/>
  <c r="I200" i="23"/>
  <c r="S200" i="23"/>
  <c r="AD200" i="23" s="1"/>
  <c r="F200" i="23"/>
  <c r="R200" i="23" s="1"/>
  <c r="J199" i="23"/>
  <c r="A199" i="23"/>
  <c r="G199" i="15"/>
  <c r="C200" i="15"/>
  <c r="S199" i="15"/>
  <c r="AD199" i="15" s="1"/>
  <c r="I199" i="15"/>
  <c r="F199" i="15"/>
  <c r="R199" i="15" s="1"/>
  <c r="A198" i="15"/>
  <c r="J198" i="15"/>
  <c r="B198" i="15"/>
  <c r="H198" i="15"/>
  <c r="AL199" i="16"/>
  <c r="AM199" i="16"/>
  <c r="AK199" i="16"/>
  <c r="W200" i="16"/>
  <c r="L199" i="16"/>
  <c r="Q200" i="16" s="1"/>
  <c r="M199" i="16"/>
  <c r="U204" i="16"/>
  <c r="AL199" i="20"/>
  <c r="AM199" i="20"/>
  <c r="AK199" i="20"/>
  <c r="W200" i="20"/>
  <c r="M199" i="20"/>
  <c r="L199" i="20"/>
  <c r="Q200" i="20" s="1"/>
  <c r="U202" i="20"/>
  <c r="AM204" i="15" l="1"/>
  <c r="AK204" i="15"/>
  <c r="AL204" i="15"/>
  <c r="W205" i="15"/>
  <c r="L200" i="15"/>
  <c r="Q201" i="15" s="1"/>
  <c r="M200" i="15"/>
  <c r="U201" i="15"/>
  <c r="AJ102" i="23"/>
  <c r="AH103" i="23"/>
  <c r="M200" i="23"/>
  <c r="L200" i="23"/>
  <c r="Q201" i="23" s="1"/>
  <c r="J200" i="23"/>
  <c r="A200" i="23"/>
  <c r="H200" i="23"/>
  <c r="B200" i="23"/>
  <c r="G201" i="23"/>
  <c r="R201" i="23"/>
  <c r="I201" i="23"/>
  <c r="J199" i="15"/>
  <c r="A199" i="15"/>
  <c r="G200" i="15"/>
  <c r="S200" i="15"/>
  <c r="AD200" i="15" s="1"/>
  <c r="F200" i="15"/>
  <c r="R200" i="15" s="1"/>
  <c r="C201" i="15"/>
  <c r="I200" i="15"/>
  <c r="B199" i="15"/>
  <c r="H199" i="15"/>
  <c r="AM200" i="16"/>
  <c r="AK200" i="16"/>
  <c r="AL200" i="16"/>
  <c r="W201" i="16"/>
  <c r="M200" i="16"/>
  <c r="L200" i="16"/>
  <c r="Q201" i="16" s="1"/>
  <c r="U205" i="16"/>
  <c r="AL200" i="20"/>
  <c r="AK200" i="20"/>
  <c r="AM200" i="20"/>
  <c r="W201" i="20"/>
  <c r="M200" i="20"/>
  <c r="L200" i="20"/>
  <c r="Q201" i="20" s="1"/>
  <c r="U203" i="20"/>
  <c r="AM205" i="15" l="1"/>
  <c r="AL205" i="15"/>
  <c r="AK205" i="15"/>
  <c r="W206" i="15"/>
  <c r="M201" i="15"/>
  <c r="L201" i="15"/>
  <c r="Q202" i="15" s="1"/>
  <c r="U202" i="15"/>
  <c r="AJ103" i="23"/>
  <c r="AH104" i="23"/>
  <c r="M201" i="23"/>
  <c r="L201" i="23"/>
  <c r="Q202" i="23" s="1"/>
  <c r="J201" i="23"/>
  <c r="A201" i="23"/>
  <c r="G202" i="23"/>
  <c r="I202" i="23"/>
  <c r="H201" i="23"/>
  <c r="B201" i="23"/>
  <c r="A200" i="15"/>
  <c r="J200" i="15"/>
  <c r="B200" i="15"/>
  <c r="H200" i="15"/>
  <c r="G201" i="15"/>
  <c r="C202" i="15"/>
  <c r="I201" i="15"/>
  <c r="S201" i="15"/>
  <c r="AD201" i="15" s="1"/>
  <c r="AM201" i="16"/>
  <c r="AL201" i="16"/>
  <c r="AK201" i="16"/>
  <c r="W202" i="16"/>
  <c r="M201" i="16"/>
  <c r="L201" i="16"/>
  <c r="Q202" i="16" s="1"/>
  <c r="U206" i="16"/>
  <c r="AK201" i="20"/>
  <c r="AM201" i="20"/>
  <c r="AL201" i="20"/>
  <c r="W202" i="20"/>
  <c r="L201" i="20"/>
  <c r="Q202" i="20" s="1"/>
  <c r="M201" i="20"/>
  <c r="U204" i="20"/>
  <c r="AK206" i="15" l="1"/>
  <c r="AM206" i="15"/>
  <c r="AL206" i="15"/>
  <c r="W207" i="15"/>
  <c r="M202" i="15"/>
  <c r="L202" i="15"/>
  <c r="Q203" i="15" s="1"/>
  <c r="U203" i="15"/>
  <c r="AJ104" i="23"/>
  <c r="AH105" i="23"/>
  <c r="L202" i="23"/>
  <c r="Q203" i="23" s="1"/>
  <c r="M202" i="23"/>
  <c r="J202" i="23"/>
  <c r="A202" i="23"/>
  <c r="B202" i="23"/>
  <c r="H202" i="23"/>
  <c r="G203" i="23"/>
  <c r="I203" i="23"/>
  <c r="G202" i="15"/>
  <c r="S202" i="15"/>
  <c r="AD202" i="15" s="1"/>
  <c r="I202" i="15"/>
  <c r="C203" i="15"/>
  <c r="A201" i="15"/>
  <c r="J201" i="15"/>
  <c r="B201" i="15"/>
  <c r="H201" i="15"/>
  <c r="AL202" i="16"/>
  <c r="AM202" i="16"/>
  <c r="AK202" i="16"/>
  <c r="W203" i="16"/>
  <c r="L202" i="16"/>
  <c r="Q203" i="16" s="1"/>
  <c r="M202" i="16"/>
  <c r="U207" i="16"/>
  <c r="AL202" i="20"/>
  <c r="AM202" i="20"/>
  <c r="AK202" i="20"/>
  <c r="W203" i="20"/>
  <c r="L202" i="20"/>
  <c r="Q203" i="20" s="1"/>
  <c r="M202" i="20"/>
  <c r="U205" i="20"/>
  <c r="M203" i="15" l="1"/>
  <c r="L203" i="15"/>
  <c r="Q204" i="15" s="1"/>
  <c r="U204" i="15"/>
  <c r="AL207" i="15"/>
  <c r="AM207" i="15"/>
  <c r="AK207" i="15"/>
  <c r="W208" i="15"/>
  <c r="AJ105" i="23"/>
  <c r="AH106" i="23"/>
  <c r="M203" i="23"/>
  <c r="L203" i="23"/>
  <c r="Q204" i="23" s="1"/>
  <c r="G204" i="23"/>
  <c r="I204" i="23"/>
  <c r="A203" i="23"/>
  <c r="J203" i="23"/>
  <c r="B203" i="23"/>
  <c r="H203" i="23"/>
  <c r="G203" i="15"/>
  <c r="C204" i="15"/>
  <c r="I203" i="15"/>
  <c r="S203" i="15"/>
  <c r="AD203" i="15" s="1"/>
  <c r="A202" i="15"/>
  <c r="J202" i="15"/>
  <c r="B202" i="15"/>
  <c r="H202" i="15"/>
  <c r="AK203" i="16"/>
  <c r="AM203" i="16"/>
  <c r="AL203" i="16"/>
  <c r="W204" i="16"/>
  <c r="M203" i="16"/>
  <c r="L203" i="16"/>
  <c r="Q204" i="16" s="1"/>
  <c r="U208" i="16"/>
  <c r="AM203" i="20"/>
  <c r="AK203" i="20"/>
  <c r="AL203" i="20"/>
  <c r="W204" i="20"/>
  <c r="L203" i="20"/>
  <c r="Q204" i="20" s="1"/>
  <c r="M203" i="20"/>
  <c r="U206" i="20"/>
  <c r="AL208" i="15" l="1"/>
  <c r="AH6" i="15" s="1"/>
  <c r="AH8" i="15" s="1"/>
  <c r="AM208" i="15"/>
  <c r="AI6" i="15" s="1"/>
  <c r="AK208" i="15"/>
  <c r="AG6" i="15" s="1"/>
  <c r="AG8" i="15" s="1"/>
  <c r="M204" i="15"/>
  <c r="L204" i="15"/>
  <c r="Q205" i="15" s="1"/>
  <c r="U205" i="15"/>
  <c r="AJ106" i="23"/>
  <c r="AH107" i="23"/>
  <c r="M204" i="23"/>
  <c r="L204" i="23"/>
  <c r="Q205" i="23" s="1"/>
  <c r="G205" i="23"/>
  <c r="I205" i="23"/>
  <c r="J204" i="23"/>
  <c r="A204" i="23"/>
  <c r="H204" i="23"/>
  <c r="B204" i="23"/>
  <c r="A203" i="15"/>
  <c r="J203" i="15"/>
  <c r="G204" i="15"/>
  <c r="S204" i="15"/>
  <c r="AD204" i="15" s="1"/>
  <c r="I204" i="15"/>
  <c r="C205" i="15"/>
  <c r="B203" i="15"/>
  <c r="H203" i="15"/>
  <c r="AK204" i="16"/>
  <c r="AL204" i="16"/>
  <c r="AM204" i="16"/>
  <c r="W205" i="16"/>
  <c r="M204" i="16"/>
  <c r="L204" i="16"/>
  <c r="Q205" i="16" s="1"/>
  <c r="AM204" i="20"/>
  <c r="AL204" i="20"/>
  <c r="AK204" i="20"/>
  <c r="W205" i="20"/>
  <c r="M204" i="20"/>
  <c r="L204" i="20"/>
  <c r="Q205" i="20" s="1"/>
  <c r="U207" i="20"/>
  <c r="AG9" i="15" l="1"/>
  <c r="AG10" i="15"/>
  <c r="M205" i="15"/>
  <c r="L205" i="15"/>
  <c r="Q206" i="15" s="1"/>
  <c r="U206" i="15"/>
  <c r="AH9" i="15"/>
  <c r="AH10" i="15"/>
  <c r="AJ107" i="23"/>
  <c r="AH108" i="23"/>
  <c r="M205" i="23"/>
  <c r="L205" i="23"/>
  <c r="Q206" i="23" s="1"/>
  <c r="J205" i="23"/>
  <c r="A205" i="23"/>
  <c r="G206" i="23"/>
  <c r="I206" i="23"/>
  <c r="H205" i="23"/>
  <c r="B205" i="23"/>
  <c r="G205" i="15"/>
  <c r="I205" i="15"/>
  <c r="S205" i="15"/>
  <c r="AD205" i="15" s="1"/>
  <c r="C206" i="15"/>
  <c r="B204" i="15"/>
  <c r="H204" i="15"/>
  <c r="A204" i="15"/>
  <c r="J204" i="15"/>
  <c r="AK205" i="16"/>
  <c r="AM205" i="16"/>
  <c r="AL205" i="16"/>
  <c r="W206" i="16"/>
  <c r="L205" i="16"/>
  <c r="Q206" i="16" s="1"/>
  <c r="M205" i="16"/>
  <c r="AK205" i="20"/>
  <c r="AM205" i="20"/>
  <c r="AL205" i="20"/>
  <c r="W206" i="20"/>
  <c r="M205" i="20"/>
  <c r="L205" i="20"/>
  <c r="Q206" i="20" s="1"/>
  <c r="U208" i="20"/>
  <c r="AH11" i="15" l="1"/>
  <c r="M206" i="15"/>
  <c r="L206" i="15"/>
  <c r="Q207" i="15" s="1"/>
  <c r="U207" i="15"/>
  <c r="AG11" i="15"/>
  <c r="AH12" i="15"/>
  <c r="AH13" i="15"/>
  <c r="AG12" i="15"/>
  <c r="AJ108" i="23"/>
  <c r="AH109" i="23"/>
  <c r="M206" i="23"/>
  <c r="L206" i="23"/>
  <c r="Q207" i="23" s="1"/>
  <c r="H206" i="23"/>
  <c r="B206" i="23"/>
  <c r="G207" i="23"/>
  <c r="I207" i="23"/>
  <c r="A206" i="23"/>
  <c r="J206" i="23"/>
  <c r="G206" i="15"/>
  <c r="C207" i="15"/>
  <c r="I206" i="15"/>
  <c r="S206" i="15"/>
  <c r="AD206" i="15" s="1"/>
  <c r="J205" i="15"/>
  <c r="A205" i="15"/>
  <c r="B205" i="15"/>
  <c r="H205" i="15"/>
  <c r="AM206" i="16"/>
  <c r="AL206" i="16"/>
  <c r="AK206" i="16"/>
  <c r="W207" i="16"/>
  <c r="M206" i="16"/>
  <c r="L206" i="16"/>
  <c r="Q207" i="16" s="1"/>
  <c r="AK206" i="20"/>
  <c r="AL206" i="20"/>
  <c r="AM206" i="20"/>
  <c r="W207" i="20"/>
  <c r="M206" i="20"/>
  <c r="L206" i="20"/>
  <c r="Q207" i="20" s="1"/>
  <c r="AH14" i="15" l="1"/>
  <c r="AG13" i="15"/>
  <c r="M207" i="15"/>
  <c r="L207" i="15"/>
  <c r="Q208" i="15" s="1"/>
  <c r="U208" i="15"/>
  <c r="AJ109" i="23"/>
  <c r="AH110" i="23"/>
  <c r="L207" i="23"/>
  <c r="Q208" i="23" s="1"/>
  <c r="M207" i="23"/>
  <c r="G208" i="23"/>
  <c r="I208" i="23"/>
  <c r="H207" i="23"/>
  <c r="B207" i="23"/>
  <c r="J207" i="23"/>
  <c r="A207" i="23"/>
  <c r="A206" i="15"/>
  <c r="J206" i="15"/>
  <c r="G207" i="15"/>
  <c r="C208" i="15"/>
  <c r="I207" i="15"/>
  <c r="S207" i="15"/>
  <c r="AD207" i="15" s="1"/>
  <c r="B206" i="15"/>
  <c r="H206" i="15"/>
  <c r="AL207" i="16"/>
  <c r="AM207" i="16"/>
  <c r="AK207" i="16"/>
  <c r="W208" i="16"/>
  <c r="M207" i="16"/>
  <c r="L207" i="16"/>
  <c r="Q208" i="16" s="1"/>
  <c r="AL207" i="20"/>
  <c r="AK207" i="20"/>
  <c r="AM207" i="20"/>
  <c r="W208" i="20"/>
  <c r="L207" i="20"/>
  <c r="Q208" i="20" s="1"/>
  <c r="M207" i="20"/>
  <c r="AG14" i="15" l="1"/>
  <c r="L208" i="15"/>
  <c r="M208" i="15"/>
  <c r="AH15" i="15"/>
  <c r="AJ110" i="23"/>
  <c r="AH111" i="23"/>
  <c r="M208" i="23"/>
  <c r="L208" i="23"/>
  <c r="A208" i="23"/>
  <c r="J208" i="23"/>
  <c r="G209" i="23"/>
  <c r="I209" i="23"/>
  <c r="B208" i="23"/>
  <c r="H208" i="23"/>
  <c r="G208" i="15"/>
  <c r="S208" i="15"/>
  <c r="AD208" i="15" s="1"/>
  <c r="I208" i="15"/>
  <c r="B207" i="15"/>
  <c r="H207" i="15"/>
  <c r="A207" i="15"/>
  <c r="J207" i="15"/>
  <c r="AK208" i="16"/>
  <c r="AG6" i="16" s="1"/>
  <c r="AG8" i="16" s="1"/>
  <c r="AM208" i="16"/>
  <c r="AI6" i="16" s="1"/>
  <c r="AL208" i="16"/>
  <c r="AH6" i="16" s="1"/>
  <c r="AH8" i="16" s="1"/>
  <c r="L208" i="16"/>
  <c r="M208" i="16"/>
  <c r="AM208" i="20"/>
  <c r="AI6" i="20" s="1"/>
  <c r="AK208" i="20"/>
  <c r="AG6" i="20" s="1"/>
  <c r="AG8" i="20" s="1"/>
  <c r="AL208" i="20"/>
  <c r="AH6" i="20" s="1"/>
  <c r="AH8" i="20" s="1"/>
  <c r="M208" i="20"/>
  <c r="L208" i="20"/>
  <c r="AG15" i="15" l="1"/>
  <c r="AG16" i="15" s="1"/>
  <c r="Q209" i="15"/>
  <c r="Q210" i="15" s="1"/>
  <c r="Q211" i="15" s="1"/>
  <c r="Q212" i="15" s="1"/>
  <c r="Q213" i="15" s="1"/>
  <c r="Q214" i="15" s="1"/>
  <c r="Q215" i="15" s="1"/>
  <c r="Q216" i="15" s="1"/>
  <c r="Q217" i="15" s="1"/>
  <c r="Q218" i="15" s="1"/>
  <c r="Q219" i="15" s="1"/>
  <c r="Q220" i="15" s="1"/>
  <c r="Q221" i="15" s="1"/>
  <c r="Q222" i="15" s="1"/>
  <c r="Q223" i="15" s="1"/>
  <c r="Q224" i="15" s="1"/>
  <c r="Q225" i="15" s="1"/>
  <c r="Q226" i="15" s="1"/>
  <c r="Q227" i="15" s="1"/>
  <c r="Q228" i="15" s="1"/>
  <c r="Q229" i="15" s="1"/>
  <c r="Q230" i="15" s="1"/>
  <c r="Q231" i="15" s="1"/>
  <c r="Q232" i="15" s="1"/>
  <c r="Q233" i="15" s="1"/>
  <c r="Q234" i="15" s="1"/>
  <c r="Q235" i="15" s="1"/>
  <c r="Q236" i="15" s="1"/>
  <c r="Q237" i="15" s="1"/>
  <c r="Q238" i="15" s="1"/>
  <c r="Q239" i="15" s="1"/>
  <c r="Q240" i="15" s="1"/>
  <c r="Q241" i="15" s="1"/>
  <c r="Q242" i="15" s="1"/>
  <c r="Q243" i="15" s="1"/>
  <c r="Q244" i="15" s="1"/>
  <c r="Q245" i="15" s="1"/>
  <c r="Q246" i="15" s="1"/>
  <c r="Q247" i="15" s="1"/>
  <c r="Q248" i="15" s="1"/>
  <c r="Q249" i="15" s="1"/>
  <c r="Q250" i="15" s="1"/>
  <c r="Q251" i="15" s="1"/>
  <c r="Q252" i="15" s="1"/>
  <c r="Q253" i="15" s="1"/>
  <c r="Q254" i="15" s="1"/>
  <c r="Q255" i="15" s="1"/>
  <c r="Q256" i="15" s="1"/>
  <c r="Q257" i="15" s="1"/>
  <c r="Q258" i="15" s="1"/>
  <c r="Q259" i="15" s="1"/>
  <c r="Q260" i="15" s="1"/>
  <c r="Q261" i="15" s="1"/>
  <c r="Q262" i="15" s="1"/>
  <c r="Q263" i="15" s="1"/>
  <c r="Q264" i="15" s="1"/>
  <c r="Q265" i="15" s="1"/>
  <c r="Q266" i="15" s="1"/>
  <c r="Q267" i="15" s="1"/>
  <c r="Q268" i="15" s="1"/>
  <c r="Q269" i="15" s="1"/>
  <c r="Q270" i="15" s="1"/>
  <c r="Q271" i="15" s="1"/>
  <c r="Q272" i="15" s="1"/>
  <c r="Q273" i="15" s="1"/>
  <c r="Q274" i="15" s="1"/>
  <c r="Q275" i="15" s="1"/>
  <c r="V5" i="15"/>
  <c r="AG5" i="15"/>
  <c r="AG4" i="15"/>
  <c r="AG3" i="15"/>
  <c r="V4" i="15"/>
  <c r="V3" i="15"/>
  <c r="AH16" i="15"/>
  <c r="Q209" i="23"/>
  <c r="Q210" i="23" s="1"/>
  <c r="Q211" i="23" s="1"/>
  <c r="Q212" i="23" s="1"/>
  <c r="Q213" i="23" s="1"/>
  <c r="Q214" i="23" s="1"/>
  <c r="Q215" i="23" s="1"/>
  <c r="Q216" i="23" s="1"/>
  <c r="Q217" i="23" s="1"/>
  <c r="Q218" i="23" s="1"/>
  <c r="Q219" i="23" s="1"/>
  <c r="Q220" i="23" s="1"/>
  <c r="Q221" i="23" s="1"/>
  <c r="Q222" i="23" s="1"/>
  <c r="Q223" i="23" s="1"/>
  <c r="Q224" i="23" s="1"/>
  <c r="Q225" i="23" s="1"/>
  <c r="Q226" i="23" s="1"/>
  <c r="Q227" i="23" s="1"/>
  <c r="Q228" i="23" s="1"/>
  <c r="Q229" i="23" s="1"/>
  <c r="Q230" i="23" s="1"/>
  <c r="Q231" i="23" s="1"/>
  <c r="Q232" i="23" s="1"/>
  <c r="Q233" i="23" s="1"/>
  <c r="Q234" i="23" s="1"/>
  <c r="Q235" i="23" s="1"/>
  <c r="Q236" i="23" s="1"/>
  <c r="Q237" i="23" s="1"/>
  <c r="Q238" i="23" s="1"/>
  <c r="Q239" i="23" s="1"/>
  <c r="Q240" i="23" s="1"/>
  <c r="Q241" i="23" s="1"/>
  <c r="Q242" i="23" s="1"/>
  <c r="Q243" i="23" s="1"/>
  <c r="Q244" i="23" s="1"/>
  <c r="Q245" i="23" s="1"/>
  <c r="Q246" i="23" s="1"/>
  <c r="Q247" i="23" s="1"/>
  <c r="Q248" i="23" s="1"/>
  <c r="Q249" i="23" s="1"/>
  <c r="Q250" i="23" s="1"/>
  <c r="Q251" i="23" s="1"/>
  <c r="Q252" i="23" s="1"/>
  <c r="Q253" i="23" s="1"/>
  <c r="Q254" i="23" s="1"/>
  <c r="Q255" i="23" s="1"/>
  <c r="Q256" i="23" s="1"/>
  <c r="Q257" i="23" s="1"/>
  <c r="Q258" i="23" s="1"/>
  <c r="Q259" i="23" s="1"/>
  <c r="Q260" i="23" s="1"/>
  <c r="Q261" i="23" s="1"/>
  <c r="Q262" i="23" s="1"/>
  <c r="Q263" i="23" s="1"/>
  <c r="Q264" i="23" s="1"/>
  <c r="Q265" i="23" s="1"/>
  <c r="Q266" i="23" s="1"/>
  <c r="Q267" i="23" s="1"/>
  <c r="Q268" i="23" s="1"/>
  <c r="Q269" i="23" s="1"/>
  <c r="Q270" i="23" s="1"/>
  <c r="Q271" i="23" s="1"/>
  <c r="Q272" i="23" s="1"/>
  <c r="Q273" i="23" s="1"/>
  <c r="Q274" i="23" s="1"/>
  <c r="Q275" i="23" s="1"/>
  <c r="AG5" i="23"/>
  <c r="AG4" i="23"/>
  <c r="V3" i="23"/>
  <c r="AG3" i="23"/>
  <c r="V5" i="23"/>
  <c r="V4" i="23"/>
  <c r="AJ111" i="23"/>
  <c r="AH112" i="23"/>
  <c r="G210" i="23"/>
  <c r="I210" i="23"/>
  <c r="H209" i="23"/>
  <c r="B209" i="23"/>
  <c r="A209" i="23"/>
  <c r="J209" i="23"/>
  <c r="G209" i="15"/>
  <c r="I209" i="15"/>
  <c r="A208" i="15"/>
  <c r="J208" i="15"/>
  <c r="B208" i="15"/>
  <c r="H208" i="15"/>
  <c r="Q209" i="16"/>
  <c r="Q210" i="16" s="1"/>
  <c r="Q211" i="16" s="1"/>
  <c r="Q212" i="16" s="1"/>
  <c r="Q213" i="16" s="1"/>
  <c r="Q214" i="16" s="1"/>
  <c r="Q215" i="16" s="1"/>
  <c r="Q216" i="16" s="1"/>
  <c r="Q217" i="16" s="1"/>
  <c r="Q218" i="16" s="1"/>
  <c r="Q219" i="16" s="1"/>
  <c r="Q220" i="16" s="1"/>
  <c r="Q221" i="16" s="1"/>
  <c r="Q222" i="16" s="1"/>
  <c r="Q223" i="16" s="1"/>
  <c r="Q224" i="16" s="1"/>
  <c r="Q225" i="16" s="1"/>
  <c r="Q226" i="16" s="1"/>
  <c r="Q227" i="16" s="1"/>
  <c r="Q228" i="16" s="1"/>
  <c r="Q229" i="16" s="1"/>
  <c r="Q230" i="16" s="1"/>
  <c r="Q231" i="16" s="1"/>
  <c r="Q232" i="16" s="1"/>
  <c r="Q233" i="16" s="1"/>
  <c r="Q234" i="16" s="1"/>
  <c r="Q235" i="16" s="1"/>
  <c r="Q236" i="16" s="1"/>
  <c r="Q237" i="16" s="1"/>
  <c r="Q238" i="16" s="1"/>
  <c r="Q239" i="16" s="1"/>
  <c r="Q240" i="16" s="1"/>
  <c r="Q241" i="16" s="1"/>
  <c r="Q242" i="16" s="1"/>
  <c r="Q243" i="16" s="1"/>
  <c r="Q244" i="16" s="1"/>
  <c r="Q245" i="16" s="1"/>
  <c r="Q246" i="16" s="1"/>
  <c r="Q247" i="16" s="1"/>
  <c r="Q248" i="16" s="1"/>
  <c r="Q249" i="16" s="1"/>
  <c r="Q250" i="16" s="1"/>
  <c r="Q251" i="16" s="1"/>
  <c r="Q252" i="16" s="1"/>
  <c r="Q253" i="16" s="1"/>
  <c r="Q254" i="16" s="1"/>
  <c r="Q255" i="16" s="1"/>
  <c r="Q256" i="16" s="1"/>
  <c r="Q257" i="16" s="1"/>
  <c r="Q258" i="16" s="1"/>
  <c r="Q259" i="16" s="1"/>
  <c r="Q260" i="16" s="1"/>
  <c r="Q261" i="16" s="1"/>
  <c r="Q262" i="16" s="1"/>
  <c r="Q263" i="16" s="1"/>
  <c r="Q264" i="16" s="1"/>
  <c r="Q265" i="16" s="1"/>
  <c r="Q266" i="16" s="1"/>
  <c r="Q267" i="16" s="1"/>
  <c r="Q268" i="16" s="1"/>
  <c r="Q269" i="16" s="1"/>
  <c r="Q270" i="16" s="1"/>
  <c r="Q271" i="16" s="1"/>
  <c r="Q272" i="16" s="1"/>
  <c r="Q273" i="16" s="1"/>
  <c r="Q274" i="16" s="1"/>
  <c r="Q275" i="16" s="1"/>
  <c r="V5" i="16"/>
  <c r="AG3" i="16"/>
  <c r="V3" i="16"/>
  <c r="V4" i="16"/>
  <c r="AG5" i="16"/>
  <c r="AG4" i="16"/>
  <c r="AH9" i="16"/>
  <c r="AH10" i="16"/>
  <c r="AG9" i="16"/>
  <c r="Q209" i="20"/>
  <c r="Q210" i="20" s="1"/>
  <c r="Q211" i="20" s="1"/>
  <c r="Q212" i="20" s="1"/>
  <c r="Q213" i="20" s="1"/>
  <c r="Q214" i="20" s="1"/>
  <c r="Q215" i="20" s="1"/>
  <c r="Q216" i="20" s="1"/>
  <c r="Q217" i="20" s="1"/>
  <c r="Q218" i="20" s="1"/>
  <c r="Q219" i="20" s="1"/>
  <c r="Q220" i="20" s="1"/>
  <c r="Q221" i="20" s="1"/>
  <c r="Q222" i="20" s="1"/>
  <c r="Q223" i="20" s="1"/>
  <c r="Q224" i="20" s="1"/>
  <c r="Q225" i="20" s="1"/>
  <c r="Q226" i="20" s="1"/>
  <c r="Q227" i="20" s="1"/>
  <c r="Q228" i="20" s="1"/>
  <c r="Q229" i="20" s="1"/>
  <c r="Q230" i="20" s="1"/>
  <c r="Q231" i="20" s="1"/>
  <c r="Q232" i="20" s="1"/>
  <c r="Q233" i="20" s="1"/>
  <c r="Q234" i="20" s="1"/>
  <c r="Q235" i="20" s="1"/>
  <c r="Q236" i="20" s="1"/>
  <c r="Q237" i="20" s="1"/>
  <c r="Q238" i="20" s="1"/>
  <c r="Q239" i="20" s="1"/>
  <c r="Q240" i="20" s="1"/>
  <c r="Q241" i="20" s="1"/>
  <c r="Q242" i="20" s="1"/>
  <c r="Q243" i="20" s="1"/>
  <c r="Q244" i="20" s="1"/>
  <c r="Q245" i="20" s="1"/>
  <c r="Q246" i="20" s="1"/>
  <c r="Q247" i="20" s="1"/>
  <c r="Q248" i="20" s="1"/>
  <c r="Q249" i="20" s="1"/>
  <c r="Q250" i="20" s="1"/>
  <c r="Q251" i="20" s="1"/>
  <c r="Q252" i="20" s="1"/>
  <c r="Q253" i="20" s="1"/>
  <c r="Q254" i="20" s="1"/>
  <c r="Q255" i="20" s="1"/>
  <c r="Q256" i="20" s="1"/>
  <c r="Q257" i="20" s="1"/>
  <c r="Q258" i="20" s="1"/>
  <c r="Q259" i="20" s="1"/>
  <c r="Q260" i="20" s="1"/>
  <c r="Q261" i="20" s="1"/>
  <c r="Q262" i="20" s="1"/>
  <c r="Q263" i="20" s="1"/>
  <c r="Q264" i="20" s="1"/>
  <c r="Q265" i="20" s="1"/>
  <c r="Q266" i="20" s="1"/>
  <c r="Q267" i="20" s="1"/>
  <c r="Q268" i="20" s="1"/>
  <c r="Q269" i="20" s="1"/>
  <c r="Q270" i="20" s="1"/>
  <c r="Q271" i="20" s="1"/>
  <c r="Q272" i="20" s="1"/>
  <c r="Q273" i="20" s="1"/>
  <c r="Q274" i="20" s="1"/>
  <c r="Q275" i="20" s="1"/>
  <c r="AG5" i="20"/>
  <c r="V5" i="20"/>
  <c r="V3" i="20"/>
  <c r="V4" i="20"/>
  <c r="AG3" i="20"/>
  <c r="AG4" i="20"/>
  <c r="AH9" i="20"/>
  <c r="AG9" i="20"/>
  <c r="AG10" i="20" s="1"/>
  <c r="AG17" i="15" l="1"/>
  <c r="AG18" i="15" s="1"/>
  <c r="AV18" i="15"/>
  <c r="AS18" i="15"/>
  <c r="Q276" i="15"/>
  <c r="Q277" i="15" s="1"/>
  <c r="Q278" i="15" s="1"/>
  <c r="Q279" i="15" s="1"/>
  <c r="Q280" i="15" s="1"/>
  <c r="AQ33" i="15"/>
  <c r="AQ37" i="15"/>
  <c r="AQ35" i="15"/>
  <c r="AH17" i="15"/>
  <c r="AH18" i="15" s="1"/>
  <c r="AH19" i="15" s="1"/>
  <c r="AH20" i="15" s="1"/>
  <c r="AH21" i="15" s="1"/>
  <c r="AH22" i="15" s="1"/>
  <c r="AH23" i="15" s="1"/>
  <c r="AS19" i="15"/>
  <c r="AV19" i="15"/>
  <c r="AV20" i="15"/>
  <c r="AS20" i="15"/>
  <c r="AJ112" i="23"/>
  <c r="AH113" i="23"/>
  <c r="AV18" i="23"/>
  <c r="AS18" i="23"/>
  <c r="AV19" i="23"/>
  <c r="AS19" i="23"/>
  <c r="AV20" i="23"/>
  <c r="AS20" i="23"/>
  <c r="Q276" i="23"/>
  <c r="Q277" i="23" s="1"/>
  <c r="Q278" i="23" s="1"/>
  <c r="Q279" i="23" s="1"/>
  <c r="Q280" i="23" s="1"/>
  <c r="AQ33" i="23"/>
  <c r="AQ35" i="23"/>
  <c r="AQ37" i="23"/>
  <c r="G211" i="23"/>
  <c r="I211" i="23"/>
  <c r="J210" i="23"/>
  <c r="A210" i="23"/>
  <c r="H210" i="23"/>
  <c r="B210" i="23"/>
  <c r="G210" i="15"/>
  <c r="I210" i="15"/>
  <c r="J209" i="15"/>
  <c r="A209" i="15"/>
  <c r="B209" i="15"/>
  <c r="H209" i="15"/>
  <c r="AH11" i="16"/>
  <c r="AV18" i="16"/>
  <c r="AS18" i="16"/>
  <c r="AG10" i="16"/>
  <c r="AG11" i="16" s="1"/>
  <c r="AV20" i="16"/>
  <c r="AS20" i="16"/>
  <c r="AV19" i="16"/>
  <c r="AS19" i="16"/>
  <c r="Q276" i="16"/>
  <c r="Q277" i="16" s="1"/>
  <c r="Q278" i="16" s="1"/>
  <c r="Q279" i="16" s="1"/>
  <c r="Q280" i="16" s="1"/>
  <c r="Q281" i="16" s="1"/>
  <c r="AQ33" i="16"/>
  <c r="AQ35" i="16"/>
  <c r="AQ37" i="16"/>
  <c r="AH10" i="20"/>
  <c r="AH11" i="20" s="1"/>
  <c r="AH12" i="20" s="1"/>
  <c r="AG11" i="20"/>
  <c r="AG12" i="20" s="1"/>
  <c r="AV18" i="20"/>
  <c r="AS18" i="20"/>
  <c r="AV20" i="20"/>
  <c r="AS20" i="20"/>
  <c r="AS19" i="20"/>
  <c r="AV19" i="20"/>
  <c r="AQ37" i="20"/>
  <c r="AQ35" i="20"/>
  <c r="AQ33" i="20"/>
  <c r="AG19" i="15" l="1"/>
  <c r="AG20" i="15" s="1"/>
  <c r="AG21" i="15" s="1"/>
  <c r="AG22" i="15" s="1"/>
  <c r="AG23" i="15" s="1"/>
  <c r="AJ23" i="15"/>
  <c r="AH24" i="15"/>
  <c r="AV28" i="15"/>
  <c r="AU20" i="15"/>
  <c r="AU19" i="15"/>
  <c r="AV27" i="15"/>
  <c r="D22" i="19"/>
  <c r="AS27" i="15"/>
  <c r="D22" i="26" s="1"/>
  <c r="AS26" i="15"/>
  <c r="D21" i="26" s="1"/>
  <c r="D21" i="19"/>
  <c r="AS28" i="15"/>
  <c r="D23" i="26" s="1"/>
  <c r="D23" i="19"/>
  <c r="AU18" i="15"/>
  <c r="AV26" i="15"/>
  <c r="AS28" i="23"/>
  <c r="L23" i="26" s="1"/>
  <c r="L23" i="19"/>
  <c r="AS26" i="23"/>
  <c r="L21" i="26" s="1"/>
  <c r="L21" i="19"/>
  <c r="AV26" i="23"/>
  <c r="AU18" i="23"/>
  <c r="AS27" i="23"/>
  <c r="L22" i="26" s="1"/>
  <c r="L22" i="19"/>
  <c r="AJ113" i="23"/>
  <c r="AH114" i="23"/>
  <c r="AV28" i="23"/>
  <c r="AU20" i="23"/>
  <c r="AV27" i="23"/>
  <c r="AU19" i="23"/>
  <c r="G212" i="23"/>
  <c r="I212" i="23"/>
  <c r="A211" i="23"/>
  <c r="J211" i="23"/>
  <c r="H211" i="23"/>
  <c r="B211" i="23"/>
  <c r="G211" i="15"/>
  <c r="I211" i="15"/>
  <c r="J210" i="15"/>
  <c r="A210" i="15"/>
  <c r="H210" i="15"/>
  <c r="B210" i="15"/>
  <c r="AS28" i="16"/>
  <c r="D18" i="26" s="1"/>
  <c r="D18" i="19"/>
  <c r="AH12" i="16"/>
  <c r="AH13" i="16" s="1"/>
  <c r="AS26" i="16"/>
  <c r="D16" i="26" s="1"/>
  <c r="D16" i="19"/>
  <c r="AS27" i="16"/>
  <c r="D17" i="26" s="1"/>
  <c r="D17" i="19"/>
  <c r="AU18" i="16"/>
  <c r="AV26" i="16"/>
  <c r="AV27" i="16"/>
  <c r="AU19" i="16"/>
  <c r="AU20" i="16"/>
  <c r="AV28" i="16"/>
  <c r="AG12" i="16"/>
  <c r="AG13" i="16" s="1"/>
  <c r="AG13" i="20"/>
  <c r="AV27" i="20"/>
  <c r="AU19" i="20"/>
  <c r="AU18" i="20"/>
  <c r="AV26" i="20"/>
  <c r="AH13" i="20"/>
  <c r="L8" i="19"/>
  <c r="AS28" i="20"/>
  <c r="L8" i="26" s="1"/>
  <c r="AS27" i="20"/>
  <c r="L7" i="26" s="1"/>
  <c r="L7" i="19"/>
  <c r="AV28" i="20"/>
  <c r="AU20" i="20"/>
  <c r="AG14" i="20"/>
  <c r="L6" i="19"/>
  <c r="AS26" i="20"/>
  <c r="L6" i="26" s="1"/>
  <c r="AG24" i="15" l="1"/>
  <c r="AG25" i="15" s="1"/>
  <c r="AG26" i="15" s="1"/>
  <c r="AG27" i="15" s="1"/>
  <c r="AG28" i="15" s="1"/>
  <c r="AG29" i="15" s="1"/>
  <c r="AG30" i="15" s="1"/>
  <c r="AG31" i="15" s="1"/>
  <c r="AG32" i="15" s="1"/>
  <c r="AG33" i="15" s="1"/>
  <c r="AG34" i="15" s="1"/>
  <c r="AG35" i="15" s="1"/>
  <c r="AG36" i="15" s="1"/>
  <c r="AG37" i="15" s="1"/>
  <c r="AG38" i="15" s="1"/>
  <c r="AG39" i="15" s="1"/>
  <c r="AG40" i="15" s="1"/>
  <c r="AG41" i="15" s="1"/>
  <c r="AG42" i="15" s="1"/>
  <c r="AG43" i="15" s="1"/>
  <c r="AG44" i="15" s="1"/>
  <c r="AG45" i="15" s="1"/>
  <c r="AG46" i="15" s="1"/>
  <c r="AG47" i="15" s="1"/>
  <c r="AG48" i="15" s="1"/>
  <c r="AG49" i="15" s="1"/>
  <c r="AG50" i="15" s="1"/>
  <c r="AG51" i="15" s="1"/>
  <c r="AG52" i="15" s="1"/>
  <c r="AG53" i="15" s="1"/>
  <c r="AG54" i="15" s="1"/>
  <c r="AG55" i="15" s="1"/>
  <c r="AG56" i="15" s="1"/>
  <c r="AG57" i="15" s="1"/>
  <c r="AG58" i="15" s="1"/>
  <c r="AG59" i="15" s="1"/>
  <c r="AG60" i="15" s="1"/>
  <c r="AG61" i="15" s="1"/>
  <c r="AG62" i="15" s="1"/>
  <c r="AG63" i="15" s="1"/>
  <c r="AG64" i="15" s="1"/>
  <c r="AG65" i="15" s="1"/>
  <c r="AG66" i="15" s="1"/>
  <c r="AG67" i="15" s="1"/>
  <c r="AG68" i="15" s="1"/>
  <c r="AG69" i="15" s="1"/>
  <c r="AG70" i="15" s="1"/>
  <c r="AG71" i="15" s="1"/>
  <c r="AG72" i="15" s="1"/>
  <c r="AG73" i="15" s="1"/>
  <c r="AG74" i="15" s="1"/>
  <c r="AG75" i="15" s="1"/>
  <c r="AG76" i="15" s="1"/>
  <c r="AG77" i="15" s="1"/>
  <c r="AG78" i="15" s="1"/>
  <c r="AG79" i="15" s="1"/>
  <c r="AG80" i="15" s="1"/>
  <c r="AG81" i="15" s="1"/>
  <c r="AG82" i="15" s="1"/>
  <c r="AG83" i="15" s="1"/>
  <c r="AG84" i="15" s="1"/>
  <c r="AG85" i="15" s="1"/>
  <c r="AG86" i="15" s="1"/>
  <c r="AG87" i="15" s="1"/>
  <c r="AG88" i="15" s="1"/>
  <c r="AG89" i="15" s="1"/>
  <c r="AG90" i="15" s="1"/>
  <c r="AG91" i="15" s="1"/>
  <c r="AG92" i="15" s="1"/>
  <c r="AG93" i="15" s="1"/>
  <c r="AG94" i="15" s="1"/>
  <c r="AG95" i="15" s="1"/>
  <c r="AG96" i="15" s="1"/>
  <c r="AG97" i="15" s="1"/>
  <c r="AG98" i="15" s="1"/>
  <c r="AG99" i="15" s="1"/>
  <c r="AG100" i="15" s="1"/>
  <c r="AG101" i="15" s="1"/>
  <c r="AG102" i="15" s="1"/>
  <c r="AG103" i="15" s="1"/>
  <c r="AG104" i="15" s="1"/>
  <c r="AG105" i="15" s="1"/>
  <c r="AG106" i="15" s="1"/>
  <c r="AG107" i="15" s="1"/>
  <c r="AG108" i="15" s="1"/>
  <c r="AG109" i="15" s="1"/>
  <c r="AG110" i="15" s="1"/>
  <c r="AG111" i="15" s="1"/>
  <c r="AG112" i="15" s="1"/>
  <c r="AG113" i="15" s="1"/>
  <c r="AG114" i="15" s="1"/>
  <c r="AG115" i="15" s="1"/>
  <c r="AG116" i="15" s="1"/>
  <c r="AG117" i="15" s="1"/>
  <c r="AG118" i="15" s="1"/>
  <c r="AG119" i="15" s="1"/>
  <c r="AG120" i="15" s="1"/>
  <c r="AG121" i="15" s="1"/>
  <c r="AG122" i="15" s="1"/>
  <c r="AG123" i="15" s="1"/>
  <c r="AG124" i="15" s="1"/>
  <c r="AG125" i="15" s="1"/>
  <c r="AG126" i="15" s="1"/>
  <c r="AG127" i="15" s="1"/>
  <c r="AG128" i="15" s="1"/>
  <c r="AG129" i="15" s="1"/>
  <c r="AG130" i="15" s="1"/>
  <c r="AG131" i="15" s="1"/>
  <c r="AG132" i="15" s="1"/>
  <c r="AG133" i="15" s="1"/>
  <c r="AG134" i="15" s="1"/>
  <c r="AG135" i="15" s="1"/>
  <c r="AG136" i="15" s="1"/>
  <c r="AG137" i="15" s="1"/>
  <c r="AG138" i="15" s="1"/>
  <c r="AG139" i="15" s="1"/>
  <c r="AG140" i="15" s="1"/>
  <c r="AG141" i="15" s="1"/>
  <c r="AG142" i="15" s="1"/>
  <c r="AG143" i="15" s="1"/>
  <c r="AG144" i="15" s="1"/>
  <c r="AG145" i="15" s="1"/>
  <c r="AG146" i="15" s="1"/>
  <c r="AG147" i="15" s="1"/>
  <c r="AG148" i="15" s="1"/>
  <c r="AG149" i="15" s="1"/>
  <c r="AG150" i="15" s="1"/>
  <c r="AG151" i="15" s="1"/>
  <c r="AG152" i="15" s="1"/>
  <c r="AG153" i="15" s="1"/>
  <c r="AG154" i="15" s="1"/>
  <c r="AG155" i="15" s="1"/>
  <c r="AG156" i="15" s="1"/>
  <c r="AG157" i="15" s="1"/>
  <c r="AG158" i="15" s="1"/>
  <c r="AG159" i="15" s="1"/>
  <c r="AG160" i="15" s="1"/>
  <c r="AG161" i="15" s="1"/>
  <c r="AG162" i="15" s="1"/>
  <c r="AG163" i="15" s="1"/>
  <c r="AG164" i="15" s="1"/>
  <c r="AG165" i="15" s="1"/>
  <c r="AG166" i="15" s="1"/>
  <c r="AG167" i="15" s="1"/>
  <c r="AG168" i="15" s="1"/>
  <c r="AG169" i="15" s="1"/>
  <c r="AG170" i="15" s="1"/>
  <c r="AG171" i="15" s="1"/>
  <c r="AG172" i="15" s="1"/>
  <c r="AG173" i="15" s="1"/>
  <c r="AG174" i="15" s="1"/>
  <c r="AG175" i="15" s="1"/>
  <c r="AG176" i="15" s="1"/>
  <c r="AG177" i="15" s="1"/>
  <c r="AG178" i="15" s="1"/>
  <c r="AG179" i="15" s="1"/>
  <c r="AG180" i="15" s="1"/>
  <c r="AG181" i="15" s="1"/>
  <c r="AG182" i="15" s="1"/>
  <c r="AG183" i="15" s="1"/>
  <c r="AG184" i="15" s="1"/>
  <c r="AG185" i="15" s="1"/>
  <c r="AG186" i="15" s="1"/>
  <c r="AG187" i="15" s="1"/>
  <c r="AG188" i="15" s="1"/>
  <c r="AG189" i="15" s="1"/>
  <c r="AG190" i="15" s="1"/>
  <c r="AG191" i="15" s="1"/>
  <c r="AG192" i="15" s="1"/>
  <c r="AG193" i="15" s="1"/>
  <c r="AG194" i="15" s="1"/>
  <c r="AG195" i="15" s="1"/>
  <c r="AG196" i="15" s="1"/>
  <c r="AG197" i="15" s="1"/>
  <c r="AG198" i="15" s="1"/>
  <c r="AG199" i="15" s="1"/>
  <c r="AG200" i="15" s="1"/>
  <c r="AG201" i="15" s="1"/>
  <c r="AG202" i="15" s="1"/>
  <c r="AG203" i="15" s="1"/>
  <c r="AG204" i="15" s="1"/>
  <c r="AG205" i="15" s="1"/>
  <c r="AG206" i="15" s="1"/>
  <c r="AG207" i="15" s="1"/>
  <c r="AG208" i="15" s="1"/>
  <c r="E22" i="26"/>
  <c r="Z8" i="28"/>
  <c r="W6" i="28"/>
  <c r="E23" i="19"/>
  <c r="AU26" i="15"/>
  <c r="AT18" i="15"/>
  <c r="AT19" i="15"/>
  <c r="AT27" i="15" s="1"/>
  <c r="AU27" i="15"/>
  <c r="AJ24" i="15"/>
  <c r="AH25" i="15"/>
  <c r="E22" i="19"/>
  <c r="Z6" i="28"/>
  <c r="E23" i="26"/>
  <c r="W8" i="28"/>
  <c r="AU28" i="15"/>
  <c r="AT20" i="15"/>
  <c r="AT28" i="15" s="1"/>
  <c r="AT20" i="23"/>
  <c r="AT28" i="23" s="1"/>
  <c r="AU28" i="23"/>
  <c r="AB6" i="28"/>
  <c r="M23" i="19"/>
  <c r="AD6" i="28"/>
  <c r="M22" i="19"/>
  <c r="M22" i="26"/>
  <c r="AD8" i="28"/>
  <c r="AU27" i="23"/>
  <c r="AT19" i="23"/>
  <c r="AT27" i="23" s="1"/>
  <c r="AT18" i="23"/>
  <c r="AU26" i="23"/>
  <c r="AB8" i="28"/>
  <c r="M23" i="26"/>
  <c r="AJ114" i="23"/>
  <c r="AH115" i="23"/>
  <c r="G213" i="23"/>
  <c r="I213" i="23"/>
  <c r="J212" i="23"/>
  <c r="A212" i="23"/>
  <c r="H212" i="23"/>
  <c r="B212" i="23"/>
  <c r="G212" i="15"/>
  <c r="I212" i="15"/>
  <c r="J211" i="15"/>
  <c r="A211" i="15"/>
  <c r="B211" i="15"/>
  <c r="H211" i="15"/>
  <c r="AH14" i="16"/>
  <c r="AH15" i="16" s="1"/>
  <c r="R6" i="28"/>
  <c r="E17" i="19"/>
  <c r="AG14" i="16"/>
  <c r="AG15" i="16" s="1"/>
  <c r="AU26" i="16"/>
  <c r="AT18" i="16"/>
  <c r="AT20" i="16"/>
  <c r="AT28" i="16" s="1"/>
  <c r="AU28" i="16"/>
  <c r="AT19" i="16"/>
  <c r="AT27" i="16" s="1"/>
  <c r="AU27" i="16"/>
  <c r="O6" i="28"/>
  <c r="E18" i="19"/>
  <c r="O8" i="28"/>
  <c r="E18" i="26"/>
  <c r="R8" i="28"/>
  <c r="E17" i="26"/>
  <c r="H6" i="28"/>
  <c r="M7" i="19"/>
  <c r="AG15" i="20"/>
  <c r="AH14" i="20"/>
  <c r="AU26" i="20"/>
  <c r="AT18" i="20"/>
  <c r="AU28" i="20"/>
  <c r="AT20" i="20"/>
  <c r="AT28" i="20" s="1"/>
  <c r="M8" i="19"/>
  <c r="F6" i="28"/>
  <c r="H8" i="28"/>
  <c r="M7" i="26"/>
  <c r="F8" i="28"/>
  <c r="M8" i="26"/>
  <c r="AT19" i="20"/>
  <c r="AT27" i="20" s="1"/>
  <c r="AU27" i="20"/>
  <c r="AJ25" i="15" l="1"/>
  <c r="AH26" i="15"/>
  <c r="AT26" i="15"/>
  <c r="AV29" i="15" s="1"/>
  <c r="AV21" i="15"/>
  <c r="AJ115" i="23"/>
  <c r="AH116" i="23"/>
  <c r="AT26" i="23"/>
  <c r="AV29" i="23" s="1"/>
  <c r="AV21" i="23"/>
  <c r="G214" i="23"/>
  <c r="I214" i="23"/>
  <c r="A213" i="23"/>
  <c r="J213" i="23"/>
  <c r="H213" i="23"/>
  <c r="B213" i="23"/>
  <c r="J212" i="15"/>
  <c r="A212" i="15"/>
  <c r="G213" i="15"/>
  <c r="I213" i="15"/>
  <c r="H212" i="15"/>
  <c r="B212" i="15"/>
  <c r="AH16" i="16"/>
  <c r="AH17" i="16"/>
  <c r="AG16" i="16"/>
  <c r="AV21" i="16"/>
  <c r="AT26" i="16"/>
  <c r="AV29" i="16" s="1"/>
  <c r="AH15" i="20"/>
  <c r="AT26" i="20"/>
  <c r="AV29" i="20" s="1"/>
  <c r="AV21" i="20"/>
  <c r="AG16" i="20"/>
  <c r="AJ26" i="15" l="1"/>
  <c r="AH27" i="15"/>
  <c r="AJ116" i="23"/>
  <c r="AH117" i="23"/>
  <c r="A214" i="23"/>
  <c r="J214" i="23"/>
  <c r="G215" i="23"/>
  <c r="I215" i="23"/>
  <c r="B214" i="23"/>
  <c r="H214" i="23"/>
  <c r="J213" i="15"/>
  <c r="A213" i="15"/>
  <c r="B213" i="15"/>
  <c r="H213" i="15"/>
  <c r="G214" i="15"/>
  <c r="I214" i="15"/>
  <c r="AH18" i="16"/>
  <c r="AH19" i="16" s="1"/>
  <c r="AH20" i="16" s="1"/>
  <c r="AG17" i="16"/>
  <c r="AH16" i="20"/>
  <c r="AG17" i="20"/>
  <c r="AJ27" i="15" l="1"/>
  <c r="AH28" i="15"/>
  <c r="AJ117" i="23"/>
  <c r="AH118" i="23"/>
  <c r="J215" i="23"/>
  <c r="A215" i="23"/>
  <c r="AF3" i="23"/>
  <c r="AF5" i="23"/>
  <c r="AF4" i="23"/>
  <c r="H215" i="23"/>
  <c r="B215" i="23"/>
  <c r="G216" i="23"/>
  <c r="G215" i="15"/>
  <c r="I215" i="15"/>
  <c r="A214" i="15"/>
  <c r="J214" i="15"/>
  <c r="H214" i="15"/>
  <c r="B214" i="15"/>
  <c r="AH21" i="16"/>
  <c r="AG18" i="16"/>
  <c r="AH17" i="20"/>
  <c r="AH18" i="20" s="1"/>
  <c r="AJ18" i="20" s="1"/>
  <c r="AG18" i="20"/>
  <c r="AJ28" i="15" l="1"/>
  <c r="AH29" i="15"/>
  <c r="AJ118" i="23"/>
  <c r="AH119" i="23"/>
  <c r="G217" i="23"/>
  <c r="H216" i="23"/>
  <c r="B216" i="23"/>
  <c r="G216" i="15"/>
  <c r="A215" i="15"/>
  <c r="J215" i="15"/>
  <c r="AF4" i="15"/>
  <c r="AF5" i="15"/>
  <c r="AF3" i="15"/>
  <c r="B215" i="15"/>
  <c r="H215" i="15"/>
  <c r="AH22" i="16"/>
  <c r="AH23" i="16" s="1"/>
  <c r="AH24" i="16" s="1"/>
  <c r="AH25" i="16" s="1"/>
  <c r="AH26" i="16" s="1"/>
  <c r="AH27" i="16" s="1"/>
  <c r="AH28" i="16" s="1"/>
  <c r="AH29" i="16" s="1"/>
  <c r="AG19" i="16"/>
  <c r="AH19" i="20"/>
  <c r="AG19" i="20"/>
  <c r="AG20" i="20" s="1"/>
  <c r="AG21" i="20" s="1"/>
  <c r="AG22" i="20" s="1"/>
  <c r="AG23" i="20" s="1"/>
  <c r="AG24" i="20" s="1"/>
  <c r="AG25" i="20" s="1"/>
  <c r="AG26" i="20" s="1"/>
  <c r="AG27" i="20" s="1"/>
  <c r="AG28" i="20" s="1"/>
  <c r="AG29" i="20" s="1"/>
  <c r="AG30" i="20" s="1"/>
  <c r="AG31" i="20" s="1"/>
  <c r="AG32" i="20" s="1"/>
  <c r="AG33" i="20" s="1"/>
  <c r="AG34" i="20" s="1"/>
  <c r="AG35" i="20" s="1"/>
  <c r="AG36" i="20" s="1"/>
  <c r="AG37" i="20" s="1"/>
  <c r="AG38" i="20" s="1"/>
  <c r="AG39" i="20" s="1"/>
  <c r="AG40" i="20" s="1"/>
  <c r="AG41" i="20" s="1"/>
  <c r="AG42" i="20" s="1"/>
  <c r="AG43" i="20" s="1"/>
  <c r="AG44" i="20" s="1"/>
  <c r="AG45" i="20" s="1"/>
  <c r="AG46" i="20" s="1"/>
  <c r="AG47" i="20" s="1"/>
  <c r="AG48" i="20" s="1"/>
  <c r="AG49" i="20" s="1"/>
  <c r="AG50" i="20" s="1"/>
  <c r="AG51" i="20" s="1"/>
  <c r="AG52" i="20" s="1"/>
  <c r="AG53" i="20" s="1"/>
  <c r="AG54" i="20" s="1"/>
  <c r="AG55" i="20" s="1"/>
  <c r="AG56" i="20" s="1"/>
  <c r="AG57" i="20" s="1"/>
  <c r="AG58" i="20" s="1"/>
  <c r="AG59" i="20" s="1"/>
  <c r="AG60" i="20" s="1"/>
  <c r="AG61" i="20" s="1"/>
  <c r="AG62" i="20" s="1"/>
  <c r="AG63" i="20" s="1"/>
  <c r="AG64" i="20" s="1"/>
  <c r="AG65" i="20" s="1"/>
  <c r="AG66" i="20" s="1"/>
  <c r="AG67" i="20" s="1"/>
  <c r="AG68" i="20" s="1"/>
  <c r="AG69" i="20" s="1"/>
  <c r="AG70" i="20" s="1"/>
  <c r="AG71" i="20" s="1"/>
  <c r="AG72" i="20" s="1"/>
  <c r="AG73" i="20" s="1"/>
  <c r="AG74" i="20" s="1"/>
  <c r="AG75" i="20" s="1"/>
  <c r="AG76" i="20" s="1"/>
  <c r="AG77" i="20" s="1"/>
  <c r="AG78" i="20" s="1"/>
  <c r="AG79" i="20" s="1"/>
  <c r="AG80" i="20" s="1"/>
  <c r="AG81" i="20" s="1"/>
  <c r="AG82" i="20" s="1"/>
  <c r="AG83" i="20" s="1"/>
  <c r="AG84" i="20" s="1"/>
  <c r="AG85" i="20" s="1"/>
  <c r="AG86" i="20" s="1"/>
  <c r="AG87" i="20" s="1"/>
  <c r="AG88" i="20" s="1"/>
  <c r="AG89" i="20" s="1"/>
  <c r="AG90" i="20" s="1"/>
  <c r="AG91" i="20" s="1"/>
  <c r="AG92" i="20" s="1"/>
  <c r="AG93" i="20" s="1"/>
  <c r="AG94" i="20" s="1"/>
  <c r="AG95" i="20" s="1"/>
  <c r="AG96" i="20" s="1"/>
  <c r="AG97" i="20" s="1"/>
  <c r="AG98" i="20" s="1"/>
  <c r="AG99" i="20" s="1"/>
  <c r="AG100" i="20" s="1"/>
  <c r="AG101" i="20" s="1"/>
  <c r="AG102" i="20" s="1"/>
  <c r="AG103" i="20" s="1"/>
  <c r="AG104" i="20" s="1"/>
  <c r="AG105" i="20" s="1"/>
  <c r="AG106" i="20" s="1"/>
  <c r="AG107" i="20" s="1"/>
  <c r="AG108" i="20" s="1"/>
  <c r="AG109" i="20" s="1"/>
  <c r="AG110" i="20" s="1"/>
  <c r="AG111" i="20" s="1"/>
  <c r="AG112" i="20" s="1"/>
  <c r="AG113" i="20" s="1"/>
  <c r="AG114" i="20" s="1"/>
  <c r="AG115" i="20" s="1"/>
  <c r="AG116" i="20" s="1"/>
  <c r="AG117" i="20" s="1"/>
  <c r="AG118" i="20" s="1"/>
  <c r="AG119" i="20" s="1"/>
  <c r="AG120" i="20" s="1"/>
  <c r="AG121" i="20" s="1"/>
  <c r="AG122" i="20" s="1"/>
  <c r="AG123" i="20" s="1"/>
  <c r="AG124" i="20" s="1"/>
  <c r="AG125" i="20" s="1"/>
  <c r="AG126" i="20" s="1"/>
  <c r="AG127" i="20" s="1"/>
  <c r="AG128" i="20" s="1"/>
  <c r="AG129" i="20" s="1"/>
  <c r="AG130" i="20" s="1"/>
  <c r="AG131" i="20" s="1"/>
  <c r="AG132" i="20" s="1"/>
  <c r="AG133" i="20" s="1"/>
  <c r="AG134" i="20" s="1"/>
  <c r="AG135" i="20" s="1"/>
  <c r="AG136" i="20" s="1"/>
  <c r="AG137" i="20" s="1"/>
  <c r="AG138" i="20" s="1"/>
  <c r="AG139" i="20" s="1"/>
  <c r="AG140" i="20" s="1"/>
  <c r="AG141" i="20" s="1"/>
  <c r="AG142" i="20" s="1"/>
  <c r="AG143" i="20" s="1"/>
  <c r="AG144" i="20" s="1"/>
  <c r="AG145" i="20" s="1"/>
  <c r="AG146" i="20" s="1"/>
  <c r="AG147" i="20" s="1"/>
  <c r="AG148" i="20" s="1"/>
  <c r="AG149" i="20" s="1"/>
  <c r="AG150" i="20" s="1"/>
  <c r="AG151" i="20" s="1"/>
  <c r="AG152" i="20" s="1"/>
  <c r="AG153" i="20" s="1"/>
  <c r="AG154" i="20" s="1"/>
  <c r="AG155" i="20" s="1"/>
  <c r="AG156" i="20" s="1"/>
  <c r="AG157" i="20" s="1"/>
  <c r="AG158" i="20" s="1"/>
  <c r="AG159" i="20" s="1"/>
  <c r="AG160" i="20" s="1"/>
  <c r="AG161" i="20" s="1"/>
  <c r="AG162" i="20" s="1"/>
  <c r="AG163" i="20" s="1"/>
  <c r="AG164" i="20" s="1"/>
  <c r="AG165" i="20" s="1"/>
  <c r="AG166" i="20" s="1"/>
  <c r="AG167" i="20" s="1"/>
  <c r="AG168" i="20" s="1"/>
  <c r="AG169" i="20" s="1"/>
  <c r="AG170" i="20" s="1"/>
  <c r="AG171" i="20" s="1"/>
  <c r="AG172" i="20" s="1"/>
  <c r="AG173" i="20" s="1"/>
  <c r="AG174" i="20" s="1"/>
  <c r="AG175" i="20" s="1"/>
  <c r="AG176" i="20" s="1"/>
  <c r="AG177" i="20" s="1"/>
  <c r="AG178" i="20" s="1"/>
  <c r="AG179" i="20" s="1"/>
  <c r="AG180" i="20" s="1"/>
  <c r="AG181" i="20" s="1"/>
  <c r="AG182" i="20" s="1"/>
  <c r="AG183" i="20" s="1"/>
  <c r="AG184" i="20" s="1"/>
  <c r="AG185" i="20" s="1"/>
  <c r="AG186" i="20" s="1"/>
  <c r="AG187" i="20" s="1"/>
  <c r="AG188" i="20" s="1"/>
  <c r="AG189" i="20" s="1"/>
  <c r="AG190" i="20" s="1"/>
  <c r="AG191" i="20" s="1"/>
  <c r="AG192" i="20" s="1"/>
  <c r="AG193" i="20" s="1"/>
  <c r="AG194" i="20" s="1"/>
  <c r="AG195" i="20" s="1"/>
  <c r="AG196" i="20" s="1"/>
  <c r="AG197" i="20" s="1"/>
  <c r="AG198" i="20" s="1"/>
  <c r="AG199" i="20" s="1"/>
  <c r="AG200" i="20" s="1"/>
  <c r="AG201" i="20" s="1"/>
  <c r="AG202" i="20" s="1"/>
  <c r="AG203" i="20" s="1"/>
  <c r="AG204" i="20" s="1"/>
  <c r="AG205" i="20" s="1"/>
  <c r="AG206" i="20" s="1"/>
  <c r="AG207" i="20" s="1"/>
  <c r="AG208" i="20" s="1"/>
  <c r="AG209" i="20" s="1"/>
  <c r="AG210" i="20" s="1"/>
  <c r="AG211" i="20" s="1"/>
  <c r="AG212" i="20" s="1"/>
  <c r="AG213" i="20" s="1"/>
  <c r="AG214" i="20" s="1"/>
  <c r="AG215" i="20" s="1"/>
  <c r="AG216" i="20" s="1"/>
  <c r="AG217" i="20" s="1"/>
  <c r="AG218" i="20" s="1"/>
  <c r="AG219" i="20" s="1"/>
  <c r="AG220" i="20" s="1"/>
  <c r="AG221" i="20" s="1"/>
  <c r="AG222" i="20" s="1"/>
  <c r="AG223" i="20" s="1"/>
  <c r="AG224" i="20" s="1"/>
  <c r="AG225" i="20" s="1"/>
  <c r="AG226" i="20" s="1"/>
  <c r="AG227" i="20" s="1"/>
  <c r="AG228" i="20" s="1"/>
  <c r="AG229" i="20" s="1"/>
  <c r="AG230" i="20" s="1"/>
  <c r="AG231" i="20" s="1"/>
  <c r="AG232" i="20" s="1"/>
  <c r="AG233" i="20" s="1"/>
  <c r="AG234" i="20" s="1"/>
  <c r="AG235" i="20" s="1"/>
  <c r="AG236" i="20" s="1"/>
  <c r="AG237" i="20" s="1"/>
  <c r="AJ29" i="15" l="1"/>
  <c r="AH30" i="15"/>
  <c r="AJ119" i="23"/>
  <c r="AH120" i="23"/>
  <c r="G218" i="23"/>
  <c r="H217" i="23"/>
  <c r="B217" i="23"/>
  <c r="G217" i="15"/>
  <c r="B216" i="15"/>
  <c r="H216" i="15"/>
  <c r="AG20" i="16"/>
  <c r="AG21" i="16" s="1"/>
  <c r="AG22" i="16" s="1"/>
  <c r="AG23" i="16" s="1"/>
  <c r="AG24" i="16" s="1"/>
  <c r="AG25" i="16" s="1"/>
  <c r="AG26" i="16" s="1"/>
  <c r="AG27" i="16" s="1"/>
  <c r="AG28" i="16" s="1"/>
  <c r="AG29" i="16" s="1"/>
  <c r="AG30" i="16" s="1"/>
  <c r="AG31" i="16" s="1"/>
  <c r="AG32" i="16" s="1"/>
  <c r="AG33" i="16" s="1"/>
  <c r="AG34" i="16" s="1"/>
  <c r="AG35" i="16" s="1"/>
  <c r="AG36" i="16" s="1"/>
  <c r="AG37" i="16" s="1"/>
  <c r="AG38" i="16" s="1"/>
  <c r="AG39" i="16" s="1"/>
  <c r="AG40" i="16" s="1"/>
  <c r="AG41" i="16" s="1"/>
  <c r="AG42" i="16" s="1"/>
  <c r="AG43" i="16" s="1"/>
  <c r="AG44" i="16" s="1"/>
  <c r="AG45" i="16" s="1"/>
  <c r="AG46" i="16" s="1"/>
  <c r="AG47" i="16" s="1"/>
  <c r="AG48" i="16" s="1"/>
  <c r="AG49" i="16" s="1"/>
  <c r="AG50" i="16" s="1"/>
  <c r="AG51" i="16" s="1"/>
  <c r="AG52" i="16" s="1"/>
  <c r="AG53" i="16" s="1"/>
  <c r="AG54" i="16" s="1"/>
  <c r="AG55" i="16" s="1"/>
  <c r="AG56" i="16" s="1"/>
  <c r="AG57" i="16" s="1"/>
  <c r="AG58" i="16" s="1"/>
  <c r="AG59" i="16" s="1"/>
  <c r="AG60" i="16" s="1"/>
  <c r="AG61" i="16" s="1"/>
  <c r="AG62" i="16" s="1"/>
  <c r="AG63" i="16" s="1"/>
  <c r="AG64" i="16" s="1"/>
  <c r="AG65" i="16" s="1"/>
  <c r="AG66" i="16" s="1"/>
  <c r="AG67" i="16" s="1"/>
  <c r="AG68" i="16" s="1"/>
  <c r="AG69" i="16" s="1"/>
  <c r="AG70" i="16" s="1"/>
  <c r="AG71" i="16" s="1"/>
  <c r="AG72" i="16" s="1"/>
  <c r="AG73" i="16" s="1"/>
  <c r="AG74" i="16" s="1"/>
  <c r="AG75" i="16" s="1"/>
  <c r="AG76" i="16" s="1"/>
  <c r="AG77" i="16" s="1"/>
  <c r="AG78" i="16" s="1"/>
  <c r="AG79" i="16" s="1"/>
  <c r="AG80" i="16" s="1"/>
  <c r="AG81" i="16" s="1"/>
  <c r="AG82" i="16" s="1"/>
  <c r="AG83" i="16" s="1"/>
  <c r="AG84" i="16" s="1"/>
  <c r="AG85" i="16" s="1"/>
  <c r="AG86" i="16" s="1"/>
  <c r="AG87" i="16" s="1"/>
  <c r="AG88" i="16" s="1"/>
  <c r="AG89" i="16" s="1"/>
  <c r="AG90" i="16" s="1"/>
  <c r="AG91" i="16" s="1"/>
  <c r="AG92" i="16" s="1"/>
  <c r="AG93" i="16" s="1"/>
  <c r="AG94" i="16" s="1"/>
  <c r="AG95" i="16" s="1"/>
  <c r="AG96" i="16" s="1"/>
  <c r="AG97" i="16" s="1"/>
  <c r="AG98" i="16" s="1"/>
  <c r="AG99" i="16" s="1"/>
  <c r="AG100" i="16" s="1"/>
  <c r="AG101" i="16" s="1"/>
  <c r="AG102" i="16" s="1"/>
  <c r="AG103" i="16" s="1"/>
  <c r="AG104" i="16" s="1"/>
  <c r="AG105" i="16" s="1"/>
  <c r="AG106" i="16" s="1"/>
  <c r="AG107" i="16" s="1"/>
  <c r="AG108" i="16" s="1"/>
  <c r="AG109" i="16" s="1"/>
  <c r="AG110" i="16" s="1"/>
  <c r="AG111" i="16" s="1"/>
  <c r="AG112" i="16" s="1"/>
  <c r="AG113" i="16" s="1"/>
  <c r="AG114" i="16" s="1"/>
  <c r="AG115" i="16" s="1"/>
  <c r="AG116" i="16" s="1"/>
  <c r="AG117" i="16" s="1"/>
  <c r="AG118" i="16" s="1"/>
  <c r="AG119" i="16" s="1"/>
  <c r="AG120" i="16" s="1"/>
  <c r="AG121" i="16" s="1"/>
  <c r="AG122" i="16" s="1"/>
  <c r="AG123" i="16" s="1"/>
  <c r="AG124" i="16" s="1"/>
  <c r="AG125" i="16" s="1"/>
  <c r="AG126" i="16" s="1"/>
  <c r="AG127" i="16" s="1"/>
  <c r="AG128" i="16" s="1"/>
  <c r="AG129" i="16" s="1"/>
  <c r="AG130" i="16" s="1"/>
  <c r="AG131" i="16" s="1"/>
  <c r="AG132" i="16" s="1"/>
  <c r="AG133" i="16" s="1"/>
  <c r="AG134" i="16" s="1"/>
  <c r="AG135" i="16" s="1"/>
  <c r="AG136" i="16" s="1"/>
  <c r="AG137" i="16" s="1"/>
  <c r="AG138" i="16" s="1"/>
  <c r="AG139" i="16" s="1"/>
  <c r="AG140" i="16" s="1"/>
  <c r="AG141" i="16" s="1"/>
  <c r="AG142" i="16" s="1"/>
  <c r="AG143" i="16" s="1"/>
  <c r="AG144" i="16" s="1"/>
  <c r="AG145" i="16" s="1"/>
  <c r="AG146" i="16" s="1"/>
  <c r="AG147" i="16" s="1"/>
  <c r="AG148" i="16" s="1"/>
  <c r="AG149" i="16" s="1"/>
  <c r="AG150" i="16" s="1"/>
  <c r="AG151" i="16" s="1"/>
  <c r="AG152" i="16" s="1"/>
  <c r="AG153" i="16" s="1"/>
  <c r="AG154" i="16" s="1"/>
  <c r="AG155" i="16" s="1"/>
  <c r="AG156" i="16" s="1"/>
  <c r="AG157" i="16" s="1"/>
  <c r="AG158" i="16" s="1"/>
  <c r="AG159" i="16" s="1"/>
  <c r="AG160" i="16" s="1"/>
  <c r="AG161" i="16" s="1"/>
  <c r="AG162" i="16" s="1"/>
  <c r="AG163" i="16" s="1"/>
  <c r="AG164" i="16" s="1"/>
  <c r="AG165" i="16" s="1"/>
  <c r="AG166" i="16" s="1"/>
  <c r="AG167" i="16" s="1"/>
  <c r="AG168" i="16" s="1"/>
  <c r="AG169" i="16" s="1"/>
  <c r="AG170" i="16" s="1"/>
  <c r="AG171" i="16" s="1"/>
  <c r="AG172" i="16" s="1"/>
  <c r="AG173" i="16" s="1"/>
  <c r="AG174" i="16" s="1"/>
  <c r="AG175" i="16" s="1"/>
  <c r="AG176" i="16" s="1"/>
  <c r="AG177" i="16" s="1"/>
  <c r="AG178" i="16" s="1"/>
  <c r="AG179" i="16" s="1"/>
  <c r="AG180" i="16" s="1"/>
  <c r="AG181" i="16" s="1"/>
  <c r="AG182" i="16" s="1"/>
  <c r="AG183" i="16" s="1"/>
  <c r="AG184" i="16" s="1"/>
  <c r="AG185" i="16" s="1"/>
  <c r="AG186" i="16" s="1"/>
  <c r="AG187" i="16" s="1"/>
  <c r="AG188" i="16" s="1"/>
  <c r="AG189" i="16" s="1"/>
  <c r="AG190" i="16" s="1"/>
  <c r="AG191" i="16" s="1"/>
  <c r="AG192" i="16" s="1"/>
  <c r="AG193" i="16" s="1"/>
  <c r="AG194" i="16" s="1"/>
  <c r="AG195" i="16" s="1"/>
  <c r="AG196" i="16" s="1"/>
  <c r="AG197" i="16" s="1"/>
  <c r="AG198" i="16" s="1"/>
  <c r="AG199" i="16" s="1"/>
  <c r="AG200" i="16" s="1"/>
  <c r="AG201" i="16" s="1"/>
  <c r="AG202" i="16" s="1"/>
  <c r="AG203" i="16" s="1"/>
  <c r="AG204" i="16" s="1"/>
  <c r="AG205" i="16" s="1"/>
  <c r="AG206" i="16" s="1"/>
  <c r="AG207" i="16" s="1"/>
  <c r="AG208" i="16" s="1"/>
  <c r="AJ29" i="16"/>
  <c r="AH30" i="16"/>
  <c r="AJ19" i="20"/>
  <c r="AH20" i="20"/>
  <c r="AJ30" i="15" l="1"/>
  <c r="AH31" i="15"/>
  <c r="AJ120" i="23"/>
  <c r="AH121" i="23"/>
  <c r="G219" i="23"/>
  <c r="H218" i="23"/>
  <c r="B218" i="23"/>
  <c r="G218" i="15"/>
  <c r="B217" i="15"/>
  <c r="H217" i="15"/>
  <c r="AJ30" i="16"/>
  <c r="AH31" i="16"/>
  <c r="AJ20" i="20"/>
  <c r="AH21" i="20"/>
  <c r="AJ31" i="15" l="1"/>
  <c r="AH32" i="15"/>
  <c r="AJ121" i="23"/>
  <c r="AH122" i="23"/>
  <c r="G220" i="23"/>
  <c r="B219" i="23"/>
  <c r="H219" i="23"/>
  <c r="G219" i="15"/>
  <c r="B218" i="15"/>
  <c r="H218" i="15"/>
  <c r="AJ31" i="16"/>
  <c r="AH32" i="16"/>
  <c r="AJ21" i="20"/>
  <c r="AH22" i="20"/>
  <c r="AJ32" i="15" l="1"/>
  <c r="AH33" i="15"/>
  <c r="AJ122" i="23"/>
  <c r="AH123" i="23"/>
  <c r="G221" i="23"/>
  <c r="B220" i="23"/>
  <c r="H220" i="23"/>
  <c r="G220" i="15"/>
  <c r="H219" i="15"/>
  <c r="B219" i="15"/>
  <c r="AJ32" i="16"/>
  <c r="AH33" i="16"/>
  <c r="AJ22" i="20"/>
  <c r="AH23" i="20"/>
  <c r="AJ33" i="15" l="1"/>
  <c r="AH34" i="15"/>
  <c r="AJ123" i="23"/>
  <c r="AH124" i="23"/>
  <c r="G222" i="23"/>
  <c r="B221" i="23"/>
  <c r="H221" i="23"/>
  <c r="G221" i="15"/>
  <c r="B220" i="15"/>
  <c r="H220" i="15"/>
  <c r="AJ33" i="16"/>
  <c r="AH34" i="16"/>
  <c r="AJ23" i="20"/>
  <c r="AH24" i="20"/>
  <c r="AJ34" i="15" l="1"/>
  <c r="AH35" i="15"/>
  <c r="AJ124" i="23"/>
  <c r="AH125" i="23"/>
  <c r="G223" i="23"/>
  <c r="H222" i="23"/>
  <c r="B222" i="23"/>
  <c r="G222" i="15"/>
  <c r="H221" i="15"/>
  <c r="B221" i="15"/>
  <c r="AJ34" i="16"/>
  <c r="AH35" i="16"/>
  <c r="AJ24" i="20"/>
  <c r="AH25" i="20"/>
  <c r="AJ35" i="15" l="1"/>
  <c r="AH36" i="15"/>
  <c r="AJ125" i="23"/>
  <c r="AH126" i="23"/>
  <c r="G224" i="23"/>
  <c r="B223" i="23"/>
  <c r="H223" i="23"/>
  <c r="G223" i="15"/>
  <c r="B222" i="15"/>
  <c r="H222" i="15"/>
  <c r="AJ35" i="16"/>
  <c r="AH36" i="16"/>
  <c r="AJ25" i="20"/>
  <c r="AH26" i="20"/>
  <c r="AJ36" i="15" l="1"/>
  <c r="AH37" i="15"/>
  <c r="AJ126" i="23"/>
  <c r="AH127" i="23"/>
  <c r="G225" i="23"/>
  <c r="B224" i="23"/>
  <c r="H224" i="23"/>
  <c r="G224" i="15"/>
  <c r="H223" i="15"/>
  <c r="B223" i="15"/>
  <c r="AJ36" i="16"/>
  <c r="AH37" i="16"/>
  <c r="AJ26" i="20"/>
  <c r="AH27" i="20"/>
  <c r="AJ37" i="15" l="1"/>
  <c r="AH38" i="15"/>
  <c r="AJ127" i="23"/>
  <c r="AH128" i="23"/>
  <c r="G226" i="23"/>
  <c r="B225" i="23"/>
  <c r="H225" i="23"/>
  <c r="G225" i="15"/>
  <c r="B224" i="15"/>
  <c r="H224" i="15"/>
  <c r="AJ37" i="16"/>
  <c r="AH38" i="16"/>
  <c r="AJ27" i="20"/>
  <c r="AH28" i="20"/>
  <c r="AJ38" i="15" l="1"/>
  <c r="AH39" i="15"/>
  <c r="AJ128" i="23"/>
  <c r="AH129" i="23"/>
  <c r="G227" i="23"/>
  <c r="H226" i="23"/>
  <c r="B226" i="23"/>
  <c r="G226" i="15"/>
  <c r="H225" i="15"/>
  <c r="B225" i="15"/>
  <c r="AJ38" i="16"/>
  <c r="AH39" i="16"/>
  <c r="AJ28" i="20"/>
  <c r="AH29" i="20"/>
  <c r="AJ39" i="15" l="1"/>
  <c r="AH40" i="15"/>
  <c r="AJ129" i="23"/>
  <c r="AH130" i="23"/>
  <c r="G228" i="23"/>
  <c r="B227" i="23"/>
  <c r="H227" i="23"/>
  <c r="G227" i="15"/>
  <c r="B226" i="15"/>
  <c r="H226" i="15"/>
  <c r="AJ39" i="16"/>
  <c r="AH40" i="16"/>
  <c r="AJ29" i="20"/>
  <c r="AH30" i="20"/>
  <c r="AJ40" i="15" l="1"/>
  <c r="AH41" i="15"/>
  <c r="AJ130" i="23"/>
  <c r="AH131" i="23"/>
  <c r="G229" i="23"/>
  <c r="B228" i="23"/>
  <c r="H228" i="23"/>
  <c r="G228" i="15"/>
  <c r="H227" i="15"/>
  <c r="B227" i="15"/>
  <c r="AJ40" i="16"/>
  <c r="AH41" i="16"/>
  <c r="AJ30" i="20"/>
  <c r="AH31" i="20"/>
  <c r="AJ41" i="15" l="1"/>
  <c r="AH42" i="15"/>
  <c r="AJ131" i="23"/>
  <c r="AH132" i="23"/>
  <c r="G230" i="23"/>
  <c r="B229" i="23"/>
  <c r="H229" i="23"/>
  <c r="G229" i="15"/>
  <c r="B228" i="15"/>
  <c r="H228" i="15"/>
  <c r="AJ41" i="16"/>
  <c r="AH42" i="16"/>
  <c r="AJ31" i="20"/>
  <c r="AH32" i="20"/>
  <c r="AJ42" i="15" l="1"/>
  <c r="AH43" i="15"/>
  <c r="AJ132" i="23"/>
  <c r="AH133" i="23"/>
  <c r="G231" i="23"/>
  <c r="H230" i="23"/>
  <c r="B230" i="23"/>
  <c r="G230" i="15"/>
  <c r="H229" i="15"/>
  <c r="B229" i="15"/>
  <c r="AJ42" i="16"/>
  <c r="AH43" i="16"/>
  <c r="AJ32" i="20"/>
  <c r="AH33" i="20"/>
  <c r="AJ43" i="15" l="1"/>
  <c r="AH44" i="15"/>
  <c r="AJ133" i="23"/>
  <c r="AH134" i="23"/>
  <c r="G232" i="23"/>
  <c r="B231" i="23"/>
  <c r="H231" i="23"/>
  <c r="G231" i="15"/>
  <c r="B230" i="15"/>
  <c r="H230" i="15"/>
  <c r="AJ43" i="16"/>
  <c r="AH44" i="16"/>
  <c r="AJ33" i="20"/>
  <c r="AH34" i="20"/>
  <c r="AJ44" i="15" l="1"/>
  <c r="AH45" i="15"/>
  <c r="AJ134" i="23"/>
  <c r="AH135" i="23"/>
  <c r="G233" i="23"/>
  <c r="B232" i="23"/>
  <c r="H232" i="23"/>
  <c r="G232" i="15"/>
  <c r="H231" i="15"/>
  <c r="B231" i="15"/>
  <c r="AJ44" i="16"/>
  <c r="AH45" i="16"/>
  <c r="AJ34" i="20"/>
  <c r="AH35" i="20"/>
  <c r="AJ45" i="15" l="1"/>
  <c r="AH46" i="15"/>
  <c r="AJ135" i="23"/>
  <c r="AH136" i="23"/>
  <c r="G234" i="23"/>
  <c r="B233" i="23"/>
  <c r="H233" i="23"/>
  <c r="G233" i="15"/>
  <c r="B232" i="15"/>
  <c r="H232" i="15"/>
  <c r="AJ45" i="16"/>
  <c r="AH46" i="16"/>
  <c r="AJ35" i="20"/>
  <c r="AH36" i="20"/>
  <c r="AJ46" i="15" l="1"/>
  <c r="AH47" i="15"/>
  <c r="AJ136" i="23"/>
  <c r="AH137" i="23"/>
  <c r="G235" i="23"/>
  <c r="H234" i="23"/>
  <c r="B234" i="23"/>
  <c r="G234" i="15"/>
  <c r="H233" i="15"/>
  <c r="B233" i="15"/>
  <c r="AJ46" i="16"/>
  <c r="AH47" i="16"/>
  <c r="AJ36" i="20"/>
  <c r="AH37" i="20"/>
  <c r="AJ47" i="15" l="1"/>
  <c r="AH48" i="15"/>
  <c r="AJ137" i="23"/>
  <c r="AH138" i="23"/>
  <c r="G236" i="23"/>
  <c r="G237" i="23"/>
  <c r="B235" i="23"/>
  <c r="H235" i="23"/>
  <c r="G235" i="15"/>
  <c r="B234" i="15"/>
  <c r="H234" i="15"/>
  <c r="AJ47" i="16"/>
  <c r="AH48" i="16"/>
  <c r="AJ37" i="20"/>
  <c r="AH38" i="20"/>
  <c r="AJ48" i="15" l="1"/>
  <c r="AH49" i="15"/>
  <c r="AJ138" i="23"/>
  <c r="AH139" i="23"/>
  <c r="B237" i="23"/>
  <c r="H237" i="23"/>
  <c r="U5" i="23"/>
  <c r="U4" i="23"/>
  <c r="U3" i="23"/>
  <c r="B236" i="23"/>
  <c r="H236" i="23"/>
  <c r="G236" i="15"/>
  <c r="G237" i="15"/>
  <c r="H235" i="15"/>
  <c r="B235" i="15"/>
  <c r="AJ48" i="16"/>
  <c r="AH49" i="16"/>
  <c r="AJ38" i="20"/>
  <c r="AH39" i="20"/>
  <c r="AJ49" i="15" l="1"/>
  <c r="AH50" i="15"/>
  <c r="AJ139" i="23"/>
  <c r="AH140" i="23"/>
  <c r="AV11" i="23"/>
  <c r="AS11" i="23"/>
  <c r="J22" i="19" s="1"/>
  <c r="AV12" i="23"/>
  <c r="AS12" i="23"/>
  <c r="J23" i="19" s="1"/>
  <c r="H238" i="23"/>
  <c r="H239" i="23" s="1"/>
  <c r="H240" i="23" s="1"/>
  <c r="H241" i="23" s="1"/>
  <c r="H242" i="23" s="1"/>
  <c r="AV10" i="23"/>
  <c r="AU10" i="23" s="1"/>
  <c r="AT10" i="23" s="1"/>
  <c r="AS10" i="23"/>
  <c r="J21" i="19" s="1"/>
  <c r="H237" i="15"/>
  <c r="H238" i="15" s="1"/>
  <c r="H239" i="15" s="1"/>
  <c r="B237" i="15"/>
  <c r="U4" i="15"/>
  <c r="U3" i="15"/>
  <c r="U5" i="15"/>
  <c r="B236" i="15"/>
  <c r="H236" i="15"/>
  <c r="AJ49" i="16"/>
  <c r="AH50" i="16"/>
  <c r="AJ39" i="20"/>
  <c r="AH40" i="20"/>
  <c r="AJ50" i="15" l="1"/>
  <c r="AH51" i="15"/>
  <c r="AU12" i="23"/>
  <c r="AT12" i="23" s="1"/>
  <c r="AJ140" i="23"/>
  <c r="AH141" i="23"/>
  <c r="AD5" i="28"/>
  <c r="K22" i="19"/>
  <c r="AB5" i="28"/>
  <c r="K23" i="19"/>
  <c r="AU11" i="23"/>
  <c r="AT11" i="23" s="1"/>
  <c r="AS10" i="15"/>
  <c r="B21" i="19" s="1"/>
  <c r="AV10" i="15"/>
  <c r="AU10" i="15" s="1"/>
  <c r="AT10" i="15" s="1"/>
  <c r="AS12" i="15"/>
  <c r="B23" i="19" s="1"/>
  <c r="AV12" i="15"/>
  <c r="AS11" i="15"/>
  <c r="B22" i="19" s="1"/>
  <c r="AV11" i="15"/>
  <c r="AU11" i="15" s="1"/>
  <c r="AT11" i="15" s="1"/>
  <c r="H240" i="15"/>
  <c r="H241" i="15" s="1"/>
  <c r="H242" i="15" s="1"/>
  <c r="AJ50" i="16"/>
  <c r="AH51" i="16"/>
  <c r="AJ40" i="20"/>
  <c r="AH41" i="20"/>
  <c r="AV13" i="23" l="1"/>
  <c r="AU12" i="15"/>
  <c r="AT12" i="15" s="1"/>
  <c r="AV13" i="15" s="1"/>
  <c r="AJ51" i="15"/>
  <c r="AH52" i="15"/>
  <c r="AJ141" i="23"/>
  <c r="AH142" i="23"/>
  <c r="C23" i="19"/>
  <c r="W5" i="28"/>
  <c r="Z5" i="28"/>
  <c r="C22" i="19"/>
  <c r="AJ51" i="16"/>
  <c r="AH52" i="16"/>
  <c r="AJ41" i="20"/>
  <c r="AH42" i="20"/>
  <c r="AJ52" i="15" l="1"/>
  <c r="AH53" i="15"/>
  <c r="AJ142" i="23"/>
  <c r="AH143" i="23"/>
  <c r="AJ52" i="16"/>
  <c r="AH53" i="16"/>
  <c r="AJ42" i="20"/>
  <c r="AH43" i="20"/>
  <c r="AJ53" i="15" l="1"/>
  <c r="AH54" i="15"/>
  <c r="AJ143" i="23"/>
  <c r="AH144" i="23"/>
  <c r="AJ53" i="16"/>
  <c r="AH54" i="16"/>
  <c r="AJ43" i="20"/>
  <c r="AH44" i="20"/>
  <c r="AJ54" i="15" l="1"/>
  <c r="AH55" i="15"/>
  <c r="AJ144" i="23"/>
  <c r="AH145" i="23"/>
  <c r="AJ54" i="16"/>
  <c r="AH55" i="16"/>
  <c r="AJ44" i="20"/>
  <c r="AH45" i="20"/>
  <c r="AJ55" i="15" l="1"/>
  <c r="AH56" i="15"/>
  <c r="AJ145" i="23"/>
  <c r="AH146" i="23"/>
  <c r="AJ55" i="16"/>
  <c r="AH56" i="16"/>
  <c r="AJ45" i="20"/>
  <c r="AH46" i="20"/>
  <c r="AJ56" i="15" l="1"/>
  <c r="AH57" i="15"/>
  <c r="AJ146" i="23"/>
  <c r="AH147" i="23"/>
  <c r="AJ56" i="16"/>
  <c r="AH57" i="16"/>
  <c r="AJ46" i="20"/>
  <c r="AH47" i="20"/>
  <c r="AJ57" i="15" l="1"/>
  <c r="AH58" i="15"/>
  <c r="AJ147" i="23"/>
  <c r="AH148" i="23"/>
  <c r="AJ57" i="16"/>
  <c r="AH58" i="16"/>
  <c r="AJ47" i="20"/>
  <c r="AH48" i="20"/>
  <c r="AJ58" i="15" l="1"/>
  <c r="AH59" i="15"/>
  <c r="AJ148" i="23"/>
  <c r="AH149" i="23"/>
  <c r="AJ58" i="16"/>
  <c r="AH59" i="16"/>
  <c r="AJ48" i="20"/>
  <c r="AH49" i="20"/>
  <c r="AJ59" i="15" l="1"/>
  <c r="AH60" i="15"/>
  <c r="AJ149" i="23"/>
  <c r="AH150" i="23"/>
  <c r="AJ59" i="16"/>
  <c r="AH60" i="16"/>
  <c r="AJ49" i="20"/>
  <c r="AH50" i="20"/>
  <c r="AJ60" i="15" l="1"/>
  <c r="AH61" i="15"/>
  <c r="AJ150" i="23"/>
  <c r="AH151" i="23"/>
  <c r="AJ60" i="16"/>
  <c r="AH61" i="16"/>
  <c r="AJ50" i="20"/>
  <c r="AH51" i="20"/>
  <c r="AJ61" i="15" l="1"/>
  <c r="AH62" i="15"/>
  <c r="AJ151" i="23"/>
  <c r="AH152" i="23"/>
  <c r="AJ61" i="16"/>
  <c r="AH62" i="16"/>
  <c r="AJ51" i="20"/>
  <c r="AH52" i="20"/>
  <c r="AJ62" i="15" l="1"/>
  <c r="AH63" i="15"/>
  <c r="AJ152" i="23"/>
  <c r="AH153" i="23"/>
  <c r="AJ62" i="16"/>
  <c r="AH63" i="16"/>
  <c r="AJ52" i="20"/>
  <c r="AH53" i="20"/>
  <c r="AJ63" i="15" l="1"/>
  <c r="AH64" i="15"/>
  <c r="AJ153" i="23"/>
  <c r="AH154" i="23"/>
  <c r="AJ63" i="16"/>
  <c r="AH64" i="16"/>
  <c r="AJ53" i="20"/>
  <c r="AH54" i="20"/>
  <c r="AJ64" i="15" l="1"/>
  <c r="AH65" i="15"/>
  <c r="AJ154" i="23"/>
  <c r="AH155" i="23"/>
  <c r="AJ64" i="16"/>
  <c r="AH65" i="16"/>
  <c r="AJ54" i="20"/>
  <c r="AH55" i="20"/>
  <c r="AJ65" i="15" l="1"/>
  <c r="AH66" i="15"/>
  <c r="AJ155" i="23"/>
  <c r="AH156" i="23"/>
  <c r="AJ65" i="16"/>
  <c r="AH66" i="16"/>
  <c r="AJ55" i="20"/>
  <c r="AH56" i="20"/>
  <c r="AJ66" i="15" l="1"/>
  <c r="AH67" i="15"/>
  <c r="AJ156" i="23"/>
  <c r="AH157" i="23"/>
  <c r="AJ66" i="16"/>
  <c r="AH67" i="16"/>
  <c r="AJ56" i="20"/>
  <c r="AH57" i="20"/>
  <c r="AJ67" i="15" l="1"/>
  <c r="AH68" i="15"/>
  <c r="AJ157" i="23"/>
  <c r="AH158" i="23"/>
  <c r="AJ67" i="16"/>
  <c r="AH68" i="16"/>
  <c r="AJ57" i="20"/>
  <c r="AH58" i="20"/>
  <c r="AJ68" i="15" l="1"/>
  <c r="AH69" i="15"/>
  <c r="AJ158" i="23"/>
  <c r="AH159" i="23"/>
  <c r="AJ68" i="16"/>
  <c r="AH69" i="16"/>
  <c r="AJ58" i="20"/>
  <c r="AH59" i="20"/>
  <c r="AJ69" i="15" l="1"/>
  <c r="AH70" i="15"/>
  <c r="AJ159" i="23"/>
  <c r="AH160" i="23"/>
  <c r="AJ69" i="16"/>
  <c r="AH70" i="16"/>
  <c r="AJ59" i="20"/>
  <c r="AH60" i="20"/>
  <c r="AJ70" i="15" l="1"/>
  <c r="AH71" i="15"/>
  <c r="AJ160" i="23"/>
  <c r="AH161" i="23"/>
  <c r="AJ70" i="16"/>
  <c r="AH71" i="16"/>
  <c r="AJ60" i="20"/>
  <c r="AH61" i="20"/>
  <c r="AJ71" i="15" l="1"/>
  <c r="AH72" i="15"/>
  <c r="AJ161" i="23"/>
  <c r="AH162" i="23"/>
  <c r="AJ71" i="16"/>
  <c r="AH72" i="16"/>
  <c r="AJ61" i="20"/>
  <c r="AH62" i="20"/>
  <c r="AJ72" i="15" l="1"/>
  <c r="AH73" i="15"/>
  <c r="AJ162" i="23"/>
  <c r="AH163" i="23"/>
  <c r="AJ72" i="16"/>
  <c r="AH73" i="16"/>
  <c r="AJ62" i="20"/>
  <c r="AH63" i="20"/>
  <c r="AJ73" i="15" l="1"/>
  <c r="AH74" i="15"/>
  <c r="AJ163" i="23"/>
  <c r="AH164" i="23"/>
  <c r="AJ73" i="16"/>
  <c r="AH74" i="16"/>
  <c r="AJ63" i="20"/>
  <c r="AH64" i="20"/>
  <c r="AJ74" i="15" l="1"/>
  <c r="AH75" i="15"/>
  <c r="AJ164" i="23"/>
  <c r="AH165" i="23"/>
  <c r="AJ74" i="16"/>
  <c r="AH75" i="16"/>
  <c r="AJ64" i="20"/>
  <c r="AH65" i="20"/>
  <c r="AJ75" i="15" l="1"/>
  <c r="AH76" i="15"/>
  <c r="AJ165" i="23"/>
  <c r="AH166" i="23"/>
  <c r="AJ75" i="16"/>
  <c r="AH76" i="16"/>
  <c r="AJ65" i="20"/>
  <c r="AH66" i="20"/>
  <c r="AJ76" i="15" l="1"/>
  <c r="AH77" i="15"/>
  <c r="AJ166" i="23"/>
  <c r="AH167" i="23"/>
  <c r="AJ76" i="16"/>
  <c r="AH77" i="16"/>
  <c r="AJ66" i="20"/>
  <c r="AH67" i="20"/>
  <c r="AJ77" i="15" l="1"/>
  <c r="AH78" i="15"/>
  <c r="AJ167" i="23"/>
  <c r="AH168" i="23"/>
  <c r="AJ77" i="16"/>
  <c r="AH78" i="16"/>
  <c r="AJ67" i="20"/>
  <c r="AH68" i="20"/>
  <c r="AJ78" i="15" l="1"/>
  <c r="AH79" i="15"/>
  <c r="AJ168" i="23"/>
  <c r="AH169" i="23"/>
  <c r="AJ78" i="16"/>
  <c r="AH79" i="16"/>
  <c r="AJ68" i="20"/>
  <c r="AH69" i="20"/>
  <c r="AJ79" i="15" l="1"/>
  <c r="AH80" i="15"/>
  <c r="AJ169" i="23"/>
  <c r="AH170" i="23"/>
  <c r="AJ79" i="16"/>
  <c r="AH80" i="16"/>
  <c r="AJ69" i="20"/>
  <c r="AH70" i="20"/>
  <c r="AJ80" i="15" l="1"/>
  <c r="AH81" i="15"/>
  <c r="AJ170" i="23"/>
  <c r="AH171" i="23"/>
  <c r="AJ80" i="16"/>
  <c r="AH81" i="16"/>
  <c r="AJ70" i="20"/>
  <c r="AH71" i="20"/>
  <c r="AJ81" i="15" l="1"/>
  <c r="AH82" i="15"/>
  <c r="AJ171" i="23"/>
  <c r="AH172" i="23"/>
  <c r="AJ81" i="16"/>
  <c r="AH82" i="16"/>
  <c r="AJ71" i="20"/>
  <c r="AH72" i="20"/>
  <c r="AJ82" i="15" l="1"/>
  <c r="AH83" i="15"/>
  <c r="AJ172" i="23"/>
  <c r="AH173" i="23"/>
  <c r="AJ82" i="16"/>
  <c r="AH83" i="16"/>
  <c r="AJ72" i="20"/>
  <c r="AH73" i="20"/>
  <c r="AJ83" i="15" l="1"/>
  <c r="AH84" i="15"/>
  <c r="AJ173" i="23"/>
  <c r="AH174" i="23"/>
  <c r="AJ83" i="16"/>
  <c r="AH84" i="16"/>
  <c r="AJ73" i="20"/>
  <c r="AH74" i="20"/>
  <c r="AJ84" i="15" l="1"/>
  <c r="AH85" i="15"/>
  <c r="AJ174" i="23"/>
  <c r="AH175" i="23"/>
  <c r="AJ84" i="16"/>
  <c r="AH85" i="16"/>
  <c r="AJ74" i="20"/>
  <c r="AH75" i="20"/>
  <c r="AJ85" i="15" l="1"/>
  <c r="AH86" i="15"/>
  <c r="AJ175" i="23"/>
  <c r="AH176" i="23"/>
  <c r="AJ85" i="16"/>
  <c r="AH86" i="16"/>
  <c r="AJ75" i="20"/>
  <c r="AH76" i="20"/>
  <c r="AJ86" i="15" l="1"/>
  <c r="AH87" i="15"/>
  <c r="AJ176" i="23"/>
  <c r="AH177" i="23"/>
  <c r="AJ86" i="16"/>
  <c r="AH87" i="16"/>
  <c r="AJ76" i="20"/>
  <c r="AH77" i="20"/>
  <c r="AJ87" i="15" l="1"/>
  <c r="AH88" i="15"/>
  <c r="AJ177" i="23"/>
  <c r="AH178" i="23"/>
  <c r="AJ87" i="16"/>
  <c r="AH88" i="16"/>
  <c r="AJ77" i="20"/>
  <c r="AH78" i="20"/>
  <c r="AJ88" i="15" l="1"/>
  <c r="AH89" i="15"/>
  <c r="AJ178" i="23"/>
  <c r="AH179" i="23"/>
  <c r="AJ88" i="16"/>
  <c r="AH89" i="16"/>
  <c r="AJ78" i="20"/>
  <c r="AH79" i="20"/>
  <c r="AJ89" i="15" l="1"/>
  <c r="AH90" i="15"/>
  <c r="AJ179" i="23"/>
  <c r="AH180" i="23"/>
  <c r="AJ89" i="16"/>
  <c r="AH90" i="16"/>
  <c r="AJ79" i="20"/>
  <c r="AH80" i="20"/>
  <c r="AJ90" i="15" l="1"/>
  <c r="AH91" i="15"/>
  <c r="AJ180" i="23"/>
  <c r="AH181" i="23"/>
  <c r="AJ90" i="16"/>
  <c r="AH91" i="16"/>
  <c r="AJ80" i="20"/>
  <c r="AH81" i="20"/>
  <c r="AJ91" i="15" l="1"/>
  <c r="AH92" i="15"/>
  <c r="AJ181" i="23"/>
  <c r="AH182" i="23"/>
  <c r="AJ91" i="16"/>
  <c r="AH92" i="16"/>
  <c r="AJ81" i="20"/>
  <c r="AH82" i="20"/>
  <c r="AJ92" i="15" l="1"/>
  <c r="AH93" i="15"/>
  <c r="AJ182" i="23"/>
  <c r="AH183" i="23"/>
  <c r="AJ92" i="16"/>
  <c r="AH93" i="16"/>
  <c r="AJ82" i="20"/>
  <c r="AH83" i="20"/>
  <c r="AJ93" i="15" l="1"/>
  <c r="AH94" i="15"/>
  <c r="AJ183" i="23"/>
  <c r="AH184" i="23"/>
  <c r="AJ93" i="16"/>
  <c r="AH94" i="16"/>
  <c r="AJ83" i="20"/>
  <c r="AH84" i="20"/>
  <c r="AJ94" i="15" l="1"/>
  <c r="AH95" i="15"/>
  <c r="AJ184" i="23"/>
  <c r="AH185" i="23"/>
  <c r="AJ94" i="16"/>
  <c r="AH95" i="16"/>
  <c r="AJ84" i="20"/>
  <c r="AH85" i="20"/>
  <c r="AJ95" i="15" l="1"/>
  <c r="AH96" i="15"/>
  <c r="AJ185" i="23"/>
  <c r="AH186" i="23"/>
  <c r="AJ95" i="16"/>
  <c r="AH96" i="16"/>
  <c r="AJ85" i="20"/>
  <c r="AH86" i="20"/>
  <c r="AJ96" i="15" l="1"/>
  <c r="AH97" i="15"/>
  <c r="AJ186" i="23"/>
  <c r="AH187" i="23"/>
  <c r="AJ96" i="16"/>
  <c r="AH97" i="16"/>
  <c r="AJ86" i="20"/>
  <c r="AH87" i="20"/>
  <c r="AJ97" i="15" l="1"/>
  <c r="AH98" i="15"/>
  <c r="AJ187" i="23"/>
  <c r="AH188" i="23"/>
  <c r="AJ97" i="16"/>
  <c r="AH98" i="16"/>
  <c r="AJ87" i="20"/>
  <c r="AH88" i="20"/>
  <c r="AJ98" i="15" l="1"/>
  <c r="AH99" i="15"/>
  <c r="AJ188" i="23"/>
  <c r="AH189" i="23"/>
  <c r="AJ98" i="16"/>
  <c r="AH99" i="16"/>
  <c r="AJ88" i="20"/>
  <c r="AH89" i="20"/>
  <c r="AJ99" i="15" l="1"/>
  <c r="AH100" i="15"/>
  <c r="AJ189" i="23"/>
  <c r="AH190" i="23"/>
  <c r="AJ99" i="16"/>
  <c r="AH100" i="16"/>
  <c r="AJ89" i="20"/>
  <c r="AH90" i="20"/>
  <c r="AJ100" i="15" l="1"/>
  <c r="AH101" i="15"/>
  <c r="AJ190" i="23"/>
  <c r="AH191" i="23"/>
  <c r="AJ100" i="16"/>
  <c r="AH101" i="16"/>
  <c r="AJ90" i="20"/>
  <c r="AH91" i="20"/>
  <c r="AJ101" i="15" l="1"/>
  <c r="AH102" i="15"/>
  <c r="AJ191" i="23"/>
  <c r="AH192" i="23"/>
  <c r="AJ101" i="16"/>
  <c r="AH102" i="16"/>
  <c r="AJ91" i="20"/>
  <c r="AH92" i="20"/>
  <c r="AJ102" i="15" l="1"/>
  <c r="AH103" i="15"/>
  <c r="AJ192" i="23"/>
  <c r="AH193" i="23"/>
  <c r="AJ102" i="16"/>
  <c r="AH103" i="16"/>
  <c r="AJ92" i="20"/>
  <c r="AH93" i="20"/>
  <c r="AJ103" i="15" l="1"/>
  <c r="AH104" i="15"/>
  <c r="AJ193" i="23"/>
  <c r="AH194" i="23"/>
  <c r="AJ103" i="16"/>
  <c r="AH104" i="16"/>
  <c r="AJ93" i="20"/>
  <c r="AH94" i="20"/>
  <c r="AJ104" i="15" l="1"/>
  <c r="AH105" i="15"/>
  <c r="AJ194" i="23"/>
  <c r="AH195" i="23"/>
  <c r="AJ104" i="16"/>
  <c r="AH105" i="16"/>
  <c r="AJ94" i="20"/>
  <c r="AH95" i="20"/>
  <c r="AJ105" i="15" l="1"/>
  <c r="AH106" i="15"/>
  <c r="AJ195" i="23"/>
  <c r="AH196" i="23"/>
  <c r="AJ105" i="16"/>
  <c r="AH106" i="16"/>
  <c r="AJ95" i="20"/>
  <c r="AH96" i="20"/>
  <c r="AJ106" i="15" l="1"/>
  <c r="AH107" i="15"/>
  <c r="AJ196" i="23"/>
  <c r="AH197" i="23"/>
  <c r="AJ106" i="16"/>
  <c r="AH107" i="16"/>
  <c r="AJ96" i="20"/>
  <c r="AH97" i="20"/>
  <c r="AJ107" i="15" l="1"/>
  <c r="AH108" i="15"/>
  <c r="AJ197" i="23"/>
  <c r="AH198" i="23"/>
  <c r="AJ107" i="16"/>
  <c r="AH108" i="16"/>
  <c r="AJ97" i="20"/>
  <c r="AH98" i="20"/>
  <c r="AJ108" i="15" l="1"/>
  <c r="AH109" i="15"/>
  <c r="AJ198" i="23"/>
  <c r="AH199" i="23"/>
  <c r="AJ108" i="16"/>
  <c r="AH109" i="16"/>
  <c r="AJ98" i="20"/>
  <c r="AH99" i="20"/>
  <c r="AJ109" i="15" l="1"/>
  <c r="AH110" i="15"/>
  <c r="AJ199" i="23"/>
  <c r="AH200" i="23"/>
  <c r="AJ109" i="16"/>
  <c r="AH110" i="16"/>
  <c r="AJ99" i="20"/>
  <c r="AH100" i="20"/>
  <c r="AJ110" i="15" l="1"/>
  <c r="AH111" i="15"/>
  <c r="AJ200" i="23"/>
  <c r="AJ110" i="16"/>
  <c r="AH111" i="16"/>
  <c r="AJ100" i="20"/>
  <c r="AH101" i="20"/>
  <c r="AJ111" i="15" l="1"/>
  <c r="AH112" i="15"/>
  <c r="AJ111" i="16"/>
  <c r="AH112" i="16"/>
  <c r="AJ101" i="20"/>
  <c r="AH102" i="20"/>
  <c r="AJ112" i="15" l="1"/>
  <c r="AH113" i="15"/>
  <c r="AJ112" i="16"/>
  <c r="AH113" i="16"/>
  <c r="AJ102" i="20"/>
  <c r="AH103" i="20"/>
  <c r="AJ113" i="15" l="1"/>
  <c r="AH114" i="15"/>
  <c r="AJ113" i="16"/>
  <c r="AH114" i="16"/>
  <c r="AJ103" i="20"/>
  <c r="AH104" i="20"/>
  <c r="AJ114" i="15" l="1"/>
  <c r="AH115" i="15"/>
  <c r="AJ114" i="16"/>
  <c r="AH115" i="16"/>
  <c r="AJ104" i="20"/>
  <c r="AH105" i="20"/>
  <c r="AJ115" i="15" l="1"/>
  <c r="AH116" i="15"/>
  <c r="AJ115" i="16"/>
  <c r="AH116" i="16"/>
  <c r="AJ105" i="20"/>
  <c r="AH106" i="20"/>
  <c r="AJ116" i="15" l="1"/>
  <c r="AH117" i="15"/>
  <c r="AJ116" i="16"/>
  <c r="AH117" i="16"/>
  <c r="AJ106" i="20"/>
  <c r="AH107" i="20"/>
  <c r="AJ117" i="15" l="1"/>
  <c r="AH118" i="15"/>
  <c r="AJ117" i="16"/>
  <c r="AH118" i="16"/>
  <c r="AJ107" i="20"/>
  <c r="AH108" i="20"/>
  <c r="AJ118" i="15" l="1"/>
  <c r="AH119" i="15"/>
  <c r="AF6" i="23"/>
  <c r="AF8" i="23" s="1"/>
  <c r="AJ118" i="16"/>
  <c r="AH119" i="16"/>
  <c r="AJ108" i="20"/>
  <c r="AH109" i="20"/>
  <c r="AJ119" i="15" l="1"/>
  <c r="AH120" i="15"/>
  <c r="AJ119" i="16"/>
  <c r="AH120" i="16"/>
  <c r="AJ109" i="20"/>
  <c r="AH110" i="20"/>
  <c r="AJ120" i="15" l="1"/>
  <c r="AH121" i="15"/>
  <c r="AJ120" i="16"/>
  <c r="AH121" i="16"/>
  <c r="AJ110" i="20"/>
  <c r="AH111" i="20"/>
  <c r="AJ121" i="15" l="1"/>
  <c r="AH122" i="15"/>
  <c r="AJ121" i="16"/>
  <c r="AH122" i="16"/>
  <c r="AJ111" i="20"/>
  <c r="AH112" i="20"/>
  <c r="AJ122" i="15" l="1"/>
  <c r="AH123" i="15"/>
  <c r="AJ122" i="16"/>
  <c r="AH123" i="16"/>
  <c r="AJ112" i="20"/>
  <c r="AH113" i="20"/>
  <c r="AJ123" i="15" l="1"/>
  <c r="AH124" i="15"/>
  <c r="AJ123" i="16"/>
  <c r="AH124" i="16"/>
  <c r="AJ113" i="20"/>
  <c r="AH114" i="20"/>
  <c r="AJ124" i="15" l="1"/>
  <c r="AH125" i="15"/>
  <c r="AJ124" i="16"/>
  <c r="AH125" i="16"/>
  <c r="AJ114" i="20"/>
  <c r="AH115" i="20"/>
  <c r="AJ125" i="15" l="1"/>
  <c r="AH126" i="15"/>
  <c r="AJ125" i="16"/>
  <c r="AH126" i="16"/>
  <c r="AJ115" i="20"/>
  <c r="AH116" i="20"/>
  <c r="AJ126" i="15" l="1"/>
  <c r="AH127" i="15"/>
  <c r="AJ126" i="16"/>
  <c r="AH127" i="16"/>
  <c r="AJ116" i="20"/>
  <c r="AH117" i="20"/>
  <c r="AJ127" i="15" l="1"/>
  <c r="AH128" i="15"/>
  <c r="AJ127" i="16"/>
  <c r="AH128" i="16"/>
  <c r="AJ117" i="20"/>
  <c r="AH118" i="20"/>
  <c r="AJ128" i="15" l="1"/>
  <c r="AH129" i="15"/>
  <c r="AJ128" i="16"/>
  <c r="AH129" i="16"/>
  <c r="AJ118" i="20"/>
  <c r="AH119" i="20"/>
  <c r="AJ129" i="15" l="1"/>
  <c r="AH130" i="15"/>
  <c r="AJ129" i="16"/>
  <c r="AH130" i="16"/>
  <c r="AJ119" i="20"/>
  <c r="AH120" i="20"/>
  <c r="AJ130" i="15" l="1"/>
  <c r="AH131" i="15"/>
  <c r="AJ130" i="16"/>
  <c r="AH131" i="16"/>
  <c r="AJ120" i="20"/>
  <c r="AH121" i="20"/>
  <c r="AJ131" i="15" l="1"/>
  <c r="AH132" i="15"/>
  <c r="AJ131" i="16"/>
  <c r="AH132" i="16"/>
  <c r="AJ121" i="20"/>
  <c r="AH122" i="20"/>
  <c r="AJ132" i="15" l="1"/>
  <c r="AH133" i="15"/>
  <c r="AJ132" i="16"/>
  <c r="AH133" i="16"/>
  <c r="AJ122" i="20"/>
  <c r="AH123" i="20"/>
  <c r="AJ133" i="15" l="1"/>
  <c r="AH134" i="15"/>
  <c r="AJ133" i="16"/>
  <c r="AH134" i="16"/>
  <c r="AJ123" i="20"/>
  <c r="AH124" i="20"/>
  <c r="AJ134" i="15" l="1"/>
  <c r="AH135" i="15"/>
  <c r="AJ134" i="16"/>
  <c r="AH135" i="16"/>
  <c r="AJ124" i="20"/>
  <c r="AH125" i="20"/>
  <c r="AJ135" i="15" l="1"/>
  <c r="AH136" i="15"/>
  <c r="AJ135" i="16"/>
  <c r="AH136" i="16"/>
  <c r="AJ125" i="20"/>
  <c r="AH126" i="20"/>
  <c r="AJ136" i="15" l="1"/>
  <c r="AH137" i="15"/>
  <c r="AJ136" i="16"/>
  <c r="AH137" i="16"/>
  <c r="AJ126" i="20"/>
  <c r="AH127" i="20"/>
  <c r="AJ137" i="15" l="1"/>
  <c r="AH138" i="15"/>
  <c r="AJ137" i="16"/>
  <c r="AH138" i="16"/>
  <c r="AJ127" i="20"/>
  <c r="AH128" i="20"/>
  <c r="AJ138" i="15" l="1"/>
  <c r="AH139" i="15"/>
  <c r="AJ138" i="16"/>
  <c r="AH139" i="16"/>
  <c r="AJ128" i="20"/>
  <c r="AH129" i="20"/>
  <c r="AJ139" i="15" l="1"/>
  <c r="AH140" i="15"/>
  <c r="AJ139" i="16"/>
  <c r="AH140" i="16"/>
  <c r="AJ129" i="20"/>
  <c r="AH130" i="20"/>
  <c r="AJ140" i="15" l="1"/>
  <c r="AH141" i="15"/>
  <c r="AJ140" i="16"/>
  <c r="AH141" i="16"/>
  <c r="AJ130" i="20"/>
  <c r="AH131" i="20"/>
  <c r="AJ141" i="15" l="1"/>
  <c r="AH142" i="15"/>
  <c r="AJ141" i="16"/>
  <c r="AH142" i="16"/>
  <c r="AJ131" i="20"/>
  <c r="AH132" i="20"/>
  <c r="AJ142" i="15" l="1"/>
  <c r="AH143" i="15"/>
  <c r="AJ142" i="16"/>
  <c r="AH143" i="16"/>
  <c r="AJ132" i="20"/>
  <c r="AH133" i="20"/>
  <c r="AJ143" i="15" l="1"/>
  <c r="AH144" i="15"/>
  <c r="AJ143" i="16"/>
  <c r="AH144" i="16"/>
  <c r="AJ133" i="20"/>
  <c r="AH134" i="20"/>
  <c r="AJ144" i="15" l="1"/>
  <c r="AH145" i="15"/>
  <c r="AJ144" i="16"/>
  <c r="AH145" i="16"/>
  <c r="AJ134" i="20"/>
  <c r="AH135" i="20"/>
  <c r="AJ145" i="15" l="1"/>
  <c r="AH146" i="15"/>
  <c r="AJ145" i="16"/>
  <c r="AH146" i="16"/>
  <c r="AJ135" i="20"/>
  <c r="AH136" i="20"/>
  <c r="AJ146" i="15" l="1"/>
  <c r="AH147" i="15"/>
  <c r="AJ146" i="16"/>
  <c r="AH147" i="16"/>
  <c r="AJ136" i="20"/>
  <c r="AH137" i="20"/>
  <c r="AJ147" i="15" l="1"/>
  <c r="AH148" i="15"/>
  <c r="AJ147" i="16"/>
  <c r="AH148" i="16"/>
  <c r="AJ137" i="20"/>
  <c r="AH138" i="20"/>
  <c r="AJ148" i="15" l="1"/>
  <c r="AH149" i="15"/>
  <c r="AJ148" i="16"/>
  <c r="AH149" i="16"/>
  <c r="AJ138" i="20"/>
  <c r="AH139" i="20"/>
  <c r="AJ149" i="15" l="1"/>
  <c r="AH150" i="15"/>
  <c r="AJ149" i="16"/>
  <c r="AH150" i="16"/>
  <c r="AJ139" i="20"/>
  <c r="AH140" i="20"/>
  <c r="AJ150" i="15" l="1"/>
  <c r="AH151" i="15"/>
  <c r="AJ150" i="16"/>
  <c r="AH151" i="16"/>
  <c r="AJ140" i="20"/>
  <c r="AH141" i="20"/>
  <c r="AJ151" i="15" l="1"/>
  <c r="AH152" i="15"/>
  <c r="AJ151" i="16"/>
  <c r="AH152" i="16"/>
  <c r="AJ141" i="20"/>
  <c r="AH142" i="20"/>
  <c r="AJ152" i="15" l="1"/>
  <c r="AH153" i="15"/>
  <c r="AJ152" i="16"/>
  <c r="AH153" i="16"/>
  <c r="AJ142" i="20"/>
  <c r="AH143" i="20"/>
  <c r="AJ153" i="15" l="1"/>
  <c r="AH154" i="15"/>
  <c r="AJ153" i="16"/>
  <c r="AH154" i="16"/>
  <c r="AJ143" i="20"/>
  <c r="AH144" i="20"/>
  <c r="AJ154" i="15" l="1"/>
  <c r="AH155" i="15"/>
  <c r="AJ154" i="16"/>
  <c r="AH155" i="16"/>
  <c r="AJ144" i="20"/>
  <c r="AH145" i="20"/>
  <c r="AJ155" i="15" l="1"/>
  <c r="AH156" i="15"/>
  <c r="AJ155" i="16"/>
  <c r="AH156" i="16"/>
  <c r="AJ145" i="20"/>
  <c r="AH146" i="20"/>
  <c r="AJ156" i="15" l="1"/>
  <c r="AH157" i="15"/>
  <c r="AJ156" i="16"/>
  <c r="AH157" i="16"/>
  <c r="AJ146" i="20"/>
  <c r="AH147" i="20"/>
  <c r="AJ157" i="15" l="1"/>
  <c r="AH158" i="15"/>
  <c r="AJ157" i="16"/>
  <c r="AH158" i="16"/>
  <c r="AJ147" i="20"/>
  <c r="AH148" i="20"/>
  <c r="AJ158" i="15" l="1"/>
  <c r="AH159" i="15"/>
  <c r="AJ158" i="16"/>
  <c r="AH159" i="16"/>
  <c r="AJ148" i="20"/>
  <c r="AH149" i="20"/>
  <c r="AJ159" i="15" l="1"/>
  <c r="AH160" i="15"/>
  <c r="AJ159" i="16"/>
  <c r="AH160" i="16"/>
  <c r="AJ149" i="20"/>
  <c r="AH150" i="20"/>
  <c r="AJ160" i="15" l="1"/>
  <c r="AH161" i="15"/>
  <c r="AJ160" i="16"/>
  <c r="AH161" i="16"/>
  <c r="AJ150" i="20"/>
  <c r="AH151" i="20"/>
  <c r="AJ161" i="15" l="1"/>
  <c r="AH162" i="15"/>
  <c r="AJ161" i="16"/>
  <c r="AH162" i="16"/>
  <c r="AJ151" i="20"/>
  <c r="AH152" i="20"/>
  <c r="AJ162" i="15" l="1"/>
  <c r="AH163" i="15"/>
  <c r="AJ162" i="16"/>
  <c r="AH163" i="16"/>
  <c r="AJ152" i="20"/>
  <c r="AH153" i="20"/>
  <c r="AJ163" i="15" l="1"/>
  <c r="AH164" i="15"/>
  <c r="AJ163" i="16"/>
  <c r="AH164" i="16"/>
  <c r="AJ153" i="20"/>
  <c r="AH154" i="20"/>
  <c r="AJ164" i="15" l="1"/>
  <c r="AH165" i="15"/>
  <c r="AJ164" i="16"/>
  <c r="AH165" i="16"/>
  <c r="AJ154" i="20"/>
  <c r="AH155" i="20"/>
  <c r="AJ165" i="15" l="1"/>
  <c r="AH166" i="15"/>
  <c r="AJ165" i="16"/>
  <c r="AH166" i="16"/>
  <c r="AJ155" i="20"/>
  <c r="AH156" i="20"/>
  <c r="AJ166" i="15" l="1"/>
  <c r="AH167" i="15"/>
  <c r="AJ166" i="16"/>
  <c r="AH167" i="16"/>
  <c r="AJ156" i="20"/>
  <c r="AH157" i="20"/>
  <c r="AJ167" i="15" l="1"/>
  <c r="AH168" i="15"/>
  <c r="AJ167" i="16"/>
  <c r="AH168" i="16"/>
  <c r="AJ157" i="20"/>
  <c r="AH158" i="20"/>
  <c r="AJ168" i="15" l="1"/>
  <c r="AH169" i="15"/>
  <c r="AJ168" i="16"/>
  <c r="AH169" i="16"/>
  <c r="AJ158" i="20"/>
  <c r="AH159" i="20"/>
  <c r="AJ169" i="15" l="1"/>
  <c r="AH170" i="15"/>
  <c r="AJ169" i="16"/>
  <c r="AH170" i="16"/>
  <c r="AJ159" i="20"/>
  <c r="AH160" i="20"/>
  <c r="AJ170" i="15" l="1"/>
  <c r="AH171" i="15"/>
  <c r="AJ170" i="16"/>
  <c r="AH171" i="16"/>
  <c r="AJ160" i="20"/>
  <c r="AH161" i="20"/>
  <c r="AJ171" i="15" l="1"/>
  <c r="AH172" i="15"/>
  <c r="AJ171" i="16"/>
  <c r="AH172" i="16"/>
  <c r="AJ161" i="20"/>
  <c r="AH162" i="20"/>
  <c r="AJ172" i="15" l="1"/>
  <c r="AH173" i="15"/>
  <c r="AJ172" i="16"/>
  <c r="AH173" i="16"/>
  <c r="AJ162" i="20"/>
  <c r="AH163" i="20"/>
  <c r="AJ173" i="15" l="1"/>
  <c r="AH174" i="15"/>
  <c r="AJ173" i="16"/>
  <c r="AH174" i="16"/>
  <c r="AJ163" i="20"/>
  <c r="AH164" i="20"/>
  <c r="AJ174" i="15" l="1"/>
  <c r="AH175" i="15"/>
  <c r="AJ174" i="16"/>
  <c r="AH175" i="16"/>
  <c r="AJ164" i="20"/>
  <c r="AH165" i="20"/>
  <c r="AJ175" i="15" l="1"/>
  <c r="AH176" i="15"/>
  <c r="AJ175" i="16"/>
  <c r="AH176" i="16"/>
  <c r="AJ165" i="20"/>
  <c r="AH166" i="20"/>
  <c r="AJ176" i="15" l="1"/>
  <c r="AH177" i="15"/>
  <c r="AJ176" i="16"/>
  <c r="AH177" i="16"/>
  <c r="AJ166" i="20"/>
  <c r="AH167" i="20"/>
  <c r="AJ177" i="15" l="1"/>
  <c r="AH178" i="15"/>
  <c r="AJ177" i="16"/>
  <c r="AH178" i="16"/>
  <c r="AJ167" i="20"/>
  <c r="AH168" i="20"/>
  <c r="AJ178" i="15" l="1"/>
  <c r="AH179" i="15"/>
  <c r="AJ178" i="16"/>
  <c r="AH179" i="16"/>
  <c r="AJ168" i="20"/>
  <c r="AH169" i="20"/>
  <c r="AJ179" i="15" l="1"/>
  <c r="AH180" i="15"/>
  <c r="AJ179" i="16"/>
  <c r="AH180" i="16"/>
  <c r="AJ169" i="20"/>
  <c r="AH170" i="20"/>
  <c r="AJ180" i="15" l="1"/>
  <c r="AH181" i="15"/>
  <c r="AJ180" i="16"/>
  <c r="AH181" i="16"/>
  <c r="AJ170" i="20"/>
  <c r="AH171" i="20"/>
  <c r="AJ181" i="15" l="1"/>
  <c r="AH182" i="15"/>
  <c r="AJ181" i="16"/>
  <c r="AH182" i="16"/>
  <c r="AJ171" i="20"/>
  <c r="AH172" i="20"/>
  <c r="AJ182" i="15" l="1"/>
  <c r="AH183" i="15"/>
  <c r="AJ182" i="16"/>
  <c r="AH183" i="16"/>
  <c r="AJ172" i="20"/>
  <c r="AH173" i="20"/>
  <c r="AJ183" i="15" l="1"/>
  <c r="AH184" i="15"/>
  <c r="AJ183" i="16"/>
  <c r="AH184" i="16"/>
  <c r="AJ173" i="20"/>
  <c r="AH174" i="20"/>
  <c r="AJ184" i="15" l="1"/>
  <c r="AH185" i="15"/>
  <c r="AJ184" i="16"/>
  <c r="AH185" i="16"/>
  <c r="AJ174" i="20"/>
  <c r="AH175" i="20"/>
  <c r="AJ185" i="15" l="1"/>
  <c r="AH186" i="15"/>
  <c r="AJ185" i="16"/>
  <c r="AH186" i="16"/>
  <c r="AJ175" i="20"/>
  <c r="AH176" i="20"/>
  <c r="AJ186" i="15" l="1"/>
  <c r="AH187" i="15"/>
  <c r="AJ186" i="16"/>
  <c r="AH187" i="16"/>
  <c r="AJ176" i="20"/>
  <c r="AH177" i="20"/>
  <c r="AJ187" i="15" l="1"/>
  <c r="AH188" i="15"/>
  <c r="AJ187" i="16"/>
  <c r="AH188" i="16"/>
  <c r="AJ177" i="20"/>
  <c r="AH178" i="20"/>
  <c r="AJ188" i="15" l="1"/>
  <c r="AH189" i="15"/>
  <c r="AJ188" i="16"/>
  <c r="AH189" i="16"/>
  <c r="AJ178" i="20"/>
  <c r="AH179" i="20"/>
  <c r="AJ189" i="15" l="1"/>
  <c r="AH190" i="15"/>
  <c r="AJ189" i="16"/>
  <c r="AH190" i="16"/>
  <c r="AJ179" i="20"/>
  <c r="AH180" i="20"/>
  <c r="AJ190" i="15" l="1"/>
  <c r="AH191" i="15"/>
  <c r="AJ190" i="16"/>
  <c r="AH191" i="16"/>
  <c r="AJ180" i="20"/>
  <c r="AH181" i="20"/>
  <c r="AJ191" i="15" l="1"/>
  <c r="AH192" i="15"/>
  <c r="AJ191" i="16"/>
  <c r="AH192" i="16"/>
  <c r="AJ181" i="20"/>
  <c r="AH182" i="20"/>
  <c r="AJ192" i="15" l="1"/>
  <c r="AH193" i="15"/>
  <c r="AJ192" i="16"/>
  <c r="AH193" i="16"/>
  <c r="AJ182" i="20"/>
  <c r="AH183" i="20"/>
  <c r="AJ193" i="15" l="1"/>
  <c r="AH194" i="15"/>
  <c r="AJ193" i="16"/>
  <c r="AH194" i="16"/>
  <c r="AJ183" i="20"/>
  <c r="AH184" i="20"/>
  <c r="AJ194" i="15" l="1"/>
  <c r="AH195" i="15"/>
  <c r="AJ194" i="16"/>
  <c r="AH195" i="16"/>
  <c r="AJ184" i="20"/>
  <c r="AH185" i="20"/>
  <c r="AJ195" i="15" l="1"/>
  <c r="AH196" i="15"/>
  <c r="AJ195" i="16"/>
  <c r="AH196" i="16"/>
  <c r="AJ185" i="20"/>
  <c r="AH186" i="20"/>
  <c r="AJ196" i="15" l="1"/>
  <c r="AH197" i="15"/>
  <c r="AJ196" i="16"/>
  <c r="AH197" i="16"/>
  <c r="AJ186" i="20"/>
  <c r="AH187" i="20"/>
  <c r="AJ197" i="15" l="1"/>
  <c r="AH198" i="15"/>
  <c r="AJ197" i="16"/>
  <c r="AH198" i="16"/>
  <c r="AJ187" i="20"/>
  <c r="AH188" i="20"/>
  <c r="AJ198" i="15" l="1"/>
  <c r="AH199" i="15"/>
  <c r="AJ198" i="16"/>
  <c r="AH199" i="16"/>
  <c r="AJ188" i="20"/>
  <c r="AH189" i="20"/>
  <c r="AJ199" i="15" l="1"/>
  <c r="AH200" i="15"/>
  <c r="AJ199" i="16"/>
  <c r="AH200" i="16"/>
  <c r="AJ189" i="20"/>
  <c r="AH190" i="20"/>
  <c r="AJ200" i="15" l="1"/>
  <c r="AH201" i="15"/>
  <c r="AJ200" i="16"/>
  <c r="AH201" i="16"/>
  <c r="AJ190" i="20"/>
  <c r="AH191" i="20"/>
  <c r="AJ201" i="15" l="1"/>
  <c r="AH202" i="15"/>
  <c r="AJ201" i="16"/>
  <c r="AH202" i="16"/>
  <c r="AJ191" i="20"/>
  <c r="AH192" i="20"/>
  <c r="AJ202" i="15" l="1"/>
  <c r="AH203" i="15"/>
  <c r="AJ202" i="16"/>
  <c r="AH203" i="16"/>
  <c r="AJ192" i="20"/>
  <c r="AH193" i="20"/>
  <c r="AJ203" i="15" l="1"/>
  <c r="AH204" i="15"/>
  <c r="AJ203" i="16"/>
  <c r="AH204" i="16"/>
  <c r="AJ193" i="20"/>
  <c r="AH194" i="20"/>
  <c r="AJ204" i="15" l="1"/>
  <c r="AH205" i="15"/>
  <c r="AJ204" i="16"/>
  <c r="AH205" i="16"/>
  <c r="AJ194" i="20"/>
  <c r="AH195" i="20"/>
  <c r="AJ205" i="15" l="1"/>
  <c r="AH206" i="15"/>
  <c r="AJ205" i="16"/>
  <c r="AH206" i="16"/>
  <c r="AJ195" i="20"/>
  <c r="AH196" i="20"/>
  <c r="AJ206" i="15" l="1"/>
  <c r="AH207" i="15"/>
  <c r="AJ206" i="16"/>
  <c r="AH207" i="16"/>
  <c r="AJ196" i="20"/>
  <c r="AH197" i="20"/>
  <c r="AJ207" i="15" l="1"/>
  <c r="AH208" i="15"/>
  <c r="AJ207" i="16"/>
  <c r="AH208" i="16"/>
  <c r="AJ197" i="20"/>
  <c r="AH198" i="20"/>
  <c r="AJ208" i="15" l="1"/>
  <c r="AF6" i="15" s="1"/>
  <c r="AF8" i="15" s="1"/>
  <c r="AJ208" i="16"/>
  <c r="AF6" i="16" s="1"/>
  <c r="AF8" i="16" s="1"/>
  <c r="AJ198" i="20"/>
  <c r="AH199" i="20"/>
  <c r="AJ199" i="20" l="1"/>
  <c r="AH200" i="20"/>
  <c r="AJ200" i="20" l="1"/>
  <c r="AH201" i="20"/>
  <c r="AJ201" i="20" l="1"/>
  <c r="AH202" i="20"/>
  <c r="AJ202" i="20" l="1"/>
  <c r="AH203" i="20"/>
  <c r="AJ203" i="20" l="1"/>
  <c r="AH204" i="20"/>
  <c r="AJ204" i="20" l="1"/>
  <c r="AH205" i="20"/>
  <c r="AJ205" i="20" l="1"/>
  <c r="AH206" i="20"/>
  <c r="AJ206" i="20" l="1"/>
  <c r="AH207" i="20"/>
  <c r="AJ207" i="20" l="1"/>
  <c r="AH208" i="20"/>
  <c r="AJ208" i="20" l="1"/>
  <c r="AF6" i="20" s="1"/>
  <c r="AF8" i="20" s="1"/>
  <c r="AH209" i="20"/>
  <c r="AH210" i="20" s="1"/>
  <c r="AH211" i="20" s="1"/>
  <c r="AH212" i="20" s="1"/>
  <c r="AH213" i="20" s="1"/>
  <c r="AH214" i="20" s="1"/>
  <c r="AH215" i="20" s="1"/>
  <c r="AH216" i="20" s="1"/>
  <c r="AH217" i="20" s="1"/>
  <c r="AH218" i="20" s="1"/>
  <c r="AH219" i="20" s="1"/>
  <c r="AH220" i="20" s="1"/>
  <c r="AH221" i="20" s="1"/>
  <c r="AH222" i="20" s="1"/>
  <c r="AH223" i="20" s="1"/>
  <c r="AH224" i="20" s="1"/>
  <c r="AH225" i="20" s="1"/>
  <c r="AH226" i="20" s="1"/>
  <c r="AH227" i="20" s="1"/>
  <c r="AH228" i="20" s="1"/>
  <c r="AH229" i="20" s="1"/>
  <c r="AH230" i="20" s="1"/>
  <c r="AH231" i="20" s="1"/>
  <c r="AH232" i="20" s="1"/>
  <c r="AH233" i="20" s="1"/>
  <c r="AH234" i="20" s="1"/>
  <c r="AH235" i="20" s="1"/>
  <c r="AH236" i="20" s="1"/>
  <c r="AH237" i="20" s="1"/>
</calcChain>
</file>

<file path=xl/sharedStrings.xml><?xml version="1.0" encoding="utf-8"?>
<sst xmlns="http://schemas.openxmlformats.org/spreadsheetml/2006/main" count="1187" uniqueCount="98">
  <si>
    <t>norm</t>
  </si>
  <si>
    <t>freq</t>
  </si>
  <si>
    <t>toets:</t>
  </si>
  <si>
    <t>normgroep:</t>
  </si>
  <si>
    <t>aantal lln:</t>
  </si>
  <si>
    <t>V-max:</t>
  </si>
  <si>
    <t>Standaard</t>
  </si>
  <si>
    <t>Norm</t>
  </si>
  <si>
    <t>School</t>
  </si>
  <si>
    <t>Ambitie</t>
  </si>
  <si>
    <t>Vaard.h score</t>
  </si>
  <si>
    <t>niveau perc</t>
  </si>
  <si>
    <t>cum perc</t>
  </si>
  <si>
    <t>school std</t>
  </si>
  <si>
    <t>std perc</t>
  </si>
  <si>
    <t>ambitie cum</t>
  </si>
  <si>
    <t>ambitie perc</t>
  </si>
  <si>
    <t>score</t>
  </si>
  <si>
    <t>aant.</t>
  </si>
  <si>
    <t>%</t>
  </si>
  <si>
    <t>%-cum</t>
  </si>
  <si>
    <t xml:space="preserve"> </t>
  </si>
  <si>
    <t>Basis</t>
  </si>
  <si>
    <t>Breedte</t>
  </si>
  <si>
    <t>Plus</t>
  </si>
  <si>
    <t>Diepte</t>
  </si>
  <si>
    <t>I</t>
  </si>
  <si>
    <t>A</t>
  </si>
  <si>
    <t>D</t>
  </si>
  <si>
    <t>V</t>
  </si>
  <si>
    <t>II,III,IV</t>
  </si>
  <si>
    <t>aantal</t>
  </si>
  <si>
    <t>niveau I-V</t>
  </si>
  <si>
    <t>niveau A-E</t>
  </si>
  <si>
    <t>school ambitie</t>
  </si>
  <si>
    <t>M3</t>
  </si>
  <si>
    <t>M4</t>
  </si>
  <si>
    <t>M5</t>
  </si>
  <si>
    <t>M6</t>
  </si>
  <si>
    <t>M7</t>
  </si>
  <si>
    <t>M8</t>
  </si>
  <si>
    <t>namen</t>
  </si>
  <si>
    <t>Landelijke norm</t>
  </si>
  <si>
    <t>Resultaat</t>
  </si>
  <si>
    <t>&gt;</t>
  </si>
  <si>
    <t>E3</t>
  </si>
  <si>
    <t>E4</t>
  </si>
  <si>
    <t>E5</t>
  </si>
  <si>
    <t>E6</t>
  </si>
  <si>
    <t>E7</t>
  </si>
  <si>
    <t>Schooljaar:</t>
  </si>
  <si>
    <t>Rekenen-Wiskunde</t>
  </si>
  <si>
    <t>B</t>
  </si>
  <si>
    <t>VdS</t>
  </si>
  <si>
    <t xml:space="preserve"> B8</t>
  </si>
  <si>
    <t>Pro</t>
  </si>
  <si>
    <t>Pro-VMBO BB</t>
  </si>
  <si>
    <t>VMBO BB-Pro</t>
  </si>
  <si>
    <t>VMBO BB-KB</t>
  </si>
  <si>
    <t>VMBO KB-VMBO TL</t>
  </si>
  <si>
    <t>VMBO TL- VMBO KB</t>
  </si>
  <si>
    <t>VMBO TL</t>
  </si>
  <si>
    <t>VMBO TL- HAVO</t>
  </si>
  <si>
    <t>HAVO - VMBO TL</t>
  </si>
  <si>
    <t>HAVO</t>
  </si>
  <si>
    <t>HAVO-VWO</t>
  </si>
  <si>
    <t>VWO-HAVO</t>
  </si>
  <si>
    <t>VWO</t>
  </si>
  <si>
    <t>&lt; 169</t>
  </si>
  <si>
    <t>&gt; 222</t>
  </si>
  <si>
    <t>Leerresultaten Onderwijsprofiel</t>
  </si>
  <si>
    <t>In onderstaande tabel zijn de ondergrens en bovengrens  opgenomen die horen bij de Basisgroep. Eerst in termen van vaardigheidscore en daaronder in termen van OC-waarde. Onder de landelijke norm is er ruimte voor de school om haar schoolnorm in te vullen, zowel de huidige, als de norm die de school over een …. jaar wil behalen.</t>
  </si>
  <si>
    <t>Huidige schoolnorm VS</t>
  </si>
  <si>
    <t xml:space="preserve">Landelijke norm VS </t>
  </si>
  <si>
    <t>-</t>
  </si>
  <si>
    <t>Rekenen en wiskunde</t>
  </si>
  <si>
    <t>Rekenen-Wiskunde M5</t>
  </si>
  <si>
    <t>Rekenen-Wiskunde E5</t>
  </si>
  <si>
    <t>Rekenen-Wiskunde M6</t>
  </si>
  <si>
    <t>Rekenen-Wiskunde E6</t>
  </si>
  <si>
    <t>Rekenen-Wiskunde M7</t>
  </si>
  <si>
    <t>Rekenen-Wiskunde E7</t>
  </si>
  <si>
    <t>Rekenen-Wiskunde M8</t>
  </si>
  <si>
    <t>V-BB</t>
  </si>
  <si>
    <t>V-T</t>
  </si>
  <si>
    <t>Havo</t>
  </si>
  <si>
    <t>VMBO TL- VMBOKB</t>
  </si>
  <si>
    <t>HAVO-VMBO TL</t>
  </si>
  <si>
    <t>Rekenen-Wiskunde 3.0</t>
  </si>
  <si>
    <t>Landelijke norm 4D</t>
  </si>
  <si>
    <t>Huidige schoolnorm 4D</t>
  </si>
  <si>
    <t>Schoolnorm over … jaar 4D</t>
  </si>
  <si>
    <t>Rekenen-Wiskunde 3.0 E4</t>
  </si>
  <si>
    <t>Rekenen-Wiskunde 3.0 M4</t>
  </si>
  <si>
    <t>Rekenen-Wiskunde 3.0 E3</t>
  </si>
  <si>
    <t>Rekenen-Wiskunde 3.0 M3</t>
  </si>
  <si>
    <t>plus</t>
  </si>
  <si>
    <t>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</si>
</sst>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8"/>
      <name val="Verdana"/>
    </font>
    <font>
      <sz val="8"/>
      <color indexed="18"/>
      <name val="Verdana"/>
      <family val="2"/>
    </font>
    <font>
      <sz val="8"/>
      <color indexed="58"/>
      <name val="Verdana"/>
      <family val="2"/>
    </font>
    <font>
      <b/>
      <sz val="8"/>
      <color indexed="20"/>
      <name val="Verdana"/>
      <family val="2"/>
    </font>
    <font>
      <b/>
      <sz val="8"/>
      <color indexed="8"/>
      <name val="Verdana"/>
      <family val="2"/>
    </font>
    <font>
      <sz val="8"/>
      <color indexed="8"/>
      <name val="Verdana"/>
      <family val="2"/>
    </font>
    <font>
      <b/>
      <sz val="8"/>
      <color indexed="58"/>
      <name val="Verdana"/>
      <family val="2"/>
    </font>
    <font>
      <b/>
      <sz val="8"/>
      <color indexed="18"/>
      <name val="Verdana"/>
      <family val="2"/>
    </font>
    <font>
      <b/>
      <sz val="8"/>
      <name val="Verdana"/>
      <family val="2"/>
    </font>
    <font>
      <b/>
      <sz val="10"/>
      <color indexed="18"/>
      <name val="Verdana"/>
      <family val="2"/>
    </font>
    <font>
      <sz val="8"/>
      <color indexed="9"/>
      <name val="Verdana"/>
      <family val="2"/>
    </font>
    <font>
      <sz val="8"/>
      <name val="Verdana"/>
      <family val="2"/>
    </font>
    <font>
      <sz val="8"/>
      <color theme="3"/>
      <name val="Verdana"/>
      <family val="2"/>
    </font>
    <font>
      <sz val="8"/>
      <color theme="0"/>
      <name val="Verdana"/>
      <family val="2"/>
    </font>
    <font>
      <sz val="12"/>
      <color theme="0"/>
      <name val="Times New Roman"/>
      <family val="1"/>
    </font>
    <font>
      <sz val="12"/>
      <color indexed="8"/>
      <name val="Arial"/>
      <family val="2"/>
    </font>
    <font>
      <sz val="12"/>
      <name val="Arial"/>
      <family val="2"/>
    </font>
    <font>
      <sz val="12"/>
      <color indexed="9"/>
      <name val="Arial"/>
      <family val="2"/>
    </font>
    <font>
      <sz val="12"/>
      <color indexed="8"/>
      <name val="Arial"/>
      <family val="2"/>
    </font>
    <font>
      <sz val="8"/>
      <color rgb="FF002060"/>
      <name val="Verdana"/>
      <family val="2"/>
    </font>
    <font>
      <sz val="8"/>
      <name val="Arial"/>
      <family val="2"/>
    </font>
    <font>
      <sz val="8"/>
      <color indexed="8"/>
      <name val="Arial"/>
      <family val="2"/>
    </font>
    <font>
      <sz val="8"/>
      <color indexed="9"/>
      <name val="Arial"/>
      <family val="2"/>
    </font>
    <font>
      <sz val="11"/>
      <name val="Calibri"/>
      <family val="2"/>
    </font>
    <font>
      <b/>
      <sz val="11"/>
      <name val="Calibri"/>
      <family val="2"/>
    </font>
    <font>
      <i/>
      <sz val="11"/>
      <name val="Calibri"/>
      <family val="2"/>
    </font>
    <font>
      <b/>
      <i/>
      <sz val="11"/>
      <name val="Calibri"/>
      <family val="2"/>
    </font>
    <font>
      <sz val="12"/>
      <color theme="1"/>
      <name val="Arial"/>
      <family val="2"/>
    </font>
    <font>
      <sz val="10"/>
      <color theme="1"/>
      <name val="Verdana"/>
      <family val="2"/>
    </font>
    <font>
      <sz val="8"/>
      <color rgb="FFFF0000"/>
      <name val="Verdana"/>
      <family val="2"/>
    </font>
  </fonts>
  <fills count="2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1"/>
        <bgColor indexed="64"/>
      </patternFill>
    </fill>
    <fill>
      <patternFill patternType="solid">
        <fgColor indexed="47"/>
        <bgColor indexed="64"/>
      </patternFill>
    </fill>
    <fill>
      <patternFill patternType="solid">
        <fgColor indexed="9"/>
        <bgColor indexed="64"/>
      </patternFill>
    </fill>
    <fill>
      <patternFill patternType="solid">
        <fgColor rgb="FFFFCCFF"/>
        <bgColor indexed="64"/>
      </patternFill>
    </fill>
    <fill>
      <patternFill patternType="solid">
        <fgColor rgb="FFCCFFFF"/>
        <bgColor indexed="64"/>
      </patternFill>
    </fill>
    <fill>
      <patternFill patternType="solid">
        <fgColor indexed="10"/>
        <bgColor indexed="64"/>
      </patternFill>
    </fill>
    <fill>
      <patternFill patternType="solid">
        <fgColor indexed="53"/>
        <bgColor indexed="64"/>
      </patternFill>
    </fill>
    <fill>
      <patternFill patternType="solid">
        <fgColor indexed="45"/>
        <bgColor indexed="64"/>
      </patternFill>
    </fill>
    <fill>
      <patternFill patternType="solid">
        <fgColor indexed="13"/>
        <bgColor indexed="64"/>
      </patternFill>
    </fill>
    <fill>
      <patternFill patternType="solid">
        <fgColor indexed="57"/>
        <bgColor indexed="64"/>
      </patternFill>
    </fill>
    <fill>
      <patternFill patternType="solid">
        <fgColor indexed="50"/>
        <bgColor indexed="64"/>
      </patternFill>
    </fill>
    <fill>
      <patternFill patternType="solid">
        <fgColor indexed="17"/>
        <bgColor indexed="64"/>
      </patternFill>
    </fill>
    <fill>
      <patternFill patternType="solid">
        <fgColor indexed="48"/>
        <bgColor indexed="64"/>
      </patternFill>
    </fill>
    <fill>
      <patternFill patternType="solid">
        <fgColor indexed="40"/>
        <bgColor indexed="64"/>
      </patternFill>
    </fill>
    <fill>
      <patternFill patternType="solid">
        <fgColor indexed="44"/>
        <bgColor indexed="64"/>
      </patternFill>
    </fill>
    <fill>
      <patternFill patternType="solid">
        <fgColor indexed="46"/>
        <bgColor indexed="64"/>
      </patternFill>
    </fill>
    <fill>
      <patternFill patternType="solid">
        <fgColor rgb="FF99FF99"/>
        <bgColor indexed="64"/>
      </patternFill>
    </fill>
    <fill>
      <patternFill patternType="solid">
        <fgColor rgb="FFFFFF7D"/>
        <bgColor indexed="64"/>
      </patternFill>
    </fill>
  </fills>
  <borders count="62">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indexed="64"/>
      </left>
      <right style="double">
        <color indexed="64"/>
      </right>
      <top/>
      <bottom/>
      <diagonal/>
    </border>
    <border>
      <left/>
      <right style="double">
        <color indexed="64"/>
      </right>
      <top style="thin">
        <color indexed="64"/>
      </top>
      <bottom/>
      <diagonal/>
    </border>
    <border>
      <left/>
      <right/>
      <top/>
      <bottom style="medium">
        <color indexed="64"/>
      </bottom>
      <diagonal/>
    </border>
    <border>
      <left/>
      <right/>
      <top style="double">
        <color indexed="64"/>
      </top>
      <bottom style="double">
        <color indexed="64"/>
      </bottom>
      <diagonal/>
    </border>
    <border>
      <left/>
      <right/>
      <top/>
      <bottom style="double">
        <color theme="0"/>
      </bottom>
      <diagonal/>
    </border>
    <border>
      <left/>
      <right style="double">
        <color theme="0"/>
      </right>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top style="double">
        <color indexed="64"/>
      </top>
      <bottom style="double">
        <color theme="1"/>
      </bottom>
      <diagonal/>
    </border>
    <border>
      <left/>
      <right/>
      <top style="double">
        <color theme="0"/>
      </top>
      <bottom style="double">
        <color theme="1"/>
      </bottom>
      <diagonal/>
    </border>
    <border>
      <left/>
      <right/>
      <top/>
      <bottom style="double">
        <color theme="1"/>
      </bottom>
      <diagonal/>
    </border>
    <border>
      <left/>
      <right/>
      <top/>
      <bottom style="thin">
        <color theme="1"/>
      </bottom>
      <diagonal/>
    </border>
    <border>
      <left/>
      <right/>
      <top style="double">
        <color theme="0"/>
      </top>
      <bottom style="thin">
        <color theme="1"/>
      </bottom>
      <diagonal/>
    </border>
    <border>
      <left/>
      <right/>
      <top style="double">
        <color theme="1"/>
      </top>
      <bottom style="double">
        <color theme="0"/>
      </bottom>
      <diagonal/>
    </border>
    <border>
      <left/>
      <right/>
      <top style="double">
        <color theme="0"/>
      </top>
      <bottom style="double">
        <color indexed="64"/>
      </bottom>
      <diagonal/>
    </border>
    <border>
      <left/>
      <right/>
      <top style="thin">
        <color theme="3" tint="-0.499984740745262"/>
      </top>
      <bottom style="double">
        <color indexed="64"/>
      </bottom>
      <diagonal/>
    </border>
    <border>
      <left/>
      <right/>
      <top/>
      <bottom style="thin">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s>
  <cellStyleXfs count="2">
    <xf numFmtId="0" fontId="0" fillId="0" borderId="0"/>
    <xf numFmtId="0" fontId="11" fillId="0" borderId="0"/>
  </cellStyleXfs>
  <cellXfs count="271">
    <xf numFmtId="0" fontId="0" fillId="0" borderId="0" xfId="0"/>
    <xf numFmtId="9" fontId="1" fillId="0" borderId="0" xfId="0" applyNumberFormat="1" applyFont="1"/>
    <xf numFmtId="9" fontId="1" fillId="2" borderId="0" xfId="0" applyNumberFormat="1" applyFont="1" applyFill="1"/>
    <xf numFmtId="9" fontId="1" fillId="3" borderId="0" xfId="0" applyNumberFormat="1" applyFont="1" applyFill="1"/>
    <xf numFmtId="9" fontId="2" fillId="4" borderId="0" xfId="0" applyNumberFormat="1" applyFont="1" applyFill="1"/>
    <xf numFmtId="0" fontId="4" fillId="5" borderId="0" xfId="0" applyFont="1" applyFill="1"/>
    <xf numFmtId="0" fontId="4" fillId="0" borderId="0" xfId="0" applyFont="1" applyFill="1" applyAlignment="1">
      <alignment horizontal="center"/>
    </xf>
    <xf numFmtId="9" fontId="5" fillId="0" borderId="0" xfId="0" applyNumberFormat="1" applyFont="1" applyFill="1"/>
    <xf numFmtId="0" fontId="5" fillId="0" borderId="0" xfId="0" applyFont="1" applyFill="1"/>
    <xf numFmtId="0" fontId="7" fillId="2" borderId="0" xfId="0" applyFont="1" applyFill="1" applyAlignment="1">
      <alignment horizontal="center"/>
    </xf>
    <xf numFmtId="0" fontId="0" fillId="0" borderId="0" xfId="0" applyAlignment="1" applyProtection="1">
      <alignment horizontal="center"/>
      <protection locked="0"/>
    </xf>
    <xf numFmtId="0" fontId="7" fillId="3" borderId="0" xfId="0" applyFont="1" applyFill="1" applyAlignment="1" applyProtection="1">
      <alignment horizontal="center"/>
      <protection locked="0"/>
    </xf>
    <xf numFmtId="0" fontId="0" fillId="0" borderId="0" xfId="0" applyProtection="1">
      <protection hidden="1"/>
    </xf>
    <xf numFmtId="0" fontId="5" fillId="0" borderId="0" xfId="0" applyFont="1" applyFill="1" applyAlignment="1" applyProtection="1">
      <alignment horizontal="center"/>
    </xf>
    <xf numFmtId="0" fontId="3" fillId="6" borderId="0" xfId="0" applyFont="1" applyFill="1" applyAlignment="1" applyProtection="1">
      <alignment horizontal="center"/>
    </xf>
    <xf numFmtId="0" fontId="6" fillId="4" borderId="0" xfId="0" applyFont="1" applyFill="1" applyAlignment="1" applyProtection="1">
      <alignment horizontal="center"/>
      <protection locked="0"/>
    </xf>
    <xf numFmtId="0" fontId="4" fillId="0" borderId="0" xfId="0" applyFont="1" applyFill="1" applyAlignment="1" applyProtection="1">
      <alignment horizontal="center"/>
    </xf>
    <xf numFmtId="9" fontId="5" fillId="0" borderId="0" xfId="0" applyNumberFormat="1" applyFont="1" applyFill="1" applyProtection="1"/>
    <xf numFmtId="9" fontId="0" fillId="0" borderId="0" xfId="0" applyNumberFormat="1" applyProtection="1">
      <protection hidden="1"/>
    </xf>
    <xf numFmtId="0" fontId="1" fillId="2" borderId="0" xfId="0" applyFont="1" applyFill="1" applyBorder="1" applyAlignment="1">
      <alignment horizontal="center"/>
    </xf>
    <xf numFmtId="9" fontId="1" fillId="2" borderId="0" xfId="0" applyNumberFormat="1" applyFont="1" applyFill="1" applyBorder="1" applyAlignment="1">
      <alignment horizontal="center"/>
    </xf>
    <xf numFmtId="0" fontId="1" fillId="3" borderId="0" xfId="0" applyFont="1" applyFill="1" applyBorder="1" applyAlignment="1">
      <alignment horizontal="center"/>
    </xf>
    <xf numFmtId="9" fontId="1" fillId="3" borderId="2" xfId="0" applyNumberFormat="1" applyFont="1" applyFill="1" applyBorder="1" applyAlignment="1">
      <alignment horizontal="center"/>
    </xf>
    <xf numFmtId="0" fontId="4" fillId="0" borderId="3" xfId="0" applyFont="1" applyFill="1" applyBorder="1" applyAlignment="1">
      <alignment horizontal="center" vertical="top" wrapText="1"/>
    </xf>
    <xf numFmtId="0" fontId="4" fillId="0" borderId="3" xfId="0" applyFont="1" applyFill="1" applyBorder="1" applyAlignment="1" applyProtection="1">
      <alignment horizontal="center" vertical="top" wrapText="1"/>
    </xf>
    <xf numFmtId="9" fontId="4" fillId="0" borderId="3" xfId="0" applyNumberFormat="1" applyFont="1" applyFill="1" applyBorder="1" applyAlignment="1">
      <alignment horizontal="center" vertical="top" wrapText="1"/>
    </xf>
    <xf numFmtId="9" fontId="1" fillId="3" borderId="0" xfId="0" applyNumberFormat="1" applyFont="1" applyFill="1" applyBorder="1" applyAlignment="1">
      <alignment horizontal="center"/>
    </xf>
    <xf numFmtId="0" fontId="8" fillId="7" borderId="4" xfId="0" applyFont="1" applyFill="1" applyBorder="1"/>
    <xf numFmtId="0" fontId="8" fillId="7" borderId="5" xfId="0" applyFont="1" applyFill="1" applyBorder="1"/>
    <xf numFmtId="0" fontId="8" fillId="7" borderId="6" xfId="0" applyFont="1" applyFill="1" applyBorder="1"/>
    <xf numFmtId="0" fontId="8" fillId="7" borderId="7" xfId="0" applyFont="1" applyFill="1" applyBorder="1"/>
    <xf numFmtId="0" fontId="8" fillId="7" borderId="8" xfId="0" applyFont="1" applyFill="1" applyBorder="1"/>
    <xf numFmtId="0" fontId="8" fillId="7" borderId="8" xfId="0" applyFont="1" applyFill="1" applyBorder="1" applyAlignment="1">
      <alignment horizontal="center"/>
    </xf>
    <xf numFmtId="0" fontId="8" fillId="7" borderId="9" xfId="0" applyFont="1" applyFill="1" applyBorder="1" applyAlignment="1">
      <alignment horizontal="center"/>
    </xf>
    <xf numFmtId="0" fontId="0" fillId="7" borderId="10" xfId="0" applyFill="1" applyBorder="1"/>
    <xf numFmtId="0" fontId="0" fillId="7" borderId="3" xfId="0" applyFill="1" applyBorder="1"/>
    <xf numFmtId="0" fontId="0" fillId="2" borderId="3" xfId="0" applyFill="1" applyBorder="1" applyAlignment="1">
      <alignment horizontal="center"/>
    </xf>
    <xf numFmtId="0" fontId="0" fillId="3" borderId="3" xfId="0" applyFill="1" applyBorder="1"/>
    <xf numFmtId="0" fontId="0" fillId="3" borderId="11" xfId="0" applyFill="1" applyBorder="1"/>
    <xf numFmtId="9" fontId="10" fillId="0" borderId="0" xfId="0" applyNumberFormat="1" applyFont="1"/>
    <xf numFmtId="9" fontId="2" fillId="4" borderId="0" xfId="0" applyNumberFormat="1" applyFont="1" applyFill="1" applyAlignment="1">
      <alignment horizontal="center"/>
    </xf>
    <xf numFmtId="9" fontId="5" fillId="0" borderId="0" xfId="0" applyNumberFormat="1" applyFont="1" applyFill="1" applyAlignment="1">
      <alignment horizontal="center"/>
    </xf>
    <xf numFmtId="9" fontId="5" fillId="0" borderId="0" xfId="0" applyNumberFormat="1" applyFont="1" applyFill="1" applyAlignment="1">
      <alignment horizontal="right"/>
    </xf>
    <xf numFmtId="9" fontId="2" fillId="4" borderId="0" xfId="0" applyNumberFormat="1" applyFont="1" applyFill="1" applyAlignment="1">
      <alignment horizontal="right"/>
    </xf>
    <xf numFmtId="0" fontId="0" fillId="0" borderId="2" xfId="0" applyBorder="1"/>
    <xf numFmtId="0" fontId="0" fillId="0" borderId="1" xfId="0" applyBorder="1"/>
    <xf numFmtId="0" fontId="1" fillId="9" borderId="0" xfId="0" applyFont="1" applyFill="1" applyBorder="1" applyAlignment="1">
      <alignment horizontal="center"/>
    </xf>
    <xf numFmtId="1" fontId="1" fillId="3" borderId="0" xfId="0" applyNumberFormat="1" applyFont="1" applyFill="1" applyBorder="1" applyAlignment="1">
      <alignment horizontal="center"/>
    </xf>
    <xf numFmtId="0" fontId="12" fillId="3" borderId="12" xfId="0" applyFont="1" applyFill="1" applyBorder="1" applyAlignment="1">
      <alignment horizontal="center"/>
    </xf>
    <xf numFmtId="0" fontId="8" fillId="7" borderId="1" xfId="0" applyFont="1" applyFill="1" applyBorder="1"/>
    <xf numFmtId="9" fontId="8" fillId="7" borderId="0" xfId="0" applyNumberFormat="1" applyFont="1" applyFill="1" applyBorder="1" applyAlignment="1">
      <alignment horizontal="center"/>
    </xf>
    <xf numFmtId="0" fontId="8" fillId="7" borderId="0" xfId="0" applyFont="1" applyFill="1" applyBorder="1"/>
    <xf numFmtId="0" fontId="11" fillId="7" borderId="10" xfId="0" applyFont="1" applyFill="1" applyBorder="1"/>
    <xf numFmtId="0" fontId="11" fillId="7" borderId="3" xfId="0" applyFont="1" applyFill="1" applyBorder="1"/>
    <xf numFmtId="9" fontId="2" fillId="4" borderId="0" xfId="0" applyNumberFormat="1" applyFont="1" applyFill="1" applyAlignment="1" applyProtection="1">
      <alignment horizontal="center"/>
      <protection locked="0"/>
    </xf>
    <xf numFmtId="0" fontId="8" fillId="7" borderId="2" xfId="0" applyFont="1" applyFill="1" applyBorder="1"/>
    <xf numFmtId="0" fontId="11" fillId="0" borderId="0" xfId="0" applyFont="1" applyAlignment="1" applyProtection="1">
      <alignment horizontal="center"/>
      <protection locked="0"/>
    </xf>
    <xf numFmtId="0" fontId="13" fillId="0" borderId="0" xfId="0" applyFont="1"/>
    <xf numFmtId="0" fontId="11" fillId="0" borderId="0" xfId="0" applyFont="1"/>
    <xf numFmtId="0" fontId="14" fillId="0" borderId="0" xfId="0" applyFont="1"/>
    <xf numFmtId="0" fontId="0" fillId="0" borderId="3" xfId="0" applyBorder="1"/>
    <xf numFmtId="0" fontId="0" fillId="0" borderId="10" xfId="0" applyBorder="1"/>
    <xf numFmtId="0" fontId="0" fillId="0" borderId="11" xfId="0" applyBorder="1"/>
    <xf numFmtId="0" fontId="8" fillId="0" borderId="17" xfId="0" applyFont="1" applyBorder="1" applyAlignment="1">
      <alignment horizontal="right"/>
    </xf>
    <xf numFmtId="0" fontId="8" fillId="0" borderId="17" xfId="0" applyFont="1" applyBorder="1"/>
    <xf numFmtId="0" fontId="0" fillId="0" borderId="19" xfId="0" applyBorder="1"/>
    <xf numFmtId="0" fontId="8" fillId="0" borderId="18" xfId="0" applyFont="1" applyBorder="1"/>
    <xf numFmtId="0" fontId="6" fillId="4" borderId="0" xfId="0" applyFont="1" applyFill="1" applyAlignment="1" applyProtection="1">
      <alignment horizontal="center"/>
    </xf>
    <xf numFmtId="9" fontId="2" fillId="4" borderId="0" xfId="0" applyNumberFormat="1" applyFont="1" applyFill="1" applyAlignment="1" applyProtection="1">
      <alignment horizontal="center"/>
    </xf>
    <xf numFmtId="0" fontId="3" fillId="6" borderId="0" xfId="0" applyFont="1" applyFill="1" applyAlignment="1" applyProtection="1">
      <alignment horizontal="center"/>
      <protection locked="0"/>
    </xf>
    <xf numFmtId="0" fontId="8" fillId="0" borderId="20" xfId="0" applyFont="1" applyBorder="1" applyAlignment="1">
      <alignment horizontal="right"/>
    </xf>
    <xf numFmtId="0" fontId="0" fillId="0" borderId="0" xfId="0" applyBorder="1"/>
    <xf numFmtId="0" fontId="8" fillId="0" borderId="16" xfId="0" applyFont="1" applyBorder="1" applyAlignment="1">
      <alignment horizontal="left" vertical="top"/>
    </xf>
    <xf numFmtId="0" fontId="8" fillId="0" borderId="20" xfId="0" applyFont="1" applyBorder="1" applyAlignment="1">
      <alignment horizontal="left" vertical="top"/>
    </xf>
    <xf numFmtId="0" fontId="8" fillId="0" borderId="21" xfId="0" applyFont="1" applyBorder="1" applyAlignment="1">
      <alignment horizontal="right"/>
    </xf>
    <xf numFmtId="0" fontId="0" fillId="0" borderId="6" xfId="0" applyBorder="1"/>
    <xf numFmtId="0" fontId="8" fillId="0" borderId="23" xfId="0" applyFont="1" applyBorder="1" applyAlignment="1">
      <alignment horizontal="right"/>
    </xf>
    <xf numFmtId="0" fontId="0" fillId="0" borderId="20" xfId="0" applyBorder="1" applyAlignment="1">
      <alignment horizontal="center"/>
    </xf>
    <xf numFmtId="0" fontId="11" fillId="0" borderId="21" xfId="0" applyFont="1"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8" fillId="0" borderId="23" xfId="0" applyFont="1" applyBorder="1" applyAlignment="1">
      <alignment horizontal="center"/>
    </xf>
    <xf numFmtId="0" fontId="11" fillId="0" borderId="23" xfId="0" applyFont="1" applyBorder="1" applyAlignment="1">
      <alignment horizontal="center"/>
    </xf>
    <xf numFmtId="0" fontId="11" fillId="0" borderId="9" xfId="0" applyFont="1" applyBorder="1" applyAlignment="1">
      <alignment horizontal="center"/>
    </xf>
    <xf numFmtId="0" fontId="0" fillId="0" borderId="26" xfId="0" applyBorder="1"/>
    <xf numFmtId="0" fontId="8" fillId="0" borderId="7" xfId="0" applyFont="1" applyBorder="1"/>
    <xf numFmtId="0" fontId="11" fillId="0" borderId="27" xfId="0" applyFont="1" applyBorder="1" applyAlignment="1">
      <alignment horizontal="center"/>
    </xf>
    <xf numFmtId="0" fontId="8" fillId="0" borderId="0" xfId="0" applyFont="1" applyBorder="1" applyAlignment="1">
      <alignment horizontal="right"/>
    </xf>
    <xf numFmtId="0" fontId="11" fillId="0" borderId="0" xfId="0" applyFont="1" applyBorder="1" applyAlignment="1">
      <alignment horizontal="center"/>
    </xf>
    <xf numFmtId="0" fontId="8" fillId="0" borderId="0" xfId="0" applyFont="1" applyBorder="1"/>
    <xf numFmtId="0" fontId="11" fillId="0" borderId="2" xfId="0" applyFont="1" applyBorder="1" applyAlignment="1">
      <alignment horizontal="center"/>
    </xf>
    <xf numFmtId="0" fontId="8" fillId="0" borderId="0" xfId="0" applyFont="1"/>
    <xf numFmtId="0" fontId="15" fillId="2" borderId="0" xfId="0" applyNumberFormat="1" applyFont="1" applyFill="1" applyBorder="1" applyAlignment="1" applyProtection="1">
      <alignment horizontal="right"/>
    </xf>
    <xf numFmtId="0" fontId="16" fillId="2" borderId="0" xfId="0" applyFont="1" applyFill="1" applyAlignment="1">
      <alignment horizontal="center"/>
    </xf>
    <xf numFmtId="0" fontId="15" fillId="2" borderId="0" xfId="0" applyNumberFormat="1" applyFont="1" applyFill="1" applyBorder="1" applyAlignment="1" applyProtection="1">
      <alignment horizontal="center"/>
    </xf>
    <xf numFmtId="0" fontId="15" fillId="0" borderId="0" xfId="0" applyNumberFormat="1" applyFont="1" applyFill="1" applyBorder="1" applyAlignment="1" applyProtection="1"/>
    <xf numFmtId="1" fontId="17" fillId="10" borderId="0" xfId="0" applyNumberFormat="1" applyFont="1" applyFill="1" applyBorder="1" applyAlignment="1">
      <alignment horizontal="center"/>
    </xf>
    <xf numFmtId="1" fontId="16" fillId="11" borderId="0" xfId="0" applyNumberFormat="1" applyFont="1" applyFill="1" applyAlignment="1">
      <alignment horizontal="center"/>
    </xf>
    <xf numFmtId="1" fontId="15" fillId="12" borderId="0" xfId="0" applyNumberFormat="1" applyFont="1" applyFill="1" applyAlignment="1">
      <alignment horizontal="center"/>
    </xf>
    <xf numFmtId="1" fontId="18" fillId="0" borderId="0" xfId="0" applyNumberFormat="1" applyFont="1" applyFill="1" applyAlignment="1"/>
    <xf numFmtId="1" fontId="17" fillId="10" borderId="28" xfId="0" applyNumberFormat="1" applyFont="1" applyFill="1" applyBorder="1" applyAlignment="1">
      <alignment horizontal="center"/>
    </xf>
    <xf numFmtId="1" fontId="16" fillId="11" borderId="0" xfId="0" applyNumberFormat="1" applyFont="1" applyFill="1" applyBorder="1" applyAlignment="1">
      <alignment horizontal="center"/>
    </xf>
    <xf numFmtId="1" fontId="16" fillId="13" borderId="0" xfId="0" applyNumberFormat="1" applyFont="1" applyFill="1" applyBorder="1" applyAlignment="1">
      <alignment horizontal="center"/>
    </xf>
    <xf numFmtId="1" fontId="17" fillId="14" borderId="0" xfId="0" applyNumberFormat="1" applyFont="1" applyFill="1" applyBorder="1" applyAlignment="1">
      <alignment horizontal="center"/>
    </xf>
    <xf numFmtId="1" fontId="17" fillId="16" borderId="0" xfId="0" applyNumberFormat="1" applyFont="1" applyFill="1" applyBorder="1" applyAlignment="1">
      <alignment horizontal="center"/>
    </xf>
    <xf numFmtId="1" fontId="17" fillId="16" borderId="28" xfId="0" applyNumberFormat="1" applyFont="1" applyFill="1" applyBorder="1" applyAlignment="1">
      <alignment horizontal="center"/>
    </xf>
    <xf numFmtId="1" fontId="17" fillId="17" borderId="0" xfId="0" applyNumberFormat="1" applyFont="1" applyFill="1" applyBorder="1" applyAlignment="1">
      <alignment horizontal="center"/>
    </xf>
    <xf numFmtId="1" fontId="17" fillId="18" borderId="0" xfId="0" applyNumberFormat="1" applyFont="1" applyFill="1" applyAlignment="1">
      <alignment horizontal="center"/>
    </xf>
    <xf numFmtId="1" fontId="15" fillId="19" borderId="0" xfId="0" applyNumberFormat="1" applyFont="1" applyFill="1" applyAlignment="1">
      <alignment horizontal="center"/>
    </xf>
    <xf numFmtId="1" fontId="17" fillId="14" borderId="28" xfId="0" applyNumberFormat="1" applyFont="1" applyFill="1" applyBorder="1" applyAlignment="1">
      <alignment horizontal="center"/>
    </xf>
    <xf numFmtId="1" fontId="15" fillId="6" borderId="0" xfId="0" applyNumberFormat="1" applyFont="1" applyFill="1" applyBorder="1" applyAlignment="1">
      <alignment horizontal="center"/>
    </xf>
    <xf numFmtId="1" fontId="18" fillId="6" borderId="0" xfId="0" applyNumberFormat="1" applyFont="1" applyFill="1" applyBorder="1" applyAlignment="1"/>
    <xf numFmtId="1" fontId="15" fillId="4" borderId="0" xfId="0" applyNumberFormat="1" applyFont="1" applyFill="1" applyBorder="1" applyAlignment="1">
      <alignment horizontal="center"/>
    </xf>
    <xf numFmtId="1" fontId="18" fillId="4" borderId="0" xfId="0" applyNumberFormat="1" applyFont="1" applyFill="1" applyBorder="1" applyAlignment="1"/>
    <xf numFmtId="1" fontId="15" fillId="20" borderId="0" xfId="0" applyNumberFormat="1" applyFont="1" applyFill="1" applyBorder="1" applyAlignment="1">
      <alignment horizontal="center"/>
    </xf>
    <xf numFmtId="1" fontId="15" fillId="4" borderId="28" xfId="0" applyNumberFormat="1" applyFont="1" applyFill="1" applyBorder="1" applyAlignment="1">
      <alignment horizontal="center"/>
    </xf>
    <xf numFmtId="1" fontId="18" fillId="19" borderId="0" xfId="0" applyNumberFormat="1" applyFont="1" applyFill="1" applyAlignment="1"/>
    <xf numFmtId="1" fontId="5" fillId="0" borderId="0" xfId="0" applyNumberFormat="1" applyFont="1" applyFill="1" applyAlignment="1" applyProtection="1">
      <alignment horizontal="center"/>
    </xf>
    <xf numFmtId="1" fontId="4" fillId="0" borderId="3" xfId="0" applyNumberFormat="1" applyFont="1" applyFill="1" applyBorder="1" applyAlignment="1" applyProtection="1">
      <alignment horizontal="center" vertical="top" wrapText="1"/>
    </xf>
    <xf numFmtId="1" fontId="0" fillId="0" borderId="0" xfId="0" applyNumberFormat="1" applyAlignment="1" applyProtection="1">
      <alignment horizontal="center"/>
      <protection locked="0"/>
    </xf>
    <xf numFmtId="1" fontId="8" fillId="7" borderId="0" xfId="0" applyNumberFormat="1" applyFont="1" applyFill="1" applyBorder="1"/>
    <xf numFmtId="1" fontId="13" fillId="0" borderId="0" xfId="0" applyNumberFormat="1" applyFont="1"/>
    <xf numFmtId="1" fontId="1" fillId="2" borderId="0" xfId="0" applyNumberFormat="1" applyFont="1" applyFill="1" applyBorder="1" applyAlignment="1">
      <alignment horizontal="center"/>
    </xf>
    <xf numFmtId="1" fontId="1" fillId="9" borderId="0" xfId="0" applyNumberFormat="1" applyFont="1" applyFill="1" applyBorder="1" applyAlignment="1">
      <alignment horizontal="center"/>
    </xf>
    <xf numFmtId="1" fontId="0" fillId="0" borderId="20" xfId="0" applyNumberFormat="1" applyBorder="1" applyAlignment="1">
      <alignment horizontal="center"/>
    </xf>
    <xf numFmtId="1" fontId="8" fillId="0" borderId="20" xfId="0" applyNumberFormat="1" applyFont="1" applyBorder="1" applyAlignment="1">
      <alignment horizontal="center"/>
    </xf>
    <xf numFmtId="0" fontId="8" fillId="0" borderId="21" xfId="0" applyFont="1" applyBorder="1" applyAlignment="1">
      <alignment horizontal="center"/>
    </xf>
    <xf numFmtId="0" fontId="0" fillId="0" borderId="29" xfId="0" applyBorder="1"/>
    <xf numFmtId="0" fontId="0" fillId="0" borderId="31" xfId="0" applyBorder="1"/>
    <xf numFmtId="0" fontId="0" fillId="0" borderId="30" xfId="0" applyBorder="1"/>
    <xf numFmtId="0" fontId="0" fillId="0" borderId="33" xfId="0" applyBorder="1"/>
    <xf numFmtId="0" fontId="0" fillId="0" borderId="32" xfId="0" applyBorder="1"/>
    <xf numFmtId="0" fontId="0" fillId="0" borderId="34" xfId="0" applyBorder="1"/>
    <xf numFmtId="0" fontId="0" fillId="0" borderId="36" xfId="0" applyBorder="1"/>
    <xf numFmtId="0" fontId="0" fillId="0" borderId="35" xfId="0" applyBorder="1"/>
    <xf numFmtId="0" fontId="8" fillId="7" borderId="37" xfId="0" applyFont="1" applyFill="1" applyBorder="1" applyAlignment="1">
      <alignment horizontal="center"/>
    </xf>
    <xf numFmtId="0" fontId="0" fillId="0" borderId="37" xfId="0" applyBorder="1"/>
    <xf numFmtId="0" fontId="0" fillId="0" borderId="38" xfId="0" applyBorder="1"/>
    <xf numFmtId="0" fontId="0" fillId="0" borderId="39" xfId="0" applyBorder="1"/>
    <xf numFmtId="0" fontId="0" fillId="0" borderId="40" xfId="0" applyBorder="1"/>
    <xf numFmtId="0" fontId="19" fillId="2" borderId="41" xfId="0" applyFont="1" applyFill="1" applyBorder="1" applyAlignment="1">
      <alignment horizontal="center"/>
    </xf>
    <xf numFmtId="0" fontId="1" fillId="2" borderId="42" xfId="0" applyFont="1" applyFill="1" applyBorder="1" applyAlignment="1">
      <alignment horizontal="center"/>
    </xf>
    <xf numFmtId="0" fontId="19" fillId="8" borderId="0" xfId="0" applyFont="1" applyFill="1" applyBorder="1" applyAlignment="1">
      <alignment horizontal="center"/>
    </xf>
    <xf numFmtId="9" fontId="19" fillId="8" borderId="0" xfId="0" applyNumberFormat="1" applyFont="1" applyFill="1" applyBorder="1" applyAlignment="1">
      <alignment horizontal="center"/>
    </xf>
    <xf numFmtId="0" fontId="19" fillId="8" borderId="3" xfId="0" applyFont="1" applyFill="1" applyBorder="1" applyAlignment="1">
      <alignment horizontal="center"/>
    </xf>
    <xf numFmtId="0" fontId="19" fillId="8" borderId="12" xfId="0" applyFont="1" applyFill="1" applyBorder="1" applyAlignment="1">
      <alignment horizontal="center"/>
    </xf>
    <xf numFmtId="9" fontId="19" fillId="8" borderId="2" xfId="0" applyNumberFormat="1" applyFont="1" applyFill="1" applyBorder="1" applyAlignment="1">
      <alignment horizontal="center"/>
    </xf>
    <xf numFmtId="0" fontId="19" fillId="8" borderId="11" xfId="0" applyFont="1" applyFill="1" applyBorder="1" applyAlignment="1">
      <alignment horizontal="center"/>
    </xf>
    <xf numFmtId="1" fontId="0" fillId="21" borderId="0" xfId="0" applyNumberFormat="1" applyFill="1" applyAlignment="1" applyProtection="1">
      <alignment horizontal="center"/>
      <protection locked="0"/>
    </xf>
    <xf numFmtId="1" fontId="21" fillId="6" borderId="0" xfId="0" applyNumberFormat="1" applyFont="1" applyFill="1" applyBorder="1" applyAlignment="1"/>
    <xf numFmtId="1" fontId="21" fillId="4" borderId="0" xfId="0" applyNumberFormat="1" applyFont="1" applyFill="1" applyBorder="1" applyAlignment="1"/>
    <xf numFmtId="1" fontId="21" fillId="20" borderId="0" xfId="0" applyNumberFormat="1" applyFont="1" applyFill="1" applyBorder="1" applyAlignment="1"/>
    <xf numFmtId="1" fontId="20" fillId="11" borderId="43" xfId="0" applyNumberFormat="1" applyFont="1" applyFill="1" applyBorder="1" applyAlignment="1">
      <alignment horizontal="center"/>
    </xf>
    <xf numFmtId="1" fontId="21" fillId="12" borderId="44" xfId="0" applyNumberFormat="1" applyFont="1" applyFill="1" applyBorder="1" applyAlignment="1">
      <alignment horizontal="left" vertical="top"/>
    </xf>
    <xf numFmtId="1" fontId="21" fillId="12" borderId="45" xfId="0" applyNumberFormat="1" applyFont="1" applyFill="1" applyBorder="1" applyAlignment="1">
      <alignment horizontal="left" vertical="top"/>
    </xf>
    <xf numFmtId="1" fontId="22" fillId="10" borderId="46" xfId="0" applyNumberFormat="1" applyFont="1" applyFill="1" applyBorder="1" applyAlignment="1">
      <alignment horizontal="center"/>
    </xf>
    <xf numFmtId="1" fontId="21" fillId="12" borderId="0" xfId="0" applyNumberFormat="1" applyFont="1" applyFill="1" applyBorder="1" applyAlignment="1">
      <alignment horizontal="left" vertical="top"/>
    </xf>
    <xf numFmtId="1" fontId="21" fillId="12" borderId="47" xfId="0" applyNumberFormat="1" applyFont="1" applyFill="1" applyBorder="1" applyAlignment="1">
      <alignment horizontal="left" vertical="top"/>
    </xf>
    <xf numFmtId="1" fontId="21" fillId="6" borderId="47" xfId="0" applyNumberFormat="1" applyFont="1" applyFill="1" applyBorder="1" applyAlignment="1"/>
    <xf numFmtId="1" fontId="22" fillId="10" borderId="48" xfId="0" applyNumberFormat="1" applyFont="1" applyFill="1" applyBorder="1" applyAlignment="1">
      <alignment horizontal="center"/>
    </xf>
    <xf numFmtId="1" fontId="20" fillId="13" borderId="46" xfId="0" applyNumberFormat="1" applyFont="1" applyFill="1" applyBorder="1" applyAlignment="1">
      <alignment horizontal="center"/>
    </xf>
    <xf numFmtId="1" fontId="22" fillId="14" borderId="46" xfId="0" applyNumberFormat="1" applyFont="1" applyFill="1" applyBorder="1" applyAlignment="1">
      <alignment horizontal="center"/>
    </xf>
    <xf numFmtId="1" fontId="21" fillId="4" borderId="47" xfId="0" applyNumberFormat="1" applyFont="1" applyFill="1" applyBorder="1" applyAlignment="1"/>
    <xf numFmtId="1" fontId="22" fillId="14" borderId="48" xfId="0" applyNumberFormat="1" applyFont="1" applyFill="1" applyBorder="1" applyAlignment="1">
      <alignment horizontal="center"/>
    </xf>
    <xf numFmtId="1" fontId="22" fillId="15" borderId="46" xfId="0" applyNumberFormat="1" applyFont="1" applyFill="1" applyBorder="1" applyAlignment="1">
      <alignment horizontal="center"/>
    </xf>
    <xf numFmtId="1" fontId="21" fillId="20" borderId="47" xfId="0" applyNumberFormat="1" applyFont="1" applyFill="1" applyBorder="1" applyAlignment="1"/>
    <xf numFmtId="1" fontId="22" fillId="15" borderId="48" xfId="0" applyNumberFormat="1" applyFont="1" applyFill="1" applyBorder="1" applyAlignment="1">
      <alignment horizontal="center"/>
    </xf>
    <xf numFmtId="1" fontId="22" fillId="16" borderId="46" xfId="0" applyNumberFormat="1" applyFont="1" applyFill="1" applyBorder="1" applyAlignment="1">
      <alignment horizontal="center"/>
    </xf>
    <xf numFmtId="1" fontId="21" fillId="19" borderId="0" xfId="0" applyNumberFormat="1" applyFont="1" applyFill="1" applyBorder="1" applyAlignment="1"/>
    <xf numFmtId="1" fontId="21" fillId="19" borderId="47" xfId="0" applyNumberFormat="1" applyFont="1" applyFill="1" applyBorder="1" applyAlignment="1"/>
    <xf numFmtId="1" fontId="22" fillId="16" borderId="48" xfId="0" applyNumberFormat="1" applyFont="1" applyFill="1" applyBorder="1" applyAlignment="1">
      <alignment horizontal="center"/>
    </xf>
    <xf numFmtId="1" fontId="22" fillId="17" borderId="46" xfId="0" applyNumberFormat="1" applyFont="1" applyFill="1" applyBorder="1" applyAlignment="1">
      <alignment horizontal="center"/>
    </xf>
    <xf numFmtId="1" fontId="22" fillId="18" borderId="46" xfId="0" applyNumberFormat="1" applyFont="1" applyFill="1" applyBorder="1" applyAlignment="1">
      <alignment horizontal="center"/>
    </xf>
    <xf numFmtId="1" fontId="22" fillId="18" borderId="49" xfId="0" applyNumberFormat="1" applyFont="1" applyFill="1" applyBorder="1" applyAlignment="1">
      <alignment horizontal="center"/>
    </xf>
    <xf numFmtId="1" fontId="21" fillId="19" borderId="50" xfId="0" applyNumberFormat="1" applyFont="1" applyFill="1" applyBorder="1" applyAlignment="1"/>
    <xf numFmtId="1" fontId="21" fillId="19" borderId="51" xfId="0" applyNumberFormat="1" applyFont="1" applyFill="1" applyBorder="1" applyAlignment="1"/>
    <xf numFmtId="0" fontId="0" fillId="21" borderId="0" xfId="0" applyFill="1" applyAlignment="1" applyProtection="1">
      <alignment horizontal="center"/>
      <protection locked="0"/>
    </xf>
    <xf numFmtId="1" fontId="14" fillId="0" borderId="0" xfId="0" applyNumberFormat="1" applyFont="1"/>
    <xf numFmtId="1" fontId="0" fillId="0" borderId="0" xfId="0" applyNumberFormat="1"/>
    <xf numFmtId="1" fontId="0" fillId="0" borderId="19" xfId="0" applyNumberFormat="1" applyBorder="1"/>
    <xf numFmtId="1" fontId="8" fillId="0" borderId="16" xfId="0" applyNumberFormat="1" applyFont="1" applyBorder="1" applyAlignment="1">
      <alignment horizontal="left" vertical="top"/>
    </xf>
    <xf numFmtId="1" fontId="0" fillId="0" borderId="0" xfId="0" applyNumberFormat="1" applyBorder="1" applyAlignment="1">
      <alignment horizontal="center"/>
    </xf>
    <xf numFmtId="1" fontId="0" fillId="0" borderId="3" xfId="0" applyNumberFormat="1" applyBorder="1"/>
    <xf numFmtId="1" fontId="8" fillId="0" borderId="20" xfId="0" applyNumberFormat="1" applyFont="1" applyBorder="1" applyAlignment="1">
      <alignment horizontal="left" vertical="top"/>
    </xf>
    <xf numFmtId="1" fontId="11" fillId="0" borderId="21" xfId="0" applyNumberFormat="1" applyFont="1" applyBorder="1" applyAlignment="1">
      <alignment horizontal="center"/>
    </xf>
    <xf numFmtId="1" fontId="0" fillId="0" borderId="21" xfId="0" applyNumberFormat="1" applyBorder="1" applyAlignment="1">
      <alignment horizontal="center"/>
    </xf>
    <xf numFmtId="1" fontId="0" fillId="0" borderId="0" xfId="0" applyNumberFormat="1" applyAlignment="1">
      <alignment horizontal="center"/>
    </xf>
    <xf numFmtId="1" fontId="0" fillId="0" borderId="22" xfId="0" applyNumberFormat="1" applyBorder="1" applyAlignment="1">
      <alignment horizontal="center"/>
    </xf>
    <xf numFmtId="1" fontId="11" fillId="0" borderId="0" xfId="0" applyNumberFormat="1" applyFont="1" applyBorder="1" applyAlignment="1">
      <alignment horizontal="center"/>
    </xf>
    <xf numFmtId="1" fontId="8" fillId="0" borderId="23" xfId="0" applyNumberFormat="1" applyFont="1" applyBorder="1" applyAlignment="1">
      <alignment horizontal="center"/>
    </xf>
    <xf numFmtId="1" fontId="11" fillId="0" borderId="23" xfId="0" applyNumberFormat="1" applyFont="1" applyBorder="1" applyAlignment="1">
      <alignment horizontal="center"/>
    </xf>
    <xf numFmtId="1" fontId="11" fillId="0" borderId="9" xfId="0" applyNumberFormat="1" applyFont="1" applyBorder="1" applyAlignment="1">
      <alignment horizontal="center"/>
    </xf>
    <xf numFmtId="0" fontId="11" fillId="0" borderId="0" xfId="1" applyAlignment="1">
      <alignment horizontal="center" vertical="center"/>
    </xf>
    <xf numFmtId="0" fontId="11" fillId="0" borderId="0" xfId="1"/>
    <xf numFmtId="0" fontId="26" fillId="0" borderId="16" xfId="1" applyFont="1" applyBorder="1" applyAlignment="1">
      <alignment vertical="center" wrapText="1"/>
    </xf>
    <xf numFmtId="0" fontId="8" fillId="0" borderId="16" xfId="1" applyFont="1" applyBorder="1" applyAlignment="1">
      <alignment horizontal="center" vertical="center"/>
    </xf>
    <xf numFmtId="0" fontId="23" fillId="0" borderId="52" xfId="1" applyFont="1" applyBorder="1" applyAlignment="1">
      <alignment horizontal="left" vertical="center" wrapText="1"/>
    </xf>
    <xf numFmtId="1" fontId="23" fillId="0" borderId="16" xfId="1" applyNumberFormat="1" applyFont="1" applyBorder="1" applyAlignment="1">
      <alignment horizontal="center" vertical="center" wrapText="1"/>
    </xf>
    <xf numFmtId="1" fontId="23" fillId="0" borderId="20" xfId="1" applyNumberFormat="1" applyFont="1" applyBorder="1" applyAlignment="1">
      <alignment horizontal="center" vertical="center" wrapText="1"/>
    </xf>
    <xf numFmtId="1" fontId="23" fillId="0" borderId="22" xfId="1" applyNumberFormat="1" applyFont="1" applyBorder="1" applyAlignment="1">
      <alignment horizontal="center" vertical="center" wrapText="1"/>
    </xf>
    <xf numFmtId="1" fontId="23" fillId="0" borderId="21" xfId="1" applyNumberFormat="1" applyFont="1" applyBorder="1" applyAlignment="1">
      <alignment horizontal="center" vertical="center" wrapText="1"/>
    </xf>
    <xf numFmtId="1" fontId="23" fillId="0" borderId="0" xfId="1" applyNumberFormat="1" applyFont="1" applyBorder="1" applyAlignment="1">
      <alignment vertical="center" wrapText="1"/>
    </xf>
    <xf numFmtId="1" fontId="23" fillId="0" borderId="0" xfId="1" applyNumberFormat="1" applyFont="1" applyBorder="1" applyAlignment="1">
      <alignment horizontal="center" vertical="center" wrapText="1"/>
    </xf>
    <xf numFmtId="0" fontId="23" fillId="0" borderId="16" xfId="1" applyFont="1" applyBorder="1" applyAlignment="1">
      <alignment horizontal="left" vertical="center" wrapText="1"/>
    </xf>
    <xf numFmtId="1" fontId="23" fillId="0" borderId="16" xfId="1" applyNumberFormat="1" applyFont="1" applyBorder="1" applyAlignment="1" applyProtection="1">
      <alignment horizontal="center" vertical="center" wrapText="1"/>
      <protection locked="0"/>
    </xf>
    <xf numFmtId="1" fontId="11" fillId="0" borderId="22" xfId="1" applyNumberFormat="1" applyBorder="1" applyProtection="1">
      <protection locked="0"/>
    </xf>
    <xf numFmtId="1" fontId="23" fillId="0" borderId="20" xfId="1" applyNumberFormat="1" applyFont="1" applyBorder="1" applyAlignment="1" applyProtection="1">
      <alignment horizontal="center" vertical="center" wrapText="1"/>
      <protection locked="0"/>
    </xf>
    <xf numFmtId="0" fontId="8" fillId="0" borderId="22" xfId="1" applyFont="1" applyBorder="1" applyAlignment="1">
      <alignment horizontal="center" vertical="center"/>
    </xf>
    <xf numFmtId="1" fontId="23" fillId="0" borderId="53" xfId="1" applyNumberFormat="1" applyFont="1" applyBorder="1" applyAlignment="1">
      <alignment horizontal="center" vertical="center" wrapText="1"/>
    </xf>
    <xf numFmtId="1" fontId="23" fillId="0" borderId="21" xfId="1" applyNumberFormat="1" applyFont="1" applyBorder="1" applyAlignment="1" applyProtection="1">
      <alignment horizontal="center" vertical="center" wrapText="1"/>
      <protection locked="0"/>
    </xf>
    <xf numFmtId="1" fontId="23" fillId="0" borderId="54" xfId="1" applyNumberFormat="1" applyFont="1" applyBorder="1" applyAlignment="1">
      <alignment horizontal="center" vertical="center" wrapText="1"/>
    </xf>
    <xf numFmtId="0" fontId="24" fillId="0" borderId="55" xfId="1" applyFont="1" applyBorder="1" applyAlignment="1">
      <alignment vertical="center"/>
    </xf>
    <xf numFmtId="0" fontId="11" fillId="0" borderId="55" xfId="1" applyBorder="1" applyAlignment="1">
      <alignment horizontal="center" vertical="center"/>
    </xf>
    <xf numFmtId="0" fontId="11" fillId="0" borderId="55" xfId="1" applyBorder="1"/>
    <xf numFmtId="49" fontId="25" fillId="0" borderId="55" xfId="1" applyNumberFormat="1" applyFont="1" applyBorder="1" applyAlignment="1">
      <alignment horizontal="left" vertical="top" wrapText="1"/>
    </xf>
    <xf numFmtId="0" fontId="11" fillId="0" borderId="56" xfId="1" applyBorder="1"/>
    <xf numFmtId="0" fontId="11" fillId="0" borderId="56" xfId="1" applyBorder="1" applyAlignment="1">
      <alignment horizontal="center" vertical="center"/>
    </xf>
    <xf numFmtId="0" fontId="23" fillId="0" borderId="57" xfId="1" applyFont="1" applyBorder="1" applyAlignment="1">
      <alignment vertical="center"/>
    </xf>
    <xf numFmtId="0" fontId="11" fillId="0" borderId="57" xfId="1" applyBorder="1" applyAlignment="1">
      <alignment horizontal="center" vertical="center"/>
    </xf>
    <xf numFmtId="0" fontId="11" fillId="0" borderId="57" xfId="1" applyBorder="1"/>
    <xf numFmtId="0" fontId="11" fillId="0" borderId="58" xfId="1" applyBorder="1"/>
    <xf numFmtId="49" fontId="25" fillId="0" borderId="58" xfId="1" applyNumberFormat="1" applyFont="1" applyBorder="1" applyAlignment="1">
      <alignment horizontal="left" vertical="top" wrapText="1"/>
    </xf>
    <xf numFmtId="0" fontId="11" fillId="0" borderId="59" xfId="1" applyBorder="1"/>
    <xf numFmtId="0" fontId="11" fillId="0" borderId="60" xfId="1" applyBorder="1"/>
    <xf numFmtId="49" fontId="25" fillId="0" borderId="55" xfId="1" applyNumberFormat="1" applyFont="1" applyBorder="1" applyAlignment="1">
      <alignment vertical="center" wrapText="1"/>
    </xf>
    <xf numFmtId="0" fontId="13" fillId="0" borderId="55" xfId="1" applyFont="1" applyBorder="1"/>
    <xf numFmtId="0" fontId="11" fillId="0" borderId="61" xfId="1" applyBorder="1"/>
    <xf numFmtId="1" fontId="27" fillId="15" borderId="0" xfId="0" applyNumberFormat="1" applyFont="1" applyFill="1" applyBorder="1" applyAlignment="1">
      <alignment horizontal="center"/>
    </xf>
    <xf numFmtId="1" fontId="27" fillId="15" borderId="28" xfId="0" applyNumberFormat="1" applyFont="1" applyFill="1" applyBorder="1" applyAlignment="1">
      <alignment horizontal="center"/>
    </xf>
    <xf numFmtId="1" fontId="15" fillId="12" borderId="0" xfId="0" applyNumberFormat="1" applyFont="1" applyFill="1" applyBorder="1" applyAlignment="1">
      <alignment horizontal="center"/>
    </xf>
    <xf numFmtId="1" fontId="15" fillId="12" borderId="28" xfId="0" applyNumberFormat="1" applyFont="1" applyFill="1" applyBorder="1" applyAlignment="1">
      <alignment horizontal="center"/>
    </xf>
    <xf numFmtId="1" fontId="15" fillId="6" borderId="28" xfId="0" applyNumberFormat="1" applyFont="1" applyFill="1" applyBorder="1" applyAlignment="1">
      <alignment horizontal="center"/>
    </xf>
    <xf numFmtId="1" fontId="15" fillId="6" borderId="0" xfId="0" applyNumberFormat="1" applyFont="1" applyFill="1" applyAlignment="1">
      <alignment horizontal="center"/>
    </xf>
    <xf numFmtId="1" fontId="15" fillId="20" borderId="28" xfId="0" applyNumberFormat="1" applyFont="1" applyFill="1" applyBorder="1" applyAlignment="1">
      <alignment horizontal="center"/>
    </xf>
    <xf numFmtId="1" fontId="15" fillId="19" borderId="28" xfId="0" applyNumberFormat="1" applyFont="1" applyFill="1" applyBorder="1" applyAlignment="1">
      <alignment horizontal="center"/>
    </xf>
    <xf numFmtId="1" fontId="15" fillId="19" borderId="0" xfId="0" applyNumberFormat="1" applyFont="1" applyFill="1" applyBorder="1" applyAlignment="1" applyProtection="1">
      <alignment textRotation="90"/>
    </xf>
    <xf numFmtId="1" fontId="15" fillId="19" borderId="0" xfId="0" applyNumberFormat="1" applyFont="1" applyFill="1" applyBorder="1" applyAlignment="1" applyProtection="1">
      <alignment horizontal="center"/>
    </xf>
    <xf numFmtId="1" fontId="15" fillId="20" borderId="0" xfId="0" applyNumberFormat="1" applyFont="1" applyFill="1" applyBorder="1" applyAlignment="1"/>
    <xf numFmtId="0" fontId="28" fillId="0" borderId="0" xfId="0" applyFont="1" applyAlignment="1">
      <alignment horizontal="center" vertical="center"/>
    </xf>
    <xf numFmtId="1" fontId="0" fillId="21" borderId="0" xfId="0" applyNumberFormat="1" applyFill="1" applyAlignment="1" applyProtection="1">
      <alignment horizontal="center"/>
    </xf>
    <xf numFmtId="0" fontId="28" fillId="22" borderId="0" xfId="0" applyFont="1" applyFill="1" applyAlignment="1">
      <alignment horizontal="center" vertical="center"/>
    </xf>
    <xf numFmtId="0" fontId="0" fillId="21" borderId="0" xfId="0" applyFill="1" applyAlignment="1" applyProtection="1">
      <alignment horizontal="center"/>
    </xf>
    <xf numFmtId="0" fontId="11" fillId="0" borderId="55" xfId="1" applyFont="1" applyBorder="1"/>
    <xf numFmtId="0" fontId="11" fillId="0" borderId="58" xfId="1" applyFont="1" applyBorder="1"/>
    <xf numFmtId="0" fontId="29" fillId="0" borderId="55" xfId="1" applyFont="1" applyBorder="1"/>
    <xf numFmtId="0" fontId="19" fillId="7" borderId="10" xfId="0" applyFont="1" applyFill="1" applyBorder="1" applyAlignment="1"/>
    <xf numFmtId="0" fontId="19" fillId="0" borderId="3" xfId="0" applyFont="1" applyBorder="1" applyAlignment="1"/>
    <xf numFmtId="0" fontId="19" fillId="0" borderId="11" xfId="0" applyFont="1" applyBorder="1" applyAlignment="1"/>
    <xf numFmtId="0" fontId="9" fillId="2" borderId="13" xfId="0" applyFont="1" applyFill="1" applyBorder="1" applyAlignment="1" applyProtection="1">
      <alignment horizontal="left"/>
      <protection locked="0"/>
    </xf>
    <xf numFmtId="0" fontId="9" fillId="2" borderId="14" xfId="0" applyFont="1" applyFill="1" applyBorder="1" applyAlignment="1" applyProtection="1">
      <alignment horizontal="left"/>
      <protection locked="0"/>
    </xf>
    <xf numFmtId="0" fontId="9" fillId="2" borderId="15" xfId="0" applyFont="1" applyFill="1" applyBorder="1" applyAlignment="1" applyProtection="1">
      <alignment horizontal="left"/>
      <protection locked="0"/>
    </xf>
    <xf numFmtId="0" fontId="19" fillId="7" borderId="1" xfId="0" applyFont="1" applyFill="1" applyBorder="1" applyAlignment="1"/>
    <xf numFmtId="0" fontId="19" fillId="0" borderId="0" xfId="0" applyFont="1" applyAlignment="1"/>
    <xf numFmtId="0" fontId="19" fillId="0" borderId="2" xfId="0" applyFont="1" applyBorder="1" applyAlignment="1"/>
    <xf numFmtId="0" fontId="19" fillId="7" borderId="1" xfId="0" applyFont="1" applyFill="1" applyBorder="1" applyAlignment="1">
      <alignment vertical="top" wrapText="1"/>
    </xf>
    <xf numFmtId="0" fontId="19" fillId="0" borderId="0" xfId="0" applyFont="1" applyAlignment="1">
      <alignment vertical="top" wrapText="1"/>
    </xf>
    <xf numFmtId="0" fontId="19" fillId="0" borderId="2" xfId="0" applyFont="1" applyBorder="1" applyAlignment="1">
      <alignment vertical="top" wrapText="1"/>
    </xf>
    <xf numFmtId="1" fontId="23" fillId="0" borderId="53" xfId="1" applyNumberFormat="1" applyFont="1" applyBorder="1" applyAlignment="1">
      <alignment horizontal="right" vertical="center" wrapText="1"/>
    </xf>
    <xf numFmtId="1" fontId="23" fillId="0" borderId="0" xfId="1" applyNumberFormat="1" applyFont="1" applyBorder="1" applyAlignment="1">
      <alignment horizontal="right" vertical="center" wrapText="1"/>
    </xf>
    <xf numFmtId="1" fontId="23" fillId="0" borderId="22" xfId="1" applyNumberFormat="1" applyFont="1" applyBorder="1" applyAlignment="1">
      <alignment horizontal="left" vertical="center" wrapText="1"/>
    </xf>
    <xf numFmtId="1" fontId="23" fillId="0" borderId="21" xfId="1" applyNumberFormat="1" applyFont="1" applyBorder="1" applyAlignment="1">
      <alignment horizontal="left" vertical="center" wrapText="1"/>
    </xf>
    <xf numFmtId="49" fontId="25" fillId="0" borderId="55" xfId="1" applyNumberFormat="1" applyFont="1" applyBorder="1" applyAlignment="1">
      <alignment horizontal="left" vertical="top" wrapText="1"/>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21" xfId="1" applyFont="1" applyBorder="1" applyAlignment="1">
      <alignment horizontal="center" vertical="center"/>
    </xf>
    <xf numFmtId="0" fontId="8" fillId="0" borderId="16" xfId="1" applyFont="1" applyBorder="1" applyAlignment="1">
      <alignment horizontal="center" vertical="center"/>
    </xf>
    <xf numFmtId="0" fontId="0" fillId="0" borderId="24" xfId="0" applyBorder="1" applyAlignment="1" applyProtection="1">
      <protection locked="0"/>
    </xf>
    <xf numFmtId="0" fontId="0" fillId="0" borderId="25" xfId="0" applyBorder="1" applyAlignment="1" applyProtection="1">
      <protection locked="0"/>
    </xf>
    <xf numFmtId="1" fontId="15" fillId="12" borderId="0" xfId="0" applyNumberFormat="1" applyFont="1" applyFill="1" applyAlignment="1">
      <alignment horizontal="center" textRotation="90"/>
    </xf>
  </cellXfs>
  <cellStyles count="2">
    <cellStyle name="Standaard" xfId="0" builtinId="0"/>
    <cellStyle name="Standaard 2" xfId="1"/>
  </cellStyles>
  <dxfs count="1704">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ont>
        <color theme="0"/>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99FF99"/>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s>
  <tableStyles count="0" defaultTableStyle="TableStyleMedium9" defaultPivotStyle="PivotStyleLight16"/>
  <colors>
    <mruColors>
      <color rgb="FF99FF99"/>
      <color rgb="FFCCFFFF"/>
      <color rgb="FFFF0000"/>
      <color rgb="FFFF3300"/>
      <color rgb="FFCC0000"/>
      <color rgb="FFCCFFCC"/>
      <color rgb="FF6600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Schoolnorm plus</c:v>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profiel'!$E$8,'Result. ond profiel'!$H$8,'Result. ond profiel'!$K$8,'Result. ond profiel'!$N$8,'Result. ond profiel'!$R$8,'Result. ond profiel'!$V$8,'Result. ond profiel'!$Z$8,'Result. ond profiel'!$AD$8,'Result. ond profiel'!$AH$8,'Result. ond profiel'!$AK$8,'Result. ond profiel'!$AN$8)</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smooth val="0"/>
          <c:extLst>
            <c:ext xmlns:c16="http://schemas.microsoft.com/office/drawing/2014/chart" uri="{C3380CC4-5D6E-409C-BE32-E72D297353CC}">
              <c16:uniqueId val="{00000000-4195-4681-8D12-0EBE4C8F5EF6}"/>
            </c:ext>
          </c:extLst>
        </c:ser>
        <c:ser>
          <c:idx val="0"/>
          <c:order val="1"/>
          <c:tx>
            <c:v>Schoolnorm basis</c:v>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profiel'!$C$8,'Result. ond profiel'!$F$8,'Result. ond profiel'!$I$8,'Result. ond profiel'!$L$8,'Result. ond profiel'!$O$8,'Result. ond profiel'!$T$8,'Result. ond profiel'!$W$8,'Result. ond profiel'!$AB$8,'Result. ond profiel'!$AE$8,'Result. ond profiel'!$AI$8,'Result. ond profiel'!$AL$8)</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smooth val="0"/>
          <c:extLst>
            <c:ext xmlns:c16="http://schemas.microsoft.com/office/drawing/2014/chart" uri="{C3380CC4-5D6E-409C-BE32-E72D297353CC}">
              <c16:uniqueId val="{00000001-4195-4681-8D12-0EBE4C8F5EF6}"/>
            </c:ext>
          </c:extLst>
        </c:ser>
        <c:ser>
          <c:idx val="2"/>
          <c:order val="2"/>
          <c:tx>
            <c:v>Landelijke norm plus (213)</c:v>
          </c:tx>
          <c:spPr>
            <a:ln w="19050" cap="rnd" cmpd="sng" algn="ctr">
              <a:solidFill>
                <a:schemeClr val="accent3">
                  <a:shade val="95000"/>
                  <a:satMod val="105000"/>
                </a:schemeClr>
              </a:solidFill>
              <a:round/>
            </a:ln>
            <a:effectLst/>
          </c:spPr>
          <c:marker>
            <c:symbol val="none"/>
          </c:marker>
          <c:dLbls>
            <c:delete val="1"/>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profiel'!$AS$11:$AS$21</c:f>
              <c:numCache>
                <c:formatCode>General</c:formatCode>
                <c:ptCount val="11"/>
                <c:pt idx="0">
                  <c:v>213</c:v>
                </c:pt>
                <c:pt idx="1">
                  <c:v>213</c:v>
                </c:pt>
                <c:pt idx="2">
                  <c:v>213</c:v>
                </c:pt>
                <c:pt idx="3">
                  <c:v>213</c:v>
                </c:pt>
                <c:pt idx="4">
                  <c:v>213</c:v>
                </c:pt>
                <c:pt idx="5">
                  <c:v>213</c:v>
                </c:pt>
                <c:pt idx="6">
                  <c:v>213</c:v>
                </c:pt>
                <c:pt idx="7">
                  <c:v>213</c:v>
                </c:pt>
                <c:pt idx="8">
                  <c:v>213</c:v>
                </c:pt>
                <c:pt idx="9">
                  <c:v>213</c:v>
                </c:pt>
                <c:pt idx="10">
                  <c:v>213</c:v>
                </c:pt>
              </c:numCache>
            </c:numRef>
          </c:val>
          <c:smooth val="0"/>
          <c:extLst>
            <c:ext xmlns:c16="http://schemas.microsoft.com/office/drawing/2014/chart" uri="{C3380CC4-5D6E-409C-BE32-E72D297353CC}">
              <c16:uniqueId val="{00000002-4195-4681-8D12-0EBE4C8F5EF6}"/>
            </c:ext>
          </c:extLst>
        </c:ser>
        <c:ser>
          <c:idx val="3"/>
          <c:order val="3"/>
          <c:tx>
            <c:v>Landelijke norm basis (187)</c:v>
          </c:tx>
          <c:spPr>
            <a:ln w="19050" cap="rnd" cmpd="sng" algn="ctr">
              <a:solidFill>
                <a:schemeClr val="accent4">
                  <a:shade val="95000"/>
                  <a:satMod val="105000"/>
                </a:schemeClr>
              </a:solidFill>
              <a:round/>
            </a:ln>
            <a:effectLst/>
          </c:spPr>
          <c:marker>
            <c:symbol val="none"/>
          </c:marker>
          <c:dLbls>
            <c:delete val="1"/>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profiel'!$AR$11:$AR$21</c:f>
              <c:numCache>
                <c:formatCode>General</c:formatCode>
                <c:ptCount val="11"/>
                <c:pt idx="0">
                  <c:v>187</c:v>
                </c:pt>
                <c:pt idx="1">
                  <c:v>187</c:v>
                </c:pt>
                <c:pt idx="2">
                  <c:v>187</c:v>
                </c:pt>
                <c:pt idx="3">
                  <c:v>187</c:v>
                </c:pt>
                <c:pt idx="4">
                  <c:v>187</c:v>
                </c:pt>
                <c:pt idx="5">
                  <c:v>187</c:v>
                </c:pt>
                <c:pt idx="6">
                  <c:v>187</c:v>
                </c:pt>
                <c:pt idx="7">
                  <c:v>187</c:v>
                </c:pt>
                <c:pt idx="8">
                  <c:v>187</c:v>
                </c:pt>
                <c:pt idx="9">
                  <c:v>187</c:v>
                </c:pt>
                <c:pt idx="10">
                  <c:v>187</c:v>
                </c:pt>
              </c:numCache>
            </c:numRef>
          </c:val>
          <c:smooth val="0"/>
          <c:extLst>
            <c:ext xmlns:c16="http://schemas.microsoft.com/office/drawing/2014/chart" uri="{C3380CC4-5D6E-409C-BE32-E72D297353CC}">
              <c16:uniqueId val="{00000003-4195-4681-8D12-0EBE4C8F5EF6}"/>
            </c:ext>
          </c:extLst>
        </c:ser>
        <c:ser>
          <c:idx val="5"/>
          <c:order val="4"/>
          <c:tx>
            <c:v>Ambitie plus</c:v>
          </c:tx>
          <c:spPr>
            <a:ln w="19050" cap="rnd" cmpd="sng" algn="ctr">
              <a:solidFill>
                <a:schemeClr val="accent6">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profiel'!$E$9,'Result. ond profiel'!$H$9,'Result. ond profiel'!$K$9,'Result. ond profiel'!$N$9,'Result. ond profiel'!$R$9,'Result. ond profiel'!$V$9,'Result. ond profiel'!$Z$9,'Result. ond profiel'!$AD$9,'Result. ond profiel'!$AH$9,'Result. ond profiel'!$AK$9,'Result. ond profiel'!$AN$9)</c:f>
              <c:numCache>
                <c:formatCode>0</c:formatCode>
                <c:ptCount val="11"/>
              </c:numCache>
            </c:numRef>
          </c:val>
          <c:smooth val="0"/>
          <c:extLst>
            <c:ext xmlns:c16="http://schemas.microsoft.com/office/drawing/2014/chart" uri="{C3380CC4-5D6E-409C-BE32-E72D297353CC}">
              <c16:uniqueId val="{00000004-4195-4681-8D12-0EBE4C8F5EF6}"/>
            </c:ext>
          </c:extLst>
        </c:ser>
        <c:ser>
          <c:idx val="4"/>
          <c:order val="5"/>
          <c:tx>
            <c:v>Ambitie basis</c:v>
          </c:tx>
          <c:spPr>
            <a:ln w="19050" cap="rnd" cmpd="sng" algn="ctr">
              <a:solidFill>
                <a:schemeClr val="accent5">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profiel'!$C$9,'Result. ond profiel'!$F$9,'Result. ond profiel'!$I$9,'Result. ond profiel'!$L$9,'Result. ond profiel'!$O$9,'Result. ond profiel'!$T$9,'Result. ond profiel'!$W$9,'Result. ond profiel'!$AB$9,'Result. ond profiel'!$AE$9,'Result. ond profiel'!$AI$9,'Result. ond profiel'!$AL$9)</c:f>
              <c:numCache>
                <c:formatCode>0</c:formatCode>
                <c:ptCount val="11"/>
              </c:numCache>
            </c:numRef>
          </c:val>
          <c:smooth val="0"/>
          <c:extLst>
            <c:ext xmlns:c16="http://schemas.microsoft.com/office/drawing/2014/chart" uri="{C3380CC4-5D6E-409C-BE32-E72D297353CC}">
              <c16:uniqueId val="{00000005-4195-4681-8D12-0EBE4C8F5EF6}"/>
            </c:ext>
          </c:extLst>
        </c:ser>
        <c:dLbls>
          <c:dLblPos val="ctr"/>
          <c:showLegendKey val="0"/>
          <c:showVal val="1"/>
          <c:showCatName val="0"/>
          <c:showSerName val="0"/>
          <c:showPercent val="0"/>
          <c:showBubbleSize val="0"/>
        </c:dLbls>
        <c:marker val="1"/>
        <c:smooth val="0"/>
        <c:axId val="185014744"/>
        <c:axId val="64156152"/>
      </c:lineChart>
      <c:catAx>
        <c:axId val="18501474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nl-NL"/>
          </a:p>
        </c:txPr>
        <c:crossAx val="64156152"/>
        <c:crosses val="autoZero"/>
        <c:auto val="0"/>
        <c:lblAlgn val="ctr"/>
        <c:lblOffset val="100"/>
        <c:noMultiLvlLbl val="0"/>
      </c:catAx>
      <c:valAx>
        <c:axId val="64156152"/>
        <c:scaling>
          <c:orientation val="minMax"/>
          <c:max val="230"/>
          <c:min val="17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crossAx val="185014744"/>
        <c:crosses val="autoZero"/>
        <c:crossBetween val="between"/>
        <c:majorUnit val="5"/>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'Schooloverzicht OC'!$A$5</c:f>
              <c:strCache>
                <c:ptCount val="1"/>
                <c:pt idx="0">
                  <c:v>M3</c:v>
                </c:pt>
              </c:strCache>
            </c:strRef>
          </c:tx>
          <c:invertIfNegative val="0"/>
          <c:cat>
            <c:strRef>
              <c:f>'Schooloverzicht OC'!$A$6:$A$8</c:f>
              <c:strCache>
                <c:ptCount val="3"/>
                <c:pt idx="0">
                  <c:v>Plus</c:v>
                </c:pt>
                <c:pt idx="1">
                  <c:v>Basis</c:v>
                </c:pt>
                <c:pt idx="2">
                  <c:v>Breedte</c:v>
                </c:pt>
              </c:strCache>
            </c:strRef>
          </c:cat>
          <c:val>
            <c:numRef>
              <c:f>'Schooloverzicht OC'!$D$6:$D$8</c:f>
              <c:numCache>
                <c:formatCode>0</c:formatCode>
                <c:ptCount val="3"/>
                <c:pt idx="0">
                  <c:v>0</c:v>
                </c:pt>
                <c:pt idx="1">
                  <c:v>0</c:v>
                </c:pt>
                <c:pt idx="2">
                  <c:v>0</c:v>
                </c:pt>
              </c:numCache>
            </c:numRef>
          </c:val>
          <c:extLst>
            <c:ext xmlns:c16="http://schemas.microsoft.com/office/drawing/2014/chart" uri="{C3380CC4-5D6E-409C-BE32-E72D297353CC}">
              <c16:uniqueId val="{00000000-F2B3-45CD-B0E9-39AB69B2F487}"/>
            </c:ext>
          </c:extLst>
        </c:ser>
        <c:ser>
          <c:idx val="6"/>
          <c:order val="1"/>
          <c:tx>
            <c:strRef>
              <c:f>'Schooloverzicht OC'!$I$5</c:f>
              <c:strCache>
                <c:ptCount val="1"/>
                <c:pt idx="0">
                  <c:v>E3</c:v>
                </c:pt>
              </c:strCache>
            </c:strRef>
          </c:tx>
          <c:invertIfNegative val="0"/>
          <c:val>
            <c:numRef>
              <c:f>'Schooloverzicht OC'!$L$6:$L$8</c:f>
              <c:numCache>
                <c:formatCode>0</c:formatCode>
                <c:ptCount val="3"/>
                <c:pt idx="0">
                  <c:v>0</c:v>
                </c:pt>
                <c:pt idx="1">
                  <c:v>0</c:v>
                </c:pt>
                <c:pt idx="2">
                  <c:v>0</c:v>
                </c:pt>
              </c:numCache>
            </c:numRef>
          </c:val>
          <c:extLst>
            <c:ext xmlns:c16="http://schemas.microsoft.com/office/drawing/2014/chart" uri="{C3380CC4-5D6E-409C-BE32-E72D297353CC}">
              <c16:uniqueId val="{00000001-F2B3-45CD-B0E9-39AB69B2F487}"/>
            </c:ext>
          </c:extLst>
        </c:ser>
        <c:ser>
          <c:idx val="0"/>
          <c:order val="2"/>
          <c:tx>
            <c:strRef>
              <c:f>'Schooloverzicht OC'!$A$10</c:f>
              <c:strCache>
                <c:ptCount val="1"/>
                <c:pt idx="0">
                  <c:v>M4</c:v>
                </c:pt>
              </c:strCache>
            </c:strRef>
          </c:tx>
          <c:invertIfNegative val="0"/>
          <c:cat>
            <c:strRef>
              <c:f>'Schooloverzicht OC'!$A$6:$A$8</c:f>
              <c:strCache>
                <c:ptCount val="3"/>
                <c:pt idx="0">
                  <c:v>Plus</c:v>
                </c:pt>
                <c:pt idx="1">
                  <c:v>Basis</c:v>
                </c:pt>
                <c:pt idx="2">
                  <c:v>Breedte</c:v>
                </c:pt>
              </c:strCache>
            </c:strRef>
          </c:cat>
          <c:val>
            <c:numRef>
              <c:f>'Schooloverzicht OC'!$D$11:$D$13</c:f>
              <c:numCache>
                <c:formatCode>0</c:formatCode>
                <c:ptCount val="3"/>
                <c:pt idx="0">
                  <c:v>0</c:v>
                </c:pt>
                <c:pt idx="1">
                  <c:v>0</c:v>
                </c:pt>
                <c:pt idx="2">
                  <c:v>0</c:v>
                </c:pt>
              </c:numCache>
            </c:numRef>
          </c:val>
          <c:extLst>
            <c:ext xmlns:c16="http://schemas.microsoft.com/office/drawing/2014/chart" uri="{C3380CC4-5D6E-409C-BE32-E72D297353CC}">
              <c16:uniqueId val="{00000002-F2B3-45CD-B0E9-39AB69B2F487}"/>
            </c:ext>
          </c:extLst>
        </c:ser>
        <c:ser>
          <c:idx val="7"/>
          <c:order val="3"/>
          <c:tx>
            <c:strRef>
              <c:f>'Schooloverzicht OC'!$I$10</c:f>
              <c:strCache>
                <c:ptCount val="1"/>
                <c:pt idx="0">
                  <c:v>E4</c:v>
                </c:pt>
              </c:strCache>
            </c:strRef>
          </c:tx>
          <c:invertIfNegative val="0"/>
          <c:val>
            <c:numRef>
              <c:f>'Schooloverzicht OC'!$L$11:$L$13</c:f>
              <c:numCache>
                <c:formatCode>0</c:formatCode>
                <c:ptCount val="3"/>
                <c:pt idx="0">
                  <c:v>0</c:v>
                </c:pt>
                <c:pt idx="1">
                  <c:v>0</c:v>
                </c:pt>
                <c:pt idx="2">
                  <c:v>0</c:v>
                </c:pt>
              </c:numCache>
            </c:numRef>
          </c:val>
          <c:extLst>
            <c:ext xmlns:c16="http://schemas.microsoft.com/office/drawing/2014/chart" uri="{C3380CC4-5D6E-409C-BE32-E72D297353CC}">
              <c16:uniqueId val="{00000003-F2B3-45CD-B0E9-39AB69B2F487}"/>
            </c:ext>
          </c:extLst>
        </c:ser>
        <c:ser>
          <c:idx val="2"/>
          <c:order val="4"/>
          <c:tx>
            <c:strRef>
              <c:f>'Schooloverzicht OC'!$A$15</c:f>
              <c:strCache>
                <c:ptCount val="1"/>
                <c:pt idx="0">
                  <c:v>M5</c:v>
                </c:pt>
              </c:strCache>
            </c:strRef>
          </c:tx>
          <c:invertIfNegative val="0"/>
          <c:val>
            <c:numRef>
              <c:f>'Schooloverzicht OC'!$D$16:$D$18</c:f>
              <c:numCache>
                <c:formatCode>0</c:formatCode>
                <c:ptCount val="3"/>
                <c:pt idx="0">
                  <c:v>0</c:v>
                </c:pt>
                <c:pt idx="1">
                  <c:v>0</c:v>
                </c:pt>
                <c:pt idx="2">
                  <c:v>0</c:v>
                </c:pt>
              </c:numCache>
            </c:numRef>
          </c:val>
          <c:extLst>
            <c:ext xmlns:c16="http://schemas.microsoft.com/office/drawing/2014/chart" uri="{C3380CC4-5D6E-409C-BE32-E72D297353CC}">
              <c16:uniqueId val="{00000004-F2B3-45CD-B0E9-39AB69B2F487}"/>
            </c:ext>
          </c:extLst>
        </c:ser>
        <c:ser>
          <c:idx val="8"/>
          <c:order val="5"/>
          <c:tx>
            <c:strRef>
              <c:f>'Schooloverzicht OC'!$I$15</c:f>
              <c:strCache>
                <c:ptCount val="1"/>
                <c:pt idx="0">
                  <c:v>E5</c:v>
                </c:pt>
              </c:strCache>
            </c:strRef>
          </c:tx>
          <c:invertIfNegative val="0"/>
          <c:val>
            <c:numRef>
              <c:f>'Schooloverzicht OC'!$L$16:$L$18</c:f>
              <c:numCache>
                <c:formatCode>0</c:formatCode>
                <c:ptCount val="3"/>
                <c:pt idx="0">
                  <c:v>0</c:v>
                </c:pt>
                <c:pt idx="1">
                  <c:v>0</c:v>
                </c:pt>
                <c:pt idx="2">
                  <c:v>0</c:v>
                </c:pt>
              </c:numCache>
            </c:numRef>
          </c:val>
          <c:extLst>
            <c:ext xmlns:c16="http://schemas.microsoft.com/office/drawing/2014/chart" uri="{C3380CC4-5D6E-409C-BE32-E72D297353CC}">
              <c16:uniqueId val="{00000005-F2B3-45CD-B0E9-39AB69B2F487}"/>
            </c:ext>
          </c:extLst>
        </c:ser>
        <c:ser>
          <c:idx val="3"/>
          <c:order val="6"/>
          <c:tx>
            <c:strRef>
              <c:f>'Schooloverzicht OC'!$A$20</c:f>
              <c:strCache>
                <c:ptCount val="1"/>
                <c:pt idx="0">
                  <c:v>M6</c:v>
                </c:pt>
              </c:strCache>
            </c:strRef>
          </c:tx>
          <c:invertIfNegative val="0"/>
          <c:val>
            <c:numRef>
              <c:f>'Schooloverzicht OC'!$D$21:$D$23</c:f>
              <c:numCache>
                <c:formatCode>0</c:formatCode>
                <c:ptCount val="3"/>
                <c:pt idx="0">
                  <c:v>0</c:v>
                </c:pt>
                <c:pt idx="1">
                  <c:v>0</c:v>
                </c:pt>
                <c:pt idx="2">
                  <c:v>0</c:v>
                </c:pt>
              </c:numCache>
            </c:numRef>
          </c:val>
          <c:extLst>
            <c:ext xmlns:c16="http://schemas.microsoft.com/office/drawing/2014/chart" uri="{C3380CC4-5D6E-409C-BE32-E72D297353CC}">
              <c16:uniqueId val="{00000006-F2B3-45CD-B0E9-39AB69B2F487}"/>
            </c:ext>
          </c:extLst>
        </c:ser>
        <c:ser>
          <c:idx val="9"/>
          <c:order val="7"/>
          <c:tx>
            <c:strRef>
              <c:f>'Schooloverzicht OC'!$I$20</c:f>
              <c:strCache>
                <c:ptCount val="1"/>
                <c:pt idx="0">
                  <c:v>E6</c:v>
                </c:pt>
              </c:strCache>
            </c:strRef>
          </c:tx>
          <c:invertIfNegative val="0"/>
          <c:val>
            <c:numRef>
              <c:f>'Schooloverzicht OC'!$L$21:$L$23</c:f>
              <c:numCache>
                <c:formatCode>0</c:formatCode>
                <c:ptCount val="3"/>
                <c:pt idx="0">
                  <c:v>0</c:v>
                </c:pt>
                <c:pt idx="1">
                  <c:v>0</c:v>
                </c:pt>
                <c:pt idx="2">
                  <c:v>0</c:v>
                </c:pt>
              </c:numCache>
            </c:numRef>
          </c:val>
          <c:extLst>
            <c:ext xmlns:c16="http://schemas.microsoft.com/office/drawing/2014/chart" uri="{C3380CC4-5D6E-409C-BE32-E72D297353CC}">
              <c16:uniqueId val="{00000007-F2B3-45CD-B0E9-39AB69B2F487}"/>
            </c:ext>
          </c:extLst>
        </c:ser>
        <c:ser>
          <c:idx val="4"/>
          <c:order val="8"/>
          <c:tx>
            <c:strRef>
              <c:f>'Schooloverzicht OC'!$A$25</c:f>
              <c:strCache>
                <c:ptCount val="1"/>
                <c:pt idx="0">
                  <c:v>M7</c:v>
                </c:pt>
              </c:strCache>
            </c:strRef>
          </c:tx>
          <c:invertIfNegative val="0"/>
          <c:val>
            <c:numRef>
              <c:f>'Schooloverzicht OC'!$D$26:$D$28</c:f>
              <c:numCache>
                <c:formatCode>0</c:formatCode>
                <c:ptCount val="3"/>
                <c:pt idx="0">
                  <c:v>0</c:v>
                </c:pt>
                <c:pt idx="1">
                  <c:v>0</c:v>
                </c:pt>
                <c:pt idx="2">
                  <c:v>0</c:v>
                </c:pt>
              </c:numCache>
            </c:numRef>
          </c:val>
          <c:extLst>
            <c:ext xmlns:c16="http://schemas.microsoft.com/office/drawing/2014/chart" uri="{C3380CC4-5D6E-409C-BE32-E72D297353CC}">
              <c16:uniqueId val="{00000008-F2B3-45CD-B0E9-39AB69B2F487}"/>
            </c:ext>
          </c:extLst>
        </c:ser>
        <c:ser>
          <c:idx val="10"/>
          <c:order val="9"/>
          <c:tx>
            <c:strRef>
              <c:f>'Schooloverzicht OC'!$I$25</c:f>
              <c:strCache>
                <c:ptCount val="1"/>
                <c:pt idx="0">
                  <c:v>E7</c:v>
                </c:pt>
              </c:strCache>
            </c:strRef>
          </c:tx>
          <c:invertIfNegative val="0"/>
          <c:val>
            <c:numRef>
              <c:f>'Schooloverzicht OC'!$L$26:$L$28</c:f>
              <c:numCache>
                <c:formatCode>0</c:formatCode>
                <c:ptCount val="3"/>
                <c:pt idx="0">
                  <c:v>0</c:v>
                </c:pt>
                <c:pt idx="1">
                  <c:v>0</c:v>
                </c:pt>
                <c:pt idx="2">
                  <c:v>0</c:v>
                </c:pt>
              </c:numCache>
            </c:numRef>
          </c:val>
          <c:extLst>
            <c:ext xmlns:c16="http://schemas.microsoft.com/office/drawing/2014/chart" uri="{C3380CC4-5D6E-409C-BE32-E72D297353CC}">
              <c16:uniqueId val="{00000009-F2B3-45CD-B0E9-39AB69B2F487}"/>
            </c:ext>
          </c:extLst>
        </c:ser>
        <c:ser>
          <c:idx val="5"/>
          <c:order val="10"/>
          <c:tx>
            <c:strRef>
              <c:f>'Schooloverzicht OC'!$A$30</c:f>
              <c:strCache>
                <c:ptCount val="1"/>
                <c:pt idx="0">
                  <c:v>M8</c:v>
                </c:pt>
              </c:strCache>
            </c:strRef>
          </c:tx>
          <c:invertIfNegative val="0"/>
          <c:val>
            <c:numRef>
              <c:f>'Schooloverzicht OC'!$D$31:$D$33</c:f>
              <c:numCache>
                <c:formatCode>0</c:formatCode>
                <c:ptCount val="3"/>
                <c:pt idx="0">
                  <c:v>0</c:v>
                </c:pt>
                <c:pt idx="1">
                  <c:v>0</c:v>
                </c:pt>
                <c:pt idx="2">
                  <c:v>0</c:v>
                </c:pt>
              </c:numCache>
            </c:numRef>
          </c:val>
          <c:extLst>
            <c:ext xmlns:c16="http://schemas.microsoft.com/office/drawing/2014/chart" uri="{C3380CC4-5D6E-409C-BE32-E72D297353CC}">
              <c16:uniqueId val="{0000000A-F2B3-45CD-B0E9-39AB69B2F487}"/>
            </c:ext>
          </c:extLst>
        </c:ser>
        <c:dLbls>
          <c:showLegendKey val="0"/>
          <c:showVal val="0"/>
          <c:showCatName val="0"/>
          <c:showSerName val="0"/>
          <c:showPercent val="0"/>
          <c:showBubbleSize val="0"/>
        </c:dLbls>
        <c:gapWidth val="150"/>
        <c:axId val="394993696"/>
        <c:axId val="394994088"/>
      </c:barChart>
      <c:catAx>
        <c:axId val="394993696"/>
        <c:scaling>
          <c:orientation val="minMax"/>
        </c:scaling>
        <c:delete val="0"/>
        <c:axPos val="b"/>
        <c:numFmt formatCode="General" sourceLinked="0"/>
        <c:majorTickMark val="none"/>
        <c:minorTickMark val="none"/>
        <c:tickLblPos val="nextTo"/>
        <c:crossAx val="394994088"/>
        <c:crosses val="autoZero"/>
        <c:auto val="1"/>
        <c:lblAlgn val="ctr"/>
        <c:lblOffset val="100"/>
        <c:noMultiLvlLbl val="0"/>
      </c:catAx>
      <c:valAx>
        <c:axId val="394994088"/>
        <c:scaling>
          <c:orientation val="minMax"/>
          <c:max val="230"/>
          <c:min val="170"/>
        </c:scaling>
        <c:delete val="0"/>
        <c:axPos val="l"/>
        <c:majorGridlines/>
        <c:numFmt formatCode="0" sourceLinked="1"/>
        <c:majorTickMark val="none"/>
        <c:minorTickMark val="none"/>
        <c:tickLblPos val="nextTo"/>
        <c:crossAx val="394993696"/>
        <c:crosses val="autoZero"/>
        <c:crossBetween val="between"/>
        <c:majorUnit val="10"/>
        <c:minorUnit val="10"/>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304800</xdr:colOff>
      <xdr:row>10</xdr:row>
      <xdr:rowOff>85725</xdr:rowOff>
    </xdr:from>
    <xdr:to>
      <xdr:col>39</xdr:col>
      <xdr:colOff>123825</xdr:colOff>
      <xdr:row>29</xdr:row>
      <xdr:rowOff>90488</xdr:rowOff>
    </xdr:to>
    <xdr:graphicFrame macro="">
      <xdr:nvGraphicFramePr>
        <xdr:cNvPr id="3"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133349</xdr:rowOff>
    </xdr:from>
    <xdr:to>
      <xdr:col>11</xdr:col>
      <xdr:colOff>533400</xdr:colOff>
      <xdr:row>68</xdr:row>
      <xdr:rowOff>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75"/>
  <sheetViews>
    <sheetView workbookViewId="0">
      <pane xSplit="5" ySplit="7" topLeftCell="F8" activePane="bottomRight" state="frozen"/>
      <selection activeCell="C9" sqref="C9"/>
      <selection pane="topRight" activeCell="C9" sqref="C9"/>
      <selection pane="bottomLeft" activeCell="C9" sqref="C9"/>
      <selection pane="bottomRight" activeCell="C9" sqref="C9"/>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21"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7" customWidth="1"/>
    <col min="47" max="47" width="7.42578125" customWidth="1"/>
    <col min="48" max="48" width="7.7109375" customWidth="1"/>
    <col min="49" max="49" width="7.5703125" customWidth="1"/>
    <col min="50" max="50" width="6.7109375" customWidth="1"/>
    <col min="52" max="52" width="6.7109375" customWidth="1"/>
    <col min="53" max="53" width="7" customWidth="1"/>
    <col min="54" max="54" width="7.7109375" customWidth="1"/>
    <col min="55" max="55" width="1.140625" customWidth="1"/>
  </cols>
  <sheetData>
    <row r="1" spans="1:55" ht="18" customHeight="1" x14ac:dyDescent="0.2">
      <c r="B1" s="8" t="s">
        <v>2</v>
      </c>
      <c r="C1" s="250" t="s">
        <v>88</v>
      </c>
      <c r="D1" s="251"/>
      <c r="E1" s="251"/>
      <c r="F1" s="251"/>
      <c r="G1" s="251"/>
      <c r="H1" s="251"/>
      <c r="I1" s="251"/>
      <c r="J1" s="251"/>
      <c r="K1" s="251"/>
      <c r="L1" s="251"/>
      <c r="M1" s="251"/>
      <c r="N1" s="252"/>
      <c r="O1" s="16"/>
      <c r="P1" s="7"/>
      <c r="Q1" s="57" t="s">
        <v>21</v>
      </c>
    </row>
    <row r="2" spans="1:55" ht="18" customHeight="1" x14ac:dyDescent="0.2">
      <c r="B2" s="8" t="s">
        <v>3</v>
      </c>
      <c r="C2" s="250" t="s">
        <v>35</v>
      </c>
      <c r="D2" s="251"/>
      <c r="E2" s="251"/>
      <c r="F2" s="251"/>
      <c r="G2" s="251"/>
      <c r="H2" s="251"/>
      <c r="I2" s="251"/>
      <c r="J2" s="251"/>
      <c r="K2" s="251"/>
      <c r="L2" s="251"/>
      <c r="M2" s="251"/>
      <c r="N2" s="252"/>
      <c r="O2" s="16"/>
      <c r="P2" s="7"/>
    </row>
    <row r="3" spans="1:55" ht="12" customHeight="1" x14ac:dyDescent="0.15">
      <c r="B3" s="8"/>
      <c r="C3" s="13"/>
      <c r="D3" s="13"/>
      <c r="E3" s="13"/>
      <c r="F3" s="119"/>
      <c r="G3" s="16"/>
      <c r="H3" s="7"/>
      <c r="I3" s="41"/>
      <c r="J3" s="42"/>
      <c r="K3" s="7"/>
      <c r="L3" s="6"/>
      <c r="M3" s="7"/>
      <c r="N3" s="17"/>
      <c r="O3" s="16"/>
      <c r="P3" s="7"/>
      <c r="U3" s="12">
        <f>COUNTIF(G:G,"I")</f>
        <v>1</v>
      </c>
      <c r="V3" s="12">
        <f>COUNTIF(L:L,"Plus")</f>
        <v>0</v>
      </c>
      <c r="W3" s="12">
        <f>COUNTIF(O:O,"Plus")</f>
        <v>1</v>
      </c>
      <c r="AF3" s="12">
        <f>COUNTIF(I:I,"A")</f>
        <v>1</v>
      </c>
      <c r="AG3" s="12">
        <f>COUNTIF(L:L,"Plus")</f>
        <v>0</v>
      </c>
      <c r="AH3" s="12">
        <f>COUNTIF(O:O,"Plus")</f>
        <v>1</v>
      </c>
    </row>
    <row r="4" spans="1:55" ht="12" customHeight="1" x14ac:dyDescent="0.15">
      <c r="B4" s="8" t="s">
        <v>4</v>
      </c>
      <c r="C4" s="16">
        <f>SUM(D:D)</f>
        <v>0</v>
      </c>
      <c r="D4" s="13"/>
      <c r="E4" s="13"/>
      <c r="F4" s="119"/>
      <c r="G4" s="16"/>
      <c r="H4" s="7"/>
      <c r="I4" s="41"/>
      <c r="J4" s="42"/>
      <c r="K4" s="7"/>
      <c r="L4" s="6"/>
      <c r="M4" s="7"/>
      <c r="N4" s="7"/>
      <c r="O4" s="16"/>
      <c r="P4" s="7"/>
      <c r="U4" s="12">
        <f>COUNTIF(G:G,"III")</f>
        <v>1</v>
      </c>
      <c r="V4" s="12">
        <f>COUNTIF(L:L,"Basis")</f>
        <v>0</v>
      </c>
      <c r="W4" s="12">
        <f>COUNTIF(O:O,"Basis")</f>
        <v>1</v>
      </c>
      <c r="AF4" s="12">
        <f>COUNTIF(I:I,"C")</f>
        <v>1</v>
      </c>
      <c r="AG4" s="12">
        <f>COUNTIF(L:L,"Basis")</f>
        <v>0</v>
      </c>
      <c r="AH4" s="12">
        <f>COUNTIF(O:O,"Basis")</f>
        <v>1</v>
      </c>
    </row>
    <row r="5" spans="1:55" ht="12" customHeight="1" x14ac:dyDescent="0.15">
      <c r="B5" s="8" t="s">
        <v>5</v>
      </c>
      <c r="C5" s="69">
        <v>205</v>
      </c>
      <c r="D5" s="13"/>
      <c r="E5" s="13"/>
      <c r="F5" s="119"/>
      <c r="G5" s="16"/>
      <c r="H5" s="7"/>
      <c r="I5" s="41"/>
      <c r="J5" s="42"/>
      <c r="K5" s="7"/>
      <c r="L5" s="6"/>
      <c r="M5" s="7"/>
      <c r="N5" s="7"/>
      <c r="O5" s="16"/>
      <c r="P5" s="7"/>
      <c r="U5" s="12">
        <f>COUNTIF(G:G,"V")</f>
        <v>1</v>
      </c>
      <c r="V5" s="12">
        <f>COUNTIF(L:L,"Breedte")</f>
        <v>0</v>
      </c>
      <c r="W5" s="12">
        <f>COUNTIF(O:O,"Breedte")</f>
        <v>0</v>
      </c>
      <c r="AF5" s="12">
        <f>COUNTIF(I:I,"D")</f>
        <v>2</v>
      </c>
      <c r="AG5" s="12">
        <f>COUNTIF(L:L,"Breedte")</f>
        <v>0</v>
      </c>
      <c r="AH5" s="12">
        <f>COUNTIF(O:O,"Breedte")</f>
        <v>0</v>
      </c>
    </row>
    <row r="6" spans="1:55" ht="12" customHeight="1" x14ac:dyDescent="0.15">
      <c r="B6" s="8"/>
      <c r="C6" s="13"/>
      <c r="D6" s="13"/>
      <c r="E6" s="13"/>
      <c r="F6" s="119"/>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5" ht="21.75" thickBot="1" x14ac:dyDescent="0.2">
      <c r="A7" s="23"/>
      <c r="B7" s="23" t="s">
        <v>0</v>
      </c>
      <c r="C7" s="24" t="s">
        <v>10</v>
      </c>
      <c r="D7" s="24" t="s">
        <v>1</v>
      </c>
      <c r="E7" s="24" t="s">
        <v>41</v>
      </c>
      <c r="F7" s="120"/>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95</v>
      </c>
    </row>
    <row r="8" spans="1:55" ht="12" customHeight="1" thickTop="1" x14ac:dyDescent="0.15">
      <c r="A8" s="5">
        <f>IF(I8="A",25,IF(I8="B",25,IF(I8="C",25,IF(I8="D",15,IF(I8="E",10,0)))))</f>
        <v>0</v>
      </c>
      <c r="B8" s="5">
        <f>IF(G8="I",20,IF(G8="II",20,IF(G8="III",20,IF(G8="IV",20,IF(G8="V",20,0)))))</f>
        <v>0</v>
      </c>
      <c r="C8" s="14">
        <f>C5</f>
        <v>205</v>
      </c>
      <c r="F8" s="241">
        <f>VLOOKUP(C8,Blad1!$A:$B,2,0)</f>
        <v>230</v>
      </c>
      <c r="G8" s="67" t="str">
        <f>IF(C8=141,"I",IF(C8=124,"II",IF(C8=108,"III",IF(C8=89,"IV",IF(C8=0,"V","")))))</f>
        <v/>
      </c>
      <c r="H8" s="4" t="str">
        <f>IF(G8="I",$K8,IF(G8="II",$K8-SUM(H7:H$8),IF(G8="III",$K8-SUM(H7:H$8),IF(G8="IV",$K8-SUM(H7:H$8),IF(G8="V",1-SUM(H7:H$8)," ")))))</f>
        <v xml:space="preserve"> </v>
      </c>
      <c r="I8" s="68" t="str">
        <f>IF(C8=36,"A",IF(C8=27,"B",IF(C8=17,"C",IF(C8=8,"D",IF(C8=0,"E","")))))</f>
        <v/>
      </c>
      <c r="J8" s="43" t="str">
        <f>IF(I8="A",$K8,IF(I8="B",$K8-SUM(J7:J$8),IF(I8="C",$K8-SUM(J7:J$8),IF(I8="D",$K8-SUM(J7:J$8),IF(I8="E",1-SUM(J7:J$8)," ")))))</f>
        <v xml:space="preserve"> </v>
      </c>
      <c r="K8" s="1">
        <f>IF(C$4=0,0,(SUM(D$8:D8)/C$4))</f>
        <v>0</v>
      </c>
      <c r="L8" s="9" t="str">
        <f t="shared" ref="L8:L39"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7" t="str">
        <f t="shared" ref="Q8:Q11" si="1">IF(L7="plus",CONCATENATE(E8,","),IF(L7="basis",IF(E8=0,"",CONCATENATE(E8,",")),CONCATENATE(Q7,IF(E8=0,"",CONCATENATE(E8,", ")))))</f>
        <v/>
      </c>
      <c r="R8" s="123">
        <f t="shared" ref="R8:R11" si="2">F8</f>
        <v>230</v>
      </c>
      <c r="S8" s="12">
        <f>C8</f>
        <v>205</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205</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c r="BC8" s="45"/>
    </row>
    <row r="9" spans="1:55" ht="12" customHeight="1" x14ac:dyDescent="0.15">
      <c r="A9" s="5">
        <f t="shared" ref="A9:A72" si="3">IF(I9="A",25,IF(I9="B",25,IF(I9="C",25,IF(I9="D",15,IF(I9="E",10,0)))))</f>
        <v>0</v>
      </c>
      <c r="B9" s="5">
        <f t="shared" ref="B9:B72" si="4">IF(G9="I",20,IF(G9="II",20,IF(G9="III",20,IF(G9="IV",20,IF(G9="V",20,0)))))</f>
        <v>0</v>
      </c>
      <c r="C9" s="14">
        <f>C8-1</f>
        <v>204</v>
      </c>
      <c r="E9" s="56"/>
      <c r="F9" s="241">
        <f>VLOOKUP(C9,Blad1!$A:$B,2,0)</f>
        <v>230</v>
      </c>
      <c r="G9" s="67" t="str">
        <f t="shared" ref="G9:G72" si="5">IF(C9=141,"I",IF(C9=124,"II",IF(C9=108,"III",IF(C9=89,"IV",IF(C9=0,"V","")))))</f>
        <v/>
      </c>
      <c r="H9" s="4" t="str">
        <f>IF(G9="I",$K9,IF(G9="II",$K9-SUM(H8:H$8),IF(G9="III",$K9-SUM(H8:H$8),IF(G9="IV",$K9-SUM(H8:H$8),IF(G9="V",1-SUM(H8:H$8)," ")))))</f>
        <v xml:space="preserve"> </v>
      </c>
      <c r="I9" s="68" t="str">
        <f t="shared" ref="I9:I72" si="6">IF(C9=36,"A",IF(C9=27,"B",IF(C9=17,"C",IF(C9=8,"D",IF(C9=0,"E","")))))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7">IF(OR(O9="Plus",O9="Basis",O9="Breedte"),K9," ")</f>
        <v xml:space="preserve"> </v>
      </c>
      <c r="P9" s="3" t="str">
        <f>IF(O9="Plus",$K9,IF(O9="Basis",$K9-SUM(P8:P$8),IF(O9="Breedte",$K9-SUM(P8:P$8),IF(O8="Breedte",1-SUM(P8:P$8)," "))))</f>
        <v xml:space="preserve"> </v>
      </c>
      <c r="Q9" s="57" t="str">
        <f t="shared" si="1"/>
        <v/>
      </c>
      <c r="R9" s="123">
        <f t="shared" si="2"/>
        <v>230</v>
      </c>
      <c r="S9" s="12">
        <f>C9</f>
        <v>204</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204</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2" t="s">
        <v>20</v>
      </c>
      <c r="AW9" s="45"/>
    </row>
    <row r="10" spans="1:55" ht="12" customHeight="1" x14ac:dyDescent="0.15">
      <c r="A10" s="5">
        <f t="shared" si="3"/>
        <v>0</v>
      </c>
      <c r="B10" s="5">
        <f t="shared" si="4"/>
        <v>0</v>
      </c>
      <c r="C10" s="14">
        <f t="shared" ref="C10:C73" si="15">C9-1</f>
        <v>203</v>
      </c>
      <c r="E10" s="56"/>
      <c r="F10" s="241">
        <f>VLOOKUP(C10,Blad1!$A:$B,2,0)</f>
        <v>230</v>
      </c>
      <c r="G10" s="67" t="str">
        <f t="shared" si="5"/>
        <v/>
      </c>
      <c r="H10" s="4" t="str">
        <f>IF(G10="I",$K10,IF(G10="II",$K10-SUM(H$8:H9),IF(G10="III",$K10-SUM(H$8:H9),IF(G10="IV",$K10-SUM(H$8:H9),IF(G10="V",1-SUM(H$8:H9)," ")))))</f>
        <v xml:space="preserve"> </v>
      </c>
      <c r="I10" s="68" t="str">
        <f t="shared" si="6"/>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7"/>
        <v xml:space="preserve"> </v>
      </c>
      <c r="P10" s="3" t="str">
        <f>IF(O10="Plus",$K10,IF(O10="Basis",$K10-SUM(P$8:P9),IF(O10="Breedte",$K10-SUM(P$8:P9),IF(O9="Breedte",1-SUM(P$8:P9)," "))))</f>
        <v xml:space="preserve"> </v>
      </c>
      <c r="Q10" s="57" t="str">
        <f t="shared" si="1"/>
        <v/>
      </c>
      <c r="R10" s="123">
        <f t="shared" si="2"/>
        <v>230</v>
      </c>
      <c r="S10" s="12">
        <f t="shared" ref="S10:S73" si="16">C10</f>
        <v>203</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203</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44">
        <f>IF($U3=0,0,VLOOKUP("I",$G:$S,13,FALSE))</f>
        <v>141</v>
      </c>
      <c r="AT10" s="144">
        <f>AU10*AT$14</f>
        <v>0</v>
      </c>
      <c r="AU10" s="145">
        <f>AV10</f>
        <v>0</v>
      </c>
      <c r="AV10" s="145">
        <f>IF($U3=0,0,VLOOKUP("I",$G:$S,5,FALSE))</f>
        <v>0</v>
      </c>
      <c r="AW10" s="45"/>
    </row>
    <row r="11" spans="1:55" ht="12" customHeight="1" x14ac:dyDescent="0.15">
      <c r="A11" s="5">
        <f t="shared" si="3"/>
        <v>0</v>
      </c>
      <c r="B11" s="5">
        <f t="shared" si="4"/>
        <v>0</v>
      </c>
      <c r="C11" s="14">
        <f t="shared" si="15"/>
        <v>202</v>
      </c>
      <c r="E11" s="56"/>
      <c r="F11" s="241">
        <f>VLOOKUP(C11,Blad1!$A:$B,2,0)</f>
        <v>230</v>
      </c>
      <c r="G11" s="67" t="str">
        <f t="shared" si="5"/>
        <v/>
      </c>
      <c r="H11" s="4" t="str">
        <f>IF(G11="I",$K11,IF(G11="II",$K11-SUM(H$8:H10),IF(G11="III",$K11-SUM(H$8:H10),IF(G11="IV",$K11-SUM(H$8:H10),IF(G11="V",1-SUM(H$8:H10)," ")))))</f>
        <v xml:space="preserve"> </v>
      </c>
      <c r="I11" s="68" t="str">
        <f t="shared" si="6"/>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7"/>
        <v xml:space="preserve"> </v>
      </c>
      <c r="P11" s="3" t="str">
        <f>IF(O11="Plus",$K11,IF(O11="Basis",$K11-SUM(P$8:P10),IF(O11="Breedte",$K11-SUM(P$8:P10),IF(O10="Breedte",1-SUM(P$8:P10)," "))))</f>
        <v xml:space="preserve"> </v>
      </c>
      <c r="Q11" s="57" t="str">
        <f t="shared" si="1"/>
        <v/>
      </c>
      <c r="R11" s="123">
        <f t="shared" si="2"/>
        <v>230</v>
      </c>
      <c r="S11" s="12">
        <f t="shared" si="16"/>
        <v>202</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202</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30</v>
      </c>
      <c r="AR11" s="50">
        <v>0.6</v>
      </c>
      <c r="AS11" s="144">
        <f>IF($U4=0,0,VLOOKUP("IV",$G:$S,13,FALSE))</f>
        <v>89</v>
      </c>
      <c r="AT11" s="144">
        <f>AU11*AT$14</f>
        <v>0</v>
      </c>
      <c r="AU11" s="145">
        <f>AV11-AV10</f>
        <v>0</v>
      </c>
      <c r="AV11" s="145">
        <f>IF($U4=0,0,VLOOKUP("IV",$G:$S,5,FALSE))</f>
        <v>0</v>
      </c>
      <c r="AW11" s="45"/>
    </row>
    <row r="12" spans="1:55" ht="12" customHeight="1" x14ac:dyDescent="0.15">
      <c r="A12" s="5">
        <f t="shared" si="3"/>
        <v>0</v>
      </c>
      <c r="B12" s="5">
        <f t="shared" si="4"/>
        <v>0</v>
      </c>
      <c r="C12" s="14">
        <f t="shared" si="15"/>
        <v>201</v>
      </c>
      <c r="E12" s="56"/>
      <c r="F12" s="241">
        <f>VLOOKUP(C12,Blad1!$A:$B,2,0)</f>
        <v>230</v>
      </c>
      <c r="G12" s="67" t="str">
        <f t="shared" si="5"/>
        <v/>
      </c>
      <c r="H12" s="4" t="str">
        <f>IF(G12="I",$K12,IF(G12="II",$K12-SUM(H$8:H11),IF(G12="III",$K12-SUM(H$8:H11),IF(G12="IV",$K12-SUM(H$8:H11),IF(G12="V",1-SUM(H$8:H11)," ")))))</f>
        <v xml:space="preserve"> </v>
      </c>
      <c r="I12" s="68" t="str">
        <f t="shared" si="6"/>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7"/>
        <v xml:space="preserve"> </v>
      </c>
      <c r="P12" s="3" t="str">
        <f>IF(O12="Plus",$K12,IF(O12="Basis",$K12-SUM(P$8:P11),IF(O12="Breedte",$K12-SUM(P$8:P11),IF(O11="Breedte",1-SUM(P$8:P11)," "))))</f>
        <v xml:space="preserve"> </v>
      </c>
      <c r="Q12" s="57" t="str">
        <f>IF(L11="plus",CONCATENATE(E12,","),IF(L11="basis",IF(E12=0,"",CONCATENATE(E12,",")),CONCATENATE(Q11,IF(E12=0,"",CONCATENATE(E12,", ")))))</f>
        <v/>
      </c>
      <c r="R12" s="123">
        <f t="shared" ref="R12:R75" si="21">F12</f>
        <v>230</v>
      </c>
      <c r="S12" s="12">
        <f t="shared" si="16"/>
        <v>201</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201</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29</v>
      </c>
      <c r="AR12" s="50">
        <v>0.2</v>
      </c>
      <c r="AS12" s="144">
        <f>IF($U5=0,0,VLOOKUP("V",$G:$S,13,FALSE))</f>
        <v>0</v>
      </c>
      <c r="AT12" s="144">
        <f>AU12*AT$14</f>
        <v>0</v>
      </c>
      <c r="AU12" s="145">
        <f>AV12-AV11</f>
        <v>0</v>
      </c>
      <c r="AV12" s="145">
        <f>IF($U5=0,0,VLOOKUP("V",$G:$S,5,FALSE))</f>
        <v>0</v>
      </c>
      <c r="AW12" s="45"/>
    </row>
    <row r="13" spans="1:55" ht="12" customHeight="1" x14ac:dyDescent="0.15">
      <c r="A13" s="5">
        <f t="shared" si="3"/>
        <v>0</v>
      </c>
      <c r="B13" s="5">
        <f t="shared" si="4"/>
        <v>0</v>
      </c>
      <c r="C13" s="14">
        <f t="shared" si="15"/>
        <v>200</v>
      </c>
      <c r="E13" s="56"/>
      <c r="F13" s="241">
        <f>VLOOKUP(C13,Blad1!$A:$B,2,0)</f>
        <v>230</v>
      </c>
      <c r="G13" s="67" t="str">
        <f t="shared" si="5"/>
        <v/>
      </c>
      <c r="H13" s="4" t="str">
        <f>IF(G13="I",$K13,IF(G13="II",$K13-SUM(H$8:H12),IF(G13="III",$K13-SUM(H$8:H12),IF(G13="IV",$K13-SUM(H$8:H12),IF(G13="V",1-SUM(H$8:H12)," ")))))</f>
        <v xml:space="preserve"> </v>
      </c>
      <c r="I13" s="68" t="str">
        <f t="shared" si="6"/>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7"/>
        <v xml:space="preserve"> </v>
      </c>
      <c r="P13" s="3" t="str">
        <f>IF(O13="Plus",$K13,IF(O13="Basis",$K13-SUM(P$8:P12),IF(O13="Breedte",$K13-SUM(P$8:P12),IF(O12="Breedte",1-SUM(P$8:P12)," "))))</f>
        <v xml:space="preserve"> </v>
      </c>
      <c r="Q13" s="57" t="str">
        <f>IF(L12="plus",CONCATENATE(E13,","),IF(L12="basis",IF(E13=0,"",CONCATENATE(E13,",")),CONCATENATE(Q12,IF(E13=0,"",CONCATENATE(E13,", ")))))</f>
        <v/>
      </c>
      <c r="R13" s="123">
        <f t="shared" si="21"/>
        <v>230</v>
      </c>
      <c r="S13" s="12">
        <f t="shared" si="16"/>
        <v>200</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200</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44"/>
      <c r="AT13" s="144"/>
      <c r="AU13" s="145"/>
      <c r="AV13" s="145">
        <f>IF(SUM(AT10:AT12)&lt;AT14,1,0)</f>
        <v>0</v>
      </c>
      <c r="AW13" s="45"/>
    </row>
    <row r="14" spans="1:55" ht="12" customHeight="1" thickBot="1" x14ac:dyDescent="0.2">
      <c r="A14" s="5">
        <f t="shared" si="3"/>
        <v>0</v>
      </c>
      <c r="B14" s="5">
        <f t="shared" si="4"/>
        <v>0</v>
      </c>
      <c r="C14" s="14">
        <f t="shared" si="15"/>
        <v>199</v>
      </c>
      <c r="E14" s="56"/>
      <c r="F14" s="241">
        <f>VLOOKUP(C14,Blad1!$A:$B,2,0)</f>
        <v>230</v>
      </c>
      <c r="G14" s="67" t="str">
        <f t="shared" si="5"/>
        <v/>
      </c>
      <c r="H14" s="4" t="str">
        <f>IF(G14="I",$K14,IF(G14="II",$K14-SUM(H$8:H13),IF(G14="III",$K14-SUM(H$8:H13),IF(G14="IV",$K14-SUM(H$8:H13),IF(G14="V",1-SUM(H$8:H13)," ")))))</f>
        <v xml:space="preserve"> </v>
      </c>
      <c r="I14" s="68" t="str">
        <f t="shared" si="6"/>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f t="shared" si="7"/>
        <v>0</v>
      </c>
      <c r="O14" s="11" t="s">
        <v>96</v>
      </c>
      <c r="P14" s="3">
        <f>IF(O14="Plus",$K14,IF(O14="Basis",$K14-SUM(P$8:P13),IF(O14="Breedte",$K14-SUM(P$8:P13),IF(O13="Breedte",1-SUM(P$8:P13)," "))))</f>
        <v>0</v>
      </c>
      <c r="Q14" s="57" t="str">
        <f t="shared" ref="Q14:Q45" si="22">IF(L13="plus",IF(E14=0,"",CONCATENATE(E14,",")),IF(L13="basis",IF(E14=0,"",CONCATENATE(E14,",")),CONCATENATE(Q13,IF(E14=0,"",CONCATENATE(E14,", ")))))</f>
        <v/>
      </c>
      <c r="R14" s="123">
        <f t="shared" si="21"/>
        <v>230</v>
      </c>
      <c r="S14" s="12">
        <f t="shared" si="16"/>
        <v>199</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199</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46"/>
      <c r="AT14" s="147">
        <f>C4</f>
        <v>0</v>
      </c>
      <c r="AU14" s="146"/>
      <c r="AV14" s="146"/>
      <c r="AW14" s="45"/>
      <c r="AX14" s="71"/>
    </row>
    <row r="15" spans="1:55" ht="12" customHeight="1" thickTop="1" thickBot="1" x14ac:dyDescent="0.2">
      <c r="A15" s="5">
        <f t="shared" si="3"/>
        <v>0</v>
      </c>
      <c r="B15" s="5">
        <f t="shared" si="4"/>
        <v>0</v>
      </c>
      <c r="C15" s="14">
        <f t="shared" si="15"/>
        <v>198</v>
      </c>
      <c r="F15" s="241">
        <f>VLOOKUP(C15,Blad1!$A:$B,2,0)</f>
        <v>230</v>
      </c>
      <c r="G15" s="67" t="str">
        <f t="shared" si="5"/>
        <v/>
      </c>
      <c r="H15" s="4" t="str">
        <f>IF(G15="I",$K15,IF(G15="II",$K15-SUM(H$8:H14),IF(G15="III",$K15-SUM(H$8:H14),IF(G15="IV",$K15-SUM(H$8:H14),IF(G15="V",1-SUM(H$8:H14)," ")))))</f>
        <v xml:space="preserve"> </v>
      </c>
      <c r="I15" s="68" t="str">
        <f t="shared" si="6"/>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7"/>
        <v xml:space="preserve"> </v>
      </c>
      <c r="P15" s="3" t="str">
        <f>IF(O15="Plus",$K15,IF(O15="Basis",$K15-SUM(P$8:P14),IF(O15="Breedte",$K15-SUM(P$8:P14),IF(O14="Breedte",1-SUM(P$8:P14)," "))))</f>
        <v xml:space="preserve"> </v>
      </c>
      <c r="Q15" s="57" t="str">
        <f t="shared" si="22"/>
        <v/>
      </c>
      <c r="R15" s="123">
        <f t="shared" si="21"/>
        <v>230</v>
      </c>
      <c r="S15" s="12">
        <f t="shared" si="16"/>
        <v>198</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198</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9"/>
      <c r="AW15" s="135"/>
      <c r="AX15" s="135"/>
    </row>
    <row r="16" spans="1:55" ht="12" customHeight="1" thickTop="1" thickBot="1" x14ac:dyDescent="0.2">
      <c r="A16" s="5">
        <f t="shared" si="3"/>
        <v>0</v>
      </c>
      <c r="B16" s="5">
        <f t="shared" si="4"/>
        <v>0</v>
      </c>
      <c r="C16" s="14">
        <f t="shared" si="15"/>
        <v>197</v>
      </c>
      <c r="E16" s="56"/>
      <c r="F16" s="241">
        <f>VLOOKUP(C16,Blad1!$A:$B,2,0)</f>
        <v>230</v>
      </c>
      <c r="G16" s="67" t="str">
        <f t="shared" si="5"/>
        <v/>
      </c>
      <c r="H16" s="4" t="str">
        <f>IF(G16="I",$K16,IF(G16="II",$K16-SUM(H$8:H15),IF(G16="III",$K16-SUM(H$8:H15),IF(G16="IV",$K16-SUM(H$8:H15),IF(G16="V",1-SUM(H$8:H15)," ")))))</f>
        <v xml:space="preserve"> </v>
      </c>
      <c r="I16" s="68" t="str">
        <f t="shared" si="6"/>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7"/>
        <v xml:space="preserve"> </v>
      </c>
      <c r="P16" s="3" t="str">
        <f>IF(O16="Plus",$K16,IF(O16="Basis",$K16-SUM(P$8:P15),IF(O16="Breedte",$K16-SUM(P$8:P15),IF(O15="Breedte",1-SUM(P$8:P15)," "))))</f>
        <v xml:space="preserve"> </v>
      </c>
      <c r="Q16" s="57" t="str">
        <f t="shared" si="22"/>
        <v/>
      </c>
      <c r="R16" s="123">
        <f t="shared" si="21"/>
        <v>230</v>
      </c>
      <c r="S16" s="12">
        <f t="shared" si="16"/>
        <v>197</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197</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40"/>
      <c r="AX16" s="131"/>
      <c r="AY16" s="28" t="s">
        <v>9</v>
      </c>
      <c r="AZ16" s="28"/>
      <c r="BA16" s="28"/>
      <c r="BB16" s="29"/>
    </row>
    <row r="17" spans="1:56" ht="12" customHeight="1" thickTop="1" x14ac:dyDescent="0.15">
      <c r="A17" s="5">
        <f t="shared" si="3"/>
        <v>0</v>
      </c>
      <c r="B17" s="5">
        <f t="shared" si="4"/>
        <v>0</v>
      </c>
      <c r="C17" s="14">
        <f t="shared" si="15"/>
        <v>196</v>
      </c>
      <c r="F17" s="241">
        <f>VLOOKUP(C17,Blad1!$A:$B,2,0)</f>
        <v>230</v>
      </c>
      <c r="G17" s="67" t="str">
        <f t="shared" si="5"/>
        <v/>
      </c>
      <c r="H17" s="4" t="str">
        <f>IF(G17="I",$K17,IF(G17="II",$K17-SUM(H$8:H16),IF(G17="III",$K17-SUM(H$8:H16),IF(G17="IV",$K17-SUM(H$8:H16),IF(G17="V",1-SUM(H$8:H16)," ")))))</f>
        <v xml:space="preserve"> </v>
      </c>
      <c r="I17" s="68" t="str">
        <f t="shared" si="6"/>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7"/>
        <v xml:space="preserve"> </v>
      </c>
      <c r="P17" s="3" t="str">
        <f>IF(O17="Plus",$K17,IF(O17="Basis",$K17-SUM(P$8:P16),IF(O17="Breedte",$K17-SUM(P$8:P16),IF(O16="Breedte",1-SUM(P$8:P16)," "))))</f>
        <v xml:space="preserve"> </v>
      </c>
      <c r="Q17" s="57" t="str">
        <f t="shared" si="22"/>
        <v/>
      </c>
      <c r="R17" s="123">
        <f t="shared" si="21"/>
        <v>230</v>
      </c>
      <c r="S17" s="12">
        <f t="shared" si="16"/>
        <v>196</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196</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37" t="s">
        <v>20</v>
      </c>
      <c r="AW17" s="138"/>
      <c r="AX17" s="138"/>
      <c r="AY17" s="32" t="s">
        <v>17</v>
      </c>
      <c r="AZ17" s="32" t="s">
        <v>31</v>
      </c>
      <c r="BA17" s="32" t="s">
        <v>19</v>
      </c>
      <c r="BB17" s="33" t="s">
        <v>20</v>
      </c>
    </row>
    <row r="18" spans="1:56" ht="12" customHeight="1" thickBot="1" x14ac:dyDescent="0.2">
      <c r="A18" s="5">
        <f t="shared" si="3"/>
        <v>0</v>
      </c>
      <c r="B18" s="5">
        <f t="shared" si="4"/>
        <v>0</v>
      </c>
      <c r="C18" s="14">
        <f t="shared" si="15"/>
        <v>195</v>
      </c>
      <c r="F18" s="241">
        <f>VLOOKUP(C18,Blad1!$A:$B,2,0)</f>
        <v>230</v>
      </c>
      <c r="G18" s="67" t="str">
        <f t="shared" si="5"/>
        <v/>
      </c>
      <c r="H18" s="4" t="str">
        <f>IF(G18="I",$K18,IF(G18="II",$K18-SUM(H$8:H17),IF(G18="III",$K18-SUM(H$8:H17),IF(G18="IV",$K18-SUM(H$8:H17),IF(G18="V",1-SUM(H$8:H17)," ")))))</f>
        <v xml:space="preserve"> </v>
      </c>
      <c r="I18" s="68" t="str">
        <f t="shared" si="6"/>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7"/>
        <v xml:space="preserve"> </v>
      </c>
      <c r="P18" s="3" t="str">
        <f>IF(O18="Plus",$K18,IF(O18="Basis",$K18-SUM(P$8:P17),IF(O18="Breedte",$K18-SUM(P$8:P17),IF(O17="Breedte",1-SUM(P$8:P17)," "))))</f>
        <v xml:space="preserve"> </v>
      </c>
      <c r="Q18" s="57" t="str">
        <f t="shared" si="22"/>
        <v/>
      </c>
      <c r="R18" s="123">
        <f t="shared" si="21"/>
        <v>230</v>
      </c>
      <c r="S18" s="12">
        <f t="shared" si="16"/>
        <v>195</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195</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24">
        <f>IF($V3=0,0,VLOOKUP("Plus",$L:$T,8,FALSE))</f>
        <v>0</v>
      </c>
      <c r="AT18" s="19">
        <f>AU18*AT$22</f>
        <v>0</v>
      </c>
      <c r="AU18" s="20">
        <f>AV18</f>
        <v>0</v>
      </c>
      <c r="AV18" s="20">
        <f>IF($V3=0,0,VLOOKUP("Plus",$L:$T,9,FALSE))</f>
        <v>0</v>
      </c>
      <c r="AW18" s="130"/>
      <c r="AX18" s="131"/>
      <c r="AY18" s="46">
        <f>IF($W3=0,0,VLOOKUP("Plus",$O:$T,5,FALSE))</f>
        <v>199</v>
      </c>
      <c r="AZ18" s="47">
        <f>BA18*$AT$22</f>
        <v>0</v>
      </c>
      <c r="BA18" s="26">
        <f>BB18</f>
        <v>0</v>
      </c>
      <c r="BB18" s="22">
        <f>IF($W3=0,0,VLOOKUP("Plus",$O:$T,6,FALSE))</f>
        <v>0</v>
      </c>
      <c r="BC18" s="39"/>
    </row>
    <row r="19" spans="1:56" ht="12" customHeight="1" thickTop="1" thickBot="1" x14ac:dyDescent="0.2">
      <c r="A19" s="5">
        <f t="shared" si="3"/>
        <v>0</v>
      </c>
      <c r="B19" s="5">
        <f t="shared" si="4"/>
        <v>0</v>
      </c>
      <c r="C19" s="14">
        <f t="shared" si="15"/>
        <v>194</v>
      </c>
      <c r="E19" s="56"/>
      <c r="F19" s="241">
        <f>VLOOKUP(C19,Blad1!$A:$B,2,0)</f>
        <v>230</v>
      </c>
      <c r="G19" s="67" t="str">
        <f t="shared" si="5"/>
        <v/>
      </c>
      <c r="H19" s="4" t="str">
        <f>IF(G19="I",$K19,IF(G19="II",$K19-SUM(H$8:H18),IF(G19="III",$K19-SUM(H$8:H18),IF(G19="IV",$K19-SUM(H$8:H18),IF(G19="V",1-SUM(H$8:H18)," ")))))</f>
        <v xml:space="preserve"> </v>
      </c>
      <c r="I19" s="68" t="str">
        <f t="shared" si="6"/>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7"/>
        <v xml:space="preserve"> </v>
      </c>
      <c r="P19" s="3" t="str">
        <f>IF(O19="Plus",$K19,IF(O19="Basis",$K19-SUM(P$8:P18),IF(O19="Breedte",$K19-SUM(P$8:P18),IF(O18="Breedte",1-SUM(P$8:P18)," "))))</f>
        <v xml:space="preserve"> </v>
      </c>
      <c r="Q19" s="57" t="str">
        <f t="shared" si="22"/>
        <v/>
      </c>
      <c r="R19" s="123">
        <f t="shared" si="21"/>
        <v>230</v>
      </c>
      <c r="S19" s="12">
        <f t="shared" si="16"/>
        <v>194</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194</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188</v>
      </c>
      <c r="AZ19" s="47">
        <f t="shared" ref="AZ19:AZ20" si="23">BA19*$AT$22</f>
        <v>0</v>
      </c>
      <c r="BA19" s="26">
        <f>BB19-BB18</f>
        <v>0</v>
      </c>
      <c r="BB19" s="22">
        <f>IF($W4=0,0,VLOOKUP("Basis",$O:$T,6,FALSE))</f>
        <v>0</v>
      </c>
      <c r="BC19" s="39"/>
    </row>
    <row r="20" spans="1:56" ht="12" customHeight="1" thickTop="1" thickBot="1" x14ac:dyDescent="0.2">
      <c r="A20" s="5">
        <f t="shared" si="3"/>
        <v>0</v>
      </c>
      <c r="B20" s="5">
        <f t="shared" si="4"/>
        <v>0</v>
      </c>
      <c r="C20" s="14">
        <f t="shared" si="15"/>
        <v>193</v>
      </c>
      <c r="F20" s="241">
        <f>VLOOKUP(C20,Blad1!$A:$B,2,0)</f>
        <v>230</v>
      </c>
      <c r="G20" s="67" t="str">
        <f t="shared" si="5"/>
        <v/>
      </c>
      <c r="H20" s="4" t="str">
        <f>IF(G20="I",$K20,IF(G20="II",$K20-SUM(H$8:H19),IF(G20="III",$K20-SUM(H$8:H19),IF(G20="IV",$K20-SUM(H$8:H19),IF(G20="V",1-SUM(H$8:H19)," ")))))</f>
        <v xml:space="preserve"> </v>
      </c>
      <c r="I20" s="68" t="str">
        <f t="shared" si="6"/>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7"/>
        <v xml:space="preserve"> </v>
      </c>
      <c r="P20" s="3" t="str">
        <f>IF(O20="Plus",$K20,IF(O20="Basis",$K20-SUM(P$8:P19),IF(O20="Breedte",$K20-SUM(P$8:P19),IF(O19="Breedte",1-SUM(P$8:P19)," "))))</f>
        <v xml:space="preserve"> </v>
      </c>
      <c r="Q20" s="57" t="str">
        <f t="shared" si="22"/>
        <v/>
      </c>
      <c r="R20" s="123">
        <f t="shared" si="21"/>
        <v>230</v>
      </c>
      <c r="S20" s="12">
        <f t="shared" si="16"/>
        <v>193</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193</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3"/>
        <v>0</v>
      </c>
      <c r="BA20" s="26">
        <f>BB20-BB19</f>
        <v>0</v>
      </c>
      <c r="BB20" s="22">
        <f>IF($W5=0,0,VLOOKUP("Breedte",$O:$T,6,FALSE))</f>
        <v>0</v>
      </c>
      <c r="BC20" s="39"/>
    </row>
    <row r="21" spans="1:56" ht="12" customHeight="1" thickTop="1" thickBot="1" x14ac:dyDescent="0.2">
      <c r="A21" s="5">
        <f t="shared" si="3"/>
        <v>0</v>
      </c>
      <c r="B21" s="5">
        <f t="shared" si="4"/>
        <v>0</v>
      </c>
      <c r="C21" s="14">
        <f t="shared" si="15"/>
        <v>192</v>
      </c>
      <c r="F21" s="241">
        <f>VLOOKUP(C21,Blad1!$A:$B,2,0)</f>
        <v>230</v>
      </c>
      <c r="G21" s="67" t="str">
        <f t="shared" si="5"/>
        <v/>
      </c>
      <c r="H21" s="4" t="str">
        <f>IF(G21="I",$K21,IF(G21="II",$K21-SUM(H$8:H20),IF(G21="III",$K21-SUM(H$8:H20),IF(G21="IV",$K21-SUM(H$8:H20),IF(G21="V",1-SUM(H$8:H20)," ")))))</f>
        <v xml:space="preserve"> </v>
      </c>
      <c r="I21" s="68" t="str">
        <f t="shared" si="6"/>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7"/>
        <v xml:space="preserve"> </v>
      </c>
      <c r="P21" s="3" t="str">
        <f>IF(O21="Plus",$K21,IF(O21="Basis",$K21-SUM(P$8:P20),IF(O21="Breedte",$K21-SUM(P$8:P20),IF(O20="Breedte",1-SUM(P$8:P20)," "))))</f>
        <v xml:space="preserve"> </v>
      </c>
      <c r="Q21" s="57" t="str">
        <f t="shared" si="22"/>
        <v/>
      </c>
      <c r="R21" s="123">
        <f t="shared" si="21"/>
        <v>230</v>
      </c>
      <c r="S21" s="12">
        <f t="shared" si="16"/>
        <v>192</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192</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24"/>
      <c r="AT21" s="143"/>
      <c r="AU21" s="20"/>
      <c r="AV21" s="20">
        <f>IF(SUM(AT18:AT20)&lt;AT22,1,0)</f>
        <v>0</v>
      </c>
      <c r="AW21" s="130"/>
      <c r="AX21" s="131"/>
      <c r="AY21" s="21"/>
      <c r="AZ21" s="47"/>
      <c r="BA21" s="26"/>
      <c r="BB21" s="22">
        <f>IF(SUM(W3:W5)=0,0,IF(SUM(AT18:AT20)&lt;AT22,1,0))</f>
        <v>0</v>
      </c>
      <c r="BC21" s="39"/>
    </row>
    <row r="22" spans="1:56" ht="12" customHeight="1" thickTop="1" thickBot="1" x14ac:dyDescent="0.2">
      <c r="A22" s="5">
        <f t="shared" si="3"/>
        <v>0</v>
      </c>
      <c r="B22" s="5">
        <f t="shared" si="4"/>
        <v>0</v>
      </c>
      <c r="C22" s="14">
        <f t="shared" si="15"/>
        <v>191</v>
      </c>
      <c r="E22" s="56"/>
      <c r="F22" s="241">
        <f>VLOOKUP(C22,Blad1!$A:$B,2,0)</f>
        <v>230</v>
      </c>
      <c r="G22" s="67" t="str">
        <f t="shared" si="5"/>
        <v/>
      </c>
      <c r="H22" s="4" t="str">
        <f>IF(G22="I",$K22,IF(G22="II",$K22-SUM(H$8:H21),IF(G22="III",$K22-SUM(H$8:H21),IF(G22="IV",$K22-SUM(H$8:H21),IF(G22="V",1-SUM(H$8:H21)," ")))))</f>
        <v xml:space="preserve"> </v>
      </c>
      <c r="I22" s="68" t="str">
        <f t="shared" si="6"/>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7"/>
        <v xml:space="preserve"> </v>
      </c>
      <c r="P22" s="3" t="str">
        <f>IF(O22="Plus",$K22,IF(O22="Basis",$K22-SUM(P$8:P21),IF(O22="Breedte",$K22-SUM(P$8:P21),IF(O21="Breedte",1-SUM(P$8:P21)," "))))</f>
        <v xml:space="preserve"> </v>
      </c>
      <c r="Q22" s="57" t="str">
        <f t="shared" si="22"/>
        <v/>
      </c>
      <c r="R22" s="123">
        <f t="shared" si="21"/>
        <v>230</v>
      </c>
      <c r="S22" s="12">
        <f t="shared" si="16"/>
        <v>191</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191</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42">
        <f>C4</f>
        <v>0</v>
      </c>
      <c r="AU22" s="36"/>
      <c r="AV22" s="36"/>
      <c r="AW22" s="60"/>
      <c r="AX22" s="141"/>
      <c r="AY22" s="37"/>
      <c r="AZ22" s="48">
        <f>AT22</f>
        <v>0</v>
      </c>
      <c r="BA22" s="37"/>
      <c r="BB22" s="38"/>
    </row>
    <row r="23" spans="1:56" ht="12" customHeight="1" thickTop="1" thickBot="1" x14ac:dyDescent="0.2">
      <c r="A23" s="5">
        <f t="shared" si="3"/>
        <v>0</v>
      </c>
      <c r="B23" s="5">
        <f t="shared" si="4"/>
        <v>0</v>
      </c>
      <c r="C23" s="14">
        <f t="shared" si="15"/>
        <v>190</v>
      </c>
      <c r="E23" s="56"/>
      <c r="F23" s="241">
        <f>VLOOKUP(C23,Blad1!$A:$B,2,0)</f>
        <v>230</v>
      </c>
      <c r="G23" s="67" t="str">
        <f t="shared" si="5"/>
        <v/>
      </c>
      <c r="H23" s="4" t="str">
        <f>IF(G23="I",$K23,IF(G23="II",$K23-SUM(H$8:H22),IF(G23="III",$K23-SUM(H$8:H22),IF(G23="IV",$K23-SUM(H$8:H22),IF(G23="V",1-SUM(H$8:H22)," ")))))</f>
        <v xml:space="preserve"> </v>
      </c>
      <c r="I23" s="68" t="str">
        <f t="shared" si="6"/>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7"/>
        <v xml:space="preserve"> </v>
      </c>
      <c r="P23" s="3" t="str">
        <f>IF(O23="Plus",$K23,IF(O23="Basis",$K23-SUM(P$8:P22),IF(O23="Breedte",$K23-SUM(P$8:P22),IF(O22="Breedte",1-SUM(P$8:P22)," "))))</f>
        <v xml:space="preserve"> </v>
      </c>
      <c r="Q23" s="57" t="str">
        <f t="shared" si="22"/>
        <v/>
      </c>
      <c r="R23" s="123">
        <f t="shared" si="21"/>
        <v>230</v>
      </c>
      <c r="S23" s="12">
        <f t="shared" si="16"/>
        <v>190</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190</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34"/>
      <c r="AW23" s="134"/>
      <c r="AX23" s="134"/>
      <c r="BD23" s="60"/>
    </row>
    <row r="24" spans="1:56" ht="12" customHeight="1" thickTop="1" thickBot="1" x14ac:dyDescent="0.2">
      <c r="A24" s="5">
        <f t="shared" si="3"/>
        <v>0</v>
      </c>
      <c r="B24" s="5">
        <f t="shared" si="4"/>
        <v>0</v>
      </c>
      <c r="C24" s="14">
        <f t="shared" si="15"/>
        <v>189</v>
      </c>
      <c r="E24" s="56"/>
      <c r="F24" s="241">
        <f>VLOOKUP(C24,Blad1!$A:$B,2,0)</f>
        <v>230</v>
      </c>
      <c r="G24" s="67" t="str">
        <f t="shared" si="5"/>
        <v/>
      </c>
      <c r="H24" s="4" t="str">
        <f>IF(G24="I",$K24,IF(G24="II",$K24-SUM(H$8:H23),IF(G24="III",$K24-SUM(H$8:H23),IF(G24="IV",$K24-SUM(H$8:H23),IF(G24="V",1-SUM(H$8:H23)," ")))))</f>
        <v xml:space="preserve"> </v>
      </c>
      <c r="I24" s="68" t="str">
        <f t="shared" si="6"/>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7"/>
        <v xml:space="preserve"> </v>
      </c>
      <c r="P24" s="3" t="str">
        <f>IF(O24="Plus",$K24,IF(O24="Basis",$K24-SUM(P$8:P23),IF(O24="Breedte",$K24-SUM(P$8:P23),IF(O23="Breedte",1-SUM(P$8:P23)," "))))</f>
        <v xml:space="preserve"> </v>
      </c>
      <c r="Q24" s="57" t="str">
        <f t="shared" si="22"/>
        <v/>
      </c>
      <c r="R24" s="123">
        <f t="shared" si="21"/>
        <v>230</v>
      </c>
      <c r="S24" s="12">
        <f t="shared" si="16"/>
        <v>189</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189</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40"/>
      <c r="AX24" s="131"/>
      <c r="AY24" s="28" t="s">
        <v>9</v>
      </c>
      <c r="AZ24" s="28"/>
      <c r="BA24" s="28"/>
      <c r="BB24" s="29"/>
    </row>
    <row r="25" spans="1:56" ht="12" customHeight="1" thickTop="1" x14ac:dyDescent="0.15">
      <c r="A25" s="5">
        <f t="shared" si="3"/>
        <v>0</v>
      </c>
      <c r="B25" s="5">
        <f t="shared" si="4"/>
        <v>0</v>
      </c>
      <c r="C25" s="14">
        <f t="shared" si="15"/>
        <v>188</v>
      </c>
      <c r="E25" s="56"/>
      <c r="F25" s="241">
        <f>VLOOKUP(C25,Blad1!$A:$B,2,0)</f>
        <v>230</v>
      </c>
      <c r="G25" s="67" t="str">
        <f t="shared" si="5"/>
        <v/>
      </c>
      <c r="H25" s="4" t="str">
        <f>IF(G25="I",$K25,IF(G25="II",$K25-SUM(H$8:H24),IF(G25="III",$K25-SUM(H$8:H24),IF(G25="IV",$K25-SUM(H$8:H24),IF(G25="V",1-SUM(H$8:H24)," ")))))</f>
        <v xml:space="preserve"> </v>
      </c>
      <c r="I25" s="68" t="str">
        <f t="shared" si="6"/>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f t="shared" si="7"/>
        <v>0</v>
      </c>
      <c r="O25" s="11" t="s">
        <v>97</v>
      </c>
      <c r="P25" s="3">
        <f>IF(O25="Plus",$K25,IF(O25="Basis",$K25-SUM(P$8:P24),IF(O25="Breedte",$K25-SUM(P$8:P24),IF(O24="Breedte",1-SUM(P$8:P24)," "))))</f>
        <v>0</v>
      </c>
      <c r="Q25" s="57" t="str">
        <f t="shared" si="22"/>
        <v/>
      </c>
      <c r="R25" s="123">
        <f t="shared" si="21"/>
        <v>230</v>
      </c>
      <c r="S25" s="12">
        <f t="shared" si="16"/>
        <v>188</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188</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37" t="s">
        <v>20</v>
      </c>
      <c r="AW25" s="139"/>
      <c r="AX25" s="139"/>
      <c r="AY25" s="32" t="s">
        <v>17</v>
      </c>
      <c r="AZ25" s="32" t="s">
        <v>31</v>
      </c>
      <c r="BA25" s="32" t="s">
        <v>19</v>
      </c>
      <c r="BB25" s="33" t="s">
        <v>20</v>
      </c>
    </row>
    <row r="26" spans="1:56" ht="12" customHeight="1" thickBot="1" x14ac:dyDescent="0.2">
      <c r="A26" s="5">
        <f t="shared" si="3"/>
        <v>0</v>
      </c>
      <c r="B26" s="5">
        <f t="shared" si="4"/>
        <v>0</v>
      </c>
      <c r="C26" s="14">
        <f t="shared" si="15"/>
        <v>187</v>
      </c>
      <c r="F26" s="241">
        <f>VLOOKUP(C26,Blad1!$A:$B,2,0)</f>
        <v>230</v>
      </c>
      <c r="G26" s="67" t="str">
        <f t="shared" si="5"/>
        <v/>
      </c>
      <c r="H26" s="4" t="str">
        <f>IF(G26="I",$K26,IF(G26="II",$K26-SUM(H$8:H25),IF(G26="III",$K26-SUM(H$8:H25),IF(G26="IV",$K26-SUM(H$8:H25),IF(G26="V",1-SUM(H$8:H25)," ")))))</f>
        <v xml:space="preserve"> </v>
      </c>
      <c r="I26" s="68" t="str">
        <f t="shared" si="6"/>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7"/>
        <v xml:space="preserve"> </v>
      </c>
      <c r="P26" s="3" t="str">
        <f>IF(O26="Plus",$K26,IF(O26="Basis",$K26-SUM(P$8:P25),IF(O26="Breedte",$K26-SUM(P$8:P25),IF(O25="Breedte",1-SUM(P$8:P25)," "))))</f>
        <v xml:space="preserve"> </v>
      </c>
      <c r="Q26" s="57" t="str">
        <f t="shared" si="22"/>
        <v/>
      </c>
      <c r="R26" s="123">
        <f t="shared" si="21"/>
        <v>230</v>
      </c>
      <c r="S26" s="12">
        <f t="shared" si="16"/>
        <v>187</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187</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24">
        <f>IF(AS18=0,0,VLOOKUP("Plus",$L:$R,7,FALSE))</f>
        <v>0</v>
      </c>
      <c r="AT26" s="19">
        <f>AT18</f>
        <v>0</v>
      </c>
      <c r="AU26" s="20">
        <f>AU18</f>
        <v>0</v>
      </c>
      <c r="AV26" s="20">
        <f>AV18</f>
        <v>0</v>
      </c>
      <c r="AW26" s="130"/>
      <c r="AX26" s="131"/>
      <c r="AY26" s="125">
        <f>IF(AY18=0,0,VLOOKUP("Plus",$O:$T,4,FALSE))</f>
        <v>230</v>
      </c>
      <c r="AZ26" s="47">
        <f t="shared" ref="AZ26:BB28" si="24">AZ18</f>
        <v>0</v>
      </c>
      <c r="BA26" s="26">
        <f t="shared" si="24"/>
        <v>0</v>
      </c>
      <c r="BB26" s="22">
        <f t="shared" si="24"/>
        <v>0</v>
      </c>
    </row>
    <row r="27" spans="1:56" ht="12" customHeight="1" thickTop="1" thickBot="1" x14ac:dyDescent="0.2">
      <c r="A27" s="5">
        <f t="shared" si="3"/>
        <v>0</v>
      </c>
      <c r="B27" s="5">
        <f t="shared" si="4"/>
        <v>0</v>
      </c>
      <c r="C27" s="14">
        <f t="shared" si="15"/>
        <v>186</v>
      </c>
      <c r="F27" s="241">
        <f>VLOOKUP(C27,Blad1!$A:$B,2,0)</f>
        <v>230</v>
      </c>
      <c r="G27" s="67" t="str">
        <f t="shared" si="5"/>
        <v/>
      </c>
      <c r="H27" s="4" t="str">
        <f>IF(G27="I",$K27,IF(G27="II",$K27-SUM(H$8:H26),IF(G27="III",$K27-SUM(H$8:H26),IF(G27="IV",$K27-SUM(H$8:H26),IF(G27="V",1-SUM(H$8:H26)," ")))))</f>
        <v xml:space="preserve"> </v>
      </c>
      <c r="I27" s="68" t="str">
        <f t="shared" si="6"/>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7"/>
        <v xml:space="preserve"> </v>
      </c>
      <c r="P27" s="3" t="str">
        <f>IF(O27="Plus",$K27,IF(O27="Basis",$K27-SUM(P$8:P26),IF(O27="Breedte",$K27-SUM(P$8:P26),IF(O26="Breedte",1-SUM(P$8:P26)," "))))</f>
        <v xml:space="preserve"> </v>
      </c>
      <c r="Q27" s="57" t="str">
        <f t="shared" si="22"/>
        <v/>
      </c>
      <c r="R27" s="123">
        <f t="shared" si="21"/>
        <v>230</v>
      </c>
      <c r="S27" s="12">
        <f t="shared" si="16"/>
        <v>186</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186</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24">
        <f>IF(AS19=0,0,VLOOKUP("Basis",$L:$R,7,FALSE))</f>
        <v>0</v>
      </c>
      <c r="AT27" s="19">
        <f>AT19</f>
        <v>0</v>
      </c>
      <c r="AU27" s="20">
        <f t="shared" ref="AU27:AV28" si="25">AU19</f>
        <v>0</v>
      </c>
      <c r="AV27" s="20">
        <f t="shared" si="25"/>
        <v>0</v>
      </c>
      <c r="AW27" s="132"/>
      <c r="AX27" s="133"/>
      <c r="AY27" s="125">
        <f>IF(AY19=0,0,VLOOKUP("Basis",$O:$T,4,FALSE))</f>
        <v>230</v>
      </c>
      <c r="AZ27" s="47">
        <f t="shared" si="24"/>
        <v>0</v>
      </c>
      <c r="BA27" s="26">
        <f t="shared" si="24"/>
        <v>0</v>
      </c>
      <c r="BB27" s="22">
        <f t="shared" si="24"/>
        <v>0</v>
      </c>
    </row>
    <row r="28" spans="1:56" ht="12" customHeight="1" thickTop="1" thickBot="1" x14ac:dyDescent="0.2">
      <c r="A28" s="5">
        <f t="shared" si="3"/>
        <v>0</v>
      </c>
      <c r="B28" s="5">
        <f t="shared" si="4"/>
        <v>0</v>
      </c>
      <c r="C28" s="14">
        <f t="shared" si="15"/>
        <v>185</v>
      </c>
      <c r="F28" s="241">
        <f>VLOOKUP(C28,Blad1!$A:$B,2,0)</f>
        <v>230</v>
      </c>
      <c r="G28" s="67" t="str">
        <f t="shared" si="5"/>
        <v/>
      </c>
      <c r="H28" s="4" t="str">
        <f>IF(G28="I",$K28,IF(G28="II",$K28-SUM(H$8:H27),IF(G28="III",$K28-SUM(H$8:H27),IF(G28="IV",$K28-SUM(H$8:H27),IF(G28="V",1-SUM(H$8:H27)," ")))))</f>
        <v xml:space="preserve"> </v>
      </c>
      <c r="I28" s="68" t="str">
        <f t="shared" si="6"/>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7"/>
        <v xml:space="preserve"> </v>
      </c>
      <c r="P28" s="3" t="str">
        <f>IF(O28="Plus",$K28,IF(O28="Basis",$K28-SUM(P$8:P27),IF(O28="Breedte",$K28-SUM(P$8:P27),IF(O27="Breedte",1-SUM(P$8:P27)," "))))</f>
        <v xml:space="preserve"> </v>
      </c>
      <c r="Q28" s="57" t="str">
        <f t="shared" si="22"/>
        <v/>
      </c>
      <c r="R28" s="123">
        <f t="shared" si="21"/>
        <v>230</v>
      </c>
      <c r="S28" s="12">
        <f t="shared" si="16"/>
        <v>185</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185</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24">
        <f>IF(AS20=0,0,VLOOKUP("Breedte",$L:$R,7,FALSE))</f>
        <v>0</v>
      </c>
      <c r="AT28" s="19">
        <f>AT20</f>
        <v>0</v>
      </c>
      <c r="AU28" s="20">
        <f t="shared" si="25"/>
        <v>0</v>
      </c>
      <c r="AV28" s="20">
        <f t="shared" si="25"/>
        <v>0</v>
      </c>
      <c r="AW28" s="132"/>
      <c r="AX28" s="133"/>
      <c r="AY28" s="125">
        <f>IF(AY20=0,0,VLOOKUP("Breedte",$O:$T,4,FALSE))</f>
        <v>0</v>
      </c>
      <c r="AZ28" s="47">
        <f t="shared" si="24"/>
        <v>0</v>
      </c>
      <c r="BA28" s="26">
        <f t="shared" si="24"/>
        <v>0</v>
      </c>
      <c r="BB28" s="22">
        <f t="shared" si="24"/>
        <v>0</v>
      </c>
    </row>
    <row r="29" spans="1:56" ht="12" customHeight="1" thickTop="1" thickBot="1" x14ac:dyDescent="0.2">
      <c r="A29" s="5">
        <f t="shared" si="3"/>
        <v>0</v>
      </c>
      <c r="B29" s="5">
        <f t="shared" si="4"/>
        <v>0</v>
      </c>
      <c r="C29" s="14">
        <f t="shared" si="15"/>
        <v>184</v>
      </c>
      <c r="F29" s="241">
        <f>VLOOKUP(C29,Blad1!$A:$B,2,0)</f>
        <v>230</v>
      </c>
      <c r="G29" s="67" t="str">
        <f t="shared" si="5"/>
        <v/>
      </c>
      <c r="H29" s="4" t="str">
        <f>IF(G29="I",$K29,IF(G29="II",$K29-SUM(H$8:H28),IF(G29="III",$K29-SUM(H$8:H28),IF(G29="IV",$K29-SUM(H$8:H28),IF(G29="V",1-SUM(H$8:H28)," ")))))</f>
        <v xml:space="preserve"> </v>
      </c>
      <c r="I29" s="68" t="str">
        <f t="shared" si="6"/>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7"/>
        <v xml:space="preserve"> </v>
      </c>
      <c r="P29" s="3" t="str">
        <f>IF(O29="Plus",$K29,IF(O29="Basis",$K29-SUM(P$8:P28),IF(O29="Breedte",$K29-SUM(P$8:P28),IF(O28="Breedte",1-SUM(P$8:P28)," "))))</f>
        <v xml:space="preserve"> </v>
      </c>
      <c r="Q29" s="57" t="str">
        <f t="shared" si="22"/>
        <v/>
      </c>
      <c r="R29" s="123">
        <f t="shared" si="21"/>
        <v>230</v>
      </c>
      <c r="S29" s="12">
        <f t="shared" si="16"/>
        <v>184</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184</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24"/>
      <c r="AT29" s="19"/>
      <c r="AU29" s="20"/>
      <c r="AV29" s="20">
        <f>IF(SUM(AT26:AT28)&lt;AT30,1,0)</f>
        <v>0</v>
      </c>
      <c r="AW29" s="132"/>
      <c r="AX29" s="133"/>
      <c r="AY29" s="21"/>
      <c r="AZ29" s="47"/>
      <c r="BA29" s="26"/>
      <c r="BB29" s="22">
        <f>IF(SUM(W11:W13)=0,0,IF(SUM(AT26:AT28)&lt;AT30,1,0))</f>
        <v>0</v>
      </c>
    </row>
    <row r="30" spans="1:56" ht="12" customHeight="1" thickTop="1" thickBot="1" x14ac:dyDescent="0.2">
      <c r="A30" s="5">
        <f t="shared" si="3"/>
        <v>0</v>
      </c>
      <c r="B30" s="5">
        <f t="shared" si="4"/>
        <v>0</v>
      </c>
      <c r="C30" s="14">
        <f t="shared" si="15"/>
        <v>183</v>
      </c>
      <c r="F30" s="241">
        <f>VLOOKUP(C30,Blad1!$A:$B,2,0)</f>
        <v>230</v>
      </c>
      <c r="G30" s="67" t="str">
        <f t="shared" si="5"/>
        <v/>
      </c>
      <c r="H30" s="4" t="str">
        <f>IF(G30="I",$K30,IF(G30="II",$K30-SUM(H$8:H29),IF(G30="III",$K30-SUM(H$8:H29),IF(G30="IV",$K30-SUM(H$8:H29),IF(G30="V",1-SUM(H$8:H29)," ")))))</f>
        <v xml:space="preserve"> </v>
      </c>
      <c r="I30" s="68" t="str">
        <f t="shared" si="6"/>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7"/>
        <v xml:space="preserve"> </v>
      </c>
      <c r="P30" s="3" t="str">
        <f>IF(O30="Plus",$K30,IF(O30="Basis",$K30-SUM(P$8:P29),IF(O30="Breedte",$K30-SUM(P$8:P29),IF(O29="Breedte",1-SUM(P$8:P29)," "))))</f>
        <v xml:space="preserve"> </v>
      </c>
      <c r="Q30" s="57" t="str">
        <f t="shared" si="22"/>
        <v/>
      </c>
      <c r="R30" s="123">
        <f t="shared" si="21"/>
        <v>230</v>
      </c>
      <c r="S30" s="12">
        <f t="shared" si="16"/>
        <v>183</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183</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42">
        <f>C4</f>
        <v>0</v>
      </c>
      <c r="AU30" s="36"/>
      <c r="AV30" s="36"/>
      <c r="AW30" s="136"/>
      <c r="AX30" s="136"/>
      <c r="AY30" s="37"/>
      <c r="AZ30" s="48">
        <f>AT30</f>
        <v>0</v>
      </c>
      <c r="BA30" s="37"/>
      <c r="BB30" s="38"/>
    </row>
    <row r="31" spans="1:56" ht="12" customHeight="1" thickTop="1" thickBot="1" x14ac:dyDescent="0.2">
      <c r="A31" s="5">
        <f t="shared" si="3"/>
        <v>0</v>
      </c>
      <c r="B31" s="5">
        <f t="shared" si="4"/>
        <v>0</v>
      </c>
      <c r="C31" s="14">
        <f t="shared" si="15"/>
        <v>182</v>
      </c>
      <c r="F31" s="241">
        <f>VLOOKUP(C31,Blad1!$A:$B,2,0)</f>
        <v>230</v>
      </c>
      <c r="G31" s="67" t="str">
        <f t="shared" si="5"/>
        <v/>
      </c>
      <c r="H31" s="4" t="str">
        <f>IF(G31="I",$K31,IF(G31="II",$K31-SUM(H$8:H30),IF(G31="III",$K31-SUM(H$8:H30),IF(G31="IV",$K31-SUM(H$8:H30),IF(G31="V",1-SUM(H$8:H30)," ")))))</f>
        <v xml:space="preserve"> </v>
      </c>
      <c r="I31" s="68" t="str">
        <f t="shared" si="6"/>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7"/>
        <v xml:space="preserve"> </v>
      </c>
      <c r="P31" s="3" t="str">
        <f>IF(O31="Plus",$K31,IF(O31="Basis",$K31-SUM(P$8:P30),IF(O31="Breedte",$K31-SUM(P$8:P30),IF(O30="Breedte",1-SUM(P$8:P30)," "))))</f>
        <v xml:space="preserve"> </v>
      </c>
      <c r="Q31" s="57" t="str">
        <f t="shared" si="22"/>
        <v/>
      </c>
      <c r="R31" s="123">
        <f t="shared" si="21"/>
        <v>230</v>
      </c>
      <c r="S31" s="12">
        <f t="shared" si="16"/>
        <v>182</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182</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35"/>
      <c r="AX31" s="135"/>
      <c r="AY31" s="60"/>
      <c r="AZ31" s="60"/>
      <c r="BA31" s="60"/>
      <c r="BB31" s="60"/>
    </row>
    <row r="32" spans="1:56" ht="12" customHeight="1" thickTop="1" x14ac:dyDescent="0.15">
      <c r="A32" s="5">
        <f t="shared" si="3"/>
        <v>0</v>
      </c>
      <c r="B32" s="5">
        <f t="shared" si="4"/>
        <v>0</v>
      </c>
      <c r="C32" s="14">
        <f t="shared" si="15"/>
        <v>181</v>
      </c>
      <c r="F32" s="241">
        <f>VLOOKUP(C32,Blad1!$A:$B,2,0)</f>
        <v>230</v>
      </c>
      <c r="G32" s="67" t="str">
        <f t="shared" si="5"/>
        <v/>
      </c>
      <c r="H32" s="4" t="str">
        <f>IF(G32="I",$K32,IF(G32="II",$K32-SUM(H$8:H31),IF(G32="III",$K32-SUM(H$8:H31),IF(G32="IV",$K32-SUM(H$8:H31),IF(G32="V",1-SUM(H$8:H31)," ")))))</f>
        <v xml:space="preserve"> </v>
      </c>
      <c r="I32" s="68" t="str">
        <f t="shared" si="6"/>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7"/>
        <v xml:space="preserve"> </v>
      </c>
      <c r="P32" s="3" t="str">
        <f>IF(O32="Plus",$K32,IF(O32="Basis",$K32-SUM(P$8:P31),IF(O32="Breedte",$K32-SUM(P$8:P31),IF(O31="Breedte",1-SUM(P$8:P31)," "))))</f>
        <v xml:space="preserve"> </v>
      </c>
      <c r="Q32" s="57" t="str">
        <f t="shared" si="22"/>
        <v/>
      </c>
      <c r="R32" s="123">
        <f t="shared" si="21"/>
        <v>230</v>
      </c>
      <c r="S32" s="12">
        <f t="shared" si="16"/>
        <v>181</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181</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22"/>
      <c r="AT32" s="51"/>
      <c r="AU32" s="51"/>
      <c r="AV32" s="51"/>
      <c r="AW32" s="51"/>
      <c r="AX32" s="51"/>
      <c r="AY32" s="51"/>
      <c r="AZ32" s="51"/>
      <c r="BA32" s="51"/>
      <c r="BB32" s="55"/>
    </row>
    <row r="33" spans="1:54" ht="12" customHeight="1" x14ac:dyDescent="0.15">
      <c r="A33" s="5">
        <f t="shared" si="3"/>
        <v>0</v>
      </c>
      <c r="B33" s="5">
        <f t="shared" si="4"/>
        <v>0</v>
      </c>
      <c r="C33" s="14">
        <f t="shared" si="15"/>
        <v>180</v>
      </c>
      <c r="F33" s="241">
        <f>VLOOKUP(C33,Blad1!$A:$B,2,0)</f>
        <v>230</v>
      </c>
      <c r="G33" s="67" t="str">
        <f t="shared" si="5"/>
        <v/>
      </c>
      <c r="H33" s="4" t="str">
        <f>IF(G33="I",$K33,IF(G33="II",$K33-SUM(H$8:H32),IF(G33="III",$K33-SUM(H$8:H32),IF(G33="IV",$K33-SUM(H$8:H32),IF(G33="V",1-SUM(H$8:H32)," ")))))</f>
        <v xml:space="preserve"> </v>
      </c>
      <c r="I33" s="68" t="str">
        <f t="shared" si="6"/>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7"/>
        <v xml:space="preserve"> </v>
      </c>
      <c r="P33" s="3" t="str">
        <f>IF(O33="Plus",$K33,IF(O33="Basis",$K33-SUM(P$8:P32),IF(O33="Breedte",$K33-SUM(P$8:P32),IF(O32="Breedte",1-SUM(P$8:P32)," "))))</f>
        <v xml:space="preserve"> </v>
      </c>
      <c r="Q33" s="57" t="str">
        <f t="shared" si="22"/>
        <v/>
      </c>
      <c r="R33" s="123">
        <f t="shared" si="21"/>
        <v>230</v>
      </c>
      <c r="S33" s="12">
        <f t="shared" si="16"/>
        <v>180</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180</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53" t="e">
        <f>VLOOKUP(AQ32,L8:Q275,6,FALSE)</f>
        <v>#N/A</v>
      </c>
      <c r="AR33" s="254"/>
      <c r="AS33" s="254"/>
      <c r="AT33" s="254"/>
      <c r="AU33" s="254"/>
      <c r="AV33" s="254"/>
      <c r="AW33" s="254"/>
      <c r="AX33" s="254"/>
      <c r="AY33" s="254"/>
      <c r="AZ33" s="254"/>
      <c r="BA33" s="254"/>
      <c r="BB33" s="255"/>
    </row>
    <row r="34" spans="1:54" ht="12" customHeight="1" x14ac:dyDescent="0.15">
      <c r="A34" s="5">
        <f t="shared" si="3"/>
        <v>0</v>
      </c>
      <c r="B34" s="5">
        <f t="shared" si="4"/>
        <v>0</v>
      </c>
      <c r="C34" s="14">
        <f t="shared" si="15"/>
        <v>179</v>
      </c>
      <c r="F34" s="241">
        <f>VLOOKUP(C34,Blad1!$A:$B,2,0)</f>
        <v>230</v>
      </c>
      <c r="G34" s="67" t="str">
        <f t="shared" si="5"/>
        <v/>
      </c>
      <c r="H34" s="4" t="str">
        <f>IF(G34="I",$K34,IF(G34="II",$K34-SUM(H$8:H33),IF(G34="III",$K34-SUM(H$8:H33),IF(G34="IV",$K34-SUM(H$8:H33),IF(G34="V",1-SUM(H$8:H33)," ")))))</f>
        <v xml:space="preserve"> </v>
      </c>
      <c r="I34" s="68" t="str">
        <f t="shared" si="6"/>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7"/>
        <v xml:space="preserve"> </v>
      </c>
      <c r="P34" s="3" t="str">
        <f>IF(O34="Plus",$K34,IF(O34="Basis",$K34-SUM(P$8:P33),IF(O34="Breedte",$K34-SUM(P$8:P33),IF(O33="Breedte",1-SUM(P$8:P33)," "))))</f>
        <v xml:space="preserve"> </v>
      </c>
      <c r="Q34" s="57" t="str">
        <f t="shared" si="22"/>
        <v/>
      </c>
      <c r="R34" s="123">
        <f t="shared" si="21"/>
        <v>230</v>
      </c>
      <c r="S34" s="12">
        <f t="shared" si="16"/>
        <v>179</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179</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22"/>
      <c r="AT34" s="51"/>
      <c r="AU34" s="51"/>
      <c r="AV34" s="51"/>
      <c r="AW34" s="51"/>
      <c r="AX34" s="51"/>
      <c r="AY34" s="51"/>
      <c r="AZ34" s="51"/>
      <c r="BA34" s="51"/>
      <c r="BB34" s="55"/>
    </row>
    <row r="35" spans="1:54" ht="24" customHeight="1" x14ac:dyDescent="0.15">
      <c r="A35" s="5">
        <f t="shared" si="3"/>
        <v>0</v>
      </c>
      <c r="B35" s="5">
        <f t="shared" si="4"/>
        <v>0</v>
      </c>
      <c r="C35" s="14">
        <f t="shared" si="15"/>
        <v>178</v>
      </c>
      <c r="F35" s="241">
        <f>VLOOKUP(C35,Blad1!$A:$B,2,0)</f>
        <v>230</v>
      </c>
      <c r="G35" s="67" t="str">
        <f t="shared" si="5"/>
        <v/>
      </c>
      <c r="H35" s="4" t="str">
        <f>IF(G35="I",$K35,IF(G35="II",$K35-SUM(H$8:H34),IF(G35="III",$K35-SUM(H$8:H34),IF(G35="IV",$K35-SUM(H$8:H34),IF(G35="V",1-SUM(H$8:H34)," ")))))</f>
        <v xml:space="preserve"> </v>
      </c>
      <c r="I35" s="68" t="str">
        <f t="shared" si="6"/>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7"/>
        <v xml:space="preserve"> </v>
      </c>
      <c r="P35" s="3" t="str">
        <f>IF(O35="Plus",$K35,IF(O35="Basis",$K35-SUM(P$8:P34),IF(O35="Breedte",$K35-SUM(P$8:P34),IF(O34="Breedte",1-SUM(P$8:P34)," "))))</f>
        <v xml:space="preserve"> </v>
      </c>
      <c r="Q35" s="57" t="str">
        <f t="shared" si="22"/>
        <v/>
      </c>
      <c r="R35" s="123">
        <f t="shared" si="21"/>
        <v>230</v>
      </c>
      <c r="S35" s="12">
        <f t="shared" si="16"/>
        <v>178</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178</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56" t="e">
        <f>VLOOKUP(AQ34,L8:Q275,6,FALSE)</f>
        <v>#N/A</v>
      </c>
      <c r="AR35" s="257"/>
      <c r="AS35" s="257"/>
      <c r="AT35" s="257"/>
      <c r="AU35" s="257"/>
      <c r="AV35" s="257"/>
      <c r="AW35" s="257"/>
      <c r="AX35" s="257"/>
      <c r="AY35" s="257"/>
      <c r="AZ35" s="257"/>
      <c r="BA35" s="257"/>
      <c r="BB35" s="258"/>
    </row>
    <row r="36" spans="1:54" ht="12" customHeight="1" x14ac:dyDescent="0.15">
      <c r="A36" s="5">
        <f t="shared" si="3"/>
        <v>0</v>
      </c>
      <c r="B36" s="5">
        <f t="shared" si="4"/>
        <v>0</v>
      </c>
      <c r="C36" s="14">
        <f t="shared" si="15"/>
        <v>177</v>
      </c>
      <c r="F36" s="241">
        <f>VLOOKUP(C36,Blad1!$A:$B,2,0)</f>
        <v>230</v>
      </c>
      <c r="G36" s="67" t="str">
        <f t="shared" si="5"/>
        <v/>
      </c>
      <c r="H36" s="4" t="str">
        <f>IF(G36="I",$K36,IF(G36="II",$K36-SUM(H$8:H35),IF(G36="III",$K36-SUM(H$8:H35),IF(G36="IV",$K36-SUM(H$8:H35),IF(G36="V",1-SUM(H$8:H35)," ")))))</f>
        <v xml:space="preserve"> </v>
      </c>
      <c r="I36" s="68" t="str">
        <f t="shared" si="6"/>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7"/>
        <v xml:space="preserve"> </v>
      </c>
      <c r="P36" s="3" t="str">
        <f>IF(O36="Plus",$K36,IF(O36="Basis",$K36-SUM(P$8:P35),IF(O36="Breedte",$K36-SUM(P$8:P35),IF(O35="Breedte",1-SUM(P$8:P35)," "))))</f>
        <v xml:space="preserve"> </v>
      </c>
      <c r="Q36" s="57" t="str">
        <f t="shared" si="22"/>
        <v/>
      </c>
      <c r="R36" s="123">
        <f t="shared" si="21"/>
        <v>230</v>
      </c>
      <c r="S36" s="12">
        <f t="shared" si="16"/>
        <v>177</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177</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22"/>
      <c r="AT36" s="51"/>
      <c r="AU36" s="51"/>
      <c r="AV36" s="51"/>
      <c r="AW36" s="51"/>
      <c r="AX36" s="51"/>
      <c r="AY36" s="51"/>
      <c r="AZ36" s="51"/>
      <c r="BA36" s="51"/>
      <c r="BB36" s="55"/>
    </row>
    <row r="37" spans="1:54" ht="12" customHeight="1" thickBot="1" x14ac:dyDescent="0.2">
      <c r="A37" s="5">
        <f t="shared" si="3"/>
        <v>0</v>
      </c>
      <c r="B37" s="5">
        <f t="shared" si="4"/>
        <v>0</v>
      </c>
      <c r="C37" s="14">
        <f t="shared" si="15"/>
        <v>176</v>
      </c>
      <c r="F37" s="241">
        <f>VLOOKUP(C37,Blad1!$A:$B,2,0)</f>
        <v>230</v>
      </c>
      <c r="G37" s="67" t="str">
        <f t="shared" si="5"/>
        <v/>
      </c>
      <c r="H37" s="4" t="str">
        <f>IF(G37="I",$K37,IF(G37="II",$K37-SUM(H$8:H36),IF(G37="III",$K37-SUM(H$8:H36),IF(G37="IV",$K37-SUM(H$8:H36),IF(G37="V",1-SUM(H$8:H36)," ")))))</f>
        <v xml:space="preserve"> </v>
      </c>
      <c r="I37" s="68" t="str">
        <f t="shared" si="6"/>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7"/>
        <v xml:space="preserve"> </v>
      </c>
      <c r="P37" s="3" t="str">
        <f>IF(O37="Plus",$K37,IF(O37="Basis",$K37-SUM(P$8:P36),IF(O37="Breedte",$K37-SUM(P$8:P36),IF(O36="Breedte",1-SUM(P$8:P36)," "))))</f>
        <v xml:space="preserve"> </v>
      </c>
      <c r="Q37" s="57" t="str">
        <f t="shared" si="22"/>
        <v/>
      </c>
      <c r="R37" s="123">
        <f t="shared" si="21"/>
        <v>230</v>
      </c>
      <c r="S37" s="12">
        <f t="shared" si="16"/>
        <v>176</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176</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47" t="e">
        <f>VLOOKUP(AQ36,L8:T275,6,FALSE)</f>
        <v>#N/A</v>
      </c>
      <c r="AR37" s="248"/>
      <c r="AS37" s="248"/>
      <c r="AT37" s="248"/>
      <c r="AU37" s="248"/>
      <c r="AV37" s="248"/>
      <c r="AW37" s="248"/>
      <c r="AX37" s="248"/>
      <c r="AY37" s="248"/>
      <c r="AZ37" s="248"/>
      <c r="BA37" s="248"/>
      <c r="BB37" s="249"/>
    </row>
    <row r="38" spans="1:54" ht="12" customHeight="1" thickTop="1" x14ac:dyDescent="0.15">
      <c r="A38" s="5">
        <f t="shared" si="3"/>
        <v>0</v>
      </c>
      <c r="B38" s="5">
        <f t="shared" si="4"/>
        <v>0</v>
      </c>
      <c r="C38" s="14">
        <f t="shared" si="15"/>
        <v>175</v>
      </c>
      <c r="F38" s="241">
        <f>VLOOKUP(C38,Blad1!$A:$B,2,0)</f>
        <v>230</v>
      </c>
      <c r="G38" s="67" t="str">
        <f t="shared" si="5"/>
        <v/>
      </c>
      <c r="H38" s="4" t="str">
        <f>IF(G38="I",$K38,IF(G38="II",$K38-SUM(H$8:H37),IF(G38="III",$K38-SUM(H$8:H37),IF(G38="IV",$K38-SUM(H$8:H37),IF(G38="V",1-SUM(H$8:H37)," ")))))</f>
        <v xml:space="preserve"> </v>
      </c>
      <c r="I38" s="68" t="str">
        <f t="shared" si="6"/>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7"/>
        <v xml:space="preserve"> </v>
      </c>
      <c r="P38" s="3" t="str">
        <f>IF(O38="Plus",$K38,IF(O38="Basis",$K38-SUM(P$8:P37),IF(O38="Breedte",$K38-SUM(P$8:P37),IF(O37="Breedte",1-SUM(P$8:P37)," "))))</f>
        <v xml:space="preserve"> </v>
      </c>
      <c r="Q38" s="57" t="str">
        <f t="shared" si="22"/>
        <v/>
      </c>
      <c r="R38" s="123">
        <f t="shared" si="21"/>
        <v>230</v>
      </c>
      <c r="S38" s="12">
        <f t="shared" si="16"/>
        <v>175</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175</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15">
      <c r="A39" s="5">
        <f t="shared" si="3"/>
        <v>0</v>
      </c>
      <c r="B39" s="5">
        <f t="shared" si="4"/>
        <v>0</v>
      </c>
      <c r="C39" s="14">
        <f t="shared" si="15"/>
        <v>174</v>
      </c>
      <c r="F39" s="241">
        <f>VLOOKUP(C39,Blad1!$A:$B,2,0)</f>
        <v>230</v>
      </c>
      <c r="G39" s="67" t="str">
        <f t="shared" si="5"/>
        <v/>
      </c>
      <c r="H39" s="4" t="str">
        <f>IF(G39="I",$K39,IF(G39="II",$K39-SUM(H$8:H38),IF(G39="III",$K39-SUM(H$8:H38),IF(G39="IV",$K39-SUM(H$8:H38),IF(G39="V",1-SUM(H$8:H38)," ")))))</f>
        <v xml:space="preserve"> </v>
      </c>
      <c r="I39" s="68" t="str">
        <f t="shared" si="6"/>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7"/>
        <v xml:space="preserve"> </v>
      </c>
      <c r="P39" s="3" t="str">
        <f>IF(O39="Plus",$K39,IF(O39="Basis",$K39-SUM(P$8:P38),IF(O39="Breedte",$K39-SUM(P$8:P38),IF(O38="Breedte",1-SUM(P$8:P38)," "))))</f>
        <v xml:space="preserve"> </v>
      </c>
      <c r="Q39" s="57" t="str">
        <f t="shared" si="22"/>
        <v/>
      </c>
      <c r="R39" s="123">
        <f t="shared" si="21"/>
        <v>230</v>
      </c>
      <c r="S39" s="12">
        <f t="shared" si="16"/>
        <v>174</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174</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15">
      <c r="A40" s="5">
        <f t="shared" si="3"/>
        <v>0</v>
      </c>
      <c r="B40" s="5">
        <f t="shared" si="4"/>
        <v>0</v>
      </c>
      <c r="C40" s="14">
        <f t="shared" si="15"/>
        <v>173</v>
      </c>
      <c r="F40" s="241">
        <f>VLOOKUP(C40,Blad1!$A:$B,2,0)</f>
        <v>230</v>
      </c>
      <c r="G40" s="67" t="str">
        <f t="shared" si="5"/>
        <v/>
      </c>
      <c r="H40" s="4" t="str">
        <f>IF(G40="I",$K40,IF(G40="II",$K40-SUM(H$8:H39),IF(G40="III",$K40-SUM(H$8:H39),IF(G40="IV",$K40-SUM(H$8:H39),IF(G40="V",1-SUM(H$8:H39)," ")))))</f>
        <v xml:space="preserve"> </v>
      </c>
      <c r="I40" s="68" t="str">
        <f t="shared" si="6"/>
        <v/>
      </c>
      <c r="J40" s="43" t="str">
        <f>IF(I40="A",$K40,IF(I40="B",$K40-SUM(J$8:J39),IF(I40="C",$K40-SUM(J$8:J39),IF(I40="D",$K40-SUM(J$8:J39),IF(I40="E",1-SUM(J$8:J39)," ")))))</f>
        <v xml:space="preserve"> </v>
      </c>
      <c r="K40" s="1">
        <f>IF(C$4=0,0,(SUM(D$8:D40)/C$4))</f>
        <v>0</v>
      </c>
      <c r="L40" s="9" t="str">
        <f t="shared" ref="L40:L72" si="26">IF(U40=2,"Plus",IF(W40=2,"Basis",IF(X40=2,"Breedte"," ")))</f>
        <v xml:space="preserve"> </v>
      </c>
      <c r="M40" s="2" t="str">
        <f>IF(U40=2,K40,IF(W40=2,K40-SUM(M$8:M39),IF(X40=2,K40-SUM(M$8:M39),IF(X39=2,1-SUM(M$8:M39)," "))))</f>
        <v xml:space="preserve"> </v>
      </c>
      <c r="N40" s="1" t="str">
        <f t="shared" si="7"/>
        <v xml:space="preserve"> </v>
      </c>
      <c r="P40" s="3" t="str">
        <f>IF(O40="Plus",$K40,IF(O40="Basis",$K40-SUM(P$8:P39),IF(O40="Breedte",$K40-SUM(P$8:P39),IF(O39="Breedte",1-SUM(P$8:P39)," "))))</f>
        <v xml:space="preserve"> </v>
      </c>
      <c r="Q40" s="57" t="str">
        <f t="shared" si="22"/>
        <v/>
      </c>
      <c r="R40" s="123">
        <f t="shared" si="21"/>
        <v>230</v>
      </c>
      <c r="S40" s="12">
        <f t="shared" si="16"/>
        <v>173</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173</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15">
      <c r="A41" s="5">
        <f t="shared" si="3"/>
        <v>0</v>
      </c>
      <c r="B41" s="5">
        <f t="shared" si="4"/>
        <v>0</v>
      </c>
      <c r="C41" s="14">
        <f t="shared" si="15"/>
        <v>172</v>
      </c>
      <c r="F41" s="241">
        <f>VLOOKUP(C41,Blad1!$A:$B,2,0)</f>
        <v>229</v>
      </c>
      <c r="G41" s="67" t="str">
        <f t="shared" si="5"/>
        <v/>
      </c>
      <c r="H41" s="4" t="str">
        <f>IF(G41="I",$K41,IF(G41="II",$K41-SUM(H$8:H40),IF(G41="III",$K41-SUM(H$8:H40),IF(G41="IV",$K41-SUM(H$8:H40),IF(G41="V",1-SUM(H$8:H40)," ")))))</f>
        <v xml:space="preserve"> </v>
      </c>
      <c r="I41" s="68" t="str">
        <f t="shared" si="6"/>
        <v/>
      </c>
      <c r="J41" s="43" t="str">
        <f>IF(I41="A",$K41,IF(I41="B",$K41-SUM(J$8:J40),IF(I41="C",$K41-SUM(J$8:J40),IF(I41="D",$K41-SUM(J$8:J40),IF(I41="E",1-SUM(J$8:J40)," ")))))</f>
        <v xml:space="preserve"> </v>
      </c>
      <c r="K41" s="1">
        <f>IF(C$4=0,0,(SUM(D$8:D41)/C$4))</f>
        <v>0</v>
      </c>
      <c r="L41" s="9" t="str">
        <f t="shared" si="26"/>
        <v xml:space="preserve"> </v>
      </c>
      <c r="M41" s="2" t="str">
        <f>IF(U41=2,K41,IF(W41=2,K41-SUM(M$8:M40),IF(X41=2,K41-SUM(M$8:M40),IF(X40=2,1-SUM(M$8:M40)," "))))</f>
        <v xml:space="preserve"> </v>
      </c>
      <c r="N41" s="1" t="str">
        <f t="shared" si="7"/>
        <v xml:space="preserve"> </v>
      </c>
      <c r="P41" s="3" t="str">
        <f>IF(O41="Plus",$K41,IF(O41="Basis",$K41-SUM(P$8:P40),IF(O41="Breedte",$K41-SUM(P$8:P40),IF(O40="Breedte",1-SUM(P$8:P40)," "))))</f>
        <v xml:space="preserve"> </v>
      </c>
      <c r="Q41" s="57" t="str">
        <f t="shared" si="22"/>
        <v/>
      </c>
      <c r="R41" s="123">
        <f t="shared" si="21"/>
        <v>229</v>
      </c>
      <c r="S41" s="12">
        <f t="shared" si="16"/>
        <v>172</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172</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15">
      <c r="A42" s="5">
        <f t="shared" si="3"/>
        <v>0</v>
      </c>
      <c r="B42" s="5">
        <f t="shared" si="4"/>
        <v>0</v>
      </c>
      <c r="C42" s="14">
        <f t="shared" si="15"/>
        <v>171</v>
      </c>
      <c r="F42" s="241">
        <f>VLOOKUP(C42,Blad1!$A:$B,2,0)</f>
        <v>229</v>
      </c>
      <c r="G42" s="67" t="str">
        <f t="shared" si="5"/>
        <v/>
      </c>
      <c r="H42" s="4" t="str">
        <f>IF(G42="I",$K42,IF(G42="II",$K42-SUM(H$8:H41),IF(G42="III",$K42-SUM(H$8:H41),IF(G42="IV",$K42-SUM(H$8:H41),IF(G42="V",1-SUM(H$8:H41)," ")))))</f>
        <v xml:space="preserve"> </v>
      </c>
      <c r="I42" s="68" t="str">
        <f t="shared" si="6"/>
        <v/>
      </c>
      <c r="J42" s="43" t="str">
        <f>IF(I42="A",$K42,IF(I42="B",$K42-SUM(J$8:J41),IF(I42="C",$K42-SUM(J$8:J41),IF(I42="D",$K42-SUM(J$8:J41),IF(I42="E",1-SUM(J$8:J41)," ")))))</f>
        <v xml:space="preserve"> </v>
      </c>
      <c r="K42" s="1">
        <f>IF(C$4=0,0,(SUM(D$8:D42)/C$4))</f>
        <v>0</v>
      </c>
      <c r="L42" s="9" t="str">
        <f t="shared" si="26"/>
        <v xml:space="preserve"> </v>
      </c>
      <c r="M42" s="2" t="str">
        <f>IF(U42=2,K42,IF(W42=2,K42-SUM(M$8:M41),IF(X42=2,K42-SUM(M$8:M41),IF(X41=2,1-SUM(M$8:M41)," "))))</f>
        <v xml:space="preserve"> </v>
      </c>
      <c r="N42" s="1" t="str">
        <f t="shared" si="7"/>
        <v xml:space="preserve"> </v>
      </c>
      <c r="P42" s="3" t="str">
        <f>IF(O42="Plus",$K42,IF(O42="Basis",$K42-SUM(P$8:P41),IF(O42="Breedte",$K42-SUM(P$8:P41),IF(O41="Breedte",1-SUM(P$8:P41)," "))))</f>
        <v xml:space="preserve"> </v>
      </c>
      <c r="Q42" s="57" t="str">
        <f t="shared" si="22"/>
        <v/>
      </c>
      <c r="R42" s="123">
        <f t="shared" si="21"/>
        <v>229</v>
      </c>
      <c r="S42" s="12">
        <f t="shared" si="16"/>
        <v>171</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171</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15">
      <c r="A43" s="5">
        <f t="shared" si="3"/>
        <v>0</v>
      </c>
      <c r="B43" s="5">
        <f t="shared" si="4"/>
        <v>0</v>
      </c>
      <c r="C43" s="14">
        <f t="shared" si="15"/>
        <v>170</v>
      </c>
      <c r="F43" s="241">
        <f>VLOOKUP(C43,Blad1!$A:$B,2,0)</f>
        <v>228</v>
      </c>
      <c r="G43" s="67" t="str">
        <f t="shared" si="5"/>
        <v/>
      </c>
      <c r="I43" s="68" t="str">
        <f t="shared" si="6"/>
        <v/>
      </c>
      <c r="J43" s="43" t="str">
        <f>IF(I43="A",$K43,IF(I43="B",$K43-SUM(J$8:J42),IF(I43="C",$K43-SUM(J$8:J42),IF(I43="D",$K43-SUM(J$8:J42),IF(I43="E",1-SUM(J$8:J42)," ")))))</f>
        <v xml:space="preserve"> </v>
      </c>
      <c r="K43" s="1">
        <f>IF(C$4=0,0,(SUM(D$8:D43)/C$4))</f>
        <v>0</v>
      </c>
      <c r="L43" s="9" t="str">
        <f t="shared" si="26"/>
        <v xml:space="preserve"> </v>
      </c>
      <c r="M43" s="2" t="str">
        <f>IF(U43=2,K43,IF(W43=2,K43-SUM(M$8:M42),IF(X43=2,K43-SUM(M$8:M42),IF(X42=2,1-SUM(M$8:M42)," "))))</f>
        <v xml:space="preserve"> </v>
      </c>
      <c r="N43" s="1" t="str">
        <f t="shared" si="7"/>
        <v xml:space="preserve"> </v>
      </c>
      <c r="P43" s="3" t="str">
        <f>IF(O43="Plus",$K43,IF(O43="Basis",$K43-SUM(P$8:P42),IF(O43="Breedte",$K43-SUM(P$8:P42),IF(O42="Breedte",1-SUM(P$8:P42)," "))))</f>
        <v xml:space="preserve"> </v>
      </c>
      <c r="Q43" s="57" t="str">
        <f t="shared" si="22"/>
        <v/>
      </c>
      <c r="R43" s="123">
        <f t="shared" si="21"/>
        <v>228</v>
      </c>
      <c r="S43" s="12">
        <f t="shared" si="16"/>
        <v>170</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170</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15">
      <c r="A44" s="5">
        <f t="shared" si="3"/>
        <v>0</v>
      </c>
      <c r="B44" s="5">
        <f t="shared" si="4"/>
        <v>0</v>
      </c>
      <c r="C44" s="14">
        <f t="shared" si="15"/>
        <v>169</v>
      </c>
      <c r="F44" s="241">
        <f>VLOOKUP(C44,Blad1!$A:$B,2,0)</f>
        <v>228</v>
      </c>
      <c r="G44" s="67" t="str">
        <f t="shared" si="5"/>
        <v/>
      </c>
      <c r="H44" s="4" t="str">
        <f>IF(G44="I",$K44,IF(G44="II",$K44-SUM(H$8:H43),IF(G44="III",$K44-SUM(H$8:H43),IF(G44="IV",$K44-SUM(H$8:H43),IF(G44="V",1-SUM(H$8:H43)," ")))))</f>
        <v xml:space="preserve"> </v>
      </c>
      <c r="I44" s="68" t="str">
        <f t="shared" si="6"/>
        <v/>
      </c>
      <c r="J44" s="43" t="str">
        <f>IF(I44="A",$K44,IF(I44="B",$K44-SUM(J$8:J43),IF(I44="C",$K44-SUM(J$8:J43),IF(I44="D",$K44-SUM(J$8:J43),IF(I44="E",1-SUM(J$8:J43)," ")))))</f>
        <v xml:space="preserve"> </v>
      </c>
      <c r="K44" s="1">
        <f>IF(C$4=0,0,(SUM(D$8:D44)/C$4))</f>
        <v>0</v>
      </c>
      <c r="L44" s="9" t="str">
        <f t="shared" si="26"/>
        <v xml:space="preserve"> </v>
      </c>
      <c r="M44" s="2" t="str">
        <f>IF(U44=2,K44,IF(W44=2,K44-SUM(M$8:M43),IF(X44=2,K44-SUM(M$8:M43),IF(X43=2,1-SUM(M$8:M43)," "))))</f>
        <v xml:space="preserve"> </v>
      </c>
      <c r="N44" s="1" t="str">
        <f t="shared" si="7"/>
        <v xml:space="preserve"> </v>
      </c>
      <c r="P44" s="3" t="str">
        <f>IF(O44="Plus",$K44,IF(O44="Basis",$K44-SUM(P$8:P43),IF(O44="Breedte",$K44-SUM(P$8:P43),IF(O43="Breedte",1-SUM(P$8:P43)," "))))</f>
        <v xml:space="preserve"> </v>
      </c>
      <c r="Q44" s="57" t="str">
        <f t="shared" si="22"/>
        <v/>
      </c>
      <c r="R44" s="123">
        <f t="shared" si="21"/>
        <v>228</v>
      </c>
      <c r="S44" s="12">
        <f t="shared" si="16"/>
        <v>169</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169</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15">
      <c r="A45" s="5">
        <f t="shared" si="3"/>
        <v>0</v>
      </c>
      <c r="B45" s="5">
        <f t="shared" si="4"/>
        <v>0</v>
      </c>
      <c r="C45" s="14">
        <f t="shared" si="15"/>
        <v>168</v>
      </c>
      <c r="F45" s="241">
        <f>VLOOKUP(C45,Blad1!$A:$B,2,0)</f>
        <v>227</v>
      </c>
      <c r="G45" s="67" t="str">
        <f t="shared" si="5"/>
        <v/>
      </c>
      <c r="H45" s="4" t="str">
        <f>IF(G45="I",$K45,IF(G45="II",$K45-SUM(H$8:H44),IF(G45="III",$K45-SUM(H$8:H44),IF(G45="IV",$K45-SUM(H$8:H44),IF(G45="V",1-SUM(H$8:H44)," ")))))</f>
        <v xml:space="preserve"> </v>
      </c>
      <c r="I45" s="68" t="str">
        <f t="shared" si="6"/>
        <v/>
      </c>
      <c r="J45" s="43" t="str">
        <f>IF(I45="A",$K45,IF(I45="B",$K45-SUM(J$8:J44),IF(I45="C",$K45-SUM(J$8:J44),IF(I45="D",$K45-SUM(J$8:J44),IF(I45="E",1-SUM(J$8:J44)," ")))))</f>
        <v xml:space="preserve"> </v>
      </c>
      <c r="K45" s="1">
        <f>IF(C$4=0,0,(SUM(D$8:D45)/C$4))</f>
        <v>0</v>
      </c>
      <c r="L45" s="9" t="str">
        <f t="shared" si="26"/>
        <v xml:space="preserve"> </v>
      </c>
      <c r="M45" s="2" t="str">
        <f>IF(U45=2,K45,IF(W45=2,K45-SUM(M$8:M44),IF(X45=2,K45-SUM(M$8:M44),IF(X44=2,1-SUM(M$8:M44)," "))))</f>
        <v xml:space="preserve"> </v>
      </c>
      <c r="N45" s="1" t="str">
        <f t="shared" si="7"/>
        <v xml:space="preserve"> </v>
      </c>
      <c r="P45" s="3" t="str">
        <f>IF(O45="Plus",$K45,IF(O45="Basis",$K45-SUM(P$8:P44),IF(O45="Breedte",$K45-SUM(P$8:P44),IF(O44="Breedte",1-SUM(P$8:P44)," "))))</f>
        <v xml:space="preserve"> </v>
      </c>
      <c r="Q45" s="57" t="str">
        <f t="shared" si="22"/>
        <v/>
      </c>
      <c r="R45" s="123">
        <f t="shared" si="21"/>
        <v>227</v>
      </c>
      <c r="S45" s="12">
        <f t="shared" si="16"/>
        <v>168</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168</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15">
      <c r="A46" s="5">
        <f t="shared" si="3"/>
        <v>0</v>
      </c>
      <c r="B46" s="5">
        <f t="shared" si="4"/>
        <v>0</v>
      </c>
      <c r="C46" s="14">
        <f t="shared" si="15"/>
        <v>167</v>
      </c>
      <c r="F46" s="241">
        <f>VLOOKUP(C46,Blad1!$A:$B,2,0)</f>
        <v>227</v>
      </c>
      <c r="G46" s="67" t="str">
        <f t="shared" si="5"/>
        <v/>
      </c>
      <c r="H46" s="4" t="str">
        <f>IF(G46="I",$K46,IF(G46="II",$K46-SUM(H$8:H45),IF(G46="III",$K46-SUM(H$8:H45),IF(G46="IV",$K46-SUM(H$8:H45),IF(G46="V",1-SUM(H$8:H45)," ")))))</f>
        <v xml:space="preserve"> </v>
      </c>
      <c r="I46" s="68" t="str">
        <f t="shared" si="6"/>
        <v/>
      </c>
      <c r="J46" s="43" t="str">
        <f>IF(I46="A",$K46,IF(I46="B",$K46-SUM(J$8:J45),IF(I46="C",$K46-SUM(J$8:J45),IF(I46="D",$K46-SUM(J$8:J45),IF(I46="E",1-SUM(J$8:J45)," ")))))</f>
        <v xml:space="preserve"> </v>
      </c>
      <c r="K46" s="1">
        <f>IF(C$4=0,0,(SUM(D$8:D46)/C$4))</f>
        <v>0</v>
      </c>
      <c r="L46" s="9" t="str">
        <f t="shared" si="26"/>
        <v xml:space="preserve"> </v>
      </c>
      <c r="M46" s="2" t="str">
        <f>IF(U46=2,K46,IF(W46=2,K46-SUM(M$8:M45),IF(X46=2,K46-SUM(M$8:M45),IF(X45=2,1-SUM(M$8:M45)," "))))</f>
        <v xml:space="preserve"> </v>
      </c>
      <c r="N46" s="1" t="str">
        <f t="shared" si="7"/>
        <v xml:space="preserve"> </v>
      </c>
      <c r="P46" s="3" t="str">
        <f>IF(O46="Plus",$K46,IF(O46="Basis",$K46-SUM(P$8:P45),IF(O46="Breedte",$K46-SUM(P$8:P45),IF(O45="Breedte",1-SUM(P$8:P45)," "))))</f>
        <v xml:space="preserve"> </v>
      </c>
      <c r="Q46" s="57" t="str">
        <f t="shared" ref="Q46:Q77" si="27">IF(L45="plus",IF(E46=0,"",CONCATENATE(E46,",")),IF(L45="basis",IF(E46=0,"",CONCATENATE(E46,",")),CONCATENATE(Q45,IF(E46=0,"",CONCATENATE(E46,", ")))))</f>
        <v/>
      </c>
      <c r="R46" s="123">
        <f t="shared" si="21"/>
        <v>227</v>
      </c>
      <c r="S46" s="12">
        <f t="shared" si="16"/>
        <v>167</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167</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15">
      <c r="A47" s="5">
        <f t="shared" si="3"/>
        <v>0</v>
      </c>
      <c r="B47" s="5">
        <f t="shared" si="4"/>
        <v>0</v>
      </c>
      <c r="C47" s="14">
        <f t="shared" si="15"/>
        <v>166</v>
      </c>
      <c r="F47" s="241">
        <f>VLOOKUP(C47,Blad1!$A:$B,2,0)</f>
        <v>226</v>
      </c>
      <c r="G47" s="67" t="str">
        <f t="shared" si="5"/>
        <v/>
      </c>
      <c r="H47" s="4" t="str">
        <f>IF(G47="I",$K47,IF(G47="II",$K47-SUM(H$8:H46),IF(G47="III",$K47-SUM(H$8:H46),IF(G47="IV",$K47-SUM(H$8:H46),IF(G47="V",1-SUM(H$8:H46)," ")))))</f>
        <v xml:space="preserve"> </v>
      </c>
      <c r="I47" s="68" t="str">
        <f t="shared" si="6"/>
        <v/>
      </c>
      <c r="J47" s="43" t="str">
        <f>IF(I47="A",$K47,IF(I47="B",$K47-SUM(J$8:J46),IF(I47="C",$K47-SUM(J$8:J46),IF(I47="D",$K47-SUM(J$8:J46),IF(I47="E",1-SUM(J$8:J46)," ")))))</f>
        <v xml:space="preserve"> </v>
      </c>
      <c r="K47" s="1">
        <f>IF(C$4=0,0,(SUM(D$8:D47)/C$4))</f>
        <v>0</v>
      </c>
      <c r="L47" s="9" t="str">
        <f t="shared" si="26"/>
        <v xml:space="preserve"> </v>
      </c>
      <c r="M47" s="2" t="str">
        <f>IF(U47=2,K47,IF(W47=2,K47-SUM(M$8:M46),IF(X47=2,K47-SUM(M$8:M46),IF(X46=2,1-SUM(M$8:M46)," "))))</f>
        <v xml:space="preserve"> </v>
      </c>
      <c r="N47" s="1" t="str">
        <f t="shared" si="7"/>
        <v xml:space="preserve"> </v>
      </c>
      <c r="P47" s="3" t="str">
        <f>IF(O47="Plus",$K47,IF(O47="Basis",$K47-SUM(P$8:P46),IF(O47="Breedte",$K47-SUM(P$8:P46),IF(O46="Breedte",1-SUM(P$8:P46)," "))))</f>
        <v xml:space="preserve"> </v>
      </c>
      <c r="Q47" s="57" t="str">
        <f t="shared" si="27"/>
        <v/>
      </c>
      <c r="R47" s="123">
        <f t="shared" si="21"/>
        <v>226</v>
      </c>
      <c r="S47" s="12">
        <f t="shared" si="16"/>
        <v>166</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166</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15">
      <c r="A48" s="5">
        <f t="shared" si="3"/>
        <v>0</v>
      </c>
      <c r="B48" s="5">
        <f t="shared" si="4"/>
        <v>0</v>
      </c>
      <c r="C48" s="14">
        <f t="shared" si="15"/>
        <v>165</v>
      </c>
      <c r="F48" s="241">
        <f>VLOOKUP(C48,Blad1!$A:$B,2,0)</f>
        <v>226</v>
      </c>
      <c r="G48" s="67" t="str">
        <f t="shared" si="5"/>
        <v/>
      </c>
      <c r="H48" s="4" t="str">
        <f>IF(G48="I",$K48,IF(G48="II",$K48-SUM(H$8:H47),IF(G48="III",$K48-SUM(H$8:H47),IF(G48="IV",$K48-SUM(H$8:H47),IF(G48="V",1-SUM(H$8:H47)," ")))))</f>
        <v xml:space="preserve"> </v>
      </c>
      <c r="I48" s="68" t="str">
        <f t="shared" si="6"/>
        <v/>
      </c>
      <c r="J48" s="43" t="str">
        <f>IF(I48="A",$K48,IF(I48="B",$K48-SUM(J$8:J47),IF(I48="C",$K48-SUM(J$8:J47),IF(I48="D",$K48-SUM(J$8:J47),IF(I48="E",1-SUM(J$8:J47)," ")))))</f>
        <v xml:space="preserve"> </v>
      </c>
      <c r="K48" s="1">
        <f>IF(C$4=0,0,(SUM(D$8:D48)/C$4))</f>
        <v>0</v>
      </c>
      <c r="L48" s="9" t="str">
        <f t="shared" si="26"/>
        <v xml:space="preserve"> </v>
      </c>
      <c r="M48" s="2" t="str">
        <f>IF(U48=2,K48,IF(W48=2,K48-SUM(M$8:M47),IF(X48=2,K48-SUM(M$8:M47),IF(X47=2,1-SUM(M$8:M47)," "))))</f>
        <v xml:space="preserve"> </v>
      </c>
      <c r="N48" s="1" t="str">
        <f t="shared" si="7"/>
        <v xml:space="preserve"> </v>
      </c>
      <c r="P48" s="3" t="str">
        <f>IF(O48="Plus",$K48,IF(O48="Basis",$K48-SUM(P$8:P47),IF(O48="Breedte",$K48-SUM(P$8:P47),IF(O47="Breedte",1-SUM(P$8:P47)," "))))</f>
        <v xml:space="preserve"> </v>
      </c>
      <c r="Q48" s="57" t="str">
        <f t="shared" si="27"/>
        <v/>
      </c>
      <c r="R48" s="123">
        <f t="shared" si="21"/>
        <v>226</v>
      </c>
      <c r="S48" s="12">
        <f t="shared" si="16"/>
        <v>165</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165</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15">
      <c r="A49" s="5">
        <f t="shared" si="3"/>
        <v>0</v>
      </c>
      <c r="B49" s="5">
        <f t="shared" si="4"/>
        <v>0</v>
      </c>
      <c r="C49" s="14">
        <f t="shared" si="15"/>
        <v>164</v>
      </c>
      <c r="F49" s="241">
        <f>VLOOKUP(C49,Blad1!$A:$B,2,0)</f>
        <v>225</v>
      </c>
      <c r="G49" s="67" t="str">
        <f t="shared" si="5"/>
        <v/>
      </c>
      <c r="H49" s="4" t="str">
        <f>IF(G49="I",$K49,IF(G49="II",$K49-SUM(H$8:H48),IF(G49="III",$K49-SUM(H$8:H48),IF(G49="IV",$K49-SUM(H$8:H48),IF(G49="V",1-SUM(H$8:H48)," ")))))</f>
        <v xml:space="preserve"> </v>
      </c>
      <c r="I49" s="68" t="str">
        <f t="shared" si="6"/>
        <v/>
      </c>
      <c r="J49" s="43" t="str">
        <f>IF(I49="A",$K49,IF(I49="B",$K49-SUM(J$8:J48),IF(I49="C",$K49-SUM(J$8:J48),IF(I49="D",$K49-SUM(J$8:J48),IF(I49="E",1-SUM(J$8:J48)," ")))))</f>
        <v xml:space="preserve"> </v>
      </c>
      <c r="K49" s="1">
        <f>IF(C$4=0,0,(SUM(D$8:D49)/C$4))</f>
        <v>0</v>
      </c>
      <c r="L49" s="9" t="str">
        <f t="shared" si="26"/>
        <v xml:space="preserve"> </v>
      </c>
      <c r="M49" s="2" t="str">
        <f>IF(U49=2,K49,IF(W49=2,K49-SUM(M$8:M48),IF(X49=2,K49-SUM(M$8:M48),IF(X48=2,1-SUM(M$8:M48)," "))))</f>
        <v xml:space="preserve"> </v>
      </c>
      <c r="N49" s="1" t="str">
        <f t="shared" si="7"/>
        <v xml:space="preserve"> </v>
      </c>
      <c r="P49" s="3" t="str">
        <f>IF(O49="Plus",$K49,IF(O49="Basis",$K49-SUM(P$8:P48),IF(O49="Breedte",$K49-SUM(P$8:P48),IF(O48="Breedte",1-SUM(P$8:P48)," "))))</f>
        <v xml:space="preserve"> </v>
      </c>
      <c r="Q49" s="57" t="str">
        <f t="shared" si="27"/>
        <v/>
      </c>
      <c r="R49" s="123">
        <f t="shared" si="21"/>
        <v>225</v>
      </c>
      <c r="S49" s="12">
        <f t="shared" si="16"/>
        <v>164</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164</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15">
      <c r="A50" s="5">
        <f t="shared" si="3"/>
        <v>0</v>
      </c>
      <c r="B50" s="5">
        <f t="shared" si="4"/>
        <v>0</v>
      </c>
      <c r="C50" s="14">
        <f t="shared" si="15"/>
        <v>163</v>
      </c>
      <c r="F50" s="241">
        <f>VLOOKUP(C50,Blad1!$A:$B,2,0)</f>
        <v>225</v>
      </c>
      <c r="G50" s="67" t="str">
        <f t="shared" si="5"/>
        <v/>
      </c>
      <c r="H50" s="4" t="str">
        <f>IF(G50="I",$K50,IF(G50="II",$K50-SUM(H$8:H49),IF(G50="III",$K50-SUM(H$8:H49),IF(G50="IV",$K50-SUM(H$8:H49),IF(G50="V",1-SUM(H$8:H49)," ")))))</f>
        <v xml:space="preserve"> </v>
      </c>
      <c r="I50" s="68" t="str">
        <f t="shared" si="6"/>
        <v/>
      </c>
      <c r="J50" s="43" t="str">
        <f>IF(I50="A",$K50,IF(I50="B",$K50-SUM(J$8:J49),IF(I50="C",$K50-SUM(J$8:J49),IF(I50="D",$K50-SUM(J$8:J49),IF(I50="E",1-SUM(J$8:J49)," ")))))</f>
        <v xml:space="preserve"> </v>
      </c>
      <c r="K50" s="1">
        <f>IF(C$4=0,0,(SUM(D$8:D50)/C$4))</f>
        <v>0</v>
      </c>
      <c r="L50" s="9" t="str">
        <f t="shared" si="26"/>
        <v xml:space="preserve"> </v>
      </c>
      <c r="M50" s="2" t="str">
        <f>IF(U50=2,K50,IF(W50=2,K50-SUM(M$8:M49),IF(X50=2,K50-SUM(M$8:M49),IF(X49=2,1-SUM(M$8:M49)," "))))</f>
        <v xml:space="preserve"> </v>
      </c>
      <c r="N50" s="1" t="str">
        <f t="shared" si="7"/>
        <v xml:space="preserve"> </v>
      </c>
      <c r="P50" s="3" t="str">
        <f>IF(O50="Plus",$K50,IF(O50="Basis",$K50-SUM(P$8:P49),IF(O50="Breedte",$K50-SUM(P$8:P49),IF(O49="Breedte",1-SUM(P$8:P49)," "))))</f>
        <v xml:space="preserve"> </v>
      </c>
      <c r="Q50" s="57" t="str">
        <f t="shared" si="27"/>
        <v/>
      </c>
      <c r="R50" s="123">
        <f t="shared" si="21"/>
        <v>225</v>
      </c>
      <c r="S50" s="12">
        <f t="shared" si="16"/>
        <v>163</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163</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15">
      <c r="A51" s="5">
        <f t="shared" si="3"/>
        <v>0</v>
      </c>
      <c r="B51" s="5">
        <f t="shared" si="4"/>
        <v>0</v>
      </c>
      <c r="C51" s="14">
        <f t="shared" si="15"/>
        <v>162</v>
      </c>
      <c r="F51" s="241">
        <f>VLOOKUP(C51,Blad1!$A:$B,2,0)</f>
        <v>224</v>
      </c>
      <c r="G51" s="67" t="str">
        <f t="shared" si="5"/>
        <v/>
      </c>
      <c r="H51" s="4" t="str">
        <f>IF(G51="I",$K51,IF(G51="II",$K51-SUM(H$8:H50),IF(G51="III",$K51-SUM(H$8:H50),IF(G51="IV",$K51-SUM(H$8:H50),IF(G51="V",1-SUM(H$8:H50)," ")))))</f>
        <v xml:space="preserve"> </v>
      </c>
      <c r="I51" s="68" t="str">
        <f t="shared" si="6"/>
        <v/>
      </c>
      <c r="J51" s="43" t="str">
        <f>IF(I51="A",$K51,IF(I51="B",$K51-SUM(J$8:J50),IF(I51="C",$K51-SUM(J$8:J50),IF(I51="D",$K51-SUM(J$8:J50),IF(I51="E",1-SUM(J$8:J50)," ")))))</f>
        <v xml:space="preserve"> </v>
      </c>
      <c r="K51" s="1">
        <f>IF(C$4=0,0,(SUM(D$8:D51)/C$4))</f>
        <v>0</v>
      </c>
      <c r="L51" s="9" t="str">
        <f t="shared" si="26"/>
        <v xml:space="preserve"> </v>
      </c>
      <c r="M51" s="2" t="str">
        <f>IF(U51=2,K51,IF(W51=2,K51-SUM(M$8:M50),IF(X51=2,K51-SUM(M$8:M50),IF(X50=2,1-SUM(M$8:M50)," "))))</f>
        <v xml:space="preserve"> </v>
      </c>
      <c r="N51" s="1" t="str">
        <f t="shared" si="7"/>
        <v xml:space="preserve"> </v>
      </c>
      <c r="P51" s="3" t="str">
        <f>IF(O51="Plus",$K51,IF(O51="Basis",$K51-SUM(P$8:P50),IF(O51="Breedte",$K51-SUM(P$8:P50),IF(O50="Breedte",1-SUM(P$8:P50)," "))))</f>
        <v xml:space="preserve"> </v>
      </c>
      <c r="Q51" s="57" t="str">
        <f t="shared" si="27"/>
        <v/>
      </c>
      <c r="R51" s="123">
        <f t="shared" si="21"/>
        <v>224</v>
      </c>
      <c r="S51" s="12">
        <f t="shared" si="16"/>
        <v>162</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162</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15">
      <c r="A52" s="5">
        <f t="shared" si="3"/>
        <v>0</v>
      </c>
      <c r="B52" s="5">
        <f t="shared" si="4"/>
        <v>0</v>
      </c>
      <c r="C52" s="14">
        <f t="shared" si="15"/>
        <v>161</v>
      </c>
      <c r="F52" s="241">
        <f>VLOOKUP(C52,Blad1!$A:$B,2,0)</f>
        <v>224</v>
      </c>
      <c r="G52" s="67" t="str">
        <f t="shared" si="5"/>
        <v/>
      </c>
      <c r="H52" s="4" t="str">
        <f>IF(G52="I",$K52,IF(G52="II",$K52-SUM(H$8:H51),IF(G52="III",$K52-SUM(H$8:H51),IF(G52="IV",$K52-SUM(H$8:H51),IF(G52="V",1-SUM(H$8:H51)," ")))))</f>
        <v xml:space="preserve"> </v>
      </c>
      <c r="I52" s="68" t="str">
        <f t="shared" si="6"/>
        <v/>
      </c>
      <c r="J52" s="43" t="str">
        <f>IF(I52="A",$K52,IF(I52="B",$K52-SUM(J$8:J51),IF(I52="C",$K52-SUM(J$8:J51),IF(I52="D",$K52-SUM(J$8:J51),IF(I52="E",1-SUM(J$8:J51)," ")))))</f>
        <v xml:space="preserve"> </v>
      </c>
      <c r="K52" s="1">
        <f>IF(C$4=0,0,(SUM(D$8:D52)/C$4))</f>
        <v>0</v>
      </c>
      <c r="L52" s="9" t="str">
        <f t="shared" si="26"/>
        <v xml:space="preserve"> </v>
      </c>
      <c r="M52" s="2" t="str">
        <f>IF(U52=2,K52,IF(W52=2,K52-SUM(M$8:M51),IF(X52=2,K52-SUM(M$8:M51),IF(X51=2,1-SUM(M$8:M51)," "))))</f>
        <v xml:space="preserve"> </v>
      </c>
      <c r="N52" s="1" t="str">
        <f t="shared" si="7"/>
        <v xml:space="preserve"> </v>
      </c>
      <c r="P52" s="3" t="str">
        <f>IF(O52="Plus",$K52,IF(O52="Basis",$K52-SUM(P$8:P51),IF(O52="Breedte",$K52-SUM(P$8:P51),IF(O51="Breedte",1-SUM(P$8:P51)," "))))</f>
        <v xml:space="preserve"> </v>
      </c>
      <c r="Q52" s="57" t="str">
        <f t="shared" si="27"/>
        <v/>
      </c>
      <c r="R52" s="123">
        <f t="shared" si="21"/>
        <v>224</v>
      </c>
      <c r="S52" s="12">
        <f t="shared" si="16"/>
        <v>161</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161</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15">
      <c r="A53" s="5">
        <f t="shared" si="3"/>
        <v>0</v>
      </c>
      <c r="B53" s="5">
        <f t="shared" si="4"/>
        <v>0</v>
      </c>
      <c r="C53" s="14">
        <f t="shared" si="15"/>
        <v>160</v>
      </c>
      <c r="F53" s="241">
        <f>VLOOKUP(C53,Blad1!$A:$B,2,0)</f>
        <v>223</v>
      </c>
      <c r="G53" s="67" t="str">
        <f t="shared" si="5"/>
        <v/>
      </c>
      <c r="H53" s="4" t="str">
        <f>IF(G53="I",$K53,IF(G53="II",$K53-SUM(H$8:H52),IF(G53="III",$K53-SUM(H$8:H52),IF(G53="IV",$K53-SUM(H$8:H52),IF(G53="V",1-SUM(H$8:H52)," ")))))</f>
        <v xml:space="preserve"> </v>
      </c>
      <c r="I53" s="68" t="str">
        <f t="shared" si="6"/>
        <v/>
      </c>
      <c r="J53" s="43" t="str">
        <f>IF(I53="A",$K53,IF(I53="B",$K53-SUM(J$8:J52),IF(I53="C",$K53-SUM(J$8:J52),IF(I53="D",$K53-SUM(J$8:J52),IF(I53="E",1-SUM(J$8:J52)," ")))))</f>
        <v xml:space="preserve"> </v>
      </c>
      <c r="K53" s="1">
        <f>IF(C$4=0,0,(SUM(D$8:D53)/C$4))</f>
        <v>0</v>
      </c>
      <c r="L53" s="9" t="str">
        <f t="shared" si="26"/>
        <v xml:space="preserve"> </v>
      </c>
      <c r="M53" s="2" t="str">
        <f>IF(U53=2,K53,IF(W53=2,K53-SUM(M$8:M52),IF(X53=2,K53-SUM(M$8:M52),IF(X52=2,1-SUM(M$8:M52)," "))))</f>
        <v xml:space="preserve"> </v>
      </c>
      <c r="N53" s="1" t="str">
        <f t="shared" si="7"/>
        <v xml:space="preserve"> </v>
      </c>
      <c r="P53" s="3" t="str">
        <f>IF(O53="Plus",$K53,IF(O53="Basis",$K53-SUM(P$8:P52),IF(O53="Breedte",$K53-SUM(P$8:P52),IF(O52="Breedte",1-SUM(P$8:P52)," "))))</f>
        <v xml:space="preserve"> </v>
      </c>
      <c r="Q53" s="57" t="str">
        <f t="shared" si="27"/>
        <v/>
      </c>
      <c r="R53" s="123">
        <f t="shared" si="21"/>
        <v>223</v>
      </c>
      <c r="S53" s="12">
        <f t="shared" si="16"/>
        <v>160</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160</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15">
      <c r="A54" s="5">
        <f t="shared" si="3"/>
        <v>0</v>
      </c>
      <c r="B54" s="5">
        <f t="shared" si="4"/>
        <v>0</v>
      </c>
      <c r="C54" s="14">
        <f t="shared" si="15"/>
        <v>159</v>
      </c>
      <c r="F54" s="241">
        <f>VLOOKUP(C54,Blad1!$A:$B,2,0)</f>
        <v>222</v>
      </c>
      <c r="G54" s="67" t="str">
        <f t="shared" si="5"/>
        <v/>
      </c>
      <c r="H54" s="4" t="str">
        <f>IF(G54="I",$K54,IF(G54="II",$K54-SUM(H$8:H53),IF(G54="III",$K54-SUM(H$8:H53),IF(G54="IV",$K54-SUM(H$8:H53),IF(G54="V",1-SUM(H$8:H53)," ")))))</f>
        <v xml:space="preserve"> </v>
      </c>
      <c r="I54" s="68" t="str">
        <f t="shared" si="6"/>
        <v/>
      </c>
      <c r="J54" s="43" t="str">
        <f>IF(I54="A",$K54,IF(I54="B",$K54-SUM(J$8:J53),IF(I54="C",$K54-SUM(J$8:J53),IF(I54="D",$K54-SUM(J$8:J53),IF(I54="E",1-SUM(J$8:J53)," ")))))</f>
        <v xml:space="preserve"> </v>
      </c>
      <c r="K54" s="1">
        <f>IF(C$4=0,0,(SUM(D$8:D54)/C$4))</f>
        <v>0</v>
      </c>
      <c r="L54" s="9" t="str">
        <f t="shared" si="26"/>
        <v xml:space="preserve"> </v>
      </c>
      <c r="M54" s="2" t="str">
        <f>IF(U54=2,K54,IF(W54=2,K54-SUM(M$8:M53),IF(X54=2,K54-SUM(M$8:M53),IF(X53=2,1-SUM(M$8:M53)," "))))</f>
        <v xml:space="preserve"> </v>
      </c>
      <c r="N54" s="1" t="str">
        <f t="shared" si="7"/>
        <v xml:space="preserve"> </v>
      </c>
      <c r="P54" s="3" t="str">
        <f>IF(O54="Plus",$K54,IF(O54="Basis",$K54-SUM(P$8:P53),IF(O54="Breedte",$K54-SUM(P$8:P53),IF(O53="Breedte",1-SUM(P$8:P53)," "))))</f>
        <v xml:space="preserve"> </v>
      </c>
      <c r="Q54" s="57" t="str">
        <f t="shared" si="27"/>
        <v/>
      </c>
      <c r="R54" s="123">
        <f t="shared" si="21"/>
        <v>222</v>
      </c>
      <c r="S54" s="12">
        <f t="shared" si="16"/>
        <v>159</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159</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15">
      <c r="A55" s="5">
        <f t="shared" si="3"/>
        <v>0</v>
      </c>
      <c r="B55" s="5">
        <f t="shared" si="4"/>
        <v>0</v>
      </c>
      <c r="C55" s="14">
        <f t="shared" si="15"/>
        <v>158</v>
      </c>
      <c r="F55" s="241">
        <f>VLOOKUP(C55,Blad1!$A:$B,2,0)</f>
        <v>222</v>
      </c>
      <c r="G55" s="67" t="str">
        <f t="shared" si="5"/>
        <v/>
      </c>
      <c r="H55" s="4" t="str">
        <f>IF(G55="I",$K55,IF(G55="II",$K55-SUM(H$8:H54),IF(G55="III",$K55-SUM(H$8:H54),IF(G55="IV",$K55-SUM(H$8:H54),IF(G55="V",1-SUM(H$8:H54)," ")))))</f>
        <v xml:space="preserve"> </v>
      </c>
      <c r="I55" s="68" t="str">
        <f t="shared" si="6"/>
        <v/>
      </c>
      <c r="J55" s="43" t="str">
        <f>IF(I55="A",$K55,IF(I55="B",$K55-SUM(J$8:J54),IF(I55="C",$K55-SUM(J$8:J54),IF(I55="D",$K55-SUM(J$8:J54),IF(I55="E",1-SUM(J$8:J54)," ")))))</f>
        <v xml:space="preserve"> </v>
      </c>
      <c r="K55" s="1">
        <f>IF(C$4=0,0,(SUM(D$8:D55)/C$4))</f>
        <v>0</v>
      </c>
      <c r="L55" s="9" t="str">
        <f t="shared" si="26"/>
        <v xml:space="preserve"> </v>
      </c>
      <c r="M55" s="2" t="str">
        <f>IF(U55=2,K55,IF(W55=2,K55-SUM(M$8:M54),IF(X55=2,K55-SUM(M$8:M54),IF(X54=2,1-SUM(M$8:M54)," "))))</f>
        <v xml:space="preserve"> </v>
      </c>
      <c r="N55" s="1" t="str">
        <f t="shared" si="7"/>
        <v xml:space="preserve"> </v>
      </c>
      <c r="P55" s="3" t="str">
        <f>IF(O55="Plus",$K55,IF(O55="Basis",$K55-SUM(P$8:P54),IF(O55="Breedte",$K55-SUM(P$8:P54),IF(O54="Breedte",1-SUM(P$8:P54)," "))))</f>
        <v xml:space="preserve"> </v>
      </c>
      <c r="Q55" s="57" t="str">
        <f t="shared" si="27"/>
        <v/>
      </c>
      <c r="R55" s="123">
        <f t="shared" si="21"/>
        <v>222</v>
      </c>
      <c r="S55" s="12">
        <f t="shared" si="16"/>
        <v>158</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158</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15">
      <c r="A56" s="5">
        <f t="shared" si="3"/>
        <v>0</v>
      </c>
      <c r="B56" s="5">
        <f t="shared" si="4"/>
        <v>0</v>
      </c>
      <c r="C56" s="14">
        <f t="shared" si="15"/>
        <v>157</v>
      </c>
      <c r="F56" s="241">
        <f>VLOOKUP(C56,Blad1!$A:$B,2,0)</f>
        <v>221</v>
      </c>
      <c r="G56" s="67" t="str">
        <f t="shared" si="5"/>
        <v/>
      </c>
      <c r="H56" s="4" t="str">
        <f>IF(G56="I",$K56,IF(G56="II",$K56-SUM(H$8:H55),IF(G56="III",$K56-SUM(H$8:H55),IF(G56="IV",$K56-SUM(H$8:H55),IF(G56="V",1-SUM(H$8:H55)," ")))))</f>
        <v xml:space="preserve"> </v>
      </c>
      <c r="I56" s="68" t="str">
        <f t="shared" si="6"/>
        <v/>
      </c>
      <c r="J56" s="43" t="str">
        <f>IF(I56="A",$K56,IF(I56="B",$K56-SUM(J$8:J55),IF(I56="C",$K56-SUM(J$8:J55),IF(I56="D",$K56-SUM(J$8:J55),IF(I56="E",1-SUM(J$8:J55)," ")))))</f>
        <v xml:space="preserve"> </v>
      </c>
      <c r="K56" s="1">
        <f>IF(C$4=0,0,(SUM(D$8:D56)/C$4))</f>
        <v>0</v>
      </c>
      <c r="L56" s="9" t="str">
        <f t="shared" si="26"/>
        <v xml:space="preserve"> </v>
      </c>
      <c r="M56" s="2" t="str">
        <f>IF(U56=2,K56,IF(W56=2,K56-SUM(M$8:M55),IF(X56=2,K56-SUM(M$8:M55),IF(X55=2,1-SUM(M$8:M55)," "))))</f>
        <v xml:space="preserve"> </v>
      </c>
      <c r="N56" s="1" t="str">
        <f t="shared" si="7"/>
        <v xml:space="preserve"> </v>
      </c>
      <c r="P56" s="3" t="str">
        <f>IF(O56="Plus",$K56,IF(O56="Basis",$K56-SUM(P$8:P55),IF(O56="Breedte",$K56-SUM(P$8:P55),IF(O55="Breedte",1-SUM(P$8:P55)," "))))</f>
        <v xml:space="preserve"> </v>
      </c>
      <c r="Q56" s="57" t="str">
        <f t="shared" si="27"/>
        <v/>
      </c>
      <c r="R56" s="123">
        <f t="shared" si="21"/>
        <v>221</v>
      </c>
      <c r="S56" s="12">
        <f t="shared" si="16"/>
        <v>157</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157</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15">
      <c r="A57" s="5">
        <f t="shared" si="3"/>
        <v>0</v>
      </c>
      <c r="B57" s="5">
        <f t="shared" si="4"/>
        <v>0</v>
      </c>
      <c r="C57" s="14">
        <f t="shared" si="15"/>
        <v>156</v>
      </c>
      <c r="F57" s="241">
        <f>VLOOKUP(C57,Blad1!$A:$B,2,0)</f>
        <v>221</v>
      </c>
      <c r="G57" s="67" t="str">
        <f t="shared" si="5"/>
        <v/>
      </c>
      <c r="H57" s="4" t="str">
        <f>IF(G57="I",$K57,IF(G57="II",$K57-SUM(H$8:H56),IF(G57="III",$K57-SUM(H$8:H56),IF(G57="IV",$K57-SUM(H$8:H56),IF(G57="V",1-SUM(H$8:H56)," ")))))</f>
        <v xml:space="preserve"> </v>
      </c>
      <c r="I57" s="68" t="str">
        <f t="shared" si="6"/>
        <v/>
      </c>
      <c r="J57" s="43" t="str">
        <f>IF(I57="A",$K57,IF(I57="B",$K57-SUM(J$8:J56),IF(I57="C",$K57-SUM(J$8:J56),IF(I57="D",$K57-SUM(J$8:J56),IF(I57="E",1-SUM(J$8:J56)," ")))))</f>
        <v xml:space="preserve"> </v>
      </c>
      <c r="K57" s="1">
        <f>IF(C$4=0,0,(SUM(D$8:D57)/C$4))</f>
        <v>0</v>
      </c>
      <c r="L57" s="9" t="str">
        <f t="shared" si="26"/>
        <v xml:space="preserve"> </v>
      </c>
      <c r="M57" s="2" t="str">
        <f>IF(U57=2,K57,IF(W57=2,K57-SUM(M$8:M56),IF(X57=2,K57-SUM(M$8:M56),IF(X56=2,1-SUM(M$8:M56)," "))))</f>
        <v xml:space="preserve"> </v>
      </c>
      <c r="N57" s="1" t="str">
        <f t="shared" si="7"/>
        <v xml:space="preserve"> </v>
      </c>
      <c r="P57" s="3" t="str">
        <f>IF(O57="Plus",$K57,IF(O57="Basis",$K57-SUM(P$8:P56),IF(O57="Breedte",$K57-SUM(P$8:P56),IF(O56="Breedte",1-SUM(P$8:P56)," "))))</f>
        <v xml:space="preserve"> </v>
      </c>
      <c r="Q57" s="57" t="str">
        <f t="shared" si="27"/>
        <v/>
      </c>
      <c r="R57" s="123">
        <f t="shared" si="21"/>
        <v>221</v>
      </c>
      <c r="S57" s="12">
        <f t="shared" si="16"/>
        <v>156</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156</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15">
      <c r="A58" s="5">
        <f t="shared" si="3"/>
        <v>0</v>
      </c>
      <c r="B58" s="5">
        <f t="shared" si="4"/>
        <v>0</v>
      </c>
      <c r="C58" s="14">
        <f t="shared" si="15"/>
        <v>155</v>
      </c>
      <c r="F58" s="241">
        <f>VLOOKUP(C58,Blad1!$A:$B,2,0)</f>
        <v>220</v>
      </c>
      <c r="G58" s="67" t="str">
        <f t="shared" si="5"/>
        <v/>
      </c>
      <c r="H58" s="4" t="str">
        <f>IF(G58="I",$K58,IF(G58="II",$K58-SUM(H$8:H57),IF(G58="III",$K58-SUM(H$8:H57),IF(G58="IV",$K58-SUM(H$8:H57),IF(G58="V",1-SUM(H$8:H57)," ")))))</f>
        <v xml:space="preserve"> </v>
      </c>
      <c r="I58" s="68" t="str">
        <f t="shared" si="6"/>
        <v/>
      </c>
      <c r="J58" s="43" t="str">
        <f>IF(I58="A",$K58,IF(I58="B",$K58-SUM(J$8:J57),IF(I58="C",$K58-SUM(J$8:J57),IF(I58="D",$K58-SUM(J$8:J57),IF(I58="E",1-SUM(J$8:J57)," ")))))</f>
        <v xml:space="preserve"> </v>
      </c>
      <c r="K58" s="1">
        <f>IF(C$4=0,0,(SUM(D$8:D58)/C$4))</f>
        <v>0</v>
      </c>
      <c r="L58" s="9" t="str">
        <f t="shared" si="26"/>
        <v xml:space="preserve"> </v>
      </c>
      <c r="M58" s="2" t="str">
        <f>IF(U58=2,K58,IF(W58=2,K58-SUM(M$8:M57),IF(X58=2,K58-SUM(M$8:M57),IF(X57=2,1-SUM(M$8:M57)," "))))</f>
        <v xml:space="preserve"> </v>
      </c>
      <c r="N58" s="1" t="str">
        <f t="shared" si="7"/>
        <v xml:space="preserve"> </v>
      </c>
      <c r="P58" s="3" t="str">
        <f>IF(O58="Plus",$K58,IF(O58="Basis",$K58-SUM(P$8:P57),IF(O58="Breedte",$K58-SUM(P$8:P57),IF(O57="Breedte",1-SUM(P$8:P57)," "))))</f>
        <v xml:space="preserve"> </v>
      </c>
      <c r="Q58" s="57" t="str">
        <f t="shared" si="27"/>
        <v/>
      </c>
      <c r="R58" s="123">
        <f t="shared" si="21"/>
        <v>220</v>
      </c>
      <c r="S58" s="12">
        <f t="shared" si="16"/>
        <v>155</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155</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15">
      <c r="A59" s="5">
        <f t="shared" si="3"/>
        <v>15</v>
      </c>
      <c r="B59" s="5">
        <f t="shared" si="4"/>
        <v>0</v>
      </c>
      <c r="C59" s="14">
        <f t="shared" si="15"/>
        <v>154</v>
      </c>
      <c r="F59" s="241">
        <f>VLOOKUP(C59,Blad1!$A:$B,2,0)</f>
        <v>220</v>
      </c>
      <c r="G59" s="67" t="str">
        <f t="shared" si="5"/>
        <v/>
      </c>
      <c r="H59" s="4" t="str">
        <f>IF(G59="I",$K59,IF(G59="II",$K59-SUM(H$8:H58),IF(G59="III",$K59-SUM(H$8:H58),IF(G59="IV",$K59-SUM(H$8:H58),IF(G59="V",1-SUM(H$8:H58)," ")))))</f>
        <v xml:space="preserve"> </v>
      </c>
      <c r="I59" s="68" t="s">
        <v>28</v>
      </c>
      <c r="J59" s="43">
        <f>IF(I59="A",$K59,IF(I59="B",$K59-SUM(J$8:J58),IF(I59="C",$K59-SUM(J$8:J58),IF(I59="D",$K59-SUM(J$8:J58),IF(I59="E",1-SUM(J$8:J58)," ")))))</f>
        <v>0</v>
      </c>
      <c r="K59" s="1">
        <f>IF(C$4=0,0,(SUM(D$8:D59)/C$4))</f>
        <v>0</v>
      </c>
      <c r="L59" s="9" t="str">
        <f t="shared" si="26"/>
        <v xml:space="preserve"> </v>
      </c>
      <c r="M59" s="2" t="str">
        <f>IF(U59=2,K59,IF(W59=2,K59-SUM(M$8:M58),IF(X59=2,K59-SUM(M$8:M58),IF(X58=2,1-SUM(M$8:M58)," "))))</f>
        <v xml:space="preserve"> </v>
      </c>
      <c r="N59" s="1" t="str">
        <f t="shared" si="7"/>
        <v xml:space="preserve"> </v>
      </c>
      <c r="P59" s="3" t="str">
        <f>IF(O59="Plus",$K59,IF(O59="Basis",$K59-SUM(P$8:P58),IF(O59="Breedte",$K59-SUM(P$8:P58),IF(O58="Breedte",1-SUM(P$8:P58)," "))))</f>
        <v xml:space="preserve"> </v>
      </c>
      <c r="Q59" s="57" t="str">
        <f t="shared" si="27"/>
        <v/>
      </c>
      <c r="R59" s="123">
        <f t="shared" si="21"/>
        <v>220</v>
      </c>
      <c r="S59" s="12">
        <f t="shared" si="16"/>
        <v>154</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154</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15">
      <c r="A60" s="5">
        <f t="shared" si="3"/>
        <v>0</v>
      </c>
      <c r="B60" s="5">
        <f t="shared" si="4"/>
        <v>0</v>
      </c>
      <c r="C60" s="14">
        <f t="shared" si="15"/>
        <v>153</v>
      </c>
      <c r="E60" s="56"/>
      <c r="F60" s="241">
        <f>VLOOKUP(C60,Blad1!$A:$B,2,0)</f>
        <v>219</v>
      </c>
      <c r="G60" s="67" t="str">
        <f t="shared" si="5"/>
        <v/>
      </c>
      <c r="H60" s="4" t="str">
        <f>IF(G60="I",$K60,IF(G60="II",$K60-SUM(H$8:H59),IF(G60="III",$K60-SUM(H$8:H59),IF(G60="IV",$K60-SUM(H$8:H59),IF(G60="V",1-SUM(H$8:H59)," ")))))</f>
        <v xml:space="preserve"> </v>
      </c>
      <c r="I60" s="68"/>
      <c r="J60" s="43" t="str">
        <f>IF(I60="A",$K60,IF(I60="B",$K60-SUM(J$8:J59),IF(I60="C",$K60-SUM(J$8:J59),IF(I60="D",$K60-SUM(J$8:J59),IF(I60="E",1-SUM(J$8:J59)," ")))))</f>
        <v xml:space="preserve"> </v>
      </c>
      <c r="K60" s="1">
        <f>IF(C$4=0,0,(SUM(D$8:D60)/C$4))</f>
        <v>0</v>
      </c>
      <c r="L60" s="9" t="str">
        <f t="shared" si="26"/>
        <v xml:space="preserve"> </v>
      </c>
      <c r="M60" s="2" t="str">
        <f>IF(U60=2,K60,IF(W60=2,K60-SUM(M$8:M59),IF(X60=2,K60-SUM(M$8:M59),IF(X59=2,1-SUM(M$8:M59)," "))))</f>
        <v xml:space="preserve"> </v>
      </c>
      <c r="N60" s="1" t="str">
        <f t="shared" si="7"/>
        <v xml:space="preserve"> </v>
      </c>
      <c r="P60" s="3" t="str">
        <f>IF(O60="Plus",$K60,IF(O60="Basis",$K60-SUM(P$8:P59),IF(O60="Breedte",$K60-SUM(P$8:P59),IF(O59="Breedte",1-SUM(P$8:P59)," "))))</f>
        <v xml:space="preserve"> </v>
      </c>
      <c r="Q60" s="57" t="str">
        <f t="shared" si="27"/>
        <v/>
      </c>
      <c r="R60" s="123">
        <f t="shared" si="21"/>
        <v>219</v>
      </c>
      <c r="S60" s="12">
        <f t="shared" si="16"/>
        <v>153</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153</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15">
      <c r="A61" s="5">
        <f t="shared" si="3"/>
        <v>0</v>
      </c>
      <c r="B61" s="5">
        <f t="shared" si="4"/>
        <v>0</v>
      </c>
      <c r="C61" s="14">
        <f t="shared" si="15"/>
        <v>152</v>
      </c>
      <c r="F61" s="241">
        <f>VLOOKUP(C61,Blad1!$A:$B,2,0)</f>
        <v>219</v>
      </c>
      <c r="G61" s="67" t="str">
        <f t="shared" si="5"/>
        <v/>
      </c>
      <c r="H61" s="4" t="str">
        <f>IF(G61="I",$K61,IF(G61="II",$K61-SUM(H$8:H60),IF(G61="III",$K61-SUM(H$8:H60),IF(G61="IV",$K61-SUM(H$8:H60),IF(G61="V",1-SUM(H$8:H60)," ")))))</f>
        <v xml:space="preserve"> </v>
      </c>
      <c r="I61" s="68" t="str">
        <f t="shared" si="6"/>
        <v/>
      </c>
      <c r="J61" s="43" t="str">
        <f>IF(I61="A",$K61,IF(I61="B",$K61-SUM(J$8:J60),IF(I61="C",$K61-SUM(J$8:J60),IF(I61="D",$K61-SUM(J$8:J60),IF(I61="E",1-SUM(J$8:J60)," ")))))</f>
        <v xml:space="preserve"> </v>
      </c>
      <c r="K61" s="1">
        <f>IF(C$4=0,0,(SUM(D$8:D61)/C$4))</f>
        <v>0</v>
      </c>
      <c r="L61" s="9" t="str">
        <f t="shared" si="26"/>
        <v xml:space="preserve"> </v>
      </c>
      <c r="M61" s="2" t="str">
        <f>IF(U61=2,K61,IF(W61=2,K61-SUM(M$8:M60),IF(X61=2,K61-SUM(M$8:M60),IF(X60=2,1-SUM(M$8:M60)," "))))</f>
        <v xml:space="preserve"> </v>
      </c>
      <c r="N61" s="1" t="str">
        <f t="shared" si="7"/>
        <v xml:space="preserve"> </v>
      </c>
      <c r="P61" s="3" t="str">
        <f>IF(O61="Plus",$K61,IF(O61="Basis",$K61-SUM(P$8:P60),IF(O61="Breedte",$K61-SUM(P$8:P60),IF(O60="Breedte",1-SUM(P$8:P60)," "))))</f>
        <v xml:space="preserve"> </v>
      </c>
      <c r="Q61" s="57" t="str">
        <f t="shared" si="27"/>
        <v/>
      </c>
      <c r="R61" s="123">
        <f t="shared" si="21"/>
        <v>219</v>
      </c>
      <c r="S61" s="12">
        <f t="shared" si="16"/>
        <v>152</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152</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15">
      <c r="A62" s="5">
        <f t="shared" si="3"/>
        <v>0</v>
      </c>
      <c r="B62" s="5">
        <f t="shared" si="4"/>
        <v>0</v>
      </c>
      <c r="C62" s="14">
        <f t="shared" si="15"/>
        <v>151</v>
      </c>
      <c r="F62" s="241">
        <f>VLOOKUP(C62,Blad1!$A:$B,2,0)</f>
        <v>218</v>
      </c>
      <c r="G62" s="67" t="str">
        <f t="shared" si="5"/>
        <v/>
      </c>
      <c r="H62" s="4" t="str">
        <f>IF(G62="I",$K62,IF(G62="II",$K62-SUM(H$8:H61),IF(G62="III",$K62-SUM(H$8:H61),IF(G62="IV",$K62-SUM(H$8:H61),IF(G62="V",1-SUM(H$8:H61)," ")))))</f>
        <v xml:space="preserve"> </v>
      </c>
      <c r="I62" s="68" t="str">
        <f t="shared" si="6"/>
        <v/>
      </c>
      <c r="J62" s="43" t="str">
        <f>IF(I62="A",$K62,IF(I62="B",$K62-SUM(J$8:J61),IF(I62="C",$K62-SUM(J$8:J61),IF(I62="D",$K62-SUM(J$8:J61),IF(I62="E",1-SUM(J$8:J61)," ")))))</f>
        <v xml:space="preserve"> </v>
      </c>
      <c r="K62" s="1">
        <f>IF(C$4=0,0,(SUM(D$8:D62)/C$4))</f>
        <v>0</v>
      </c>
      <c r="L62" s="9" t="str">
        <f t="shared" si="26"/>
        <v xml:space="preserve"> </v>
      </c>
      <c r="M62" s="2" t="str">
        <f>IF(U62=2,K62,IF(W62=2,K62-SUM(M$8:M61),IF(X62=2,K62-SUM(M$8:M61),IF(X61=2,1-SUM(M$8:M61)," "))))</f>
        <v xml:space="preserve"> </v>
      </c>
      <c r="N62" s="1" t="str">
        <f t="shared" si="7"/>
        <v xml:space="preserve"> </v>
      </c>
      <c r="P62" s="3" t="str">
        <f>IF(O62="Plus",$K62,IF(O62="Basis",$K62-SUM(P$8:P61),IF(O62="Breedte",$K62-SUM(P$8:P61),IF(O61="Breedte",1-SUM(P$8:P61)," "))))</f>
        <v xml:space="preserve"> </v>
      </c>
      <c r="Q62" s="57" t="str">
        <f t="shared" si="27"/>
        <v/>
      </c>
      <c r="R62" s="123">
        <f t="shared" si="21"/>
        <v>218</v>
      </c>
      <c r="S62" s="12">
        <f t="shared" si="16"/>
        <v>151</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151</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15">
      <c r="A63" s="5">
        <f t="shared" si="3"/>
        <v>0</v>
      </c>
      <c r="B63" s="5">
        <f t="shared" si="4"/>
        <v>0</v>
      </c>
      <c r="C63" s="14">
        <f t="shared" si="15"/>
        <v>150</v>
      </c>
      <c r="F63" s="241">
        <f>VLOOKUP(C63,Blad1!$A:$B,2,0)</f>
        <v>218</v>
      </c>
      <c r="G63" s="67" t="str">
        <f t="shared" si="5"/>
        <v/>
      </c>
      <c r="H63" s="4" t="str">
        <f>IF(G63="I",$K63,IF(G63="II",$K63-SUM(H$8:H62),IF(G63="III",$K63-SUM(H$8:H62),IF(G63="IV",$K63-SUM(H$8:H62),IF(G63="V",1-SUM(H$8:H62)," ")))))</f>
        <v xml:space="preserve"> </v>
      </c>
      <c r="I63" s="68" t="str">
        <f t="shared" si="6"/>
        <v/>
      </c>
      <c r="J63" s="43" t="str">
        <f>IF(I63="A",$K63,IF(I63="B",$K63-SUM(J$8:J62),IF(I63="C",$K63-SUM(J$8:J62),IF(I63="D",$K63-SUM(J$8:J62),IF(I63="E",1-SUM(J$8:J62)," ")))))</f>
        <v xml:space="preserve"> </v>
      </c>
      <c r="K63" s="1">
        <f>IF(C$4=0,0,(SUM(D$8:D63)/C$4))</f>
        <v>0</v>
      </c>
      <c r="L63" s="9" t="str">
        <f t="shared" si="26"/>
        <v xml:space="preserve"> </v>
      </c>
      <c r="M63" s="2" t="str">
        <f>IF(U63=2,K63,IF(W63=2,K63-SUM(M$8:M62),IF(X63=2,K63-SUM(M$8:M62),IF(X62=2,1-SUM(M$8:M62)," "))))</f>
        <v xml:space="preserve"> </v>
      </c>
      <c r="N63" s="1" t="str">
        <f t="shared" si="7"/>
        <v xml:space="preserve"> </v>
      </c>
      <c r="P63" s="3" t="str">
        <f>IF(O63="Plus",$K63,IF(O63="Basis",$K63-SUM(P$8:P62),IF(O63="Breedte",$K63-SUM(P$8:P62),IF(O62="Breedte",1-SUM(P$8:P62)," "))))</f>
        <v xml:space="preserve"> </v>
      </c>
      <c r="Q63" s="57" t="str">
        <f t="shared" si="27"/>
        <v/>
      </c>
      <c r="R63" s="123">
        <f t="shared" si="21"/>
        <v>218</v>
      </c>
      <c r="S63" s="12">
        <f t="shared" si="16"/>
        <v>150</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150</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15">
      <c r="A64" s="5">
        <f t="shared" si="3"/>
        <v>0</v>
      </c>
      <c r="B64" s="5">
        <f t="shared" si="4"/>
        <v>0</v>
      </c>
      <c r="C64" s="14">
        <f t="shared" si="15"/>
        <v>149</v>
      </c>
      <c r="F64" s="241">
        <f>VLOOKUP(C64,Blad1!$A:$B,2,0)</f>
        <v>217</v>
      </c>
      <c r="G64" s="67" t="str">
        <f t="shared" si="5"/>
        <v/>
      </c>
      <c r="H64" s="4" t="str">
        <f>IF(G64="I",$K64,IF(G64="II",$K64-SUM(H$8:H63),IF(G64="III",$K64-SUM(H$8:H63),IF(G64="IV",$K64-SUM(H$8:H63),IF(G64="V",1-SUM(H$8:H63)," ")))))</f>
        <v xml:space="preserve"> </v>
      </c>
      <c r="I64" s="68" t="str">
        <f t="shared" si="6"/>
        <v/>
      </c>
      <c r="J64" s="43" t="str">
        <f>IF(I64="A",$K64,IF(I64="B",$K64-SUM(J$8:J63),IF(I64="C",$K64-SUM(J$8:J63),IF(I64="D",$K64-SUM(J$8:J63),IF(I64="E",1-SUM(J$8:J63)," ")))))</f>
        <v xml:space="preserve"> </v>
      </c>
      <c r="K64" s="1">
        <f>IF(C$4=0,0,(SUM(D$8:D64)/C$4))</f>
        <v>0</v>
      </c>
      <c r="L64" s="9" t="str">
        <f t="shared" si="26"/>
        <v xml:space="preserve"> </v>
      </c>
      <c r="M64" s="2" t="str">
        <f>IF(U64=2,K64,IF(W64=2,K64-SUM(M$8:M63),IF(X64=2,K64-SUM(M$8:M63),IF(X63=2,1-SUM(M$8:M63)," "))))</f>
        <v xml:space="preserve"> </v>
      </c>
      <c r="N64" s="1" t="str">
        <f t="shared" si="7"/>
        <v xml:space="preserve"> </v>
      </c>
      <c r="P64" s="3" t="str">
        <f>IF(O64="Plus",$K64,IF(O64="Basis",$K64-SUM(P$8:P63),IF(O64="Breedte",$K64-SUM(P$8:P63),IF(O63="Breedte",1-SUM(P$8:P63)," "))))</f>
        <v xml:space="preserve"> </v>
      </c>
      <c r="Q64" s="57" t="str">
        <f t="shared" si="27"/>
        <v/>
      </c>
      <c r="R64" s="123">
        <f t="shared" si="21"/>
        <v>217</v>
      </c>
      <c r="S64" s="12">
        <f t="shared" si="16"/>
        <v>149</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149</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15">
      <c r="A65" s="5">
        <f t="shared" si="3"/>
        <v>0</v>
      </c>
      <c r="B65" s="5">
        <f t="shared" si="4"/>
        <v>0</v>
      </c>
      <c r="C65" s="14">
        <f t="shared" si="15"/>
        <v>148</v>
      </c>
      <c r="F65" s="241">
        <f>VLOOKUP(C65,Blad1!$A:$B,2,0)</f>
        <v>217</v>
      </c>
      <c r="G65" s="67" t="str">
        <f t="shared" si="5"/>
        <v/>
      </c>
      <c r="H65" s="4" t="str">
        <f>IF(G65="I",$K65,IF(G65="II",$K65-SUM(H$8:H64),IF(G65="III",$K65-SUM(H$8:H64),IF(G65="IV",$K65-SUM(H$8:H64),IF(G65="V",1-SUM(H$8:H64)," ")))))</f>
        <v xml:space="preserve"> </v>
      </c>
      <c r="I65" s="68" t="str">
        <f t="shared" si="6"/>
        <v/>
      </c>
      <c r="J65" s="43" t="str">
        <f>IF(I65="A",$K65,IF(I65="B",$K65-SUM(J$8:J64),IF(I65="C",$K65-SUM(J$8:J64),IF(I65="D",$K65-SUM(J$8:J64),IF(I65="E",1-SUM(J$8:J64)," ")))))</f>
        <v xml:space="preserve"> </v>
      </c>
      <c r="K65" s="1">
        <f>IF(C$4=0,0,(SUM(D$8:D65)/C$4))</f>
        <v>0</v>
      </c>
      <c r="L65" s="9" t="str">
        <f t="shared" si="26"/>
        <v xml:space="preserve"> </v>
      </c>
      <c r="M65" s="2" t="str">
        <f>IF(U65=2,K65,IF(W65=2,K65-SUM(M$8:M64),IF(X65=2,K65-SUM(M$8:M64),IF(X64=2,1-SUM(M$8:M64)," "))))</f>
        <v xml:space="preserve"> </v>
      </c>
      <c r="N65" s="1" t="str">
        <f t="shared" si="7"/>
        <v xml:space="preserve"> </v>
      </c>
      <c r="P65" s="3" t="str">
        <f>IF(O65="Plus",$K65,IF(O65="Basis",$K65-SUM(P$8:P64),IF(O65="Breedte",$K65-SUM(P$8:P64),IF(O64="Breedte",1-SUM(P$8:P64)," "))))</f>
        <v xml:space="preserve"> </v>
      </c>
      <c r="Q65" s="57" t="str">
        <f t="shared" si="27"/>
        <v/>
      </c>
      <c r="R65" s="123">
        <f t="shared" si="21"/>
        <v>217</v>
      </c>
      <c r="S65" s="12">
        <f t="shared" si="16"/>
        <v>148</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148</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15">
      <c r="A66" s="5">
        <f t="shared" si="3"/>
        <v>0</v>
      </c>
      <c r="B66" s="5">
        <f t="shared" si="4"/>
        <v>0</v>
      </c>
      <c r="C66" s="14">
        <f t="shared" si="15"/>
        <v>147</v>
      </c>
      <c r="F66" s="241">
        <f>VLOOKUP(C66,Blad1!$A:$B,2,0)</f>
        <v>216</v>
      </c>
      <c r="G66" s="67" t="str">
        <f t="shared" si="5"/>
        <v/>
      </c>
      <c r="H66" s="4" t="str">
        <f>IF(G66="I",$K66,IF(G66="II",$K66-SUM(H$8:H65),IF(G66="III",$K66-SUM(H$8:H65),IF(G66="IV",$K66-SUM(H$8:H65),IF(G66="V",1-SUM(H$8:H65)," ")))))</f>
        <v xml:space="preserve"> </v>
      </c>
      <c r="I66" s="68" t="str">
        <f t="shared" si="6"/>
        <v/>
      </c>
      <c r="J66" s="43" t="str">
        <f>IF(I66="A",$K66,IF(I66="B",$K66-SUM(J$8:J65),IF(I66="C",$K66-SUM(J$8:J65),IF(I66="D",$K66-SUM(J$8:J65),IF(I66="E",1-SUM(J$8:J65)," ")))))</f>
        <v xml:space="preserve"> </v>
      </c>
      <c r="K66" s="1">
        <f>IF(C$4=0,0,(SUM(D$8:D66)/C$4))</f>
        <v>0</v>
      </c>
      <c r="L66" s="9" t="str">
        <f t="shared" si="26"/>
        <v xml:space="preserve"> </v>
      </c>
      <c r="M66" s="2" t="str">
        <f>IF(U66=2,K66,IF(W66=2,K66-SUM(M$8:M65),IF(X66=2,K66-SUM(M$8:M65),IF(X65=2,1-SUM(M$8:M65)," "))))</f>
        <v xml:space="preserve"> </v>
      </c>
      <c r="N66" s="1" t="str">
        <f t="shared" si="7"/>
        <v xml:space="preserve"> </v>
      </c>
      <c r="P66" s="3" t="str">
        <f>IF(O66="Plus",$K66,IF(O66="Basis",$K66-SUM(P$8:P65),IF(O66="Breedte",$K66-SUM(P$8:P65),IF(O65="Breedte",1-SUM(P$8:P65)," "))))</f>
        <v xml:space="preserve"> </v>
      </c>
      <c r="Q66" s="57" t="str">
        <f t="shared" si="27"/>
        <v/>
      </c>
      <c r="R66" s="123">
        <f t="shared" si="21"/>
        <v>216</v>
      </c>
      <c r="S66" s="12">
        <f t="shared" si="16"/>
        <v>147</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147</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15">
      <c r="A67" s="5">
        <f t="shared" si="3"/>
        <v>0</v>
      </c>
      <c r="B67" s="5">
        <f t="shared" si="4"/>
        <v>0</v>
      </c>
      <c r="C67" s="14">
        <f t="shared" si="15"/>
        <v>146</v>
      </c>
      <c r="F67" s="241">
        <f>VLOOKUP(C67,Blad1!$A:$B,2,0)</f>
        <v>216</v>
      </c>
      <c r="G67" s="67" t="str">
        <f t="shared" si="5"/>
        <v/>
      </c>
      <c r="H67" s="4" t="str">
        <f>IF(G67="I",$K67,IF(G67="II",$K67-SUM(H$8:H66),IF(G67="III",$K67-SUM(H$8:H66),IF(G67="IV",$K67-SUM(H$8:H66),IF(G67="V",1-SUM(H$8:H66)," ")))))</f>
        <v xml:space="preserve"> </v>
      </c>
      <c r="I67" s="68" t="str">
        <f t="shared" si="6"/>
        <v/>
      </c>
      <c r="J67" s="43" t="str">
        <f>IF(I67="A",$K67,IF(I67="B",$K67-SUM(J$8:J66),IF(I67="C",$K67-SUM(J$8:J66),IF(I67="D",$K67-SUM(J$8:J66),IF(I67="E",1-SUM(J$8:J66)," ")))))</f>
        <v xml:space="preserve"> </v>
      </c>
      <c r="K67" s="1">
        <f>IF(C$4=0,0,(SUM(D$8:D67)/C$4))</f>
        <v>0</v>
      </c>
      <c r="L67" s="9" t="str">
        <f t="shared" si="26"/>
        <v xml:space="preserve"> </v>
      </c>
      <c r="M67" s="2" t="str">
        <f>IF(U67=2,K67,IF(W67=2,K67-SUM(M$8:M66),IF(X67=2,K67-SUM(M$8:M66),IF(X66=2,1-SUM(M$8:M66)," "))))</f>
        <v xml:space="preserve"> </v>
      </c>
      <c r="N67" s="1" t="str">
        <f t="shared" si="7"/>
        <v xml:space="preserve"> </v>
      </c>
      <c r="P67" s="3" t="str">
        <f>IF(O67="Plus",$K67,IF(O67="Basis",$K67-SUM(P$8:P66),IF(O67="Breedte",$K67-SUM(P$8:P66),IF(O66="Breedte",1-SUM(P$8:P66)," "))))</f>
        <v xml:space="preserve"> </v>
      </c>
      <c r="Q67" s="57" t="str">
        <f t="shared" si="27"/>
        <v/>
      </c>
      <c r="R67" s="123">
        <f t="shared" si="21"/>
        <v>216</v>
      </c>
      <c r="S67" s="12">
        <f t="shared" si="16"/>
        <v>146</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146</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15">
      <c r="A68" s="5">
        <f t="shared" si="3"/>
        <v>0</v>
      </c>
      <c r="B68" s="5">
        <f t="shared" si="4"/>
        <v>0</v>
      </c>
      <c r="C68" s="14">
        <f t="shared" si="15"/>
        <v>145</v>
      </c>
      <c r="F68" s="241">
        <f>VLOOKUP(C68,Blad1!$A:$B,2,0)</f>
        <v>215</v>
      </c>
      <c r="G68" s="67" t="str">
        <f t="shared" si="5"/>
        <v/>
      </c>
      <c r="H68" s="4" t="str">
        <f>IF(G68="I",$K68,IF(G68="II",$K68-SUM(H$8:H67),IF(G68="III",$K68-SUM(H$8:H67),IF(G68="IV",$K68-SUM(H$8:H67),IF(G68="V",1-SUM(H$8:H67)," ")))))</f>
        <v xml:space="preserve"> </v>
      </c>
      <c r="I68" s="68" t="str">
        <f t="shared" si="6"/>
        <v/>
      </c>
      <c r="J68" s="43" t="str">
        <f>IF(I68="A",$K68,IF(I68="B",$K68-SUM(J$8:J67),IF(I68="C",$K68-SUM(J$8:J67),IF(I68="D",$K68-SUM(J$8:J67),IF(I68="E",1-SUM(J$8:J67)," ")))))</f>
        <v xml:space="preserve"> </v>
      </c>
      <c r="K68" s="1">
        <f>IF(C$4=0,0,(SUM(D$8:D68)/C$4))</f>
        <v>0</v>
      </c>
      <c r="L68" s="9" t="str">
        <f t="shared" si="26"/>
        <v xml:space="preserve"> </v>
      </c>
      <c r="M68" s="2" t="str">
        <f>IF(U68=2,K68,IF(W68=2,K68-SUM(M$8:M67),IF(X68=2,K68-SUM(M$8:M67),IF(X67=2,1-SUM(M$8:M67)," "))))</f>
        <v xml:space="preserve"> </v>
      </c>
      <c r="N68" s="1" t="str">
        <f t="shared" si="7"/>
        <v xml:space="preserve"> </v>
      </c>
      <c r="P68" s="3" t="str">
        <f>IF(O68="Plus",$K68,IF(O68="Basis",$K68-SUM(P$8:P67),IF(O68="Breedte",$K68-SUM(P$8:P67),IF(O67="Breedte",1-SUM(P$8:P67)," "))))</f>
        <v xml:space="preserve"> </v>
      </c>
      <c r="Q68" s="57" t="str">
        <f t="shared" si="27"/>
        <v/>
      </c>
      <c r="R68" s="123">
        <f t="shared" si="21"/>
        <v>215</v>
      </c>
      <c r="S68" s="12">
        <f t="shared" si="16"/>
        <v>145</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145</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15">
      <c r="A69" s="5">
        <f t="shared" si="3"/>
        <v>0</v>
      </c>
      <c r="B69" s="5">
        <f t="shared" si="4"/>
        <v>0</v>
      </c>
      <c r="C69" s="14">
        <f t="shared" si="15"/>
        <v>144</v>
      </c>
      <c r="F69" s="241">
        <f>VLOOKUP(C69,Blad1!$A:$B,2,0)</f>
        <v>215</v>
      </c>
      <c r="G69" s="67" t="str">
        <f t="shared" si="5"/>
        <v/>
      </c>
      <c r="H69" s="4" t="str">
        <f>IF(G69="I",$K69,IF(G69="II",$K69-SUM(H$8:H68),IF(G69="III",$K69-SUM(H$8:H68),IF(G69="IV",$K69-SUM(H$8:H68),IF(G69="V",1-SUM(H$8:H68)," ")))))</f>
        <v xml:space="preserve"> </v>
      </c>
      <c r="I69" s="68" t="str">
        <f t="shared" si="6"/>
        <v/>
      </c>
      <c r="J69" s="43" t="str">
        <f>IF(I69="A",$K69,IF(I69="B",$K69-SUM(J$8:J68),IF(I69="C",$K69-SUM(J$8:J68),IF(I69="D",$K69-SUM(J$8:J68),IF(I69="E",1-SUM(J$8:J68)," ")))))</f>
        <v xml:space="preserve"> </v>
      </c>
      <c r="K69" s="1">
        <f>IF(C$4=0,0,(SUM(D$8:D69)/C$4))</f>
        <v>0</v>
      </c>
      <c r="L69" s="9" t="str">
        <f t="shared" si="26"/>
        <v xml:space="preserve"> </v>
      </c>
      <c r="M69" s="2" t="str">
        <f>IF(U69=2,K69,IF(W69=2,K69-SUM(M$8:M68),IF(X69=2,K69-SUM(M$8:M68),IF(X68=2,1-SUM(M$8:M68)," "))))</f>
        <v xml:space="preserve"> </v>
      </c>
      <c r="N69" s="1" t="str">
        <f t="shared" si="7"/>
        <v xml:space="preserve"> </v>
      </c>
      <c r="P69" s="3" t="str">
        <f>IF(O69="Plus",$K69,IF(O69="Basis",$K69-SUM(P$8:P68),IF(O69="Breedte",$K69-SUM(P$8:P68),IF(O68="Breedte",1-SUM(P$8:P68)," "))))</f>
        <v xml:space="preserve"> </v>
      </c>
      <c r="Q69" s="57" t="str">
        <f t="shared" si="27"/>
        <v/>
      </c>
      <c r="R69" s="123">
        <f t="shared" si="21"/>
        <v>215</v>
      </c>
      <c r="S69" s="12">
        <f t="shared" si="16"/>
        <v>144</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144</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15">
      <c r="A70" s="5">
        <f t="shared" si="3"/>
        <v>0</v>
      </c>
      <c r="B70" s="5">
        <f t="shared" si="4"/>
        <v>0</v>
      </c>
      <c r="C70" s="14">
        <f t="shared" si="15"/>
        <v>143</v>
      </c>
      <c r="F70" s="241">
        <f>VLOOKUP(C70,Blad1!$A:$B,2,0)</f>
        <v>214</v>
      </c>
      <c r="G70" s="67" t="str">
        <f t="shared" si="5"/>
        <v/>
      </c>
      <c r="H70" s="4" t="str">
        <f>IF(G70="I",$K70,IF(G70="II",$K70-SUM(H$8:H69),IF(G70="III",$K70-SUM(H$8:H69),IF(G70="IV",$K70-SUM(H$8:H69),IF(G70="V",1-SUM(H$8:H69)," ")))))</f>
        <v xml:space="preserve"> </v>
      </c>
      <c r="I70" s="68" t="str">
        <f t="shared" si="6"/>
        <v/>
      </c>
      <c r="J70" s="43" t="str">
        <f>IF(I70="A",$K70,IF(I70="B",$K70-SUM(J$8:J69),IF(I70="C",$K70-SUM(J$8:J69),IF(I70="D",$K70-SUM(J$8:J69),IF(I70="E",1-SUM(J$8:J69)," ")))))</f>
        <v xml:space="preserve"> </v>
      </c>
      <c r="K70" s="1">
        <f>IF(C$4=0,0,(SUM(D$8:D70)/C$4))</f>
        <v>0</v>
      </c>
      <c r="L70" s="9" t="str">
        <f t="shared" si="26"/>
        <v xml:space="preserve"> </v>
      </c>
      <c r="M70" s="2" t="str">
        <f>IF(U70=2,K70,IF(W70=2,K70-SUM(M$8:M69),IF(X70=2,K70-SUM(M$8:M69),IF(X69=2,1-SUM(M$8:M69)," "))))</f>
        <v xml:space="preserve"> </v>
      </c>
      <c r="N70" s="1" t="str">
        <f t="shared" si="7"/>
        <v xml:space="preserve"> </v>
      </c>
      <c r="P70" s="3" t="str">
        <f>IF(O70="Plus",$K70,IF(O70="Basis",$K70-SUM(P$8:P69),IF(O70="Breedte",$K70-SUM(P$8:P69),IF(O69="Breedte",1-SUM(P$8:P69)," "))))</f>
        <v xml:space="preserve"> </v>
      </c>
      <c r="Q70" s="57" t="str">
        <f t="shared" si="27"/>
        <v/>
      </c>
      <c r="R70" s="123">
        <f t="shared" si="21"/>
        <v>214</v>
      </c>
      <c r="S70" s="12">
        <f t="shared" si="16"/>
        <v>143</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143</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15">
      <c r="A71" s="5">
        <f t="shared" si="3"/>
        <v>0</v>
      </c>
      <c r="B71" s="5">
        <f t="shared" si="4"/>
        <v>0</v>
      </c>
      <c r="C71" s="14">
        <f t="shared" si="15"/>
        <v>142</v>
      </c>
      <c r="F71" s="241">
        <f>VLOOKUP(C71,Blad1!$A:$B,2,0)</f>
        <v>213</v>
      </c>
      <c r="G71" s="67" t="str">
        <f t="shared" si="5"/>
        <v/>
      </c>
      <c r="H71" s="4" t="str">
        <f>IF(G71="I",$K71,IF(G71="II",$K71-SUM(H$8:H70),IF(G71="III",$K71-SUM(H$8:H70),IF(G71="IV",$K71-SUM(H$8:H70),IF(G71="V",1-SUM(H$8:H70)," ")))))</f>
        <v xml:space="preserve"> </v>
      </c>
      <c r="I71" s="68" t="str">
        <f t="shared" si="6"/>
        <v/>
      </c>
      <c r="J71" s="43" t="str">
        <f>IF(I71="A",$K71,IF(I71="B",$K71-SUM(J$8:J70),IF(I71="C",$K71-SUM(J$8:J70),IF(I71="D",$K71-SUM(J$8:J70),IF(I71="E",1-SUM(J$8:J70)," ")))))</f>
        <v xml:space="preserve"> </v>
      </c>
      <c r="K71" s="1">
        <f>IF(C$4=0,0,(SUM(D$8:D71)/C$4))</f>
        <v>0</v>
      </c>
      <c r="L71" s="9" t="str">
        <f t="shared" si="26"/>
        <v xml:space="preserve"> </v>
      </c>
      <c r="M71" s="2" t="str">
        <f>IF(U71=2,K71,IF(W71=2,K71-SUM(M$8:M70),IF(X71=2,K71-SUM(M$8:M70),IF(X70=2,1-SUM(M$8:M70)," "))))</f>
        <v xml:space="preserve"> </v>
      </c>
      <c r="N71" s="1" t="str">
        <f t="shared" si="7"/>
        <v xml:space="preserve"> </v>
      </c>
      <c r="P71" s="3" t="str">
        <f>IF(O71="Plus",$K71,IF(O71="Basis",$K71-SUM(P$8:P70),IF(O71="Breedte",$K71-SUM(P$8:P70),IF(O70="Breedte",1-SUM(P$8:P70)," "))))</f>
        <v xml:space="preserve"> </v>
      </c>
      <c r="Q71" s="57" t="str">
        <f t="shared" si="27"/>
        <v/>
      </c>
      <c r="R71" s="123">
        <f t="shared" si="21"/>
        <v>213</v>
      </c>
      <c r="S71" s="12">
        <f t="shared" si="16"/>
        <v>142</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142</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15">
      <c r="A72" s="5">
        <f t="shared" si="3"/>
        <v>0</v>
      </c>
      <c r="B72" s="5">
        <f t="shared" si="4"/>
        <v>20</v>
      </c>
      <c r="C72" s="14">
        <f t="shared" si="15"/>
        <v>141</v>
      </c>
      <c r="F72" s="241">
        <f>VLOOKUP(C72,Blad1!$A:$B,2,0)</f>
        <v>213</v>
      </c>
      <c r="G72" s="67" t="str">
        <f t="shared" si="5"/>
        <v>I</v>
      </c>
      <c r="H72" s="4">
        <f>IF(G72="I",$K72,IF(G72="II",$K72-SUM(H$8:H71),IF(G72="III",$K72-SUM(H$8:H71),IF(G72="IV",$K72-SUM(H$8:H71),IF(G72="V",1-SUM(H$8:H71)," ")))))</f>
        <v>0</v>
      </c>
      <c r="I72" s="68" t="str">
        <f t="shared" si="6"/>
        <v/>
      </c>
      <c r="J72" s="43" t="str">
        <f>IF(I72="A",$K72,IF(I72="B",$K72-SUM(J$8:J71),IF(I72="C",$K72-SUM(J$8:J71),IF(I72="D",$K72-SUM(J$8:J71),IF(I72="E",1-SUM(J$8:J71)," ")))))</f>
        <v xml:space="preserve"> </v>
      </c>
      <c r="K72" s="1">
        <f>IF(C$4=0,0,(SUM(D$8:D72)/C$4))</f>
        <v>0</v>
      </c>
      <c r="L72" s="9" t="str">
        <f t="shared" si="26"/>
        <v xml:space="preserve"> </v>
      </c>
      <c r="M72" s="2" t="str">
        <f>IF(U72=2,K72,IF(W72=2,K72-SUM(M$8:M71),IF(X72=2,K72-SUM(M$8:M71),IF(X71=2,1-SUM(M$8:M71)," "))))</f>
        <v xml:space="preserve"> </v>
      </c>
      <c r="N72" s="1" t="str">
        <f t="shared" si="7"/>
        <v xml:space="preserve"> </v>
      </c>
      <c r="P72" s="3" t="str">
        <f>IF(O72="Plus",$K72,IF(O72="Basis",$K72-SUM(P$8:P71),IF(O72="Breedte",$K72-SUM(P$8:P71),IF(O71="Breedte",1-SUM(P$8:P71)," "))))</f>
        <v xml:space="preserve"> </v>
      </c>
      <c r="Q72" s="57" t="str">
        <f t="shared" si="27"/>
        <v/>
      </c>
      <c r="R72" s="123">
        <f t="shared" si="21"/>
        <v>213</v>
      </c>
      <c r="S72" s="12">
        <f t="shared" si="16"/>
        <v>141</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141</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15">
      <c r="A73" s="5">
        <f t="shared" ref="A73:A136" si="28">IF(I73="A",25,IF(I73="B",25,IF(I73="C",25,IF(I73="D",15,IF(I73="E",10,0)))))</f>
        <v>0</v>
      </c>
      <c r="B73" s="5">
        <f t="shared" ref="B73:B136" si="29">IF(G73="I",20,IF(G73="II",20,IF(G73="III",20,IF(G73="IV",20,IF(G73="V",20,0)))))</f>
        <v>0</v>
      </c>
      <c r="C73" s="14">
        <f t="shared" si="15"/>
        <v>140</v>
      </c>
      <c r="F73" s="241">
        <f>VLOOKUP(C73,Blad1!$A:$B,2,0)</f>
        <v>212</v>
      </c>
      <c r="G73" s="67" t="str">
        <f t="shared" ref="G73:G136" si="30">IF(C73=141,"I",IF(C73=124,"II",IF(C73=108,"III",IF(C73=89,"IV",IF(C73=0,"V","")))))</f>
        <v/>
      </c>
      <c r="H73" s="4" t="str">
        <f>IF(G73="I",$K73,IF(G73="II",$K73-SUM(H$8:H72),IF(G73="III",$K73-SUM(H$8:H72),IF(G73="IV",$K73-SUM(H$8:H72),IF(G73="V",1-SUM(H$8:H72)," ")))))</f>
        <v xml:space="preserve"> </v>
      </c>
      <c r="I73" s="68" t="str">
        <f t="shared" ref="I73:I136" si="31">IF(C73=36,"A",IF(C73=27,"B",IF(C73=17,"C",IF(C73=8,"D",IF(C73=0,"E","")))))</f>
        <v/>
      </c>
      <c r="J73" s="43" t="str">
        <f>IF(I73="A",$K73,IF(I73="B",$K73-SUM(J$8:J72),IF(I73="C",$K73-SUM(J$8:J72),IF(I73="D",$K73-SUM(J$8:J72),IF(I73="E",1-SUM(J$8:J72)," ")))))</f>
        <v xml:space="preserve"> </v>
      </c>
      <c r="K73" s="1">
        <f>IF(C$4=0,0,(SUM(D$8:D73)/C$4))</f>
        <v>0</v>
      </c>
      <c r="L73" s="9" t="str">
        <f t="shared" ref="L73:L136" si="32">IF(U73=2,"Plus",IF(W73=2,"Basis",IF(X73=2,"Breedte"," ")))</f>
        <v xml:space="preserve"> </v>
      </c>
      <c r="M73" s="2" t="str">
        <f>IF(U73=2,K73,IF(W73=2,K73-SUM(M$8:M72),IF(X73=2,K73-SUM(M$8:M72),IF(X72=2,1-SUM(M$8:M72)," "))))</f>
        <v xml:space="preserve"> </v>
      </c>
      <c r="N73" s="1" t="str">
        <f t="shared" ref="N73:N136" si="33">IF(OR(O73="Plus",O73="Basis",O73="Breedte"),K73," ")</f>
        <v xml:space="preserve"> </v>
      </c>
      <c r="P73" s="3" t="str">
        <f>IF(O73="Plus",$K73,IF(O73="Basis",$K73-SUM(P$8:P72),IF(O73="Breedte",$K73-SUM(P$8:P72),IF(O72="Breedte",1-SUM(P$8:P72)," "))))</f>
        <v xml:space="preserve"> </v>
      </c>
      <c r="Q73" s="57" t="str">
        <f t="shared" si="27"/>
        <v/>
      </c>
      <c r="R73" s="123">
        <f t="shared" si="21"/>
        <v>212</v>
      </c>
      <c r="S73" s="12">
        <f t="shared" si="16"/>
        <v>140</v>
      </c>
      <c r="T73" s="18">
        <f t="shared" ref="T73:T136" si="34">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5">IF(D73=0,1,ABS(K73-0.2))</f>
        <v>1</v>
      </c>
      <c r="Z73" s="12">
        <f t="shared" ref="Z73:Z136" si="36">IF(D73=0,1,ABS(K73-0.5))</f>
        <v>1</v>
      </c>
      <c r="AA73" s="12">
        <f t="shared" ref="AA73:AA136" si="37">IF(D73=0,1,ABS(K73-0.8))</f>
        <v>1</v>
      </c>
      <c r="AB73" s="12">
        <f t="shared" ref="AB73:AB136" si="38">IF(D73=0,1,ABS(K73-1))</f>
        <v>1</v>
      </c>
      <c r="AD73" s="12">
        <f t="shared" si="17"/>
        <v>140</v>
      </c>
      <c r="AE73" s="18">
        <f t="shared" ref="AE73:AE136" si="39">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40">IF(AE73=0,1,ABS(AH73-0.25))</f>
        <v>1</v>
      </c>
      <c r="AK73" s="12">
        <f t="shared" si="18"/>
        <v>1</v>
      </c>
      <c r="AL73" s="12">
        <f t="shared" si="19"/>
        <v>1</v>
      </c>
      <c r="AM73" s="12">
        <f t="shared" si="20"/>
        <v>1</v>
      </c>
    </row>
    <row r="74" spans="1:39" ht="12" customHeight="1" x14ac:dyDescent="0.15">
      <c r="A74" s="5">
        <f t="shared" si="28"/>
        <v>0</v>
      </c>
      <c r="B74" s="5">
        <f t="shared" si="29"/>
        <v>0</v>
      </c>
      <c r="C74" s="14">
        <f t="shared" ref="C74:C137" si="41">C73-1</f>
        <v>139</v>
      </c>
      <c r="F74" s="241">
        <f>VLOOKUP(C74,Blad1!$A:$B,2,0)</f>
        <v>212</v>
      </c>
      <c r="G74" s="67" t="str">
        <f t="shared" si="30"/>
        <v/>
      </c>
      <c r="H74" s="4" t="str">
        <f>IF(G74="I",$K74,IF(G74="II",$K74-SUM(H$8:H73),IF(G74="III",$K74-SUM(H$8:H73),IF(G74="IV",$K74-SUM(H$8:H73),IF(G74="V",1-SUM(H$8:H73)," ")))))</f>
        <v xml:space="preserve"> </v>
      </c>
      <c r="I74" s="68" t="str">
        <f t="shared" si="31"/>
        <v/>
      </c>
      <c r="J74" s="43" t="str">
        <f>IF(I74="A",$K74,IF(I74="B",$K74-SUM(J$8:J73),IF(I74="C",$K74-SUM(J$8:J73),IF(I74="D",$K74-SUM(J$8:J73),IF(I74="E",1-SUM(J$8:J73)," ")))))</f>
        <v xml:space="preserve"> </v>
      </c>
      <c r="K74" s="1">
        <f>IF(C$4=0,0,(SUM(D$8:D74)/C$4))</f>
        <v>0</v>
      </c>
      <c r="L74" s="9" t="str">
        <f t="shared" si="32"/>
        <v xml:space="preserve"> </v>
      </c>
      <c r="M74" s="2" t="str">
        <f>IF(U74=2,K74,IF(W74=2,K74-SUM(M$8:M73),IF(X74=2,K74-SUM(M$8:M73),IF(X73=2,1-SUM(M$8:M73)," "))))</f>
        <v xml:space="preserve"> </v>
      </c>
      <c r="N74" s="1" t="str">
        <f t="shared" si="33"/>
        <v xml:space="preserve"> </v>
      </c>
      <c r="P74" s="3" t="str">
        <f>IF(O74="Plus",$K74,IF(O74="Basis",$K74-SUM(P$8:P73),IF(O74="Breedte",$K74-SUM(P$8:P73),IF(O73="Breedte",1-SUM(P$8:P73)," "))))</f>
        <v xml:space="preserve"> </v>
      </c>
      <c r="Q74" s="57" t="str">
        <f t="shared" si="27"/>
        <v/>
      </c>
      <c r="R74" s="123">
        <f t="shared" si="21"/>
        <v>212</v>
      </c>
      <c r="S74" s="12">
        <f t="shared" ref="S74:S137" si="42">C74</f>
        <v>139</v>
      </c>
      <c r="T74" s="18">
        <f t="shared" si="34"/>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5"/>
        <v>1</v>
      </c>
      <c r="Z74" s="12">
        <f t="shared" si="36"/>
        <v>1</v>
      </c>
      <c r="AA74" s="12">
        <f t="shared" si="37"/>
        <v>1</v>
      </c>
      <c r="AB74" s="12">
        <f t="shared" si="38"/>
        <v>1</v>
      </c>
      <c r="AD74" s="12">
        <f t="shared" ref="AD74:AD137" si="43">S74</f>
        <v>139</v>
      </c>
      <c r="AE74" s="18">
        <f t="shared" si="39"/>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40"/>
        <v>1</v>
      </c>
      <c r="AK74" s="12">
        <f t="shared" ref="AK74:AK137" si="44">IF(T74=0,1,ABS(W74-0.5))</f>
        <v>1</v>
      </c>
      <c r="AL74" s="12">
        <f t="shared" ref="AL74:AL137" si="45">IF(T74=0,1,ABS(W74-0.75))</f>
        <v>1</v>
      </c>
      <c r="AM74" s="12">
        <f t="shared" ref="AM74:AM137" si="46">IF(T74=0,1,ABS(W74-0.9))</f>
        <v>1</v>
      </c>
    </row>
    <row r="75" spans="1:39" ht="12" customHeight="1" x14ac:dyDescent="0.15">
      <c r="A75" s="5">
        <f t="shared" si="28"/>
        <v>0</v>
      </c>
      <c r="B75" s="5">
        <f t="shared" si="29"/>
        <v>0</v>
      </c>
      <c r="C75" s="14">
        <f t="shared" si="41"/>
        <v>138</v>
      </c>
      <c r="F75" s="241">
        <f>VLOOKUP(C75,Blad1!$A:$B,2,0)</f>
        <v>211</v>
      </c>
      <c r="G75" s="67" t="str">
        <f t="shared" si="30"/>
        <v/>
      </c>
      <c r="H75" s="4" t="str">
        <f>IF(G75="I",$K75,IF(G75="II",$K75-SUM(H$8:H74),IF(G75="III",$K75-SUM(H$8:H74),IF(G75="IV",$K75-SUM(H$8:H74),IF(G75="V",1-SUM(H$8:H74)," ")))))</f>
        <v xml:space="preserve"> </v>
      </c>
      <c r="I75" s="68" t="str">
        <f t="shared" si="31"/>
        <v/>
      </c>
      <c r="J75" s="43" t="str">
        <f>IF(I75="A",$K75,IF(I75="B",$K75-SUM(J$8:J74),IF(I75="C",$K75-SUM(J$8:J74),IF(I75="D",$K75-SUM(J$8:J74),IF(I75="E",1-SUM(J$8:J74)," ")))))</f>
        <v xml:space="preserve"> </v>
      </c>
      <c r="K75" s="1">
        <f>IF(C$4=0,0,(SUM(D$8:D75)/C$4))</f>
        <v>0</v>
      </c>
      <c r="L75" s="9" t="str">
        <f t="shared" si="32"/>
        <v xml:space="preserve"> </v>
      </c>
      <c r="M75" s="2" t="str">
        <f>IF(U75=2,K75,IF(W75=2,K75-SUM(M$8:M74),IF(X75=2,K75-SUM(M$8:M74),IF(X74=2,1-SUM(M$8:M74)," "))))</f>
        <v xml:space="preserve"> </v>
      </c>
      <c r="N75" s="1" t="str">
        <f t="shared" si="33"/>
        <v xml:space="preserve"> </v>
      </c>
      <c r="P75" s="3" t="str">
        <f>IF(O75="Plus",$K75,IF(O75="Basis",$K75-SUM(P$8:P74),IF(O75="Breedte",$K75-SUM(P$8:P74),IF(O74="Breedte",1-SUM(P$8:P74)," "))))</f>
        <v xml:space="preserve"> </v>
      </c>
      <c r="Q75" s="57" t="str">
        <f t="shared" si="27"/>
        <v/>
      </c>
      <c r="R75" s="123">
        <f t="shared" si="21"/>
        <v>211</v>
      </c>
      <c r="S75" s="12">
        <f t="shared" si="42"/>
        <v>138</v>
      </c>
      <c r="T75" s="18">
        <f t="shared" si="34"/>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5"/>
        <v>1</v>
      </c>
      <c r="Z75" s="12">
        <f t="shared" si="36"/>
        <v>1</v>
      </c>
      <c r="AA75" s="12">
        <f t="shared" si="37"/>
        <v>1</v>
      </c>
      <c r="AB75" s="12">
        <f t="shared" si="38"/>
        <v>1</v>
      </c>
      <c r="AD75" s="12">
        <f t="shared" si="43"/>
        <v>138</v>
      </c>
      <c r="AE75" s="18">
        <f t="shared" si="39"/>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40"/>
        <v>1</v>
      </c>
      <c r="AK75" s="12">
        <f t="shared" si="44"/>
        <v>1</v>
      </c>
      <c r="AL75" s="12">
        <f t="shared" si="45"/>
        <v>1</v>
      </c>
      <c r="AM75" s="12">
        <f t="shared" si="46"/>
        <v>1</v>
      </c>
    </row>
    <row r="76" spans="1:39" ht="12" customHeight="1" x14ac:dyDescent="0.15">
      <c r="A76" s="5">
        <f t="shared" si="28"/>
        <v>0</v>
      </c>
      <c r="B76" s="5">
        <f t="shared" si="29"/>
        <v>0</v>
      </c>
      <c r="C76" s="14">
        <f t="shared" si="41"/>
        <v>137</v>
      </c>
      <c r="F76" s="241">
        <f>VLOOKUP(C76,Blad1!$A:$B,2,0)</f>
        <v>211</v>
      </c>
      <c r="G76" s="67" t="str">
        <f t="shared" si="30"/>
        <v/>
      </c>
      <c r="H76" s="4" t="str">
        <f>IF(G76="I",$K76,IF(G76="II",$K76-SUM(H$8:H75),IF(G76="III",$K76-SUM(H$8:H75),IF(G76="IV",$K76-SUM(H$8:H75),IF(G76="V",1-SUM(H$8:H75)," ")))))</f>
        <v xml:space="preserve"> </v>
      </c>
      <c r="I76" s="68" t="str">
        <f t="shared" si="31"/>
        <v/>
      </c>
      <c r="J76" s="43" t="str">
        <f>IF(I76="A",$K76,IF(I76="B",$K76-SUM(J$8:J75),IF(I76="C",$K76-SUM(J$8:J75),IF(I76="D",$K76-SUM(J$8:J75),IF(I76="E",1-SUM(J$8:J75)," ")))))</f>
        <v xml:space="preserve"> </v>
      </c>
      <c r="K76" s="1">
        <f>IF(C$4=0,0,(SUM(D$8:D76)/C$4))</f>
        <v>0</v>
      </c>
      <c r="L76" s="9" t="str">
        <f t="shared" si="32"/>
        <v xml:space="preserve"> </v>
      </c>
      <c r="M76" s="2" t="str">
        <f>IF(U76=2,K76,IF(W76=2,K76-SUM(M$8:M75),IF(X76=2,K76-SUM(M$8:M75),IF(X75=2,1-SUM(M$8:M75)," "))))</f>
        <v xml:space="preserve"> </v>
      </c>
      <c r="N76" s="1" t="str">
        <f t="shared" si="33"/>
        <v xml:space="preserve"> </v>
      </c>
      <c r="P76" s="3" t="str">
        <f>IF(O76="Plus",$K76,IF(O76="Basis",$K76-SUM(P$8:P75),IF(O76="Breedte",$K76-SUM(P$8:P75),IF(O75="Breedte",1-SUM(P$8:P75)," "))))</f>
        <v xml:space="preserve"> </v>
      </c>
      <c r="Q76" s="57" t="str">
        <f t="shared" si="27"/>
        <v/>
      </c>
      <c r="R76" s="123">
        <f t="shared" ref="R76:R139" si="47">F76</f>
        <v>211</v>
      </c>
      <c r="S76" s="12">
        <f t="shared" si="42"/>
        <v>137</v>
      </c>
      <c r="T76" s="18">
        <f t="shared" si="34"/>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5"/>
        <v>1</v>
      </c>
      <c r="Z76" s="12">
        <f t="shared" si="36"/>
        <v>1</v>
      </c>
      <c r="AA76" s="12">
        <f t="shared" si="37"/>
        <v>1</v>
      </c>
      <c r="AB76" s="12">
        <f t="shared" si="38"/>
        <v>1</v>
      </c>
      <c r="AD76" s="12">
        <f t="shared" si="43"/>
        <v>137</v>
      </c>
      <c r="AE76" s="18">
        <f t="shared" si="39"/>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40"/>
        <v>1</v>
      </c>
      <c r="AK76" s="12">
        <f t="shared" si="44"/>
        <v>1</v>
      </c>
      <c r="AL76" s="12">
        <f t="shared" si="45"/>
        <v>1</v>
      </c>
      <c r="AM76" s="12">
        <f t="shared" si="46"/>
        <v>1</v>
      </c>
    </row>
    <row r="77" spans="1:39" ht="12" customHeight="1" x14ac:dyDescent="0.15">
      <c r="A77" s="5">
        <f t="shared" si="28"/>
        <v>0</v>
      </c>
      <c r="B77" s="5">
        <f t="shared" si="29"/>
        <v>0</v>
      </c>
      <c r="C77" s="14">
        <f t="shared" si="41"/>
        <v>136</v>
      </c>
      <c r="F77" s="241">
        <f>VLOOKUP(C77,Blad1!$A:$B,2,0)</f>
        <v>210</v>
      </c>
      <c r="G77" s="67" t="str">
        <f t="shared" si="30"/>
        <v/>
      </c>
      <c r="H77" s="4" t="str">
        <f>IF(G77="I",$K77,IF(G77="II",$K77-SUM(H$8:H76),IF(G77="III",$K77-SUM(H$8:H76),IF(G77="IV",$K77-SUM(H$8:H76),IF(G77="V",1-SUM(H$8:H76)," ")))))</f>
        <v xml:space="preserve"> </v>
      </c>
      <c r="I77" s="68" t="str">
        <f t="shared" si="31"/>
        <v/>
      </c>
      <c r="J77" s="43" t="str">
        <f>IF(I77="A",$K77,IF(I77="B",$K77-SUM(J$8:J76),IF(I77="C",$K77-SUM(J$8:J76),IF(I77="D",$K77-SUM(J$8:J76),IF(I77="E",1-SUM(J$8:J76)," ")))))</f>
        <v xml:space="preserve"> </v>
      </c>
      <c r="K77" s="1">
        <f>IF(C$4=0,0,(SUM(D$8:D77)/C$4))</f>
        <v>0</v>
      </c>
      <c r="L77" s="9" t="str">
        <f t="shared" si="32"/>
        <v xml:space="preserve"> </v>
      </c>
      <c r="M77" s="2" t="str">
        <f>IF(U77=2,K77,IF(W77=2,K77-SUM(M$8:M76),IF(X77=2,K77-SUM(M$8:M76),IF(X76=2,1-SUM(M$8:M76)," "))))</f>
        <v xml:space="preserve"> </v>
      </c>
      <c r="N77" s="1" t="str">
        <f t="shared" si="33"/>
        <v xml:space="preserve"> </v>
      </c>
      <c r="P77" s="3" t="str">
        <f>IF(O77="Plus",$K77,IF(O77="Basis",$K77-SUM(P$8:P76),IF(O77="Breedte",$K77-SUM(P$8:P76),IF(O76="Breedte",1-SUM(P$8:P76)," "))))</f>
        <v xml:space="preserve"> </v>
      </c>
      <c r="Q77" s="57" t="str">
        <f t="shared" si="27"/>
        <v/>
      </c>
      <c r="R77" s="123">
        <f t="shared" si="47"/>
        <v>210</v>
      </c>
      <c r="S77" s="12">
        <f t="shared" si="42"/>
        <v>136</v>
      </c>
      <c r="T77" s="18">
        <f t="shared" si="34"/>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5"/>
        <v>1</v>
      </c>
      <c r="Z77" s="12">
        <f t="shared" si="36"/>
        <v>1</v>
      </c>
      <c r="AA77" s="12">
        <f t="shared" si="37"/>
        <v>1</v>
      </c>
      <c r="AB77" s="12">
        <f t="shared" si="38"/>
        <v>1</v>
      </c>
      <c r="AD77" s="12">
        <f t="shared" si="43"/>
        <v>136</v>
      </c>
      <c r="AE77" s="18">
        <f t="shared" si="39"/>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40"/>
        <v>1</v>
      </c>
      <c r="AK77" s="12">
        <f t="shared" si="44"/>
        <v>1</v>
      </c>
      <c r="AL77" s="12">
        <f t="shared" si="45"/>
        <v>1</v>
      </c>
      <c r="AM77" s="12">
        <f t="shared" si="46"/>
        <v>1</v>
      </c>
    </row>
    <row r="78" spans="1:39" ht="12" customHeight="1" x14ac:dyDescent="0.15">
      <c r="A78" s="5">
        <f t="shared" si="28"/>
        <v>0</v>
      </c>
      <c r="B78" s="5">
        <f t="shared" si="29"/>
        <v>0</v>
      </c>
      <c r="C78" s="14">
        <f t="shared" si="41"/>
        <v>135</v>
      </c>
      <c r="F78" s="241">
        <f>VLOOKUP(C78,Blad1!$A:$B,2,0)</f>
        <v>210</v>
      </c>
      <c r="G78" s="67" t="str">
        <f t="shared" si="30"/>
        <v/>
      </c>
      <c r="H78" s="4" t="str">
        <f>IF(G78="I",$K78,IF(G78="II",$K78-SUM(H$8:H77),IF(G78="III",$K78-SUM(H$8:H77),IF(G78="IV",$K78-SUM(H$8:H77),IF(G78="V",1-SUM(H$8:H77)," ")))))</f>
        <v xml:space="preserve"> </v>
      </c>
      <c r="I78" s="68" t="str">
        <f t="shared" si="31"/>
        <v/>
      </c>
      <c r="J78" s="43" t="str">
        <f>IF(I78="A",$K78,IF(I78="B",$K78-SUM(J$8:J77),IF(I78="C",$K78-SUM(J$8:J77),IF(I78="D",$K78-SUM(J$8:J77),IF(I78="E",1-SUM(J$8:J77)," ")))))</f>
        <v xml:space="preserve"> </v>
      </c>
      <c r="K78" s="1">
        <f>IF(C$4=0,0,(SUM(D$8:D78)/C$4))</f>
        <v>0</v>
      </c>
      <c r="L78" s="9" t="str">
        <f t="shared" si="32"/>
        <v xml:space="preserve"> </v>
      </c>
      <c r="M78" s="2" t="str">
        <f>IF(U78=2,K78,IF(W78=2,K78-SUM(M$8:M77),IF(X78=2,K78-SUM(M$8:M77),IF(X77=2,1-SUM(M$8:M77)," "))))</f>
        <v xml:space="preserve"> </v>
      </c>
      <c r="N78" s="1" t="str">
        <f t="shared" si="33"/>
        <v xml:space="preserve"> </v>
      </c>
      <c r="P78" s="3" t="str">
        <f>IF(O78="Plus",$K78,IF(O78="Basis",$K78-SUM(P$8:P77),IF(O78="Breedte",$K78-SUM(P$8:P77),IF(O77="Breedte",1-SUM(P$8:P77)," "))))</f>
        <v xml:space="preserve"> </v>
      </c>
      <c r="Q78" s="57" t="str">
        <f t="shared" ref="Q78:Q109" si="48">IF(L77="plus",IF(E78=0,"",CONCATENATE(E78,",")),IF(L77="basis",IF(E78=0,"",CONCATENATE(E78,",")),CONCATENATE(Q77,IF(E78=0,"",CONCATENATE(E78,", ")))))</f>
        <v/>
      </c>
      <c r="R78" s="123">
        <f t="shared" si="47"/>
        <v>210</v>
      </c>
      <c r="S78" s="12">
        <f t="shared" si="42"/>
        <v>135</v>
      </c>
      <c r="T78" s="18">
        <f t="shared" si="34"/>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5"/>
        <v>1</v>
      </c>
      <c r="Z78" s="12">
        <f t="shared" si="36"/>
        <v>1</v>
      </c>
      <c r="AA78" s="12">
        <f t="shared" si="37"/>
        <v>1</v>
      </c>
      <c r="AB78" s="12">
        <f t="shared" si="38"/>
        <v>1</v>
      </c>
      <c r="AD78" s="12">
        <f t="shared" si="43"/>
        <v>135</v>
      </c>
      <c r="AE78" s="18">
        <f t="shared" si="39"/>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40"/>
        <v>1</v>
      </c>
      <c r="AK78" s="12">
        <f t="shared" si="44"/>
        <v>1</v>
      </c>
      <c r="AL78" s="12">
        <f t="shared" si="45"/>
        <v>1</v>
      </c>
      <c r="AM78" s="12">
        <f t="shared" si="46"/>
        <v>1</v>
      </c>
    </row>
    <row r="79" spans="1:39" ht="12" customHeight="1" x14ac:dyDescent="0.15">
      <c r="A79" s="5">
        <f t="shared" si="28"/>
        <v>0</v>
      </c>
      <c r="B79" s="5">
        <f t="shared" si="29"/>
        <v>0</v>
      </c>
      <c r="C79" s="14">
        <f t="shared" si="41"/>
        <v>134</v>
      </c>
      <c r="F79" s="241">
        <f>VLOOKUP(C79,Blad1!$A:$B,2,0)</f>
        <v>209</v>
      </c>
      <c r="G79" s="67" t="str">
        <f t="shared" si="30"/>
        <v/>
      </c>
      <c r="H79" s="4" t="str">
        <f>IF(G79="I",$K79,IF(G79="II",$K79-SUM(H$8:H78),IF(G79="III",$K79-SUM(H$8:H78),IF(G79="IV",$K79-SUM(H$8:H78),IF(G79="V",1-SUM(H$8:H78)," ")))))</f>
        <v xml:space="preserve"> </v>
      </c>
      <c r="I79" s="68" t="str">
        <f t="shared" si="31"/>
        <v/>
      </c>
      <c r="J79" s="43" t="str">
        <f>IF(I79="A",$K79,IF(I79="B",$K79-SUM(J$8:J78),IF(I79="C",$K79-SUM(J$8:J78),IF(I79="D",$K79-SUM(J$8:J78),IF(I79="E",1-SUM(J$8:J78)," ")))))</f>
        <v xml:space="preserve"> </v>
      </c>
      <c r="K79" s="1">
        <f>IF(C$4=0,0,(SUM(D$8:D79)/C$4))</f>
        <v>0</v>
      </c>
      <c r="L79" s="9" t="str">
        <f t="shared" si="32"/>
        <v xml:space="preserve"> </v>
      </c>
      <c r="M79" s="2" t="str">
        <f>IF(U79=2,K79,IF(W79=2,K79-SUM(M$8:M78),IF(X79=2,K79-SUM(M$8:M78),IF(X78=2,1-SUM(M$8:M78)," "))))</f>
        <v xml:space="preserve"> </v>
      </c>
      <c r="N79" s="1" t="str">
        <f t="shared" si="33"/>
        <v xml:space="preserve"> </v>
      </c>
      <c r="P79" s="3" t="str">
        <f>IF(O79="Plus",$K79,IF(O79="Basis",$K79-SUM(P$8:P78),IF(O79="Breedte",$K79-SUM(P$8:P78),IF(O78="Breedte",1-SUM(P$8:P78)," "))))</f>
        <v xml:space="preserve"> </v>
      </c>
      <c r="Q79" s="57" t="str">
        <f t="shared" si="48"/>
        <v/>
      </c>
      <c r="R79" s="123">
        <f t="shared" si="47"/>
        <v>209</v>
      </c>
      <c r="S79" s="12">
        <f t="shared" si="42"/>
        <v>134</v>
      </c>
      <c r="T79" s="18">
        <f t="shared" si="34"/>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5"/>
        <v>1</v>
      </c>
      <c r="Z79" s="12">
        <f t="shared" si="36"/>
        <v>1</v>
      </c>
      <c r="AA79" s="12">
        <f t="shared" si="37"/>
        <v>1</v>
      </c>
      <c r="AB79" s="12">
        <f t="shared" si="38"/>
        <v>1</v>
      </c>
      <c r="AD79" s="12">
        <f t="shared" si="43"/>
        <v>134</v>
      </c>
      <c r="AE79" s="18">
        <f t="shared" si="39"/>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40"/>
        <v>1</v>
      </c>
      <c r="AK79" s="12">
        <f t="shared" si="44"/>
        <v>1</v>
      </c>
      <c r="AL79" s="12">
        <f t="shared" si="45"/>
        <v>1</v>
      </c>
      <c r="AM79" s="12">
        <f t="shared" si="46"/>
        <v>1</v>
      </c>
    </row>
    <row r="80" spans="1:39" ht="12" customHeight="1" x14ac:dyDescent="0.15">
      <c r="A80" s="5">
        <f t="shared" si="28"/>
        <v>0</v>
      </c>
      <c r="B80" s="5">
        <f t="shared" si="29"/>
        <v>0</v>
      </c>
      <c r="C80" s="14">
        <f t="shared" si="41"/>
        <v>133</v>
      </c>
      <c r="F80" s="241">
        <f>VLOOKUP(C80,Blad1!$A:$B,2,0)</f>
        <v>209</v>
      </c>
      <c r="G80" s="67" t="str">
        <f t="shared" si="30"/>
        <v/>
      </c>
      <c r="H80" s="4" t="str">
        <f>IF(G80="I",$K80,IF(G80="II",$K80-SUM(H$8:H79),IF(G80="III",$K80-SUM(H$8:H79),IF(G80="IV",$K80-SUM(H$8:H79),IF(G80="V",1-SUM(H$8:H79)," ")))))</f>
        <v xml:space="preserve"> </v>
      </c>
      <c r="I80" s="68" t="str">
        <f t="shared" si="31"/>
        <v/>
      </c>
      <c r="J80" s="43" t="str">
        <f>IF(I80="A",$K80,IF(I80="B",$K80-SUM(J$8:J79),IF(I80="C",$K80-SUM(J$8:J79),IF(I80="D",$K80-SUM(J$8:J79),IF(I80="E",1-SUM(J$8:J79)," ")))))</f>
        <v xml:space="preserve"> </v>
      </c>
      <c r="K80" s="1">
        <f>IF(C$4=0,0,(SUM(D$8:D80)/C$4))</f>
        <v>0</v>
      </c>
      <c r="L80" s="9" t="str">
        <f t="shared" si="32"/>
        <v xml:space="preserve"> </v>
      </c>
      <c r="M80" s="2" t="str">
        <f>IF(U80=2,K80,IF(W80=2,K80-SUM(M$8:M79),IF(X80=2,K80-SUM(M$8:M79),IF(X79=2,1-SUM(M$8:M79)," "))))</f>
        <v xml:space="preserve"> </v>
      </c>
      <c r="N80" s="1" t="str">
        <f t="shared" si="33"/>
        <v xml:space="preserve"> </v>
      </c>
      <c r="P80" s="3" t="str">
        <f>IF(O80="Plus",$K80,IF(O80="Basis",$K80-SUM(P$8:P79),IF(O80="Breedte",$K80-SUM(P$8:P79),IF(O79="Breedte",1-SUM(P$8:P79)," "))))</f>
        <v xml:space="preserve"> </v>
      </c>
      <c r="Q80" s="57" t="str">
        <f t="shared" si="48"/>
        <v/>
      </c>
      <c r="R80" s="123">
        <f t="shared" si="47"/>
        <v>209</v>
      </c>
      <c r="S80" s="12">
        <f t="shared" si="42"/>
        <v>133</v>
      </c>
      <c r="T80" s="18">
        <f t="shared" si="34"/>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5"/>
        <v>1</v>
      </c>
      <c r="Z80" s="12">
        <f t="shared" si="36"/>
        <v>1</v>
      </c>
      <c r="AA80" s="12">
        <f t="shared" si="37"/>
        <v>1</v>
      </c>
      <c r="AB80" s="12">
        <f t="shared" si="38"/>
        <v>1</v>
      </c>
      <c r="AD80" s="12">
        <f t="shared" si="43"/>
        <v>133</v>
      </c>
      <c r="AE80" s="18">
        <f t="shared" si="39"/>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40"/>
        <v>1</v>
      </c>
      <c r="AK80" s="12">
        <f t="shared" si="44"/>
        <v>1</v>
      </c>
      <c r="AL80" s="12">
        <f t="shared" si="45"/>
        <v>1</v>
      </c>
      <c r="AM80" s="12">
        <f t="shared" si="46"/>
        <v>1</v>
      </c>
    </row>
    <row r="81" spans="1:39" ht="12" customHeight="1" x14ac:dyDescent="0.15">
      <c r="A81" s="5">
        <f t="shared" si="28"/>
        <v>0</v>
      </c>
      <c r="B81" s="5">
        <f t="shared" si="29"/>
        <v>0</v>
      </c>
      <c r="C81" s="14">
        <f t="shared" si="41"/>
        <v>132</v>
      </c>
      <c r="F81" s="241">
        <f>VLOOKUP(C81,Blad1!$A:$B,2,0)</f>
        <v>208</v>
      </c>
      <c r="G81" s="67" t="str">
        <f t="shared" si="30"/>
        <v/>
      </c>
      <c r="H81" s="4" t="str">
        <f>IF(G81="I",$K81,IF(G81="II",$K81-SUM(H$8:H80),IF(G81="III",$K81-SUM(H$8:H80),IF(G81="IV",$K81-SUM(H$8:H80),IF(G81="V",1-SUM(H$8:H80)," ")))))</f>
        <v xml:space="preserve"> </v>
      </c>
      <c r="I81" s="68" t="str">
        <f t="shared" si="31"/>
        <v/>
      </c>
      <c r="J81" s="43" t="str">
        <f>IF(I81="A",$K81,IF(I81="B",$K81-SUM(J$8:J80),IF(I81="C",$K81-SUM(J$8:J80),IF(I81="D",$K81-SUM(J$8:J80),IF(I81="E",1-SUM(J$8:J80)," ")))))</f>
        <v xml:space="preserve"> </v>
      </c>
      <c r="K81" s="1">
        <f>IF(C$4=0,0,(SUM(D$8:D81)/C$4))</f>
        <v>0</v>
      </c>
      <c r="L81" s="9" t="str">
        <f t="shared" si="32"/>
        <v xml:space="preserve"> </v>
      </c>
      <c r="M81" s="2" t="str">
        <f>IF(U81=2,K81,IF(W81=2,K81-SUM(M$8:M80),IF(X81=2,K81-SUM(M$8:M80),IF(X80=2,1-SUM(M$8:M80)," "))))</f>
        <v xml:space="preserve"> </v>
      </c>
      <c r="N81" s="1" t="str">
        <f t="shared" si="33"/>
        <v xml:space="preserve"> </v>
      </c>
      <c r="P81" s="3" t="str">
        <f>IF(O81="Plus",$K81,IF(O81="Basis",$K81-SUM(P$8:P80),IF(O81="Breedte",$K81-SUM(P$8:P80),IF(O80="Breedte",1-SUM(P$8:P80)," "))))</f>
        <v xml:space="preserve"> </v>
      </c>
      <c r="Q81" s="57" t="str">
        <f t="shared" si="48"/>
        <v/>
      </c>
      <c r="R81" s="123">
        <f t="shared" si="47"/>
        <v>208</v>
      </c>
      <c r="S81" s="12">
        <f t="shared" si="42"/>
        <v>132</v>
      </c>
      <c r="T81" s="18">
        <f t="shared" si="34"/>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5"/>
        <v>1</v>
      </c>
      <c r="Z81" s="12">
        <f t="shared" si="36"/>
        <v>1</v>
      </c>
      <c r="AA81" s="12">
        <f t="shared" si="37"/>
        <v>1</v>
      </c>
      <c r="AB81" s="12">
        <f t="shared" si="38"/>
        <v>1</v>
      </c>
      <c r="AD81" s="12">
        <f t="shared" si="43"/>
        <v>132</v>
      </c>
      <c r="AE81" s="18">
        <f t="shared" si="39"/>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40"/>
        <v>1</v>
      </c>
      <c r="AK81" s="12">
        <f t="shared" si="44"/>
        <v>1</v>
      </c>
      <c r="AL81" s="12">
        <f t="shared" si="45"/>
        <v>1</v>
      </c>
      <c r="AM81" s="12">
        <f t="shared" si="46"/>
        <v>1</v>
      </c>
    </row>
    <row r="82" spans="1:39" ht="12" customHeight="1" x14ac:dyDescent="0.15">
      <c r="A82" s="5">
        <f t="shared" si="28"/>
        <v>0</v>
      </c>
      <c r="B82" s="5">
        <f t="shared" si="29"/>
        <v>0</v>
      </c>
      <c r="C82" s="14">
        <f t="shared" si="41"/>
        <v>131</v>
      </c>
      <c r="F82" s="241">
        <f>VLOOKUP(C82,Blad1!$A:$B,2,0)</f>
        <v>208</v>
      </c>
      <c r="G82" s="67" t="str">
        <f t="shared" si="30"/>
        <v/>
      </c>
      <c r="H82" s="4" t="str">
        <f>IF(G82="I",$K82,IF(G82="II",$K82-SUM(H$8:H81),IF(G82="III",$K82-SUM(H$8:H81),IF(G82="IV",$K82-SUM(H$8:H81),IF(G82="V",1-SUM(H$8:H81)," ")))))</f>
        <v xml:space="preserve"> </v>
      </c>
      <c r="I82" s="68" t="str">
        <f t="shared" si="31"/>
        <v/>
      </c>
      <c r="J82" s="43" t="str">
        <f>IF(I82="A",$K82,IF(I82="B",$K82-SUM(J$8:J81),IF(I82="C",$K82-SUM(J$8:J81),IF(I82="D",$K82-SUM(J$8:J81),IF(I82="E",1-SUM(J$8:J81)," ")))))</f>
        <v xml:space="preserve"> </v>
      </c>
      <c r="K82" s="1">
        <f>IF(C$4=0,0,(SUM(D$8:D82)/C$4))</f>
        <v>0</v>
      </c>
      <c r="L82" s="9" t="str">
        <f t="shared" si="32"/>
        <v xml:space="preserve"> </v>
      </c>
      <c r="M82" s="2" t="str">
        <f>IF(U82=2,K82,IF(W82=2,K82-SUM(M$8:M81),IF(X82=2,K82-SUM(M$8:M81),IF(X81=2,1-SUM(M$8:M81)," "))))</f>
        <v xml:space="preserve"> </v>
      </c>
      <c r="N82" s="1" t="str">
        <f t="shared" si="33"/>
        <v xml:space="preserve"> </v>
      </c>
      <c r="P82" s="3" t="str">
        <f>IF(O82="Plus",$K82,IF(O82="Basis",$K82-SUM(P$8:P81),IF(O82="Breedte",$K82-SUM(P$8:P81),IF(O81="Breedte",1-SUM(P$8:P81)," "))))</f>
        <v xml:space="preserve"> </v>
      </c>
      <c r="Q82" s="57" t="str">
        <f t="shared" si="48"/>
        <v/>
      </c>
      <c r="R82" s="123">
        <f t="shared" si="47"/>
        <v>208</v>
      </c>
      <c r="S82" s="12">
        <f t="shared" si="42"/>
        <v>131</v>
      </c>
      <c r="T82" s="18">
        <f t="shared" si="34"/>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5"/>
        <v>1</v>
      </c>
      <c r="Z82" s="12">
        <f t="shared" si="36"/>
        <v>1</v>
      </c>
      <c r="AA82" s="12">
        <f t="shared" si="37"/>
        <v>1</v>
      </c>
      <c r="AB82" s="12">
        <f t="shared" si="38"/>
        <v>1</v>
      </c>
      <c r="AD82" s="12">
        <f t="shared" si="43"/>
        <v>131</v>
      </c>
      <c r="AE82" s="18">
        <f t="shared" si="39"/>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40"/>
        <v>1</v>
      </c>
      <c r="AK82" s="12">
        <f t="shared" si="44"/>
        <v>1</v>
      </c>
      <c r="AL82" s="12">
        <f t="shared" si="45"/>
        <v>1</v>
      </c>
      <c r="AM82" s="12">
        <f t="shared" si="46"/>
        <v>1</v>
      </c>
    </row>
    <row r="83" spans="1:39" ht="12" customHeight="1" x14ac:dyDescent="0.15">
      <c r="A83" s="5">
        <f t="shared" si="28"/>
        <v>0</v>
      </c>
      <c r="B83" s="5">
        <f t="shared" si="29"/>
        <v>0</v>
      </c>
      <c r="C83" s="14">
        <f t="shared" si="41"/>
        <v>130</v>
      </c>
      <c r="F83" s="241">
        <f>VLOOKUP(C83,Blad1!$A:$B,2,0)</f>
        <v>207</v>
      </c>
      <c r="G83" s="67" t="str">
        <f t="shared" si="30"/>
        <v/>
      </c>
      <c r="H83" s="4" t="str">
        <f>IF(G83="I",$K83,IF(G83="II",$K83-SUM(H$8:H82),IF(G83="III",$K83-SUM(H$8:H82),IF(G83="IV",$K83-SUM(H$8:H82),IF(G83="V",1-SUM(H$8:H82)," ")))))</f>
        <v xml:space="preserve"> </v>
      </c>
      <c r="I83" s="68" t="str">
        <f t="shared" si="31"/>
        <v/>
      </c>
      <c r="J83" s="43" t="str">
        <f>IF(I83="A",$K83,IF(I83="B",$K83-SUM(J$8:J82),IF(I83="C",$K83-SUM(J$8:J82),IF(I83="D",$K83-SUM(J$8:J82),IF(I83="E",1-SUM(J$8:J82)," ")))))</f>
        <v xml:space="preserve"> </v>
      </c>
      <c r="K83" s="1">
        <f>IF(C$4=0,0,(SUM(D$8:D83)/C$4))</f>
        <v>0</v>
      </c>
      <c r="L83" s="9" t="str">
        <f t="shared" si="32"/>
        <v xml:space="preserve"> </v>
      </c>
      <c r="M83" s="2" t="str">
        <f>IF(U83=2,K83,IF(W83=2,K83-SUM(M$8:M82),IF(X83=2,K83-SUM(M$8:M82),IF(X82=2,1-SUM(M$8:M82)," "))))</f>
        <v xml:space="preserve"> </v>
      </c>
      <c r="N83" s="1" t="str">
        <f t="shared" si="33"/>
        <v xml:space="preserve"> </v>
      </c>
      <c r="P83" s="3" t="str">
        <f>IF(O83="Plus",$K83,IF(O83="Basis",$K83-SUM(P$8:P82),IF(O83="Breedte",$K83-SUM(P$8:P82),IF(O82="Breedte",1-SUM(P$8:P82)," "))))</f>
        <v xml:space="preserve"> </v>
      </c>
      <c r="Q83" s="57" t="str">
        <f t="shared" si="48"/>
        <v/>
      </c>
      <c r="R83" s="123">
        <f t="shared" si="47"/>
        <v>207</v>
      </c>
      <c r="S83" s="12">
        <f t="shared" si="42"/>
        <v>130</v>
      </c>
      <c r="T83" s="18">
        <f t="shared" si="34"/>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5"/>
        <v>1</v>
      </c>
      <c r="Z83" s="12">
        <f t="shared" si="36"/>
        <v>1</v>
      </c>
      <c r="AA83" s="12">
        <f t="shared" si="37"/>
        <v>1</v>
      </c>
      <c r="AB83" s="12">
        <f t="shared" si="38"/>
        <v>1</v>
      </c>
      <c r="AD83" s="12">
        <f t="shared" si="43"/>
        <v>130</v>
      </c>
      <c r="AE83" s="18">
        <f t="shared" si="39"/>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40"/>
        <v>1</v>
      </c>
      <c r="AK83" s="12">
        <f t="shared" si="44"/>
        <v>1</v>
      </c>
      <c r="AL83" s="12">
        <f t="shared" si="45"/>
        <v>1</v>
      </c>
      <c r="AM83" s="12">
        <f t="shared" si="46"/>
        <v>1</v>
      </c>
    </row>
    <row r="84" spans="1:39" ht="12" customHeight="1" x14ac:dyDescent="0.15">
      <c r="A84" s="5">
        <f t="shared" si="28"/>
        <v>0</v>
      </c>
      <c r="B84" s="5">
        <f t="shared" si="29"/>
        <v>0</v>
      </c>
      <c r="C84" s="14">
        <f t="shared" si="41"/>
        <v>129</v>
      </c>
      <c r="F84" s="241">
        <f>VLOOKUP(C84,Blad1!$A:$B,2,0)</f>
        <v>207</v>
      </c>
      <c r="G84" s="67" t="str">
        <f t="shared" si="30"/>
        <v/>
      </c>
      <c r="H84" s="4" t="str">
        <f>IF(G84="I",$K84,IF(G84="II",$K84-SUM(H$8:H83),IF(G84="III",$K84-SUM(H$8:H83),IF(G84="IV",$K84-SUM(H$8:H83),IF(G84="V",1-SUM(H$8:H83)," ")))))</f>
        <v xml:space="preserve"> </v>
      </c>
      <c r="I84" s="68" t="str">
        <f t="shared" si="31"/>
        <v/>
      </c>
      <c r="J84" s="43" t="str">
        <f>IF(I84="A",$K84,IF(I84="B",$K84-SUM(J$8:J83),IF(I84="C",$K84-SUM(J$8:J83),IF(I84="D",$K84-SUM(J$8:J83),IF(I84="E",1-SUM(J$8:J83)," ")))))</f>
        <v xml:space="preserve"> </v>
      </c>
      <c r="K84" s="1">
        <f>IF(C$4=0,0,(SUM(D$8:D84)/C$4))</f>
        <v>0</v>
      </c>
      <c r="L84" s="9" t="str">
        <f t="shared" si="32"/>
        <v xml:space="preserve"> </v>
      </c>
      <c r="M84" s="2" t="str">
        <f>IF(U84=2,K84,IF(W84=2,K84-SUM(M$8:M83),IF(X84=2,K84-SUM(M$8:M83),IF(X83=2,1-SUM(M$8:M83)," "))))</f>
        <v xml:space="preserve"> </v>
      </c>
      <c r="N84" s="1" t="str">
        <f t="shared" si="33"/>
        <v xml:space="preserve"> </v>
      </c>
      <c r="P84" s="3" t="str">
        <f>IF(O84="Plus",$K84,IF(O84="Basis",$K84-SUM(P$8:P83),IF(O84="Breedte",$K84-SUM(P$8:P83),IF(O83="Breedte",1-SUM(P$8:P83)," "))))</f>
        <v xml:space="preserve"> </v>
      </c>
      <c r="Q84" s="57" t="str">
        <f t="shared" si="48"/>
        <v/>
      </c>
      <c r="R84" s="123">
        <f t="shared" si="47"/>
        <v>207</v>
      </c>
      <c r="S84" s="12">
        <f t="shared" si="42"/>
        <v>129</v>
      </c>
      <c r="T84" s="18">
        <f t="shared" si="34"/>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5"/>
        <v>1</v>
      </c>
      <c r="Z84" s="12">
        <f t="shared" si="36"/>
        <v>1</v>
      </c>
      <c r="AA84" s="12">
        <f t="shared" si="37"/>
        <v>1</v>
      </c>
      <c r="AB84" s="12">
        <f t="shared" si="38"/>
        <v>1</v>
      </c>
      <c r="AD84" s="12">
        <f t="shared" si="43"/>
        <v>129</v>
      </c>
      <c r="AE84" s="18">
        <f t="shared" si="39"/>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40"/>
        <v>1</v>
      </c>
      <c r="AK84" s="12">
        <f t="shared" si="44"/>
        <v>1</v>
      </c>
      <c r="AL84" s="12">
        <f t="shared" si="45"/>
        <v>1</v>
      </c>
      <c r="AM84" s="12">
        <f t="shared" si="46"/>
        <v>1</v>
      </c>
    </row>
    <row r="85" spans="1:39" ht="12" customHeight="1" x14ac:dyDescent="0.15">
      <c r="A85" s="5">
        <f t="shared" si="28"/>
        <v>0</v>
      </c>
      <c r="B85" s="5">
        <f t="shared" si="29"/>
        <v>0</v>
      </c>
      <c r="C85" s="14">
        <f t="shared" si="41"/>
        <v>128</v>
      </c>
      <c r="F85" s="241">
        <f>VLOOKUP(C85,Blad1!$A:$B,2,0)</f>
        <v>206</v>
      </c>
      <c r="G85" s="67" t="str">
        <f t="shared" si="30"/>
        <v/>
      </c>
      <c r="H85" s="4" t="str">
        <f>IF(G85="I",$K85,IF(G85="II",$K85-SUM(H$8:H84),IF(G85="III",$K85-SUM(H$8:H84),IF(G85="IV",$K85-SUM(H$8:H84),IF(G85="V",1-SUM(H$8:H84)," ")))))</f>
        <v xml:space="preserve"> </v>
      </c>
      <c r="I85" s="68" t="str">
        <f t="shared" si="31"/>
        <v/>
      </c>
      <c r="J85" s="43" t="str">
        <f>IF(I85="A",$K85,IF(I85="B",$K85-SUM(J$8:J84),IF(I85="C",$K85-SUM(J$8:J84),IF(I85="D",$K85-SUM(J$8:J84),IF(I85="E",1-SUM(J$8:J84)," ")))))</f>
        <v xml:space="preserve"> </v>
      </c>
      <c r="K85" s="1">
        <f>IF(C$4=0,0,(SUM(D$8:D85)/C$4))</f>
        <v>0</v>
      </c>
      <c r="L85" s="9" t="str">
        <f t="shared" si="32"/>
        <v xml:space="preserve"> </v>
      </c>
      <c r="M85" s="2" t="str">
        <f>IF(U85=2,K85,IF(W85=2,K85-SUM(M$8:M84),IF(X85=2,K85-SUM(M$8:M84),IF(X84=2,1-SUM(M$8:M84)," "))))</f>
        <v xml:space="preserve"> </v>
      </c>
      <c r="N85" s="1" t="str">
        <f t="shared" si="33"/>
        <v xml:space="preserve"> </v>
      </c>
      <c r="P85" s="3" t="str">
        <f>IF(O85="Plus",$K85,IF(O85="Basis",$K85-SUM(P$8:P84),IF(O85="Breedte",$K85-SUM(P$8:P84),IF(O84="Breedte",1-SUM(P$8:P84)," "))))</f>
        <v xml:space="preserve"> </v>
      </c>
      <c r="Q85" s="57" t="str">
        <f t="shared" si="48"/>
        <v/>
      </c>
      <c r="R85" s="123">
        <f t="shared" si="47"/>
        <v>206</v>
      </c>
      <c r="S85" s="12">
        <f t="shared" si="42"/>
        <v>128</v>
      </c>
      <c r="T85" s="18">
        <f t="shared" si="34"/>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5"/>
        <v>1</v>
      </c>
      <c r="Z85" s="12">
        <f t="shared" si="36"/>
        <v>1</v>
      </c>
      <c r="AA85" s="12">
        <f t="shared" si="37"/>
        <v>1</v>
      </c>
      <c r="AB85" s="12">
        <f t="shared" si="38"/>
        <v>1</v>
      </c>
      <c r="AD85" s="12">
        <f t="shared" si="43"/>
        <v>128</v>
      </c>
      <c r="AE85" s="18">
        <f t="shared" si="39"/>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40"/>
        <v>1</v>
      </c>
      <c r="AK85" s="12">
        <f t="shared" si="44"/>
        <v>1</v>
      </c>
      <c r="AL85" s="12">
        <f t="shared" si="45"/>
        <v>1</v>
      </c>
      <c r="AM85" s="12">
        <f t="shared" si="46"/>
        <v>1</v>
      </c>
    </row>
    <row r="86" spans="1:39" ht="12" customHeight="1" x14ac:dyDescent="0.15">
      <c r="A86" s="5">
        <f t="shared" si="28"/>
        <v>0</v>
      </c>
      <c r="B86" s="5">
        <f t="shared" si="29"/>
        <v>0</v>
      </c>
      <c r="C86" s="14">
        <f t="shared" si="41"/>
        <v>127</v>
      </c>
      <c r="F86" s="241">
        <f>VLOOKUP(C86,Blad1!$A:$B,2,0)</f>
        <v>206</v>
      </c>
      <c r="G86" s="67" t="str">
        <f t="shared" si="30"/>
        <v/>
      </c>
      <c r="H86" s="4" t="str">
        <f>IF(G86="I",$K86,IF(G86="II",$K86-SUM(H$8:H85),IF(G86="III",$K86-SUM(H$8:H85),IF(G86="IV",$K86-SUM(H$8:H85),IF(G86="V",1-SUM(H$8:H85)," ")))))</f>
        <v xml:space="preserve"> </v>
      </c>
      <c r="I86" s="68" t="str">
        <f t="shared" si="31"/>
        <v/>
      </c>
      <c r="J86" s="43" t="str">
        <f>IF(I86="A",$K86,IF(I86="B",$K86-SUM(J$8:J85),IF(I86="C",$K86-SUM(J$8:J85),IF(I86="D",$K86-SUM(J$8:J85),IF(I86="E",1-SUM(J$8:J85)," ")))))</f>
        <v xml:space="preserve"> </v>
      </c>
      <c r="K86" s="1">
        <f>IF(C$4=0,0,(SUM(D$8:D86)/C$4))</f>
        <v>0</v>
      </c>
      <c r="L86" s="9" t="str">
        <f t="shared" si="32"/>
        <v xml:space="preserve"> </v>
      </c>
      <c r="M86" s="2" t="str">
        <f>IF(U86=2,K86,IF(W86=2,K86-SUM(M$8:M85),IF(X86=2,K86-SUM(M$8:M85),IF(X85=2,1-SUM(M$8:M85)," "))))</f>
        <v xml:space="preserve"> </v>
      </c>
      <c r="N86" s="1" t="str">
        <f t="shared" si="33"/>
        <v xml:space="preserve"> </v>
      </c>
      <c r="P86" s="3" t="str">
        <f>IF(O86="Plus",$K86,IF(O86="Basis",$K86-SUM(P$8:P85),IF(O86="Breedte",$K86-SUM(P$8:P85),IF(O85="Breedte",1-SUM(P$8:P85)," "))))</f>
        <v xml:space="preserve"> </v>
      </c>
      <c r="Q86" s="57" t="str">
        <f t="shared" si="48"/>
        <v/>
      </c>
      <c r="R86" s="123">
        <f t="shared" si="47"/>
        <v>206</v>
      </c>
      <c r="S86" s="12">
        <f t="shared" si="42"/>
        <v>127</v>
      </c>
      <c r="T86" s="18">
        <f t="shared" si="34"/>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5"/>
        <v>1</v>
      </c>
      <c r="Z86" s="12">
        <f t="shared" si="36"/>
        <v>1</v>
      </c>
      <c r="AA86" s="12">
        <f t="shared" si="37"/>
        <v>1</v>
      </c>
      <c r="AB86" s="12">
        <f t="shared" si="38"/>
        <v>1</v>
      </c>
      <c r="AD86" s="12">
        <f t="shared" si="43"/>
        <v>127</v>
      </c>
      <c r="AE86" s="18">
        <f t="shared" si="39"/>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40"/>
        <v>1</v>
      </c>
      <c r="AK86" s="12">
        <f t="shared" si="44"/>
        <v>1</v>
      </c>
      <c r="AL86" s="12">
        <f t="shared" si="45"/>
        <v>1</v>
      </c>
      <c r="AM86" s="12">
        <f t="shared" si="46"/>
        <v>1</v>
      </c>
    </row>
    <row r="87" spans="1:39" ht="12" customHeight="1" x14ac:dyDescent="0.15">
      <c r="A87" s="5">
        <f t="shared" si="28"/>
        <v>0</v>
      </c>
      <c r="B87" s="5">
        <f t="shared" si="29"/>
        <v>0</v>
      </c>
      <c r="C87" s="14">
        <f t="shared" si="41"/>
        <v>126</v>
      </c>
      <c r="F87" s="241">
        <f>VLOOKUP(C87,Blad1!$A:$B,2,0)</f>
        <v>205</v>
      </c>
      <c r="G87" s="67" t="str">
        <f t="shared" si="30"/>
        <v/>
      </c>
      <c r="H87" s="4" t="str">
        <f>IF(G87="I",$K87,IF(G87="II",$K87-SUM(H$8:H86),IF(G87="III",$K87-SUM(H$8:H86),IF(G87="IV",$K87-SUM(H$8:H86),IF(G87="V",1-SUM(H$8:H86)," ")))))</f>
        <v xml:space="preserve"> </v>
      </c>
      <c r="I87" s="68" t="str">
        <f t="shared" si="31"/>
        <v/>
      </c>
      <c r="J87" s="43" t="str">
        <f>IF(I87="A",$K87,IF(I87="B",$K87-SUM(J$8:J86),IF(I87="C",$K87-SUM(J$8:J86),IF(I87="D",$K87-SUM(J$8:J86),IF(I87="E",1-SUM(J$8:J86)," ")))))</f>
        <v xml:space="preserve"> </v>
      </c>
      <c r="K87" s="1">
        <f>IF(C$4=0,0,(SUM(D$8:D87)/C$4))</f>
        <v>0</v>
      </c>
      <c r="L87" s="9" t="str">
        <f t="shared" si="32"/>
        <v xml:space="preserve"> </v>
      </c>
      <c r="M87" s="2" t="str">
        <f>IF(U87=2,K87,IF(W87=2,K87-SUM(M$8:M86),IF(X87=2,K87-SUM(M$8:M86),IF(X86=2,1-SUM(M$8:M86)," "))))</f>
        <v xml:space="preserve"> </v>
      </c>
      <c r="N87" s="1" t="str">
        <f t="shared" si="33"/>
        <v xml:space="preserve"> </v>
      </c>
      <c r="P87" s="3" t="str">
        <f>IF(O87="Plus",$K87,IF(O87="Basis",$K87-SUM(P$8:P86),IF(O87="Breedte",$K87-SUM(P$8:P86),IF(O86="Breedte",1-SUM(P$8:P86)," "))))</f>
        <v xml:space="preserve"> </v>
      </c>
      <c r="Q87" s="57" t="str">
        <f t="shared" si="48"/>
        <v/>
      </c>
      <c r="R87" s="123">
        <f t="shared" si="47"/>
        <v>205</v>
      </c>
      <c r="S87" s="12">
        <f t="shared" si="42"/>
        <v>126</v>
      </c>
      <c r="T87" s="18">
        <f t="shared" si="34"/>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5"/>
        <v>1</v>
      </c>
      <c r="Z87" s="12">
        <f t="shared" si="36"/>
        <v>1</v>
      </c>
      <c r="AA87" s="12">
        <f t="shared" si="37"/>
        <v>1</v>
      </c>
      <c r="AB87" s="12">
        <f t="shared" si="38"/>
        <v>1</v>
      </c>
      <c r="AD87" s="12">
        <f t="shared" si="43"/>
        <v>126</v>
      </c>
      <c r="AE87" s="18">
        <f t="shared" si="39"/>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40"/>
        <v>1</v>
      </c>
      <c r="AK87" s="12">
        <f t="shared" si="44"/>
        <v>1</v>
      </c>
      <c r="AL87" s="12">
        <f t="shared" si="45"/>
        <v>1</v>
      </c>
      <c r="AM87" s="12">
        <f t="shared" si="46"/>
        <v>1</v>
      </c>
    </row>
    <row r="88" spans="1:39" ht="12" customHeight="1" x14ac:dyDescent="0.15">
      <c r="A88" s="5">
        <f t="shared" si="28"/>
        <v>0</v>
      </c>
      <c r="B88" s="5">
        <f t="shared" si="29"/>
        <v>0</v>
      </c>
      <c r="C88" s="14">
        <f t="shared" si="41"/>
        <v>125</v>
      </c>
      <c r="F88" s="241">
        <f>VLOOKUP(C88,Blad1!$A:$B,2,0)</f>
        <v>204</v>
      </c>
      <c r="G88" s="67" t="str">
        <f t="shared" si="30"/>
        <v/>
      </c>
      <c r="H88" s="4" t="str">
        <f>IF(G88="I",$K88,IF(G88="II",$K88-SUM(H$8:H87),IF(G88="III",$K88-SUM(H$8:H87),IF(G88="IV",$K88-SUM(H$8:H87),IF(G88="V",1-SUM(H$8:H87)," ")))))</f>
        <v xml:space="preserve"> </v>
      </c>
      <c r="I88" s="68" t="str">
        <f t="shared" si="31"/>
        <v/>
      </c>
      <c r="J88" s="43" t="str">
        <f>IF(I88="A",$K88,IF(I88="B",$K88-SUM(J$8:J87),IF(I88="C",$K88-SUM(J$8:J87),IF(I88="D",$K88-SUM(J$8:J87),IF(I88="E",1-SUM(J$8:J87)," ")))))</f>
        <v xml:space="preserve"> </v>
      </c>
      <c r="K88" s="1">
        <f>IF(C$4=0,0,(SUM(D$8:D88)/C$4))</f>
        <v>0</v>
      </c>
      <c r="L88" s="9" t="str">
        <f t="shared" si="32"/>
        <v xml:space="preserve"> </v>
      </c>
      <c r="M88" s="2" t="str">
        <f>IF(U88=2,K88,IF(W88=2,K88-SUM(M$8:M87),IF(X88=2,K88-SUM(M$8:M87),IF(X87=2,1-SUM(M$8:M87)," "))))</f>
        <v xml:space="preserve"> </v>
      </c>
      <c r="N88" s="1" t="str">
        <f t="shared" si="33"/>
        <v xml:space="preserve"> </v>
      </c>
      <c r="P88" s="3" t="str">
        <f>IF(O88="Plus",$K88,IF(O88="Basis",$K88-SUM(P$8:P87),IF(O88="Breedte",$K88-SUM(P$8:P87),IF(O87="Breedte",1-SUM(P$8:P87)," "))))</f>
        <v xml:space="preserve"> </v>
      </c>
      <c r="Q88" s="57" t="str">
        <f t="shared" si="48"/>
        <v/>
      </c>
      <c r="R88" s="123">
        <f t="shared" si="47"/>
        <v>204</v>
      </c>
      <c r="S88" s="12">
        <f t="shared" si="42"/>
        <v>125</v>
      </c>
      <c r="T88" s="18">
        <f t="shared" si="34"/>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5"/>
        <v>1</v>
      </c>
      <c r="Z88" s="12">
        <f t="shared" si="36"/>
        <v>1</v>
      </c>
      <c r="AA88" s="12">
        <f t="shared" si="37"/>
        <v>1</v>
      </c>
      <c r="AB88" s="12">
        <f t="shared" si="38"/>
        <v>1</v>
      </c>
      <c r="AD88" s="12">
        <f t="shared" si="43"/>
        <v>125</v>
      </c>
      <c r="AE88" s="18">
        <f t="shared" si="39"/>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40"/>
        <v>1</v>
      </c>
      <c r="AK88" s="12">
        <f t="shared" si="44"/>
        <v>1</v>
      </c>
      <c r="AL88" s="12">
        <f t="shared" si="45"/>
        <v>1</v>
      </c>
      <c r="AM88" s="12">
        <f t="shared" si="46"/>
        <v>1</v>
      </c>
    </row>
    <row r="89" spans="1:39" ht="12" customHeight="1" x14ac:dyDescent="0.15">
      <c r="A89" s="5">
        <f t="shared" si="28"/>
        <v>0</v>
      </c>
      <c r="B89" s="5">
        <f t="shared" si="29"/>
        <v>20</v>
      </c>
      <c r="C89" s="14">
        <f t="shared" si="41"/>
        <v>124</v>
      </c>
      <c r="F89" s="241">
        <f>VLOOKUP(C89,Blad1!$A:$B,2,0)</f>
        <v>204</v>
      </c>
      <c r="G89" s="67" t="str">
        <f t="shared" si="30"/>
        <v>II</v>
      </c>
      <c r="H89" s="4">
        <f>IF(G89="I",$K89,IF(G89="II",$K89-SUM(H$8:H88),IF(G89="III",$K89-SUM(H$8:H88),IF(G89="IV",$K89-SUM(H$8:H88),IF(G89="V",1-SUM(H$8:H88)," ")))))</f>
        <v>0</v>
      </c>
      <c r="I89" s="68" t="str">
        <f t="shared" si="31"/>
        <v/>
      </c>
      <c r="J89" s="43" t="str">
        <f>IF(I89="A",$K89,IF(I89="B",$K89-SUM(J$8:J88),IF(I89="C",$K89-SUM(J$8:J88),IF(I89="D",$K89-SUM(J$8:J88),IF(I89="E",1-SUM(J$8:J88)," ")))))</f>
        <v xml:space="preserve"> </v>
      </c>
      <c r="K89" s="1">
        <f>IF(C$4=0,0,(SUM(D$8:D89)/C$4))</f>
        <v>0</v>
      </c>
      <c r="L89" s="9" t="str">
        <f t="shared" si="32"/>
        <v xml:space="preserve"> </v>
      </c>
      <c r="M89" s="2" t="str">
        <f>IF(U89=2,K89,IF(W89=2,K89-SUM(M$8:M88),IF(X89=2,K89-SUM(M$8:M88),IF(X88=2,1-SUM(M$8:M88)," "))))</f>
        <v xml:space="preserve"> </v>
      </c>
      <c r="N89" s="1" t="str">
        <f t="shared" si="33"/>
        <v xml:space="preserve"> </v>
      </c>
      <c r="P89" s="3" t="str">
        <f>IF(O89="Plus",$K89,IF(O89="Basis",$K89-SUM(P$8:P88),IF(O89="Breedte",$K89-SUM(P$8:P88),IF(O88="Breedte",1-SUM(P$8:P88)," "))))</f>
        <v xml:space="preserve"> </v>
      </c>
      <c r="Q89" s="57" t="str">
        <f t="shared" si="48"/>
        <v/>
      </c>
      <c r="R89" s="123">
        <f t="shared" si="47"/>
        <v>204</v>
      </c>
      <c r="S89" s="12">
        <f t="shared" si="42"/>
        <v>124</v>
      </c>
      <c r="T89" s="18">
        <f t="shared" si="34"/>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5"/>
        <v>1</v>
      </c>
      <c r="Z89" s="12">
        <f t="shared" si="36"/>
        <v>1</v>
      </c>
      <c r="AA89" s="12">
        <f t="shared" si="37"/>
        <v>1</v>
      </c>
      <c r="AB89" s="12">
        <f t="shared" si="38"/>
        <v>1</v>
      </c>
      <c r="AD89" s="12">
        <f t="shared" si="43"/>
        <v>124</v>
      </c>
      <c r="AE89" s="18">
        <f t="shared" si="39"/>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40"/>
        <v>1</v>
      </c>
      <c r="AK89" s="12">
        <f t="shared" si="44"/>
        <v>1</v>
      </c>
      <c r="AL89" s="12">
        <f t="shared" si="45"/>
        <v>1</v>
      </c>
      <c r="AM89" s="12">
        <f t="shared" si="46"/>
        <v>1</v>
      </c>
    </row>
    <row r="90" spans="1:39" ht="12" customHeight="1" x14ac:dyDescent="0.15">
      <c r="A90" s="5">
        <f t="shared" si="28"/>
        <v>0</v>
      </c>
      <c r="B90" s="5">
        <f t="shared" si="29"/>
        <v>0</v>
      </c>
      <c r="C90" s="14">
        <f t="shared" si="41"/>
        <v>123</v>
      </c>
      <c r="F90" s="241">
        <f>VLOOKUP(C90,Blad1!$A:$B,2,0)</f>
        <v>203</v>
      </c>
      <c r="G90" s="67" t="str">
        <f t="shared" si="30"/>
        <v/>
      </c>
      <c r="H90" s="4" t="str">
        <f>IF(G90="I",$K90,IF(G90="II",$K90-SUM(H$8:H89),IF(G90="III",$K90-SUM(H$8:H89),IF(G90="IV",$K90-SUM(H$8:H89),IF(G90="V",1-SUM(H$8:H89)," ")))))</f>
        <v xml:space="preserve"> </v>
      </c>
      <c r="I90" s="68" t="str">
        <f t="shared" si="31"/>
        <v/>
      </c>
      <c r="J90" s="43" t="str">
        <f>IF(I90="A",$K90,IF(I90="B",$K90-SUM(J$8:J89),IF(I90="C",$K90-SUM(J$8:J89),IF(I90="D",$K90-SUM(J$8:J89),IF(I90="E",1-SUM(J$8:J89)," ")))))</f>
        <v xml:space="preserve"> </v>
      </c>
      <c r="K90" s="1">
        <f>IF(C$4=0,0,(SUM(D$8:D90)/C$4))</f>
        <v>0</v>
      </c>
      <c r="L90" s="9" t="str">
        <f t="shared" si="32"/>
        <v xml:space="preserve"> </v>
      </c>
      <c r="M90" s="2" t="str">
        <f>IF(U90=2,K90,IF(W90=2,K90-SUM(M$8:M89),IF(X90=2,K90-SUM(M$8:M89),IF(X89=2,1-SUM(M$8:M89)," "))))</f>
        <v xml:space="preserve"> </v>
      </c>
      <c r="N90" s="1" t="str">
        <f t="shared" si="33"/>
        <v xml:space="preserve"> </v>
      </c>
      <c r="P90" s="3" t="str">
        <f>IF(O90="Plus",$K90,IF(O90="Basis",$K90-SUM(P$8:P89),IF(O90="Breedte",$K90-SUM(P$8:P89),IF(O89="Breedte",1-SUM(P$8:P89)," "))))</f>
        <v xml:space="preserve"> </v>
      </c>
      <c r="Q90" s="57" t="str">
        <f t="shared" si="48"/>
        <v/>
      </c>
      <c r="R90" s="123">
        <f t="shared" si="47"/>
        <v>203</v>
      </c>
      <c r="S90" s="12">
        <f t="shared" si="42"/>
        <v>123</v>
      </c>
      <c r="T90" s="18">
        <f t="shared" si="34"/>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5"/>
        <v>1</v>
      </c>
      <c r="Z90" s="12">
        <f t="shared" si="36"/>
        <v>1</v>
      </c>
      <c r="AA90" s="12">
        <f t="shared" si="37"/>
        <v>1</v>
      </c>
      <c r="AB90" s="12">
        <f t="shared" si="38"/>
        <v>1</v>
      </c>
      <c r="AD90" s="12">
        <f t="shared" si="43"/>
        <v>123</v>
      </c>
      <c r="AE90" s="18">
        <f t="shared" si="39"/>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40"/>
        <v>1</v>
      </c>
      <c r="AK90" s="12">
        <f t="shared" si="44"/>
        <v>1</v>
      </c>
      <c r="AL90" s="12">
        <f t="shared" si="45"/>
        <v>1</v>
      </c>
      <c r="AM90" s="12">
        <f t="shared" si="46"/>
        <v>1</v>
      </c>
    </row>
    <row r="91" spans="1:39" ht="12" customHeight="1" x14ac:dyDescent="0.15">
      <c r="A91" s="5">
        <f t="shared" si="28"/>
        <v>0</v>
      </c>
      <c r="B91" s="5">
        <f t="shared" si="29"/>
        <v>0</v>
      </c>
      <c r="C91" s="14">
        <f t="shared" si="41"/>
        <v>122</v>
      </c>
      <c r="F91" s="241">
        <f>VLOOKUP(C91,Blad1!$A:$B,2,0)</f>
        <v>203</v>
      </c>
      <c r="G91" s="67" t="str">
        <f t="shared" si="30"/>
        <v/>
      </c>
      <c r="H91" s="4" t="str">
        <f>IF(G91="I",$K91,IF(G91="II",$K91-SUM(H$8:H90),IF(G91="III",$K91-SUM(H$8:H90),IF(G91="IV",$K91-SUM(H$8:H90),IF(G91="V",1-SUM(H$8:H90)," ")))))</f>
        <v xml:space="preserve"> </v>
      </c>
      <c r="I91" s="68" t="str">
        <f t="shared" si="31"/>
        <v/>
      </c>
      <c r="J91" s="43" t="str">
        <f>IF(I91="A",$K91,IF(I91="B",$K91-SUM(J$8:J90),IF(I91="C",$K91-SUM(J$8:J90),IF(I91="D",$K91-SUM(J$8:J90),IF(I91="E",1-SUM(J$8:J90)," ")))))</f>
        <v xml:space="preserve"> </v>
      </c>
      <c r="K91" s="1">
        <f>IF(C$4=0,0,(SUM(D$8:D91)/C$4))</f>
        <v>0</v>
      </c>
      <c r="L91" s="9" t="str">
        <f t="shared" si="32"/>
        <v xml:space="preserve"> </v>
      </c>
      <c r="M91" s="2" t="str">
        <f>IF(U91=2,K91,IF(W91=2,K91-SUM(M$8:M90),IF(X91=2,K91-SUM(M$8:M90),IF(X90=2,1-SUM(M$8:M90)," "))))</f>
        <v xml:space="preserve"> </v>
      </c>
      <c r="N91" s="1" t="str">
        <f t="shared" si="33"/>
        <v xml:space="preserve"> </v>
      </c>
      <c r="P91" s="3" t="str">
        <f>IF(O91="Plus",$K91,IF(O91="Basis",$K91-SUM(P$8:P90),IF(O91="Breedte",$K91-SUM(P$8:P90),IF(O90="Breedte",1-SUM(P$8:P90)," "))))</f>
        <v xml:space="preserve"> </v>
      </c>
      <c r="Q91" s="57" t="str">
        <f t="shared" si="48"/>
        <v/>
      </c>
      <c r="R91" s="123">
        <f t="shared" si="47"/>
        <v>203</v>
      </c>
      <c r="S91" s="12">
        <f t="shared" si="42"/>
        <v>122</v>
      </c>
      <c r="T91" s="18">
        <f t="shared" si="34"/>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5"/>
        <v>1</v>
      </c>
      <c r="Z91" s="12">
        <f t="shared" si="36"/>
        <v>1</v>
      </c>
      <c r="AA91" s="12">
        <f t="shared" si="37"/>
        <v>1</v>
      </c>
      <c r="AB91" s="12">
        <f t="shared" si="38"/>
        <v>1</v>
      </c>
      <c r="AD91" s="12">
        <f t="shared" si="43"/>
        <v>122</v>
      </c>
      <c r="AE91" s="18">
        <f t="shared" si="39"/>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40"/>
        <v>1</v>
      </c>
      <c r="AK91" s="12">
        <f t="shared" si="44"/>
        <v>1</v>
      </c>
      <c r="AL91" s="12">
        <f t="shared" si="45"/>
        <v>1</v>
      </c>
      <c r="AM91" s="12">
        <f t="shared" si="46"/>
        <v>1</v>
      </c>
    </row>
    <row r="92" spans="1:39" ht="12" customHeight="1" x14ac:dyDescent="0.15">
      <c r="A92" s="5">
        <f t="shared" si="28"/>
        <v>0</v>
      </c>
      <c r="B92" s="5">
        <f t="shared" si="29"/>
        <v>0</v>
      </c>
      <c r="C92" s="14">
        <f t="shared" si="41"/>
        <v>121</v>
      </c>
      <c r="F92" s="241">
        <f>VLOOKUP(C92,Blad1!$A:$B,2,0)</f>
        <v>202</v>
      </c>
      <c r="G92" s="67" t="str">
        <f t="shared" si="30"/>
        <v/>
      </c>
      <c r="H92" s="4" t="str">
        <f>IF(G92="I",$K92,IF(G92="II",$K92-SUM(H$8:H91),IF(G92="III",$K92-SUM(H$8:H91),IF(G92="IV",$K92-SUM(H$8:H91),IF(G92="V",1-SUM(H$8:H91)," ")))))</f>
        <v xml:space="preserve"> </v>
      </c>
      <c r="I92" s="68" t="str">
        <f t="shared" si="31"/>
        <v/>
      </c>
      <c r="J92" s="43" t="str">
        <f>IF(I92="A",$K92,IF(I92="B",$K92-SUM(J$8:J91),IF(I92="C",$K92-SUM(J$8:J91),IF(I92="D",$K92-SUM(J$8:J91),IF(I92="E",1-SUM(J$8:J91)," ")))))</f>
        <v xml:space="preserve"> </v>
      </c>
      <c r="K92" s="1">
        <f>IF(C$4=0,0,(SUM(D$8:D92)/C$4))</f>
        <v>0</v>
      </c>
      <c r="L92" s="9" t="str">
        <f t="shared" si="32"/>
        <v xml:space="preserve"> </v>
      </c>
      <c r="M92" s="2" t="str">
        <f>IF(U92=2,K92,IF(W92=2,K92-SUM(M$8:M91),IF(X92=2,K92-SUM(M$8:M91),IF(X91=2,1-SUM(M$8:M91)," "))))</f>
        <v xml:space="preserve"> </v>
      </c>
      <c r="N92" s="1" t="str">
        <f t="shared" si="33"/>
        <v xml:space="preserve"> </v>
      </c>
      <c r="P92" s="3" t="str">
        <f>IF(O92="Plus",$K92,IF(O92="Basis",$K92-SUM(P$8:P91),IF(O92="Breedte",$K92-SUM(P$8:P91),IF(O91="Breedte",1-SUM(P$8:P91)," "))))</f>
        <v xml:space="preserve"> </v>
      </c>
      <c r="Q92" s="57" t="str">
        <f t="shared" si="48"/>
        <v/>
      </c>
      <c r="R92" s="123">
        <f t="shared" si="47"/>
        <v>202</v>
      </c>
      <c r="S92" s="12">
        <f t="shared" si="42"/>
        <v>121</v>
      </c>
      <c r="T92" s="18">
        <f t="shared" si="34"/>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5"/>
        <v>1</v>
      </c>
      <c r="Z92" s="12">
        <f t="shared" si="36"/>
        <v>1</v>
      </c>
      <c r="AA92" s="12">
        <f t="shared" si="37"/>
        <v>1</v>
      </c>
      <c r="AB92" s="12">
        <f t="shared" si="38"/>
        <v>1</v>
      </c>
      <c r="AD92" s="12">
        <f t="shared" si="43"/>
        <v>121</v>
      </c>
      <c r="AE92" s="18">
        <f t="shared" si="39"/>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40"/>
        <v>1</v>
      </c>
      <c r="AK92" s="12">
        <f t="shared" si="44"/>
        <v>1</v>
      </c>
      <c r="AL92" s="12">
        <f t="shared" si="45"/>
        <v>1</v>
      </c>
      <c r="AM92" s="12">
        <f t="shared" si="46"/>
        <v>1</v>
      </c>
    </row>
    <row r="93" spans="1:39" ht="12" customHeight="1" x14ac:dyDescent="0.15">
      <c r="A93" s="5">
        <f t="shared" si="28"/>
        <v>0</v>
      </c>
      <c r="B93" s="5">
        <f t="shared" si="29"/>
        <v>0</v>
      </c>
      <c r="C93" s="14">
        <f t="shared" si="41"/>
        <v>120</v>
      </c>
      <c r="F93" s="241">
        <f>VLOOKUP(C93,Blad1!$A:$B,2,0)</f>
        <v>202</v>
      </c>
      <c r="G93" s="67" t="str">
        <f t="shared" si="30"/>
        <v/>
      </c>
      <c r="H93" s="4" t="str">
        <f>IF(G93="I",$K93,IF(G93="II",$K93-SUM(H$8:H92),IF(G93="III",$K93-SUM(H$8:H92),IF(G93="IV",$K93-SUM(H$8:H92),IF(G93="V",1-SUM(H$8:H92)," ")))))</f>
        <v xml:space="preserve"> </v>
      </c>
      <c r="I93" s="68" t="str">
        <f t="shared" si="31"/>
        <v/>
      </c>
      <c r="J93" s="43" t="str">
        <f>IF(I93="A",$K93,IF(I93="B",$K93-SUM(J$8:J92),IF(I93="C",$K93-SUM(J$8:J92),IF(I93="D",$K93-SUM(J$8:J92),IF(I93="E",1-SUM(J$8:J92)," ")))))</f>
        <v xml:space="preserve"> </v>
      </c>
      <c r="K93" s="1">
        <f>IF(C$4=0,0,(SUM(D$8:D93)/C$4))</f>
        <v>0</v>
      </c>
      <c r="L93" s="9" t="str">
        <f t="shared" si="32"/>
        <v xml:space="preserve"> </v>
      </c>
      <c r="M93" s="2" t="str">
        <f>IF(U93=2,K93,IF(W93=2,K93-SUM(M$8:M92),IF(X93=2,K93-SUM(M$8:M92),IF(X92=2,1-SUM(M$8:M92)," "))))</f>
        <v xml:space="preserve"> </v>
      </c>
      <c r="N93" s="1" t="str">
        <f t="shared" si="33"/>
        <v xml:space="preserve"> </v>
      </c>
      <c r="P93" s="3" t="str">
        <f>IF(O93="Plus",$K93,IF(O93="Basis",$K93-SUM(P$8:P92),IF(O93="Breedte",$K93-SUM(P$8:P92),IF(O92="Breedte",1-SUM(P$8:P92)," "))))</f>
        <v xml:space="preserve"> </v>
      </c>
      <c r="Q93" s="57" t="str">
        <f t="shared" si="48"/>
        <v/>
      </c>
      <c r="R93" s="123">
        <f t="shared" si="47"/>
        <v>202</v>
      </c>
      <c r="S93" s="12">
        <f t="shared" si="42"/>
        <v>120</v>
      </c>
      <c r="T93" s="18">
        <f t="shared" si="34"/>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5"/>
        <v>1</v>
      </c>
      <c r="Z93" s="12">
        <f t="shared" si="36"/>
        <v>1</v>
      </c>
      <c r="AA93" s="12">
        <f t="shared" si="37"/>
        <v>1</v>
      </c>
      <c r="AB93" s="12">
        <f t="shared" si="38"/>
        <v>1</v>
      </c>
      <c r="AD93" s="12">
        <f t="shared" si="43"/>
        <v>120</v>
      </c>
      <c r="AE93" s="18">
        <f t="shared" si="39"/>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40"/>
        <v>1</v>
      </c>
      <c r="AK93" s="12">
        <f t="shared" si="44"/>
        <v>1</v>
      </c>
      <c r="AL93" s="12">
        <f t="shared" si="45"/>
        <v>1</v>
      </c>
      <c r="AM93" s="12">
        <f t="shared" si="46"/>
        <v>1</v>
      </c>
    </row>
    <row r="94" spans="1:39" ht="12" customHeight="1" x14ac:dyDescent="0.15">
      <c r="A94" s="5">
        <f t="shared" si="28"/>
        <v>0</v>
      </c>
      <c r="B94" s="5">
        <f t="shared" si="29"/>
        <v>0</v>
      </c>
      <c r="C94" s="14">
        <f t="shared" si="41"/>
        <v>119</v>
      </c>
      <c r="F94" s="241">
        <f>VLOOKUP(C94,Blad1!$A:$B,2,0)</f>
        <v>201</v>
      </c>
      <c r="G94" s="67" t="str">
        <f t="shared" si="30"/>
        <v/>
      </c>
      <c r="H94" s="4" t="str">
        <f>IF(G94="I",$K94,IF(G94="II",$K94-SUM(H$8:H93),IF(G94="III",$K94-SUM(H$8:H93),IF(G94="IV",$K94-SUM(H$8:H93),IF(G94="V",1-SUM(H$8:H93)," ")))))</f>
        <v xml:space="preserve"> </v>
      </c>
      <c r="I94" s="68" t="str">
        <f t="shared" si="31"/>
        <v/>
      </c>
      <c r="J94" s="43" t="str">
        <f>IF(I94="A",$K94,IF(I94="B",$K94-SUM(J$8:J93),IF(I94="C",$K94-SUM(J$8:J93),IF(I94="D",$K94-SUM(J$8:J93),IF(I94="E",1-SUM(J$8:J93)," ")))))</f>
        <v xml:space="preserve"> </v>
      </c>
      <c r="K94" s="1">
        <f>IF(C$4=0,0,(SUM(D$8:D94)/C$4))</f>
        <v>0</v>
      </c>
      <c r="L94" s="9" t="str">
        <f t="shared" si="32"/>
        <v xml:space="preserve"> </v>
      </c>
      <c r="M94" s="2" t="str">
        <f>IF(U94=2,K94,IF(W94=2,K94-SUM(M$8:M93),IF(X94=2,K94-SUM(M$8:M93),IF(X93=2,1-SUM(M$8:M93)," "))))</f>
        <v xml:space="preserve"> </v>
      </c>
      <c r="N94" s="1" t="str">
        <f t="shared" si="33"/>
        <v xml:space="preserve"> </v>
      </c>
      <c r="P94" s="3" t="str">
        <f>IF(O94="Plus",$K94,IF(O94="Basis",$K94-SUM(P$8:P93),IF(O94="Breedte",$K94-SUM(P$8:P93),IF(O93="Breedte",1-SUM(P$8:P93)," "))))</f>
        <v xml:space="preserve"> </v>
      </c>
      <c r="Q94" s="57" t="str">
        <f t="shared" si="48"/>
        <v/>
      </c>
      <c r="R94" s="123">
        <f t="shared" si="47"/>
        <v>201</v>
      </c>
      <c r="S94" s="12">
        <f t="shared" si="42"/>
        <v>119</v>
      </c>
      <c r="T94" s="18">
        <f t="shared" si="34"/>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5"/>
        <v>1</v>
      </c>
      <c r="Z94" s="12">
        <f t="shared" si="36"/>
        <v>1</v>
      </c>
      <c r="AA94" s="12">
        <f t="shared" si="37"/>
        <v>1</v>
      </c>
      <c r="AB94" s="12">
        <f t="shared" si="38"/>
        <v>1</v>
      </c>
      <c r="AD94" s="12">
        <f t="shared" si="43"/>
        <v>119</v>
      </c>
      <c r="AE94" s="18">
        <f t="shared" si="39"/>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40"/>
        <v>1</v>
      </c>
      <c r="AK94" s="12">
        <f t="shared" si="44"/>
        <v>1</v>
      </c>
      <c r="AL94" s="12">
        <f t="shared" si="45"/>
        <v>1</v>
      </c>
      <c r="AM94" s="12">
        <f t="shared" si="46"/>
        <v>1</v>
      </c>
    </row>
    <row r="95" spans="1:39" ht="12" customHeight="1" x14ac:dyDescent="0.15">
      <c r="A95" s="5">
        <f t="shared" si="28"/>
        <v>0</v>
      </c>
      <c r="B95" s="5">
        <f t="shared" si="29"/>
        <v>0</v>
      </c>
      <c r="C95" s="14">
        <f t="shared" si="41"/>
        <v>118</v>
      </c>
      <c r="F95" s="241">
        <f>VLOOKUP(C95,Blad1!$A:$B,2,0)</f>
        <v>201</v>
      </c>
      <c r="G95" s="67" t="str">
        <f t="shared" si="30"/>
        <v/>
      </c>
      <c r="H95" s="4" t="str">
        <f>IF(G95="I",$K95,IF(G95="II",$K95-SUM(H$8:H94),IF(G95="III",$K95-SUM(H$8:H94),IF(G95="IV",$K95-SUM(H$8:H94),IF(G95="V",1-SUM(H$8:H94)," ")))))</f>
        <v xml:space="preserve"> </v>
      </c>
      <c r="I95" s="68" t="str">
        <f t="shared" si="31"/>
        <v/>
      </c>
      <c r="J95" s="43" t="str">
        <f>IF(I95="A",$K95,IF(I95="B",$K95-SUM(J$8:J94),IF(I95="C",$K95-SUM(J$8:J94),IF(I95="D",$K95-SUM(J$8:J94),IF(I95="E",1-SUM(J$8:J94)," ")))))</f>
        <v xml:space="preserve"> </v>
      </c>
      <c r="K95" s="1">
        <f>IF(C$4=0,0,(SUM(D$8:D95)/C$4))</f>
        <v>0</v>
      </c>
      <c r="L95" s="9" t="str">
        <f t="shared" si="32"/>
        <v xml:space="preserve"> </v>
      </c>
      <c r="M95" s="2" t="str">
        <f>IF(U95=2,K95,IF(W95=2,K95-SUM(M$8:M94),IF(X95=2,K95-SUM(M$8:M94),IF(X94=2,1-SUM(M$8:M94)," "))))</f>
        <v xml:space="preserve"> </v>
      </c>
      <c r="N95" s="1" t="str">
        <f t="shared" si="33"/>
        <v xml:space="preserve"> </v>
      </c>
      <c r="P95" s="3" t="str">
        <f>IF(O95="Plus",$K95,IF(O95="Basis",$K95-SUM(P$8:P94),IF(O95="Breedte",$K95-SUM(P$8:P94),IF(O94="Breedte",1-SUM(P$8:P94)," "))))</f>
        <v xml:space="preserve"> </v>
      </c>
      <c r="Q95" s="57" t="str">
        <f t="shared" si="48"/>
        <v/>
      </c>
      <c r="R95" s="123">
        <f t="shared" si="47"/>
        <v>201</v>
      </c>
      <c r="S95" s="12">
        <f t="shared" si="42"/>
        <v>118</v>
      </c>
      <c r="T95" s="18">
        <f t="shared" si="34"/>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5"/>
        <v>1</v>
      </c>
      <c r="Z95" s="12">
        <f t="shared" si="36"/>
        <v>1</v>
      </c>
      <c r="AA95" s="12">
        <f t="shared" si="37"/>
        <v>1</v>
      </c>
      <c r="AB95" s="12">
        <f t="shared" si="38"/>
        <v>1</v>
      </c>
      <c r="AD95" s="12">
        <f t="shared" si="43"/>
        <v>118</v>
      </c>
      <c r="AE95" s="18">
        <f t="shared" si="39"/>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40"/>
        <v>1</v>
      </c>
      <c r="AK95" s="12">
        <f t="shared" si="44"/>
        <v>1</v>
      </c>
      <c r="AL95" s="12">
        <f t="shared" si="45"/>
        <v>1</v>
      </c>
      <c r="AM95" s="12">
        <f t="shared" si="46"/>
        <v>1</v>
      </c>
    </row>
    <row r="96" spans="1:39" ht="12" customHeight="1" x14ac:dyDescent="0.15">
      <c r="A96" s="5">
        <f t="shared" si="28"/>
        <v>0</v>
      </c>
      <c r="B96" s="5">
        <f t="shared" si="29"/>
        <v>0</v>
      </c>
      <c r="C96" s="14">
        <f t="shared" si="41"/>
        <v>117</v>
      </c>
      <c r="F96" s="241">
        <f>VLOOKUP(C96,Blad1!$A:$B,2,0)</f>
        <v>200</v>
      </c>
      <c r="G96" s="67" t="str">
        <f t="shared" si="30"/>
        <v/>
      </c>
      <c r="H96" s="4" t="str">
        <f>IF(G96="I",$K96,IF(G96="II",$K96-SUM(H$8:H95),IF(G96="III",$K96-SUM(H$8:H95),IF(G96="IV",$K96-SUM(H$8:H95),IF(G96="V",1-SUM(H$8:H95)," ")))))</f>
        <v xml:space="preserve"> </v>
      </c>
      <c r="I96" s="68" t="str">
        <f t="shared" si="31"/>
        <v/>
      </c>
      <c r="J96" s="43" t="str">
        <f>IF(I96="A",$K96,IF(I96="B",$K96-SUM(J$8:J95),IF(I96="C",$K96-SUM(J$8:J95),IF(I96="D",$K96-SUM(J$8:J95),IF(I96="E",1-SUM(J$8:J95)," ")))))</f>
        <v xml:space="preserve"> </v>
      </c>
      <c r="K96" s="1">
        <f>IF(C$4=0,0,(SUM(D$8:D96)/C$4))</f>
        <v>0</v>
      </c>
      <c r="L96" s="9" t="str">
        <f t="shared" si="32"/>
        <v xml:space="preserve"> </v>
      </c>
      <c r="M96" s="2" t="str">
        <f>IF(U96=2,K96,IF(W96=2,K96-SUM(M$8:M95),IF(X96=2,K96-SUM(M$8:M95),IF(X95=2,1-SUM(M$8:M95)," "))))</f>
        <v xml:space="preserve"> </v>
      </c>
      <c r="N96" s="1" t="str">
        <f t="shared" si="33"/>
        <v xml:space="preserve"> </v>
      </c>
      <c r="P96" s="3" t="str">
        <f>IF(O96="Plus",$K96,IF(O96="Basis",$K96-SUM(P$8:P95),IF(O96="Breedte",$K96-SUM(P$8:P95),IF(O95="Breedte",1-SUM(P$8:P95)," "))))</f>
        <v xml:space="preserve"> </v>
      </c>
      <c r="Q96" s="57" t="str">
        <f t="shared" si="48"/>
        <v/>
      </c>
      <c r="R96" s="123">
        <f t="shared" si="47"/>
        <v>200</v>
      </c>
      <c r="S96" s="12">
        <f t="shared" si="42"/>
        <v>117</v>
      </c>
      <c r="T96" s="18">
        <f t="shared" si="34"/>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5"/>
        <v>1</v>
      </c>
      <c r="Z96" s="12">
        <f t="shared" si="36"/>
        <v>1</v>
      </c>
      <c r="AA96" s="12">
        <f t="shared" si="37"/>
        <v>1</v>
      </c>
      <c r="AB96" s="12">
        <f t="shared" si="38"/>
        <v>1</v>
      </c>
      <c r="AD96" s="12">
        <f t="shared" si="43"/>
        <v>117</v>
      </c>
      <c r="AE96" s="18">
        <f t="shared" si="39"/>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40"/>
        <v>1</v>
      </c>
      <c r="AK96" s="12">
        <f t="shared" si="44"/>
        <v>1</v>
      </c>
      <c r="AL96" s="12">
        <f t="shared" si="45"/>
        <v>1</v>
      </c>
      <c r="AM96" s="12">
        <f t="shared" si="46"/>
        <v>1</v>
      </c>
    </row>
    <row r="97" spans="1:39" ht="12" customHeight="1" x14ac:dyDescent="0.15">
      <c r="A97" s="5">
        <f t="shared" si="28"/>
        <v>0</v>
      </c>
      <c r="B97" s="5">
        <f t="shared" si="29"/>
        <v>0</v>
      </c>
      <c r="C97" s="14">
        <f t="shared" si="41"/>
        <v>116</v>
      </c>
      <c r="F97" s="241">
        <f>VLOOKUP(C97,Blad1!$A:$B,2,0)</f>
        <v>200</v>
      </c>
      <c r="G97" s="67" t="str">
        <f t="shared" si="30"/>
        <v/>
      </c>
      <c r="H97" s="4" t="str">
        <f>IF(G97="I",$K97,IF(G97="II",$K97-SUM(H$8:H96),IF(G97="III",$K97-SUM(H$8:H96),IF(G97="IV",$K97-SUM(H$8:H96),IF(G97="V",1-SUM(H$8:H96)," ")))))</f>
        <v xml:space="preserve"> </v>
      </c>
      <c r="I97" s="68" t="str">
        <f t="shared" si="31"/>
        <v/>
      </c>
      <c r="J97" s="43" t="str">
        <f>IF(I97="A",$K97,IF(I97="B",$K97-SUM(J$8:J96),IF(I97="C",$K97-SUM(J$8:J96),IF(I97="D",$K97-SUM(J$8:J96),IF(I97="E",1-SUM(J$8:J96)," ")))))</f>
        <v xml:space="preserve"> </v>
      </c>
      <c r="K97" s="1">
        <f>IF(C$4=0,0,(SUM(D$8:D97)/C$4))</f>
        <v>0</v>
      </c>
      <c r="L97" s="9" t="str">
        <f t="shared" si="32"/>
        <v xml:space="preserve"> </v>
      </c>
      <c r="M97" s="2" t="str">
        <f>IF(U97=2,K97,IF(W97=2,K97-SUM(M$8:M96),IF(X97=2,K97-SUM(M$8:M96),IF(X96=2,1-SUM(M$8:M96)," "))))</f>
        <v xml:space="preserve"> </v>
      </c>
      <c r="N97" s="1" t="str">
        <f t="shared" si="33"/>
        <v xml:space="preserve"> </v>
      </c>
      <c r="P97" s="3" t="str">
        <f>IF(O97="Plus",$K97,IF(O97="Basis",$K97-SUM(P$8:P96),IF(O97="Breedte",$K97-SUM(P$8:P96),IF(O96="Breedte",1-SUM(P$8:P96)," "))))</f>
        <v xml:space="preserve"> </v>
      </c>
      <c r="Q97" s="57" t="str">
        <f t="shared" si="48"/>
        <v/>
      </c>
      <c r="R97" s="123">
        <f t="shared" si="47"/>
        <v>200</v>
      </c>
      <c r="S97" s="12">
        <f t="shared" si="42"/>
        <v>116</v>
      </c>
      <c r="T97" s="18">
        <f t="shared" si="34"/>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5"/>
        <v>1</v>
      </c>
      <c r="Z97" s="12">
        <f t="shared" si="36"/>
        <v>1</v>
      </c>
      <c r="AA97" s="12">
        <f t="shared" si="37"/>
        <v>1</v>
      </c>
      <c r="AB97" s="12">
        <f t="shared" si="38"/>
        <v>1</v>
      </c>
      <c r="AD97" s="12">
        <f t="shared" si="43"/>
        <v>116</v>
      </c>
      <c r="AE97" s="18">
        <f t="shared" si="39"/>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40"/>
        <v>1</v>
      </c>
      <c r="AK97" s="12">
        <f t="shared" si="44"/>
        <v>1</v>
      </c>
      <c r="AL97" s="12">
        <f t="shared" si="45"/>
        <v>1</v>
      </c>
      <c r="AM97" s="12">
        <f t="shared" si="46"/>
        <v>1</v>
      </c>
    </row>
    <row r="98" spans="1:39" ht="12" customHeight="1" x14ac:dyDescent="0.15">
      <c r="A98" s="5">
        <f t="shared" si="28"/>
        <v>0</v>
      </c>
      <c r="B98" s="5">
        <f t="shared" si="29"/>
        <v>0</v>
      </c>
      <c r="C98" s="14">
        <f t="shared" si="41"/>
        <v>115</v>
      </c>
      <c r="F98" s="241">
        <f>VLOOKUP(C98,Blad1!$A:$B,2,0)</f>
        <v>199</v>
      </c>
      <c r="G98" s="67" t="str">
        <f t="shared" si="30"/>
        <v/>
      </c>
      <c r="H98" s="4" t="str">
        <f>IF(G98="I",$K98,IF(G98="II",$K98-SUM(H$8:H97),IF(G98="III",$K98-SUM(H$8:H97),IF(G98="IV",$K98-SUM(H$8:H97),IF(G98="V",1-SUM(H$8:H97)," ")))))</f>
        <v xml:space="preserve"> </v>
      </c>
      <c r="I98" s="68" t="str">
        <f t="shared" si="31"/>
        <v/>
      </c>
      <c r="J98" s="43" t="str">
        <f>IF(I98="A",$K98,IF(I98="B",$K98-SUM(J$8:J97),IF(I98="C",$K98-SUM(J$8:J97),IF(I98="D",$K98-SUM(J$8:J97),IF(I98="E",1-SUM(J$8:J97)," ")))))</f>
        <v xml:space="preserve"> </v>
      </c>
      <c r="K98" s="1">
        <f>IF(C$4=0,0,(SUM(D$8:D98)/C$4))</f>
        <v>0</v>
      </c>
      <c r="L98" s="9" t="str">
        <f t="shared" si="32"/>
        <v xml:space="preserve"> </v>
      </c>
      <c r="M98" s="2" t="str">
        <f>IF(U98=2,K98,IF(W98=2,K98-SUM(M$8:M97),IF(X98=2,K98-SUM(M$8:M97),IF(X97=2,1-SUM(M$8:M97)," "))))</f>
        <v xml:space="preserve"> </v>
      </c>
      <c r="N98" s="1" t="str">
        <f t="shared" si="33"/>
        <v xml:space="preserve"> </v>
      </c>
      <c r="P98" s="3" t="str">
        <f>IF(O98="Plus",$K98,IF(O98="Basis",$K98-SUM(P$8:P97),IF(O98="Breedte",$K98-SUM(P$8:P97),IF(O97="Breedte",1-SUM(P$8:P97)," "))))</f>
        <v xml:space="preserve"> </v>
      </c>
      <c r="Q98" s="57" t="str">
        <f t="shared" si="48"/>
        <v/>
      </c>
      <c r="R98" s="123">
        <f t="shared" si="47"/>
        <v>199</v>
      </c>
      <c r="S98" s="12">
        <f t="shared" si="42"/>
        <v>115</v>
      </c>
      <c r="T98" s="18">
        <f t="shared" si="34"/>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5"/>
        <v>1</v>
      </c>
      <c r="Z98" s="12">
        <f t="shared" si="36"/>
        <v>1</v>
      </c>
      <c r="AA98" s="12">
        <f t="shared" si="37"/>
        <v>1</v>
      </c>
      <c r="AB98" s="12">
        <f t="shared" si="38"/>
        <v>1</v>
      </c>
      <c r="AD98" s="12">
        <f t="shared" si="43"/>
        <v>115</v>
      </c>
      <c r="AE98" s="18">
        <f t="shared" si="39"/>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40"/>
        <v>1</v>
      </c>
      <c r="AK98" s="12">
        <f t="shared" si="44"/>
        <v>1</v>
      </c>
      <c r="AL98" s="12">
        <f t="shared" si="45"/>
        <v>1</v>
      </c>
      <c r="AM98" s="12">
        <f t="shared" si="46"/>
        <v>1</v>
      </c>
    </row>
    <row r="99" spans="1:39" ht="12" customHeight="1" x14ac:dyDescent="0.15">
      <c r="A99" s="5">
        <f t="shared" si="28"/>
        <v>0</v>
      </c>
      <c r="B99" s="5">
        <f t="shared" si="29"/>
        <v>0</v>
      </c>
      <c r="C99" s="14">
        <f t="shared" si="41"/>
        <v>114</v>
      </c>
      <c r="F99" s="241">
        <f>VLOOKUP(C99,Blad1!$A:$B,2,0)</f>
        <v>199</v>
      </c>
      <c r="G99" s="67" t="str">
        <f t="shared" si="30"/>
        <v/>
      </c>
      <c r="H99" s="4" t="str">
        <f>IF(G99="I",$K99,IF(G99="II",$K99-SUM(H$8:H98),IF(G99="III",$K99-SUM(H$8:H98),IF(G99="IV",$K99-SUM(H$8:H98),IF(G99="V",1-SUM(H$8:H98)," ")))))</f>
        <v xml:space="preserve"> </v>
      </c>
      <c r="I99" s="68" t="str">
        <f t="shared" si="31"/>
        <v/>
      </c>
      <c r="J99" s="43" t="str">
        <f>IF(I99="A",$K99,IF(I99="B",$K99-SUM(J$8:J98),IF(I99="C",$K99-SUM(J$8:J98),IF(I99="D",$K99-SUM(J$8:J98),IF(I99="E",1-SUM(J$8:J98)," ")))))</f>
        <v xml:space="preserve"> </v>
      </c>
      <c r="K99" s="1">
        <f>IF(C$4=0,0,(SUM(D$8:D99)/C$4))</f>
        <v>0</v>
      </c>
      <c r="L99" s="9" t="str">
        <f t="shared" si="32"/>
        <v xml:space="preserve"> </v>
      </c>
      <c r="M99" s="2" t="str">
        <f>IF(U99=2,K99,IF(W99=2,K99-SUM(M$8:M98),IF(X99=2,K99-SUM(M$8:M98),IF(X98=2,1-SUM(M$8:M98)," "))))</f>
        <v xml:space="preserve"> </v>
      </c>
      <c r="N99" s="1" t="str">
        <f t="shared" si="33"/>
        <v xml:space="preserve"> </v>
      </c>
      <c r="P99" s="3" t="str">
        <f>IF(O99="Plus",$K99,IF(O99="Basis",$K99-SUM(P$8:P98),IF(O99="Breedte",$K99-SUM(P$8:P98),IF(O98="Breedte",1-SUM(P$8:P98)," "))))</f>
        <v xml:space="preserve"> </v>
      </c>
      <c r="Q99" s="57" t="str">
        <f t="shared" si="48"/>
        <v/>
      </c>
      <c r="R99" s="123">
        <f t="shared" si="47"/>
        <v>199</v>
      </c>
      <c r="S99" s="12">
        <f t="shared" si="42"/>
        <v>114</v>
      </c>
      <c r="T99" s="18">
        <f t="shared" si="34"/>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5"/>
        <v>1</v>
      </c>
      <c r="Z99" s="12">
        <f t="shared" si="36"/>
        <v>1</v>
      </c>
      <c r="AA99" s="12">
        <f t="shared" si="37"/>
        <v>1</v>
      </c>
      <c r="AB99" s="12">
        <f t="shared" si="38"/>
        <v>1</v>
      </c>
      <c r="AD99" s="12">
        <f t="shared" si="43"/>
        <v>114</v>
      </c>
      <c r="AE99" s="18">
        <f t="shared" si="39"/>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40"/>
        <v>1</v>
      </c>
      <c r="AK99" s="12">
        <f t="shared" si="44"/>
        <v>1</v>
      </c>
      <c r="AL99" s="12">
        <f t="shared" si="45"/>
        <v>1</v>
      </c>
      <c r="AM99" s="12">
        <f t="shared" si="46"/>
        <v>1</v>
      </c>
    </row>
    <row r="100" spans="1:39" ht="12" customHeight="1" x14ac:dyDescent="0.15">
      <c r="A100" s="5">
        <f t="shared" si="28"/>
        <v>0</v>
      </c>
      <c r="B100" s="5">
        <f t="shared" si="29"/>
        <v>0</v>
      </c>
      <c r="C100" s="14">
        <f t="shared" si="41"/>
        <v>113</v>
      </c>
      <c r="F100" s="241">
        <f>VLOOKUP(C100,Blad1!$A:$B,2,0)</f>
        <v>198</v>
      </c>
      <c r="G100" s="67" t="str">
        <f t="shared" si="30"/>
        <v/>
      </c>
      <c r="H100" s="4" t="str">
        <f>IF(G100="I",$K100,IF(G100="II",$K100-SUM(H$8:H99),IF(G100="III",$K100-SUM(H$8:H99),IF(G100="IV",$K100-SUM(H$8:H99),IF(G100="V",1-SUM(H$8:H99)," ")))))</f>
        <v xml:space="preserve"> </v>
      </c>
      <c r="I100" s="68" t="str">
        <f t="shared" si="31"/>
        <v/>
      </c>
      <c r="J100" s="43" t="str">
        <f>IF(I100="A",$K100,IF(I100="B",$K100-SUM(J$8:J99),IF(I100="C",$K100-SUM(J$8:J99),IF(I100="D",$K100-SUM(J$8:J99),IF(I100="E",1-SUM(J$8:J99)," ")))))</f>
        <v xml:space="preserve"> </v>
      </c>
      <c r="K100" s="1">
        <f>IF(C$4=0,0,(SUM(D$8:D100)/C$4))</f>
        <v>0</v>
      </c>
      <c r="L100" s="9" t="str">
        <f t="shared" si="32"/>
        <v xml:space="preserve"> </v>
      </c>
      <c r="M100" s="2" t="str">
        <f>IF(U100=2,K100,IF(W100=2,K100-SUM(M$8:M99),IF(X100=2,K100-SUM(M$8:M99),IF(X99=2,1-SUM(M$8:M99)," "))))</f>
        <v xml:space="preserve"> </v>
      </c>
      <c r="N100" s="1" t="str">
        <f t="shared" si="33"/>
        <v xml:space="preserve"> </v>
      </c>
      <c r="P100" s="3" t="str">
        <f>IF(O100="Plus",$K100,IF(O100="Basis",$K100-SUM(P$8:P99),IF(O100="Breedte",$K100-SUM(P$8:P99),IF(O99="Breedte",1-SUM(P$8:P99)," "))))</f>
        <v xml:space="preserve"> </v>
      </c>
      <c r="Q100" s="57" t="str">
        <f t="shared" si="48"/>
        <v/>
      </c>
      <c r="R100" s="123">
        <f t="shared" si="47"/>
        <v>198</v>
      </c>
      <c r="S100" s="12">
        <f t="shared" si="42"/>
        <v>113</v>
      </c>
      <c r="T100" s="18">
        <f t="shared" si="34"/>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5"/>
        <v>1</v>
      </c>
      <c r="Z100" s="12">
        <f t="shared" si="36"/>
        <v>1</v>
      </c>
      <c r="AA100" s="12">
        <f t="shared" si="37"/>
        <v>1</v>
      </c>
      <c r="AB100" s="12">
        <f t="shared" si="38"/>
        <v>1</v>
      </c>
      <c r="AD100" s="12">
        <f t="shared" si="43"/>
        <v>113</v>
      </c>
      <c r="AE100" s="18">
        <f t="shared" si="39"/>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40"/>
        <v>1</v>
      </c>
      <c r="AK100" s="12">
        <f t="shared" si="44"/>
        <v>1</v>
      </c>
      <c r="AL100" s="12">
        <f t="shared" si="45"/>
        <v>1</v>
      </c>
      <c r="AM100" s="12">
        <f t="shared" si="46"/>
        <v>1</v>
      </c>
    </row>
    <row r="101" spans="1:39" ht="12" customHeight="1" x14ac:dyDescent="0.15">
      <c r="A101" s="5">
        <f t="shared" si="28"/>
        <v>0</v>
      </c>
      <c r="B101" s="5">
        <f t="shared" si="29"/>
        <v>0</v>
      </c>
      <c r="C101" s="14">
        <f t="shared" si="41"/>
        <v>112</v>
      </c>
      <c r="F101" s="241">
        <f>VLOOKUP(C101,Blad1!$A:$B,2,0)</f>
        <v>198</v>
      </c>
      <c r="G101" s="67" t="str">
        <f t="shared" si="30"/>
        <v/>
      </c>
      <c r="H101" s="4" t="str">
        <f>IF(G101="I",$K101,IF(G101="II",$K101-SUM(H$8:H100),IF(G101="III",$K101-SUM(H$8:H100),IF(G101="IV",$K101-SUM(H$8:H100),IF(G101="V",1-SUM(H$8:H100)," ")))))</f>
        <v xml:space="preserve"> </v>
      </c>
      <c r="I101" s="68" t="str">
        <f t="shared" si="31"/>
        <v/>
      </c>
      <c r="J101" s="43" t="str">
        <f>IF(I101="A",$K101,IF(I101="B",$K101-SUM(J$8:J100),IF(I101="C",$K101-SUM(J$8:J100),IF(I101="D",$K101-SUM(J$8:J100),IF(I101="E",1-SUM(J$8:J100)," ")))))</f>
        <v xml:space="preserve"> </v>
      </c>
      <c r="K101" s="1">
        <f>IF(C$4=0,0,(SUM(D$8:D101)/C$4))</f>
        <v>0</v>
      </c>
      <c r="L101" s="9" t="str">
        <f t="shared" si="32"/>
        <v xml:space="preserve"> </v>
      </c>
      <c r="M101" s="2" t="str">
        <f>IF(U101=2,K101,IF(W101=2,K101-SUM(M$8:M100),IF(X101=2,K101-SUM(M$8:M100),IF(X100=2,1-SUM(M$8:M100)," "))))</f>
        <v xml:space="preserve"> </v>
      </c>
      <c r="N101" s="1" t="str">
        <f t="shared" si="33"/>
        <v xml:space="preserve"> </v>
      </c>
      <c r="P101" s="3" t="str">
        <f>IF(O101="Plus",$K101,IF(O101="Basis",$K101-SUM(P$8:P100),IF(O101="Breedte",$K101-SUM(P$8:P100),IF(O100="Breedte",1-SUM(P$8:P100)," "))))</f>
        <v xml:space="preserve"> </v>
      </c>
      <c r="Q101" s="57" t="str">
        <f t="shared" si="48"/>
        <v/>
      </c>
      <c r="R101" s="123">
        <f t="shared" si="47"/>
        <v>198</v>
      </c>
      <c r="S101" s="12">
        <f t="shared" si="42"/>
        <v>112</v>
      </c>
      <c r="T101" s="18">
        <f t="shared" si="34"/>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5"/>
        <v>1</v>
      </c>
      <c r="Z101" s="12">
        <f t="shared" si="36"/>
        <v>1</v>
      </c>
      <c r="AA101" s="12">
        <f t="shared" si="37"/>
        <v>1</v>
      </c>
      <c r="AB101" s="12">
        <f t="shared" si="38"/>
        <v>1</v>
      </c>
      <c r="AD101" s="12">
        <f t="shared" si="43"/>
        <v>112</v>
      </c>
      <c r="AE101" s="18">
        <f t="shared" si="39"/>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40"/>
        <v>1</v>
      </c>
      <c r="AK101" s="12">
        <f t="shared" si="44"/>
        <v>1</v>
      </c>
      <c r="AL101" s="12">
        <f t="shared" si="45"/>
        <v>1</v>
      </c>
      <c r="AM101" s="12">
        <f t="shared" si="46"/>
        <v>1</v>
      </c>
    </row>
    <row r="102" spans="1:39" ht="12" customHeight="1" x14ac:dyDescent="0.15">
      <c r="A102" s="5">
        <f t="shared" si="28"/>
        <v>0</v>
      </c>
      <c r="B102" s="5">
        <f t="shared" si="29"/>
        <v>0</v>
      </c>
      <c r="C102" s="14">
        <f t="shared" si="41"/>
        <v>111</v>
      </c>
      <c r="F102" s="241">
        <f>VLOOKUP(C102,Blad1!$A:$B,2,0)</f>
        <v>197</v>
      </c>
      <c r="G102" s="67" t="str">
        <f t="shared" si="30"/>
        <v/>
      </c>
      <c r="H102" s="4" t="str">
        <f>IF(G102="I",$K102,IF(G102="II",$K102-SUM(H$8:H101),IF(G102="III",$K102-SUM(H$8:H101),IF(G102="IV",$K102-SUM(H$8:H101),IF(G102="V",1-SUM(H$8:H101)," ")))))</f>
        <v xml:space="preserve"> </v>
      </c>
      <c r="I102" s="68" t="str">
        <f t="shared" si="31"/>
        <v/>
      </c>
      <c r="J102" s="43" t="str">
        <f>IF(I102="A",$K102,IF(I102="B",$K102-SUM(J$8:J101),IF(I102="C",$K102-SUM(J$8:J101),IF(I102="D",$K102-SUM(J$8:J101),IF(I102="E",1-SUM(J$8:J101)," ")))))</f>
        <v xml:space="preserve"> </v>
      </c>
      <c r="K102" s="1">
        <f>IF(C$4=0,0,(SUM(D$8:D102)/C$4))</f>
        <v>0</v>
      </c>
      <c r="L102" s="9" t="str">
        <f t="shared" si="32"/>
        <v xml:space="preserve"> </v>
      </c>
      <c r="M102" s="2" t="str">
        <f>IF(U102=2,K102,IF(W102=2,K102-SUM(M$8:M101),IF(X102=2,K102-SUM(M$8:M101),IF(X101=2,1-SUM(M$8:M101)," "))))</f>
        <v xml:space="preserve"> </v>
      </c>
      <c r="N102" s="1" t="str">
        <f t="shared" si="33"/>
        <v xml:space="preserve"> </v>
      </c>
      <c r="P102" s="3" t="str">
        <f>IF(O102="Plus",$K102,IF(O102="Basis",$K102-SUM(P$8:P101),IF(O102="Breedte",$K102-SUM(P$8:P101),IF(O101="Breedte",1-SUM(P$8:P101)," "))))</f>
        <v xml:space="preserve"> </v>
      </c>
      <c r="Q102" s="57" t="str">
        <f t="shared" si="48"/>
        <v/>
      </c>
      <c r="R102" s="123">
        <f t="shared" si="47"/>
        <v>197</v>
      </c>
      <c r="S102" s="12">
        <f t="shared" si="42"/>
        <v>111</v>
      </c>
      <c r="T102" s="18">
        <f t="shared" si="34"/>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5"/>
        <v>1</v>
      </c>
      <c r="Z102" s="12">
        <f t="shared" si="36"/>
        <v>1</v>
      </c>
      <c r="AA102" s="12">
        <f t="shared" si="37"/>
        <v>1</v>
      </c>
      <c r="AB102" s="12">
        <f t="shared" si="38"/>
        <v>1</v>
      </c>
      <c r="AD102" s="12">
        <f t="shared" si="43"/>
        <v>111</v>
      </c>
      <c r="AE102" s="18">
        <f t="shared" si="39"/>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40"/>
        <v>1</v>
      </c>
      <c r="AK102" s="12">
        <f t="shared" si="44"/>
        <v>1</v>
      </c>
      <c r="AL102" s="12">
        <f t="shared" si="45"/>
        <v>1</v>
      </c>
      <c r="AM102" s="12">
        <f t="shared" si="46"/>
        <v>1</v>
      </c>
    </row>
    <row r="103" spans="1:39" ht="12" customHeight="1" x14ac:dyDescent="0.15">
      <c r="A103" s="5">
        <f t="shared" si="28"/>
        <v>0</v>
      </c>
      <c r="B103" s="5">
        <f t="shared" si="29"/>
        <v>0</v>
      </c>
      <c r="C103" s="14">
        <f t="shared" si="41"/>
        <v>110</v>
      </c>
      <c r="F103" s="241">
        <f>VLOOKUP(C103,Blad1!$A:$B,2,0)</f>
        <v>197</v>
      </c>
      <c r="G103" s="67" t="str">
        <f t="shared" si="30"/>
        <v/>
      </c>
      <c r="H103" s="4" t="str">
        <f>IF(G103="I",$K103,IF(G103="II",$K103-SUM(H$8:H102),IF(G103="III",$K103-SUM(H$8:H102),IF(G103="IV",$K103-SUM(H$8:H102),IF(G103="V",1-SUM(H$8:H102)," ")))))</f>
        <v xml:space="preserve"> </v>
      </c>
      <c r="I103" s="68" t="str">
        <f t="shared" si="31"/>
        <v/>
      </c>
      <c r="J103" s="43" t="str">
        <f>IF(I103="A",$K103,IF(I103="B",$K103-SUM(J$8:J102),IF(I103="C",$K103-SUM(J$8:J102),IF(I103="D",$K103-SUM(J$8:J102),IF(I103="E",1-SUM(J$8:J102)," ")))))</f>
        <v xml:space="preserve"> </v>
      </c>
      <c r="K103" s="1">
        <f>IF(C$4=0,0,(SUM(D$8:D103)/C$4))</f>
        <v>0</v>
      </c>
      <c r="L103" s="9" t="str">
        <f t="shared" si="32"/>
        <v xml:space="preserve"> </v>
      </c>
      <c r="M103" s="2" t="str">
        <f>IF(U103=2,K103,IF(W103=2,K103-SUM(M$8:M102),IF(X103=2,K103-SUM(M$8:M102),IF(X102=2,1-SUM(M$8:M102)," "))))</f>
        <v xml:space="preserve"> </v>
      </c>
      <c r="N103" s="1" t="str">
        <f t="shared" si="33"/>
        <v xml:space="preserve"> </v>
      </c>
      <c r="P103" s="3" t="str">
        <f>IF(O103="Plus",$K103,IF(O103="Basis",$K103-SUM(P$8:P102),IF(O103="Breedte",$K103-SUM(P$8:P102),IF(O102="Breedte",1-SUM(P$8:P102)," "))))</f>
        <v xml:space="preserve"> </v>
      </c>
      <c r="Q103" s="57" t="str">
        <f t="shared" si="48"/>
        <v/>
      </c>
      <c r="R103" s="123">
        <f t="shared" si="47"/>
        <v>197</v>
      </c>
      <c r="S103" s="12">
        <f t="shared" si="42"/>
        <v>110</v>
      </c>
      <c r="T103" s="18">
        <f t="shared" si="34"/>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5"/>
        <v>1</v>
      </c>
      <c r="Z103" s="12">
        <f t="shared" si="36"/>
        <v>1</v>
      </c>
      <c r="AA103" s="12">
        <f t="shared" si="37"/>
        <v>1</v>
      </c>
      <c r="AB103" s="12">
        <f t="shared" si="38"/>
        <v>1</v>
      </c>
      <c r="AD103" s="12">
        <f t="shared" si="43"/>
        <v>110</v>
      </c>
      <c r="AE103" s="18">
        <f t="shared" si="39"/>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40"/>
        <v>1</v>
      </c>
      <c r="AK103" s="12">
        <f t="shared" si="44"/>
        <v>1</v>
      </c>
      <c r="AL103" s="12">
        <f t="shared" si="45"/>
        <v>1</v>
      </c>
      <c r="AM103" s="12">
        <f t="shared" si="46"/>
        <v>1</v>
      </c>
    </row>
    <row r="104" spans="1:39" ht="12" customHeight="1" x14ac:dyDescent="0.15">
      <c r="A104" s="5">
        <f t="shared" si="28"/>
        <v>0</v>
      </c>
      <c r="B104" s="5">
        <f t="shared" si="29"/>
        <v>0</v>
      </c>
      <c r="C104" s="14">
        <f t="shared" si="41"/>
        <v>109</v>
      </c>
      <c r="F104" s="241">
        <f>VLOOKUP(C104,Blad1!$A:$B,2,0)</f>
        <v>196</v>
      </c>
      <c r="G104" s="67" t="str">
        <f t="shared" si="30"/>
        <v/>
      </c>
      <c r="H104" s="4" t="str">
        <f>IF(G104="I",$K104,IF(G104="II",$K104-SUM(H$8:H103),IF(G104="III",$K104-SUM(H$8:H103),IF(G104="IV",$K104-SUM(H$8:H103),IF(G104="V",1-SUM(H$8:H103)," ")))))</f>
        <v xml:space="preserve"> </v>
      </c>
      <c r="I104" s="68" t="str">
        <f t="shared" si="31"/>
        <v/>
      </c>
      <c r="J104" s="43" t="str">
        <f>IF(I104="A",$K104,IF(I104="B",$K104-SUM(J$8:J103),IF(I104="C",$K104-SUM(J$8:J103),IF(I104="D",$K104-SUM(J$8:J103),IF(I104="E",1-SUM(J$8:J103)," ")))))</f>
        <v xml:space="preserve"> </v>
      </c>
      <c r="K104" s="1">
        <f>IF(C$4=0,0,(SUM(D$8:D104)/C$4))</f>
        <v>0</v>
      </c>
      <c r="L104" s="9" t="str">
        <f t="shared" si="32"/>
        <v xml:space="preserve"> </v>
      </c>
      <c r="M104" s="2" t="str">
        <f>IF(U104=2,K104,IF(W104=2,K104-SUM(M$8:M103),IF(X104=2,K104-SUM(M$8:M103),IF(X103=2,1-SUM(M$8:M103)," "))))</f>
        <v xml:space="preserve"> </v>
      </c>
      <c r="N104" s="1" t="str">
        <f t="shared" si="33"/>
        <v xml:space="preserve"> </v>
      </c>
      <c r="P104" s="3" t="str">
        <f>IF(O104="Plus",$K104,IF(O104="Basis",$K104-SUM(P$8:P103),IF(O104="Breedte",$K104-SUM(P$8:P103),IF(O103="Breedte",1-SUM(P$8:P103)," "))))</f>
        <v xml:space="preserve"> </v>
      </c>
      <c r="Q104" s="57" t="str">
        <f t="shared" si="48"/>
        <v/>
      </c>
      <c r="R104" s="123">
        <f t="shared" si="47"/>
        <v>196</v>
      </c>
      <c r="S104" s="12">
        <f t="shared" si="42"/>
        <v>109</v>
      </c>
      <c r="T104" s="18">
        <f t="shared" si="34"/>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5"/>
        <v>1</v>
      </c>
      <c r="Z104" s="12">
        <f t="shared" si="36"/>
        <v>1</v>
      </c>
      <c r="AA104" s="12">
        <f t="shared" si="37"/>
        <v>1</v>
      </c>
      <c r="AB104" s="12">
        <f t="shared" si="38"/>
        <v>1</v>
      </c>
      <c r="AD104" s="12">
        <f t="shared" si="43"/>
        <v>109</v>
      </c>
      <c r="AE104" s="18">
        <f t="shared" si="39"/>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40"/>
        <v>1</v>
      </c>
      <c r="AK104" s="12">
        <f t="shared" si="44"/>
        <v>1</v>
      </c>
      <c r="AL104" s="12">
        <f t="shared" si="45"/>
        <v>1</v>
      </c>
      <c r="AM104" s="12">
        <f t="shared" si="46"/>
        <v>1</v>
      </c>
    </row>
    <row r="105" spans="1:39" ht="12" customHeight="1" x14ac:dyDescent="0.15">
      <c r="A105" s="5">
        <f t="shared" si="28"/>
        <v>0</v>
      </c>
      <c r="B105" s="5">
        <f t="shared" si="29"/>
        <v>20</v>
      </c>
      <c r="C105" s="14">
        <f t="shared" si="41"/>
        <v>108</v>
      </c>
      <c r="F105" s="241">
        <f>VLOOKUP(C105,Blad1!$A:$B,2,0)</f>
        <v>196</v>
      </c>
      <c r="G105" s="67" t="str">
        <f t="shared" si="30"/>
        <v>III</v>
      </c>
      <c r="H105" s="4">
        <f>IF(G105="I",$K105,IF(G105="II",$K105-SUM(H$8:H104),IF(G105="III",$K105-SUM(H$8:H104),IF(G105="IV",$K105-SUM(H$8:H104),IF(G105="V",1-SUM(H$8:H104)," ")))))</f>
        <v>0</v>
      </c>
      <c r="I105" s="68" t="str">
        <f t="shared" si="31"/>
        <v/>
      </c>
      <c r="J105" s="43" t="str">
        <f>IF(I105="A",$K105,IF(I105="B",$K105-SUM(J$8:J104),IF(I105="C",$K105-SUM(J$8:J104),IF(I105="D",$K105-SUM(J$8:J104),IF(I105="E",1-SUM(J$8:J104)," ")))))</f>
        <v xml:space="preserve"> </v>
      </c>
      <c r="K105" s="1">
        <f>IF(C$4=0,0,(SUM(D$8:D105)/C$4))</f>
        <v>0</v>
      </c>
      <c r="L105" s="9" t="str">
        <f t="shared" si="32"/>
        <v xml:space="preserve"> </v>
      </c>
      <c r="M105" s="2" t="str">
        <f>IF(U105=2,K105,IF(W105=2,K105-SUM(M$8:M104),IF(X105=2,K105-SUM(M$8:M104),IF(X104=2,1-SUM(M$8:M104)," "))))</f>
        <v xml:space="preserve"> </v>
      </c>
      <c r="N105" s="1" t="str">
        <f t="shared" si="33"/>
        <v xml:space="preserve"> </v>
      </c>
      <c r="P105" s="3" t="str">
        <f>IF(O105="Plus",$K105,IF(O105="Basis",$K105-SUM(P$8:P104),IF(O105="Breedte",$K105-SUM(P$8:P104),IF(O104="Breedte",1-SUM(P$8:P104)," "))))</f>
        <v xml:space="preserve"> </v>
      </c>
      <c r="Q105" s="57" t="str">
        <f t="shared" si="48"/>
        <v/>
      </c>
      <c r="R105" s="123">
        <f t="shared" si="47"/>
        <v>196</v>
      </c>
      <c r="S105" s="12">
        <f t="shared" si="42"/>
        <v>108</v>
      </c>
      <c r="T105" s="18">
        <f t="shared" si="34"/>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5"/>
        <v>1</v>
      </c>
      <c r="Z105" s="12">
        <f t="shared" si="36"/>
        <v>1</v>
      </c>
      <c r="AA105" s="12">
        <f t="shared" si="37"/>
        <v>1</v>
      </c>
      <c r="AB105" s="12">
        <f t="shared" si="38"/>
        <v>1</v>
      </c>
      <c r="AD105" s="12">
        <f t="shared" si="43"/>
        <v>108</v>
      </c>
      <c r="AE105" s="18">
        <f t="shared" si="39"/>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40"/>
        <v>1</v>
      </c>
      <c r="AK105" s="12">
        <f t="shared" si="44"/>
        <v>1</v>
      </c>
      <c r="AL105" s="12">
        <f t="shared" si="45"/>
        <v>1</v>
      </c>
      <c r="AM105" s="12">
        <f t="shared" si="46"/>
        <v>1</v>
      </c>
    </row>
    <row r="106" spans="1:39" ht="12" customHeight="1" x14ac:dyDescent="0.15">
      <c r="A106" s="5">
        <f t="shared" si="28"/>
        <v>0</v>
      </c>
      <c r="B106" s="5">
        <f t="shared" si="29"/>
        <v>0</v>
      </c>
      <c r="C106" s="14">
        <f t="shared" si="41"/>
        <v>107</v>
      </c>
      <c r="F106" s="241">
        <f>VLOOKUP(C106,Blad1!$A:$B,2,0)</f>
        <v>195</v>
      </c>
      <c r="G106" s="67" t="str">
        <f t="shared" si="30"/>
        <v/>
      </c>
      <c r="H106" s="4" t="str">
        <f>IF(G106="I",$K106,IF(G106="II",$K106-SUM(H$8:H105),IF(G106="III",$K106-SUM(H$8:H105),IF(G106="IV",$K106-SUM(H$8:H105),IF(G106="V",1-SUM(H$8:H105)," ")))))</f>
        <v xml:space="preserve"> </v>
      </c>
      <c r="I106" s="68" t="str">
        <f t="shared" si="31"/>
        <v/>
      </c>
      <c r="J106" s="43" t="str">
        <f>IF(I106="A",$K106,IF(I106="B",$K106-SUM(J$8:J105),IF(I106="C",$K106-SUM(J$8:J105),IF(I106="D",$K106-SUM(J$8:J105),IF(I106="E",1-SUM(J$8:J105)," ")))))</f>
        <v xml:space="preserve"> </v>
      </c>
      <c r="K106" s="1">
        <f>IF(C$4=0,0,(SUM(D$8:D106)/C$4))</f>
        <v>0</v>
      </c>
      <c r="L106" s="9" t="str">
        <f t="shared" si="32"/>
        <v xml:space="preserve"> </v>
      </c>
      <c r="M106" s="2" t="str">
        <f>IF(U106=2,K106,IF(W106=2,K106-SUM(M$8:M105),IF(X106=2,K106-SUM(M$8:M105),IF(X105=2,1-SUM(M$8:M105)," "))))</f>
        <v xml:space="preserve"> </v>
      </c>
      <c r="N106" s="1" t="str">
        <f t="shared" si="33"/>
        <v xml:space="preserve"> </v>
      </c>
      <c r="P106" s="3" t="str">
        <f>IF(O106="Plus",$K106,IF(O106="Basis",$K106-SUM(P$8:P105),IF(O106="Breedte",$K106-SUM(P$8:P105),IF(O105="Breedte",1-SUM(P$8:P105)," "))))</f>
        <v xml:space="preserve"> </v>
      </c>
      <c r="Q106" s="57" t="str">
        <f t="shared" si="48"/>
        <v/>
      </c>
      <c r="R106" s="123">
        <f t="shared" si="47"/>
        <v>195</v>
      </c>
      <c r="S106" s="12">
        <f t="shared" si="42"/>
        <v>107</v>
      </c>
      <c r="T106" s="18">
        <f t="shared" si="34"/>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5"/>
        <v>1</v>
      </c>
      <c r="Z106" s="12">
        <f t="shared" si="36"/>
        <v>1</v>
      </c>
      <c r="AA106" s="12">
        <f t="shared" si="37"/>
        <v>1</v>
      </c>
      <c r="AB106" s="12">
        <f t="shared" si="38"/>
        <v>1</v>
      </c>
      <c r="AD106" s="12">
        <f t="shared" si="43"/>
        <v>107</v>
      </c>
      <c r="AE106" s="18">
        <f t="shared" si="39"/>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40"/>
        <v>1</v>
      </c>
      <c r="AK106" s="12">
        <f t="shared" si="44"/>
        <v>1</v>
      </c>
      <c r="AL106" s="12">
        <f t="shared" si="45"/>
        <v>1</v>
      </c>
      <c r="AM106" s="12">
        <f t="shared" si="46"/>
        <v>1</v>
      </c>
    </row>
    <row r="107" spans="1:39" ht="12" customHeight="1" x14ac:dyDescent="0.15">
      <c r="A107" s="5">
        <f t="shared" si="28"/>
        <v>0</v>
      </c>
      <c r="B107" s="5">
        <f t="shared" si="29"/>
        <v>0</v>
      </c>
      <c r="C107" s="14">
        <f t="shared" si="41"/>
        <v>106</v>
      </c>
      <c r="F107" s="241">
        <f>VLOOKUP(C107,Blad1!$A:$B,2,0)</f>
        <v>195</v>
      </c>
      <c r="G107" s="67" t="str">
        <f t="shared" si="30"/>
        <v/>
      </c>
      <c r="H107" s="4" t="str">
        <f>IF(G107="I",$K107,IF(G107="II",$K107-SUM(H$8:H106),IF(G107="III",$K107-SUM(H$8:H106),IF(G107="IV",$K107-SUM(H$8:H106),IF(G107="V",1-SUM(H$8:H106)," ")))))</f>
        <v xml:space="preserve"> </v>
      </c>
      <c r="I107" s="68" t="str">
        <f t="shared" si="31"/>
        <v/>
      </c>
      <c r="J107" s="43" t="str">
        <f>IF(I107="A",$K107,IF(I107="B",$K107-SUM(J$8:J106),IF(I107="C",$K107-SUM(J$8:J106),IF(I107="D",$K107-SUM(J$8:J106),IF(I107="E",1-SUM(J$8:J106)," ")))))</f>
        <v xml:space="preserve"> </v>
      </c>
      <c r="K107" s="1">
        <f>IF(C$4=0,0,(SUM(D$8:D107)/C$4))</f>
        <v>0</v>
      </c>
      <c r="L107" s="9" t="str">
        <f t="shared" si="32"/>
        <v xml:space="preserve"> </v>
      </c>
      <c r="M107" s="2" t="str">
        <f>IF(U107=2,K107,IF(W107=2,K107-SUM(M$8:M106),IF(X107=2,K107-SUM(M$8:M106),IF(X106=2,1-SUM(M$8:M106)," "))))</f>
        <v xml:space="preserve"> </v>
      </c>
      <c r="N107" s="1" t="str">
        <f t="shared" si="33"/>
        <v xml:space="preserve"> </v>
      </c>
      <c r="P107" s="3" t="str">
        <f>IF(O107="Plus",$K107,IF(O107="Basis",$K107-SUM(P$8:P106),IF(O107="Breedte",$K107-SUM(P$8:P106),IF(O106="Breedte",1-SUM(P$8:P106)," "))))</f>
        <v xml:space="preserve"> </v>
      </c>
      <c r="Q107" s="57" t="str">
        <f t="shared" si="48"/>
        <v/>
      </c>
      <c r="R107" s="123">
        <f t="shared" si="47"/>
        <v>195</v>
      </c>
      <c r="S107" s="12">
        <f t="shared" si="42"/>
        <v>106</v>
      </c>
      <c r="T107" s="18">
        <f t="shared" si="34"/>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5"/>
        <v>1</v>
      </c>
      <c r="Z107" s="12">
        <f t="shared" si="36"/>
        <v>1</v>
      </c>
      <c r="AA107" s="12">
        <f t="shared" si="37"/>
        <v>1</v>
      </c>
      <c r="AB107" s="12">
        <f t="shared" si="38"/>
        <v>1</v>
      </c>
      <c r="AD107" s="12">
        <f t="shared" si="43"/>
        <v>106</v>
      </c>
      <c r="AE107" s="18">
        <f t="shared" si="39"/>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40"/>
        <v>1</v>
      </c>
      <c r="AK107" s="12">
        <f t="shared" si="44"/>
        <v>1</v>
      </c>
      <c r="AL107" s="12">
        <f t="shared" si="45"/>
        <v>1</v>
      </c>
      <c r="AM107" s="12">
        <f t="shared" si="46"/>
        <v>1</v>
      </c>
    </row>
    <row r="108" spans="1:39" ht="12" customHeight="1" x14ac:dyDescent="0.15">
      <c r="A108" s="5">
        <f t="shared" si="28"/>
        <v>0</v>
      </c>
      <c r="B108" s="5">
        <f t="shared" si="29"/>
        <v>0</v>
      </c>
      <c r="C108" s="14">
        <f t="shared" si="41"/>
        <v>105</v>
      </c>
      <c r="F108" s="241">
        <f>VLOOKUP(C108,Blad1!$A:$B,2,0)</f>
        <v>194</v>
      </c>
      <c r="G108" s="67" t="str">
        <f t="shared" si="30"/>
        <v/>
      </c>
      <c r="H108" s="4" t="str">
        <f>IF(G108="I",$K108,IF(G108="II",$K108-SUM(H$8:H107),IF(G108="III",$K108-SUM(H$8:H107),IF(G108="IV",$K108-SUM(H$8:H107),IF(G108="V",1-SUM(H$8:H107)," ")))))</f>
        <v xml:space="preserve"> </v>
      </c>
      <c r="I108" s="68" t="str">
        <f t="shared" si="31"/>
        <v/>
      </c>
      <c r="J108" s="43" t="str">
        <f>IF(I108="A",$K108,IF(I108="B",$K108-SUM(J$8:J107),IF(I108="C",$K108-SUM(J$8:J107),IF(I108="D",$K108-SUM(J$8:J107),IF(I108="E",1-SUM(J$8:J107)," ")))))</f>
        <v xml:space="preserve"> </v>
      </c>
      <c r="K108" s="1">
        <f>IF(C$4=0,0,(SUM(D$8:D108)/C$4))</f>
        <v>0</v>
      </c>
      <c r="L108" s="9" t="str">
        <f t="shared" si="32"/>
        <v xml:space="preserve"> </v>
      </c>
      <c r="M108" s="2" t="str">
        <f>IF(U108=2,K108,IF(W108=2,K108-SUM(M$8:M107),IF(X108=2,K108-SUM(M$8:M107),IF(X107=2,1-SUM(M$8:M107)," "))))</f>
        <v xml:space="preserve"> </v>
      </c>
      <c r="N108" s="1" t="str">
        <f t="shared" si="33"/>
        <v xml:space="preserve"> </v>
      </c>
      <c r="P108" s="3" t="str">
        <f>IF(O108="Plus",$K108,IF(O108="Basis",$K108-SUM(P$8:P107),IF(O108="Breedte",$K108-SUM(P$8:P107),IF(O107="Breedte",1-SUM(P$8:P107)," "))))</f>
        <v xml:space="preserve"> </v>
      </c>
      <c r="Q108" s="57" t="str">
        <f t="shared" si="48"/>
        <v/>
      </c>
      <c r="R108" s="123">
        <f t="shared" si="47"/>
        <v>194</v>
      </c>
      <c r="S108" s="12">
        <f t="shared" si="42"/>
        <v>105</v>
      </c>
      <c r="T108" s="18">
        <f t="shared" si="34"/>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5"/>
        <v>1</v>
      </c>
      <c r="Z108" s="12">
        <f t="shared" si="36"/>
        <v>1</v>
      </c>
      <c r="AA108" s="12">
        <f t="shared" si="37"/>
        <v>1</v>
      </c>
      <c r="AB108" s="12">
        <f t="shared" si="38"/>
        <v>1</v>
      </c>
      <c r="AD108" s="12">
        <f t="shared" si="43"/>
        <v>105</v>
      </c>
      <c r="AE108" s="18">
        <f t="shared" si="39"/>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40"/>
        <v>1</v>
      </c>
      <c r="AK108" s="12">
        <f t="shared" si="44"/>
        <v>1</v>
      </c>
      <c r="AL108" s="12">
        <f t="shared" si="45"/>
        <v>1</v>
      </c>
      <c r="AM108" s="12">
        <f t="shared" si="46"/>
        <v>1</v>
      </c>
    </row>
    <row r="109" spans="1:39" ht="12" customHeight="1" x14ac:dyDescent="0.15">
      <c r="A109" s="5">
        <f t="shared" si="28"/>
        <v>0</v>
      </c>
      <c r="B109" s="5">
        <f t="shared" si="29"/>
        <v>0</v>
      </c>
      <c r="C109" s="14">
        <f t="shared" si="41"/>
        <v>104</v>
      </c>
      <c r="F109" s="241">
        <f>VLOOKUP(C109,Blad1!$A:$B,2,0)</f>
        <v>194</v>
      </c>
      <c r="G109" s="67" t="str">
        <f t="shared" si="30"/>
        <v/>
      </c>
      <c r="H109" s="4" t="str">
        <f>IF(G109="I",$K109,IF(G109="II",$K109-SUM(H$8:H108),IF(G109="III",$K109-SUM(H$8:H108),IF(G109="IV",$K109-SUM(H$8:H108),IF(G109="V",1-SUM(H$8:H108)," ")))))</f>
        <v xml:space="preserve"> </v>
      </c>
      <c r="I109" s="68" t="str">
        <f t="shared" si="31"/>
        <v/>
      </c>
      <c r="J109" s="43" t="str">
        <f>IF(I109="A",$K109,IF(I109="B",$K109-SUM(J$8:J108),IF(I109="C",$K109-SUM(J$8:J108),IF(I109="D",$K109-SUM(J$8:J108),IF(I109="E",1-SUM(J$8:J108)," ")))))</f>
        <v xml:space="preserve"> </v>
      </c>
      <c r="K109" s="1">
        <f>IF(C$4=0,0,(SUM(D$8:D109)/C$4))</f>
        <v>0</v>
      </c>
      <c r="L109" s="9" t="str">
        <f t="shared" si="32"/>
        <v xml:space="preserve"> </v>
      </c>
      <c r="M109" s="2" t="str">
        <f>IF(U109=2,K109,IF(W109=2,K109-SUM(M$8:M108),IF(X109=2,K109-SUM(M$8:M108),IF(X108=2,1-SUM(M$8:M108)," "))))</f>
        <v xml:space="preserve"> </v>
      </c>
      <c r="N109" s="1" t="str">
        <f t="shared" si="33"/>
        <v xml:space="preserve"> </v>
      </c>
      <c r="P109" s="3" t="str">
        <f>IF(O109="Plus",$K109,IF(O109="Basis",$K109-SUM(P$8:P108),IF(O109="Breedte",$K109-SUM(P$8:P108),IF(O108="Breedte",1-SUM(P$8:P108)," "))))</f>
        <v xml:space="preserve"> </v>
      </c>
      <c r="Q109" s="57" t="str">
        <f t="shared" si="48"/>
        <v/>
      </c>
      <c r="R109" s="123">
        <f t="shared" si="47"/>
        <v>194</v>
      </c>
      <c r="S109" s="12">
        <f t="shared" si="42"/>
        <v>104</v>
      </c>
      <c r="T109" s="18">
        <f t="shared" si="34"/>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5"/>
        <v>1</v>
      </c>
      <c r="Z109" s="12">
        <f t="shared" si="36"/>
        <v>1</v>
      </c>
      <c r="AA109" s="12">
        <f t="shared" si="37"/>
        <v>1</v>
      </c>
      <c r="AB109" s="12">
        <f t="shared" si="38"/>
        <v>1</v>
      </c>
      <c r="AD109" s="12">
        <f t="shared" si="43"/>
        <v>104</v>
      </c>
      <c r="AE109" s="18">
        <f t="shared" si="39"/>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40"/>
        <v>1</v>
      </c>
      <c r="AK109" s="12">
        <f t="shared" si="44"/>
        <v>1</v>
      </c>
      <c r="AL109" s="12">
        <f t="shared" si="45"/>
        <v>1</v>
      </c>
      <c r="AM109" s="12">
        <f t="shared" si="46"/>
        <v>1</v>
      </c>
    </row>
    <row r="110" spans="1:39" ht="12" customHeight="1" x14ac:dyDescent="0.15">
      <c r="A110" s="5">
        <f t="shared" si="28"/>
        <v>0</v>
      </c>
      <c r="B110" s="5">
        <f t="shared" si="29"/>
        <v>0</v>
      </c>
      <c r="C110" s="14">
        <f t="shared" si="41"/>
        <v>103</v>
      </c>
      <c r="F110" s="241">
        <f>VLOOKUP(C110,Blad1!$A:$B,2,0)</f>
        <v>194</v>
      </c>
      <c r="G110" s="67" t="str">
        <f t="shared" si="30"/>
        <v/>
      </c>
      <c r="H110" s="4" t="str">
        <f>IF(G110="I",$K110,IF(G110="II",$K110-SUM(H$8:H109),IF(G110="III",$K110-SUM(H$8:H109),IF(G110="IV",$K110-SUM(H$8:H109),IF(G110="V",1-SUM(H$8:H109)," ")))))</f>
        <v xml:space="preserve"> </v>
      </c>
      <c r="I110" s="68" t="str">
        <f t="shared" si="31"/>
        <v/>
      </c>
      <c r="J110" s="43" t="str">
        <f>IF(I110="A",$K110,IF(I110="B",$K110-SUM(J$8:J109),IF(I110="C",$K110-SUM(J$8:J109),IF(I110="D",$K110-SUM(J$8:J109),IF(I110="E",1-SUM(J$8:J109)," ")))))</f>
        <v xml:space="preserve"> </v>
      </c>
      <c r="K110" s="1">
        <f>IF(C$4=0,0,(SUM(D$8:D110)/C$4))</f>
        <v>0</v>
      </c>
      <c r="L110" s="9" t="str">
        <f t="shared" si="32"/>
        <v xml:space="preserve"> </v>
      </c>
      <c r="M110" s="2" t="str">
        <f>IF(U110=2,K110,IF(W110=2,K110-SUM(M$8:M109),IF(X110=2,K110-SUM(M$8:M109),IF(X109=2,1-SUM(M$8:M109)," "))))</f>
        <v xml:space="preserve"> </v>
      </c>
      <c r="N110" s="1" t="str">
        <f t="shared" si="33"/>
        <v xml:space="preserve"> </v>
      </c>
      <c r="P110" s="3" t="str">
        <f>IF(O110="Plus",$K110,IF(O110="Basis",$K110-SUM(P$8:P109),IF(O110="Breedte",$K110-SUM(P$8:P109),IF(O109="Breedte",1-SUM(P$8:P109)," "))))</f>
        <v xml:space="preserve"> </v>
      </c>
      <c r="Q110" s="57" t="str">
        <f t="shared" ref="Q110:Q141" si="49">IF(L109="plus",IF(E110=0,"",CONCATENATE(E110,",")),IF(L109="basis",IF(E110=0,"",CONCATENATE(E110,",")),CONCATENATE(Q109,IF(E110=0,"",CONCATENATE(E110,", ")))))</f>
        <v/>
      </c>
      <c r="R110" s="123">
        <f t="shared" si="47"/>
        <v>194</v>
      </c>
      <c r="S110" s="12">
        <f t="shared" si="42"/>
        <v>103</v>
      </c>
      <c r="T110" s="18">
        <f t="shared" si="34"/>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5"/>
        <v>1</v>
      </c>
      <c r="Z110" s="12">
        <f t="shared" si="36"/>
        <v>1</v>
      </c>
      <c r="AA110" s="12">
        <f t="shared" si="37"/>
        <v>1</v>
      </c>
      <c r="AB110" s="12">
        <f t="shared" si="38"/>
        <v>1</v>
      </c>
      <c r="AD110" s="12">
        <f t="shared" si="43"/>
        <v>103</v>
      </c>
      <c r="AE110" s="18">
        <f t="shared" si="39"/>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40"/>
        <v>1</v>
      </c>
      <c r="AK110" s="12">
        <f t="shared" si="44"/>
        <v>1</v>
      </c>
      <c r="AL110" s="12">
        <f t="shared" si="45"/>
        <v>1</v>
      </c>
      <c r="AM110" s="12">
        <f t="shared" si="46"/>
        <v>1</v>
      </c>
    </row>
    <row r="111" spans="1:39" ht="12" customHeight="1" x14ac:dyDescent="0.15">
      <c r="A111" s="5">
        <f t="shared" si="28"/>
        <v>0</v>
      </c>
      <c r="B111" s="5">
        <f t="shared" si="29"/>
        <v>0</v>
      </c>
      <c r="C111" s="14">
        <f t="shared" si="41"/>
        <v>102</v>
      </c>
      <c r="F111" s="241">
        <f>VLOOKUP(C111,Blad1!$A:$B,2,0)</f>
        <v>193</v>
      </c>
      <c r="G111" s="67" t="str">
        <f t="shared" si="30"/>
        <v/>
      </c>
      <c r="H111" s="4" t="str">
        <f>IF(G111="I",$K111,IF(G111="II",$K111-SUM(H$8:H110),IF(G111="III",$K111-SUM(H$8:H110),IF(G111="IV",$K111-SUM(H$8:H110),IF(G111="V",1-SUM(H$8:H110)," ")))))</f>
        <v xml:space="preserve"> </v>
      </c>
      <c r="I111" s="68" t="str">
        <f t="shared" si="31"/>
        <v/>
      </c>
      <c r="J111" s="43" t="str">
        <f>IF(I111="A",$K111,IF(I111="B",$K111-SUM(J$8:J110),IF(I111="C",$K111-SUM(J$8:J110),IF(I111="D",$K111-SUM(J$8:J110),IF(I111="E",1-SUM(J$8:J110)," ")))))</f>
        <v xml:space="preserve"> </v>
      </c>
      <c r="K111" s="1">
        <f>IF(C$4=0,0,(SUM(D$8:D111)/C$4))</f>
        <v>0</v>
      </c>
      <c r="L111" s="9" t="str">
        <f t="shared" si="32"/>
        <v xml:space="preserve"> </v>
      </c>
      <c r="M111" s="2" t="str">
        <f>IF(U111=2,K111,IF(W111=2,K111-SUM(M$8:M110),IF(X111=2,K111-SUM(M$8:M110),IF(X110=2,1-SUM(M$8:M110)," "))))</f>
        <v xml:space="preserve"> </v>
      </c>
      <c r="N111" s="1" t="str">
        <f t="shared" si="33"/>
        <v xml:space="preserve"> </v>
      </c>
      <c r="P111" s="3" t="str">
        <f>IF(O111="Plus",$K111,IF(O111="Basis",$K111-SUM(P$8:P110),IF(O111="Breedte",$K111-SUM(P$8:P110),IF(O110="Breedte",1-SUM(P$8:P110)," "))))</f>
        <v xml:space="preserve"> </v>
      </c>
      <c r="Q111" s="57" t="str">
        <f t="shared" si="49"/>
        <v/>
      </c>
      <c r="R111" s="123">
        <f t="shared" si="47"/>
        <v>193</v>
      </c>
      <c r="S111" s="12">
        <f t="shared" si="42"/>
        <v>102</v>
      </c>
      <c r="T111" s="18">
        <f t="shared" si="34"/>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5"/>
        <v>1</v>
      </c>
      <c r="Z111" s="12">
        <f t="shared" si="36"/>
        <v>1</v>
      </c>
      <c r="AA111" s="12">
        <f t="shared" si="37"/>
        <v>1</v>
      </c>
      <c r="AB111" s="12">
        <f t="shared" si="38"/>
        <v>1</v>
      </c>
      <c r="AD111" s="12">
        <f t="shared" si="43"/>
        <v>102</v>
      </c>
      <c r="AE111" s="18">
        <f t="shared" si="39"/>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40"/>
        <v>1</v>
      </c>
      <c r="AK111" s="12">
        <f t="shared" si="44"/>
        <v>1</v>
      </c>
      <c r="AL111" s="12">
        <f t="shared" si="45"/>
        <v>1</v>
      </c>
      <c r="AM111" s="12">
        <f t="shared" si="46"/>
        <v>1</v>
      </c>
    </row>
    <row r="112" spans="1:39" ht="12" customHeight="1" x14ac:dyDescent="0.15">
      <c r="A112" s="5">
        <f t="shared" si="28"/>
        <v>0</v>
      </c>
      <c r="B112" s="5">
        <f t="shared" si="29"/>
        <v>0</v>
      </c>
      <c r="C112" s="14">
        <f t="shared" si="41"/>
        <v>101</v>
      </c>
      <c r="F112" s="241">
        <f>VLOOKUP(C112,Blad1!$A:$B,2,0)</f>
        <v>193</v>
      </c>
      <c r="G112" s="67" t="str">
        <f t="shared" si="30"/>
        <v/>
      </c>
      <c r="H112" s="4" t="str">
        <f>IF(G112="I",$K112,IF(G112="II",$K112-SUM(H$8:H111),IF(G112="III",$K112-SUM(H$8:H111),IF(G112="IV",$K112-SUM(H$8:H111),IF(G112="V",1-SUM(H$8:H111)," ")))))</f>
        <v xml:space="preserve"> </v>
      </c>
      <c r="I112" s="68" t="str">
        <f t="shared" si="31"/>
        <v/>
      </c>
      <c r="J112" s="43" t="str">
        <f>IF(I112="A",$K112,IF(I112="B",$K112-SUM(J$8:J111),IF(I112="C",$K112-SUM(J$8:J111),IF(I112="D",$K112-SUM(J$8:J111),IF(I112="E",1-SUM(J$8:J111)," ")))))</f>
        <v xml:space="preserve"> </v>
      </c>
      <c r="K112" s="1">
        <f>IF(C$4=0,0,(SUM(D$8:D112)/C$4))</f>
        <v>0</v>
      </c>
      <c r="L112" s="9" t="str">
        <f t="shared" si="32"/>
        <v xml:space="preserve"> </v>
      </c>
      <c r="M112" s="2" t="str">
        <f>IF(U112=2,K112,IF(W112=2,K112-SUM(M$8:M111),IF(X112=2,K112-SUM(M$8:M111),IF(X111=2,1-SUM(M$8:M111)," "))))</f>
        <v xml:space="preserve"> </v>
      </c>
      <c r="N112" s="1" t="str">
        <f t="shared" si="33"/>
        <v xml:space="preserve"> </v>
      </c>
      <c r="P112" s="3" t="str">
        <f>IF(O112="Plus",$K112,IF(O112="Basis",$K112-SUM(P$8:P111),IF(O112="Breedte",$K112-SUM(P$8:P111),IF(O111="Breedte",1-SUM(P$8:P111)," "))))</f>
        <v xml:space="preserve"> </v>
      </c>
      <c r="Q112" s="57" t="str">
        <f t="shared" si="49"/>
        <v/>
      </c>
      <c r="R112" s="123">
        <f t="shared" si="47"/>
        <v>193</v>
      </c>
      <c r="S112" s="12">
        <f t="shared" si="42"/>
        <v>101</v>
      </c>
      <c r="T112" s="18">
        <f t="shared" si="34"/>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5"/>
        <v>1</v>
      </c>
      <c r="Z112" s="12">
        <f t="shared" si="36"/>
        <v>1</v>
      </c>
      <c r="AA112" s="12">
        <f t="shared" si="37"/>
        <v>1</v>
      </c>
      <c r="AB112" s="12">
        <f t="shared" si="38"/>
        <v>1</v>
      </c>
      <c r="AD112" s="12">
        <f t="shared" si="43"/>
        <v>101</v>
      </c>
      <c r="AE112" s="18">
        <f t="shared" si="39"/>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40"/>
        <v>1</v>
      </c>
      <c r="AK112" s="12">
        <f t="shared" si="44"/>
        <v>1</v>
      </c>
      <c r="AL112" s="12">
        <f t="shared" si="45"/>
        <v>1</v>
      </c>
      <c r="AM112" s="12">
        <f t="shared" si="46"/>
        <v>1</v>
      </c>
    </row>
    <row r="113" spans="1:39" ht="12" customHeight="1" x14ac:dyDescent="0.15">
      <c r="A113" s="5">
        <f t="shared" si="28"/>
        <v>0</v>
      </c>
      <c r="B113" s="5">
        <f t="shared" si="29"/>
        <v>0</v>
      </c>
      <c r="C113" s="14">
        <f t="shared" si="41"/>
        <v>100</v>
      </c>
      <c r="F113" s="241">
        <f>VLOOKUP(C113,Blad1!$A:$B,2,0)</f>
        <v>192</v>
      </c>
      <c r="G113" s="67" t="str">
        <f t="shared" si="30"/>
        <v/>
      </c>
      <c r="H113" s="4" t="str">
        <f>IF(G113="I",$K113,IF(G113="II",$K113-SUM(H$8:H112),IF(G113="III",$K113-SUM(H$8:H112),IF(G113="IV",$K113-SUM(H$8:H112),IF(G113="V",1-SUM(H$8:H112)," ")))))</f>
        <v xml:space="preserve"> </v>
      </c>
      <c r="I113" s="68" t="str">
        <f t="shared" si="31"/>
        <v/>
      </c>
      <c r="J113" s="43" t="str">
        <f>IF(I113="A",$K113,IF(I113="B",$K113-SUM(J$8:J112),IF(I113="C",$K113-SUM(J$8:J112),IF(I113="D",$K113-SUM(J$8:J112),IF(I113="E",1-SUM(J$8:J112)," ")))))</f>
        <v xml:space="preserve"> </v>
      </c>
      <c r="K113" s="1">
        <f>IF(C$4=0,0,(SUM(D$8:D113)/C$4))</f>
        <v>0</v>
      </c>
      <c r="L113" s="9" t="str">
        <f t="shared" si="32"/>
        <v xml:space="preserve"> </v>
      </c>
      <c r="M113" s="2" t="str">
        <f>IF(U113=2,K113,IF(W113=2,K113-SUM(M$8:M112),IF(X113=2,K113-SUM(M$8:M112),IF(X112=2,1-SUM(M$8:M112)," "))))</f>
        <v xml:space="preserve"> </v>
      </c>
      <c r="N113" s="1" t="str">
        <f t="shared" si="33"/>
        <v xml:space="preserve"> </v>
      </c>
      <c r="P113" s="3" t="str">
        <f>IF(O113="Plus",$K113,IF(O113="Basis",$K113-SUM(P$8:P112),IF(O113="Breedte",$K113-SUM(P$8:P112),IF(O112="Breedte",1-SUM(P$8:P112)," "))))</f>
        <v xml:space="preserve"> </v>
      </c>
      <c r="Q113" s="57" t="str">
        <f t="shared" si="49"/>
        <v/>
      </c>
      <c r="R113" s="123">
        <f t="shared" si="47"/>
        <v>192</v>
      </c>
      <c r="S113" s="12">
        <f t="shared" si="42"/>
        <v>100</v>
      </c>
      <c r="T113" s="18">
        <f t="shared" si="34"/>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5"/>
        <v>1</v>
      </c>
      <c r="Z113" s="12">
        <f t="shared" si="36"/>
        <v>1</v>
      </c>
      <c r="AA113" s="12">
        <f t="shared" si="37"/>
        <v>1</v>
      </c>
      <c r="AB113" s="12">
        <f t="shared" si="38"/>
        <v>1</v>
      </c>
      <c r="AD113" s="12">
        <f t="shared" si="43"/>
        <v>100</v>
      </c>
      <c r="AE113" s="18">
        <f t="shared" si="39"/>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40"/>
        <v>1</v>
      </c>
      <c r="AK113" s="12">
        <f t="shared" si="44"/>
        <v>1</v>
      </c>
      <c r="AL113" s="12">
        <f t="shared" si="45"/>
        <v>1</v>
      </c>
      <c r="AM113" s="12">
        <f t="shared" si="46"/>
        <v>1</v>
      </c>
    </row>
    <row r="114" spans="1:39" ht="12" customHeight="1" x14ac:dyDescent="0.15">
      <c r="A114" s="5">
        <f t="shared" si="28"/>
        <v>0</v>
      </c>
      <c r="B114" s="5">
        <f t="shared" si="29"/>
        <v>0</v>
      </c>
      <c r="C114" s="14">
        <f t="shared" si="41"/>
        <v>99</v>
      </c>
      <c r="F114" s="241">
        <f>VLOOKUP(C114,Blad1!$A:$B,2,0)</f>
        <v>192</v>
      </c>
      <c r="G114" s="67" t="str">
        <f t="shared" si="30"/>
        <v/>
      </c>
      <c r="H114" s="4" t="str">
        <f>IF(G114="I",$K114,IF(G114="II",$K114-SUM(H$8:H113),IF(G114="III",$K114-SUM(H$8:H113),IF(G114="IV",$K114-SUM(H$8:H113),IF(G114="V",1-SUM(H$8:H113)," ")))))</f>
        <v xml:space="preserve"> </v>
      </c>
      <c r="I114" s="68" t="str">
        <f t="shared" si="31"/>
        <v/>
      </c>
      <c r="J114" s="43" t="str">
        <f>IF(I114="A",$K114,IF(I114="B",$K114-SUM(J$8:J113),IF(I114="C",$K114-SUM(J$8:J113),IF(I114="D",$K114-SUM(J$8:J113),IF(I114="E",1-SUM(J$8:J113)," ")))))</f>
        <v xml:space="preserve"> </v>
      </c>
      <c r="K114" s="1">
        <f>IF(C$4=0,0,(SUM(D$8:D114)/C$4))</f>
        <v>0</v>
      </c>
      <c r="L114" s="9" t="str">
        <f t="shared" si="32"/>
        <v xml:space="preserve"> </v>
      </c>
      <c r="M114" s="2" t="str">
        <f>IF(U114=2,K114,IF(W114=2,K114-SUM(M$8:M113),IF(X114=2,K114-SUM(M$8:M113),IF(X113=2,1-SUM(M$8:M113)," "))))</f>
        <v xml:space="preserve"> </v>
      </c>
      <c r="N114" s="1" t="str">
        <f t="shared" si="33"/>
        <v xml:space="preserve"> </v>
      </c>
      <c r="P114" s="3" t="str">
        <f>IF(O114="Plus",$K114,IF(O114="Basis",$K114-SUM(P$8:P113),IF(O114="Breedte",$K114-SUM(P$8:P113),IF(O113="Breedte",1-SUM(P$8:P113)," "))))</f>
        <v xml:space="preserve"> </v>
      </c>
      <c r="Q114" s="57" t="str">
        <f t="shared" si="49"/>
        <v/>
      </c>
      <c r="R114" s="123">
        <f t="shared" si="47"/>
        <v>192</v>
      </c>
      <c r="S114" s="12">
        <f t="shared" si="42"/>
        <v>99</v>
      </c>
      <c r="T114" s="18">
        <f t="shared" si="34"/>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5"/>
        <v>1</v>
      </c>
      <c r="Z114" s="12">
        <f t="shared" si="36"/>
        <v>1</v>
      </c>
      <c r="AA114" s="12">
        <f t="shared" si="37"/>
        <v>1</v>
      </c>
      <c r="AB114" s="12">
        <f t="shared" si="38"/>
        <v>1</v>
      </c>
      <c r="AD114" s="12">
        <f t="shared" si="43"/>
        <v>99</v>
      </c>
      <c r="AE114" s="18">
        <f t="shared" si="39"/>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40"/>
        <v>1</v>
      </c>
      <c r="AK114" s="12">
        <f t="shared" si="44"/>
        <v>1</v>
      </c>
      <c r="AL114" s="12">
        <f t="shared" si="45"/>
        <v>1</v>
      </c>
      <c r="AM114" s="12">
        <f t="shared" si="46"/>
        <v>1</v>
      </c>
    </row>
    <row r="115" spans="1:39" ht="12" customHeight="1" x14ac:dyDescent="0.15">
      <c r="A115" s="5">
        <f t="shared" si="28"/>
        <v>0</v>
      </c>
      <c r="B115" s="5">
        <f t="shared" si="29"/>
        <v>0</v>
      </c>
      <c r="C115" s="14">
        <f t="shared" si="41"/>
        <v>98</v>
      </c>
      <c r="F115" s="241">
        <f>VLOOKUP(C115,Blad1!$A:$B,2,0)</f>
        <v>191</v>
      </c>
      <c r="G115" s="67" t="str">
        <f t="shared" si="30"/>
        <v/>
      </c>
      <c r="H115" s="4" t="str">
        <f>IF(G115="I",$K115,IF(G115="II",$K115-SUM(H$8:H114),IF(G115="III",$K115-SUM(H$8:H114),IF(G115="IV",$K115-SUM(H$8:H114),IF(G115="V",1-SUM(H$8:H114)," ")))))</f>
        <v xml:space="preserve"> </v>
      </c>
      <c r="I115" s="68" t="str">
        <f t="shared" si="31"/>
        <v/>
      </c>
      <c r="J115" s="43" t="str">
        <f>IF(I115="A",$K115,IF(I115="B",$K115-SUM(J$8:J114),IF(I115="C",$K115-SUM(J$8:J114),IF(I115="D",$K115-SUM(J$8:J114),IF(I115="E",1-SUM(J$8:J114)," ")))))</f>
        <v xml:space="preserve"> </v>
      </c>
      <c r="K115" s="1">
        <f>IF(C$4=0,0,(SUM(D$8:D115)/C$4))</f>
        <v>0</v>
      </c>
      <c r="L115" s="9" t="str">
        <f t="shared" si="32"/>
        <v xml:space="preserve"> </v>
      </c>
      <c r="M115" s="2" t="str">
        <f>IF(U115=2,K115,IF(W115=2,K115-SUM(M$8:M114),IF(X115=2,K115-SUM(M$8:M114),IF(X114=2,1-SUM(M$8:M114)," "))))</f>
        <v xml:space="preserve"> </v>
      </c>
      <c r="N115" s="1" t="str">
        <f t="shared" si="33"/>
        <v xml:space="preserve"> </v>
      </c>
      <c r="P115" s="3" t="str">
        <f>IF(O115="Plus",$K115,IF(O115="Basis",$K115-SUM(P$8:P114),IF(O115="Breedte",$K115-SUM(P$8:P114),IF(O114="Breedte",1-SUM(P$8:P114)," "))))</f>
        <v xml:space="preserve"> </v>
      </c>
      <c r="Q115" s="57" t="str">
        <f t="shared" si="49"/>
        <v/>
      </c>
      <c r="R115" s="123">
        <f t="shared" si="47"/>
        <v>191</v>
      </c>
      <c r="S115" s="12">
        <f t="shared" si="42"/>
        <v>98</v>
      </c>
      <c r="T115" s="18">
        <f t="shared" si="34"/>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5"/>
        <v>1</v>
      </c>
      <c r="Z115" s="12">
        <f t="shared" si="36"/>
        <v>1</v>
      </c>
      <c r="AA115" s="12">
        <f t="shared" si="37"/>
        <v>1</v>
      </c>
      <c r="AB115" s="12">
        <f t="shared" si="38"/>
        <v>1</v>
      </c>
      <c r="AD115" s="12">
        <f t="shared" si="43"/>
        <v>98</v>
      </c>
      <c r="AE115" s="18">
        <f t="shared" si="39"/>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40"/>
        <v>1</v>
      </c>
      <c r="AK115" s="12">
        <f t="shared" si="44"/>
        <v>1</v>
      </c>
      <c r="AL115" s="12">
        <f t="shared" si="45"/>
        <v>1</v>
      </c>
      <c r="AM115" s="12">
        <f t="shared" si="46"/>
        <v>1</v>
      </c>
    </row>
    <row r="116" spans="1:39" ht="12" customHeight="1" x14ac:dyDescent="0.15">
      <c r="A116" s="5">
        <f t="shared" si="28"/>
        <v>0</v>
      </c>
      <c r="B116" s="5">
        <f t="shared" si="29"/>
        <v>0</v>
      </c>
      <c r="C116" s="14">
        <f t="shared" si="41"/>
        <v>97</v>
      </c>
      <c r="F116" s="241">
        <f>VLOOKUP(C116,Blad1!$A:$B,2,0)</f>
        <v>191</v>
      </c>
      <c r="G116" s="67" t="str">
        <f t="shared" si="30"/>
        <v/>
      </c>
      <c r="H116" s="4" t="str">
        <f>IF(G116="I",$K116,IF(G116="II",$K116-SUM(H$8:H115),IF(G116="III",$K116-SUM(H$8:H115),IF(G116="IV",$K116-SUM(H$8:H115),IF(G116="V",1-SUM(H$8:H115)," ")))))</f>
        <v xml:space="preserve"> </v>
      </c>
      <c r="I116" s="68" t="str">
        <f t="shared" si="31"/>
        <v/>
      </c>
      <c r="J116" s="43" t="str">
        <f>IF(I116="A",$K116,IF(I116="B",$K116-SUM(J$8:J115),IF(I116="C",$K116-SUM(J$8:J115),IF(I116="D",$K116-SUM(J$8:J115),IF(I116="E",1-SUM(J$8:J115)," ")))))</f>
        <v xml:space="preserve"> </v>
      </c>
      <c r="K116" s="1">
        <f>IF(C$4=0,0,(SUM(D$8:D116)/C$4))</f>
        <v>0</v>
      </c>
      <c r="L116" s="9" t="str">
        <f t="shared" si="32"/>
        <v xml:space="preserve"> </v>
      </c>
      <c r="M116" s="2" t="str">
        <f>IF(U116=2,K116,IF(W116=2,K116-SUM(M$8:M115),IF(X116=2,K116-SUM(M$8:M115),IF(X115=2,1-SUM(M$8:M115)," "))))</f>
        <v xml:space="preserve"> </v>
      </c>
      <c r="N116" s="1" t="str">
        <f t="shared" si="33"/>
        <v xml:space="preserve"> </v>
      </c>
      <c r="P116" s="3" t="str">
        <f>IF(O116="Plus",$K116,IF(O116="Basis",$K116-SUM(P$8:P115),IF(O116="Breedte",$K116-SUM(P$8:P115),IF(O115="Breedte",1-SUM(P$8:P115)," "))))</f>
        <v xml:space="preserve"> </v>
      </c>
      <c r="Q116" s="57" t="str">
        <f t="shared" si="49"/>
        <v/>
      </c>
      <c r="R116" s="123">
        <f t="shared" si="47"/>
        <v>191</v>
      </c>
      <c r="S116" s="12">
        <f t="shared" si="42"/>
        <v>97</v>
      </c>
      <c r="T116" s="18">
        <f t="shared" si="34"/>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5"/>
        <v>1</v>
      </c>
      <c r="Z116" s="12">
        <f t="shared" si="36"/>
        <v>1</v>
      </c>
      <c r="AA116" s="12">
        <f t="shared" si="37"/>
        <v>1</v>
      </c>
      <c r="AB116" s="12">
        <f t="shared" si="38"/>
        <v>1</v>
      </c>
      <c r="AD116" s="12">
        <f t="shared" si="43"/>
        <v>97</v>
      </c>
      <c r="AE116" s="18">
        <f t="shared" si="39"/>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40"/>
        <v>1</v>
      </c>
      <c r="AK116" s="12">
        <f t="shared" si="44"/>
        <v>1</v>
      </c>
      <c r="AL116" s="12">
        <f t="shared" si="45"/>
        <v>1</v>
      </c>
      <c r="AM116" s="12">
        <f t="shared" si="46"/>
        <v>1</v>
      </c>
    </row>
    <row r="117" spans="1:39" ht="12" customHeight="1" x14ac:dyDescent="0.15">
      <c r="A117" s="5">
        <f t="shared" si="28"/>
        <v>0</v>
      </c>
      <c r="B117" s="5">
        <f t="shared" si="29"/>
        <v>0</v>
      </c>
      <c r="C117" s="14">
        <f t="shared" si="41"/>
        <v>96</v>
      </c>
      <c r="F117" s="241">
        <f>VLOOKUP(C117,Blad1!$A:$B,2,0)</f>
        <v>190</v>
      </c>
      <c r="G117" s="67" t="str">
        <f t="shared" si="30"/>
        <v/>
      </c>
      <c r="H117" s="4" t="str">
        <f>IF(G117="I",$K117,IF(G117="II",$K117-SUM(H$8:H116),IF(G117="III",$K117-SUM(H$8:H116),IF(G117="IV",$K117-SUM(H$8:H116),IF(G117="V",1-SUM(H$8:H116)," ")))))</f>
        <v xml:space="preserve"> </v>
      </c>
      <c r="I117" s="68" t="str">
        <f t="shared" si="31"/>
        <v/>
      </c>
      <c r="J117" s="43" t="str">
        <f>IF(I117="A",$K117,IF(I117="B",$K117-SUM(J$8:J116),IF(I117="C",$K117-SUM(J$8:J116),IF(I117="D",$K117-SUM(J$8:J116),IF(I117="E",1-SUM(J$8:J116)," ")))))</f>
        <v xml:space="preserve"> </v>
      </c>
      <c r="K117" s="1">
        <f>IF(C$4=0,0,(SUM(D$8:D117)/C$4))</f>
        <v>0</v>
      </c>
      <c r="L117" s="9" t="str">
        <f t="shared" si="32"/>
        <v xml:space="preserve"> </v>
      </c>
      <c r="M117" s="2" t="str">
        <f>IF(U117=2,K117,IF(W117=2,K117-SUM(M$8:M116),IF(X117=2,K117-SUM(M$8:M116),IF(X116=2,1-SUM(M$8:M116)," "))))</f>
        <v xml:space="preserve"> </v>
      </c>
      <c r="N117" s="1" t="str">
        <f t="shared" si="33"/>
        <v xml:space="preserve"> </v>
      </c>
      <c r="P117" s="3" t="str">
        <f>IF(O117="Plus",$K117,IF(O117="Basis",$K117-SUM(P$8:P116),IF(O117="Breedte",$K117-SUM(P$8:P116),IF(O116="Breedte",1-SUM(P$8:P116)," "))))</f>
        <v xml:space="preserve"> </v>
      </c>
      <c r="Q117" s="57" t="str">
        <f t="shared" si="49"/>
        <v/>
      </c>
      <c r="R117" s="123">
        <f t="shared" si="47"/>
        <v>190</v>
      </c>
      <c r="S117" s="12">
        <f t="shared" si="42"/>
        <v>96</v>
      </c>
      <c r="T117" s="18">
        <f t="shared" si="34"/>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5"/>
        <v>1</v>
      </c>
      <c r="Z117" s="12">
        <f t="shared" si="36"/>
        <v>1</v>
      </c>
      <c r="AA117" s="12">
        <f t="shared" si="37"/>
        <v>1</v>
      </c>
      <c r="AB117" s="12">
        <f t="shared" si="38"/>
        <v>1</v>
      </c>
      <c r="AD117" s="12">
        <f t="shared" si="43"/>
        <v>96</v>
      </c>
      <c r="AE117" s="18">
        <f t="shared" si="39"/>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40"/>
        <v>1</v>
      </c>
      <c r="AK117" s="12">
        <f t="shared" si="44"/>
        <v>1</v>
      </c>
      <c r="AL117" s="12">
        <f t="shared" si="45"/>
        <v>1</v>
      </c>
      <c r="AM117" s="12">
        <f t="shared" si="46"/>
        <v>1</v>
      </c>
    </row>
    <row r="118" spans="1:39" ht="12" customHeight="1" x14ac:dyDescent="0.15">
      <c r="A118" s="5">
        <f t="shared" si="28"/>
        <v>0</v>
      </c>
      <c r="B118" s="5">
        <f t="shared" si="29"/>
        <v>0</v>
      </c>
      <c r="C118" s="14">
        <f t="shared" si="41"/>
        <v>95</v>
      </c>
      <c r="F118" s="241">
        <f>VLOOKUP(C118,Blad1!$A:$B,2,0)</f>
        <v>190</v>
      </c>
      <c r="G118" s="67" t="str">
        <f t="shared" si="30"/>
        <v/>
      </c>
      <c r="H118" s="4" t="str">
        <f>IF(G118="I",$K118,IF(G118="II",$K118-SUM(H$8:H117),IF(G118="III",$K118-SUM(H$8:H117),IF(G118="IV",$K118-SUM(H$8:H117),IF(G118="V",1-SUM(H$8:H117)," ")))))</f>
        <v xml:space="preserve"> </v>
      </c>
      <c r="I118" s="68" t="str">
        <f t="shared" si="31"/>
        <v/>
      </c>
      <c r="J118" s="43" t="str">
        <f>IF(I118="A",$K118,IF(I118="B",$K118-SUM(J$8:J117),IF(I118="C",$K118-SUM(J$8:J117),IF(I118="D",$K118-SUM(J$8:J117),IF(I118="E",1-SUM(J$8:J117)," ")))))</f>
        <v xml:space="preserve"> </v>
      </c>
      <c r="K118" s="1">
        <f>IF(C$4=0,0,(SUM(D$8:D118)/C$4))</f>
        <v>0</v>
      </c>
      <c r="L118" s="9" t="str">
        <f t="shared" si="32"/>
        <v xml:space="preserve"> </v>
      </c>
      <c r="M118" s="2" t="str">
        <f>IF(U118=2,K118,IF(W118=2,K118-SUM(M$8:M117),IF(X118=2,K118-SUM(M$8:M117),IF(X117=2,1-SUM(M$8:M117)," "))))</f>
        <v xml:space="preserve"> </v>
      </c>
      <c r="N118" s="1" t="str">
        <f t="shared" si="33"/>
        <v xml:space="preserve"> </v>
      </c>
      <c r="P118" s="3" t="str">
        <f>IF(O118="Plus",$K118,IF(O118="Basis",$K118-SUM(P$8:P117),IF(O118="Breedte",$K118-SUM(P$8:P117),IF(O117="Breedte",1-SUM(P$8:P117)," "))))</f>
        <v xml:space="preserve"> </v>
      </c>
      <c r="Q118" s="57" t="str">
        <f t="shared" si="49"/>
        <v/>
      </c>
      <c r="R118" s="123">
        <f t="shared" si="47"/>
        <v>190</v>
      </c>
      <c r="S118" s="12">
        <f t="shared" si="42"/>
        <v>95</v>
      </c>
      <c r="T118" s="18">
        <f t="shared" si="34"/>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5"/>
        <v>1</v>
      </c>
      <c r="Z118" s="12">
        <f t="shared" si="36"/>
        <v>1</v>
      </c>
      <c r="AA118" s="12">
        <f t="shared" si="37"/>
        <v>1</v>
      </c>
      <c r="AB118" s="12">
        <f t="shared" si="38"/>
        <v>1</v>
      </c>
      <c r="AD118" s="12">
        <f t="shared" si="43"/>
        <v>95</v>
      </c>
      <c r="AE118" s="18">
        <f t="shared" si="39"/>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40"/>
        <v>1</v>
      </c>
      <c r="AK118" s="12">
        <f t="shared" si="44"/>
        <v>1</v>
      </c>
      <c r="AL118" s="12">
        <f t="shared" si="45"/>
        <v>1</v>
      </c>
      <c r="AM118" s="12">
        <f t="shared" si="46"/>
        <v>1</v>
      </c>
    </row>
    <row r="119" spans="1:39" ht="12" customHeight="1" x14ac:dyDescent="0.15">
      <c r="A119" s="5">
        <f t="shared" si="28"/>
        <v>0</v>
      </c>
      <c r="B119" s="5">
        <f t="shared" si="29"/>
        <v>0</v>
      </c>
      <c r="C119" s="14">
        <f t="shared" si="41"/>
        <v>94</v>
      </c>
      <c r="F119" s="241">
        <f>VLOOKUP(C119,Blad1!$A:$B,2,0)</f>
        <v>189</v>
      </c>
      <c r="G119" s="67" t="str">
        <f t="shared" si="30"/>
        <v/>
      </c>
      <c r="H119" s="4" t="str">
        <f>IF(G119="I",$K119,IF(G119="II",$K119-SUM(H$8:H118),IF(G119="III",$K119-SUM(H$8:H118),IF(G119="IV",$K119-SUM(H$8:H118),IF(G119="V",1-SUM(H$8:H118)," ")))))</f>
        <v xml:space="preserve"> </v>
      </c>
      <c r="I119" s="68" t="str">
        <f t="shared" si="31"/>
        <v/>
      </c>
      <c r="J119" s="43" t="str">
        <f>IF(I119="A",$K119,IF(I119="B",$K119-SUM(J$8:J118),IF(I119="C",$K119-SUM(J$8:J118),IF(I119="D",$K119-SUM(J$8:J118),IF(I119="E",1-SUM(J$8:J118)," ")))))</f>
        <v xml:space="preserve"> </v>
      </c>
      <c r="K119" s="1">
        <f>IF(C$4=0,0,(SUM(D$8:D119)/C$4))</f>
        <v>0</v>
      </c>
      <c r="L119" s="9" t="str">
        <f t="shared" si="32"/>
        <v xml:space="preserve"> </v>
      </c>
      <c r="M119" s="2" t="str">
        <f>IF(U119=2,K119,IF(W119=2,K119-SUM(M$8:M118),IF(X119=2,K119-SUM(M$8:M118),IF(X118=2,1-SUM(M$8:M118)," "))))</f>
        <v xml:space="preserve"> </v>
      </c>
      <c r="N119" s="1" t="str">
        <f t="shared" si="33"/>
        <v xml:space="preserve"> </v>
      </c>
      <c r="P119" s="3" t="str">
        <f>IF(O119="Plus",$K119,IF(O119="Basis",$K119-SUM(P$8:P118),IF(O119="Breedte",$K119-SUM(P$8:P118),IF(O118="Breedte",1-SUM(P$8:P118)," "))))</f>
        <v xml:space="preserve"> </v>
      </c>
      <c r="Q119" s="57" t="str">
        <f t="shared" si="49"/>
        <v/>
      </c>
      <c r="R119" s="123">
        <f t="shared" si="47"/>
        <v>189</v>
      </c>
      <c r="S119" s="12">
        <f t="shared" si="42"/>
        <v>94</v>
      </c>
      <c r="T119" s="18">
        <f t="shared" si="34"/>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5"/>
        <v>1</v>
      </c>
      <c r="Z119" s="12">
        <f t="shared" si="36"/>
        <v>1</v>
      </c>
      <c r="AA119" s="12">
        <f t="shared" si="37"/>
        <v>1</v>
      </c>
      <c r="AB119" s="12">
        <f t="shared" si="38"/>
        <v>1</v>
      </c>
      <c r="AD119" s="12">
        <f t="shared" si="43"/>
        <v>94</v>
      </c>
      <c r="AE119" s="18">
        <f t="shared" si="39"/>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40"/>
        <v>1</v>
      </c>
      <c r="AK119" s="12">
        <f t="shared" si="44"/>
        <v>1</v>
      </c>
      <c r="AL119" s="12">
        <f t="shared" si="45"/>
        <v>1</v>
      </c>
      <c r="AM119" s="12">
        <f t="shared" si="46"/>
        <v>1</v>
      </c>
    </row>
    <row r="120" spans="1:39" ht="12" customHeight="1" x14ac:dyDescent="0.15">
      <c r="A120" s="5">
        <f t="shared" si="28"/>
        <v>0</v>
      </c>
      <c r="B120" s="5">
        <f t="shared" si="29"/>
        <v>0</v>
      </c>
      <c r="C120" s="14">
        <f t="shared" si="41"/>
        <v>93</v>
      </c>
      <c r="F120" s="241">
        <f>VLOOKUP(C120,Blad1!$A:$B,2,0)</f>
        <v>189</v>
      </c>
      <c r="G120" s="67" t="str">
        <f t="shared" si="30"/>
        <v/>
      </c>
      <c r="H120" s="4" t="str">
        <f>IF(G120="I",$K120,IF(G120="II",$K120-SUM(H$8:H119),IF(G120="III",$K120-SUM(H$8:H119),IF(G120="IV",$K120-SUM(H$8:H119),IF(G120="V",1-SUM(H$8:H119)," ")))))</f>
        <v xml:space="preserve"> </v>
      </c>
      <c r="I120" s="68" t="str">
        <f t="shared" si="31"/>
        <v/>
      </c>
      <c r="J120" s="43" t="str">
        <f>IF(I120="A",$K120,IF(I120="B",$K120-SUM(J$8:J119),IF(I120="C",$K120-SUM(J$8:J119),IF(I120="D",$K120-SUM(J$8:J119),IF(I120="E",1-SUM(J$8:J119)," ")))))</f>
        <v xml:space="preserve"> </v>
      </c>
      <c r="K120" s="1">
        <f>IF(C$4=0,0,(SUM(D$8:D120)/C$4))</f>
        <v>0</v>
      </c>
      <c r="L120" s="9" t="str">
        <f t="shared" si="32"/>
        <v xml:space="preserve"> </v>
      </c>
      <c r="M120" s="2" t="str">
        <f>IF(U120=2,K120,IF(W120=2,K120-SUM(M$8:M119),IF(X120=2,K120-SUM(M$8:M119),IF(X119=2,1-SUM(M$8:M119)," "))))</f>
        <v xml:space="preserve"> </v>
      </c>
      <c r="N120" s="1" t="str">
        <f t="shared" si="33"/>
        <v xml:space="preserve"> </v>
      </c>
      <c r="P120" s="3" t="str">
        <f>IF(O120="Plus",$K120,IF(O120="Basis",$K120-SUM(P$8:P119),IF(O120="Breedte",$K120-SUM(P$8:P119),IF(O119="Breedte",1-SUM(P$8:P119)," "))))</f>
        <v xml:space="preserve"> </v>
      </c>
      <c r="Q120" s="57" t="str">
        <f t="shared" si="49"/>
        <v/>
      </c>
      <c r="R120" s="123">
        <f t="shared" si="47"/>
        <v>189</v>
      </c>
      <c r="S120" s="12">
        <f t="shared" si="42"/>
        <v>93</v>
      </c>
      <c r="T120" s="18">
        <f t="shared" si="34"/>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5"/>
        <v>1</v>
      </c>
      <c r="Z120" s="12">
        <f t="shared" si="36"/>
        <v>1</v>
      </c>
      <c r="AA120" s="12">
        <f t="shared" si="37"/>
        <v>1</v>
      </c>
      <c r="AB120" s="12">
        <f t="shared" si="38"/>
        <v>1</v>
      </c>
      <c r="AD120" s="12">
        <f t="shared" si="43"/>
        <v>93</v>
      </c>
      <c r="AE120" s="18">
        <f t="shared" si="39"/>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40"/>
        <v>1</v>
      </c>
      <c r="AK120" s="12">
        <f t="shared" si="44"/>
        <v>1</v>
      </c>
      <c r="AL120" s="12">
        <f t="shared" si="45"/>
        <v>1</v>
      </c>
      <c r="AM120" s="12">
        <f t="shared" si="46"/>
        <v>1</v>
      </c>
    </row>
    <row r="121" spans="1:39" ht="12" customHeight="1" x14ac:dyDescent="0.15">
      <c r="A121" s="5">
        <f t="shared" si="28"/>
        <v>0</v>
      </c>
      <c r="B121" s="5">
        <f t="shared" si="29"/>
        <v>0</v>
      </c>
      <c r="C121" s="14">
        <f t="shared" si="41"/>
        <v>92</v>
      </c>
      <c r="F121" s="241">
        <f>VLOOKUP(C121,Blad1!$A:$B,2,0)</f>
        <v>188</v>
      </c>
      <c r="G121" s="67" t="str">
        <f t="shared" si="30"/>
        <v/>
      </c>
      <c r="H121" s="4" t="str">
        <f>IF(G121="I",$K121,IF(G121="II",$K121-SUM(H$8:H120),IF(G121="III",$K121-SUM(H$8:H120),IF(G121="IV",$K121-SUM(H$8:H120),IF(G121="V",1-SUM(H$8:H120)," ")))))</f>
        <v xml:space="preserve"> </v>
      </c>
      <c r="I121" s="68" t="str">
        <f t="shared" si="31"/>
        <v/>
      </c>
      <c r="J121" s="43" t="str">
        <f>IF(I121="A",$K121,IF(I121="B",$K121-SUM(J$8:J120),IF(I121="C",$K121-SUM(J$8:J120),IF(I121="D",$K121-SUM(J$8:J120),IF(I121="E",1-SUM(J$8:J120)," ")))))</f>
        <v xml:space="preserve"> </v>
      </c>
      <c r="K121" s="1">
        <f>IF(C$4=0,0,(SUM(D$8:D121)/C$4))</f>
        <v>0</v>
      </c>
      <c r="L121" s="9" t="str">
        <f t="shared" si="32"/>
        <v xml:space="preserve"> </v>
      </c>
      <c r="M121" s="2" t="str">
        <f>IF(U121=2,K121,IF(W121=2,K121-SUM(M$8:M120),IF(X121=2,K121-SUM(M$8:M120),IF(X120=2,1-SUM(M$8:M120)," "))))</f>
        <v xml:space="preserve"> </v>
      </c>
      <c r="N121" s="1" t="str">
        <f t="shared" si="33"/>
        <v xml:space="preserve"> </v>
      </c>
      <c r="P121" s="3" t="str">
        <f>IF(O121="Plus",$K121,IF(O121="Basis",$K121-SUM(P$8:P120),IF(O121="Breedte",$K121-SUM(P$8:P120),IF(O120="Breedte",1-SUM(P$8:P120)," "))))</f>
        <v xml:space="preserve"> </v>
      </c>
      <c r="Q121" s="57" t="str">
        <f t="shared" si="49"/>
        <v/>
      </c>
      <c r="R121" s="123">
        <f t="shared" si="47"/>
        <v>188</v>
      </c>
      <c r="S121" s="12">
        <f t="shared" si="42"/>
        <v>92</v>
      </c>
      <c r="T121" s="18">
        <f t="shared" si="34"/>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5"/>
        <v>1</v>
      </c>
      <c r="Z121" s="12">
        <f t="shared" si="36"/>
        <v>1</v>
      </c>
      <c r="AA121" s="12">
        <f t="shared" si="37"/>
        <v>1</v>
      </c>
      <c r="AB121" s="12">
        <f t="shared" si="38"/>
        <v>1</v>
      </c>
      <c r="AD121" s="12">
        <f t="shared" si="43"/>
        <v>92</v>
      </c>
      <c r="AE121" s="18">
        <f t="shared" si="39"/>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40"/>
        <v>1</v>
      </c>
      <c r="AK121" s="12">
        <f t="shared" si="44"/>
        <v>1</v>
      </c>
      <c r="AL121" s="12">
        <f t="shared" si="45"/>
        <v>1</v>
      </c>
      <c r="AM121" s="12">
        <f t="shared" si="46"/>
        <v>1</v>
      </c>
    </row>
    <row r="122" spans="1:39" ht="12" customHeight="1" x14ac:dyDescent="0.15">
      <c r="A122" s="5">
        <f t="shared" si="28"/>
        <v>0</v>
      </c>
      <c r="B122" s="5">
        <f t="shared" si="29"/>
        <v>0</v>
      </c>
      <c r="C122" s="14">
        <f t="shared" si="41"/>
        <v>91</v>
      </c>
      <c r="F122" s="241">
        <f>VLOOKUP(C122,Blad1!$A:$B,2,0)</f>
        <v>188</v>
      </c>
      <c r="G122" s="67" t="str">
        <f t="shared" si="30"/>
        <v/>
      </c>
      <c r="H122" s="4" t="str">
        <f>IF(G122="I",$K122,IF(G122="II",$K122-SUM(H$8:H121),IF(G122="III",$K122-SUM(H$8:H121),IF(G122="IV",$K122-SUM(H$8:H121),IF(G122="V",1-SUM(H$8:H121)," ")))))</f>
        <v xml:space="preserve"> </v>
      </c>
      <c r="I122" s="68" t="str">
        <f t="shared" si="31"/>
        <v/>
      </c>
      <c r="J122" s="43" t="str">
        <f>IF(I122="A",$K122,IF(I122="B",$K122-SUM(J$8:J121),IF(I122="C",$K122-SUM(J$8:J121),IF(I122="D",$K122-SUM(J$8:J121),IF(I122="E",1-SUM(J$8:J121)," ")))))</f>
        <v xml:space="preserve"> </v>
      </c>
      <c r="K122" s="1">
        <f>IF(C$4=0,0,(SUM(D$8:D122)/C$4))</f>
        <v>0</v>
      </c>
      <c r="L122" s="9" t="str">
        <f t="shared" si="32"/>
        <v xml:space="preserve"> </v>
      </c>
      <c r="M122" s="2" t="str">
        <f>IF(U122=2,K122,IF(W122=2,K122-SUM(M$8:M121),IF(X122=2,K122-SUM(M$8:M121),IF(X121=2,1-SUM(M$8:M121)," "))))</f>
        <v xml:space="preserve"> </v>
      </c>
      <c r="N122" s="1" t="str">
        <f t="shared" si="33"/>
        <v xml:space="preserve"> </v>
      </c>
      <c r="P122" s="3" t="str">
        <f>IF(O122="Plus",$K122,IF(O122="Basis",$K122-SUM(P$8:P121),IF(O122="Breedte",$K122-SUM(P$8:P121),IF(O121="Breedte",1-SUM(P$8:P121)," "))))</f>
        <v xml:space="preserve"> </v>
      </c>
      <c r="Q122" s="57" t="str">
        <f t="shared" si="49"/>
        <v/>
      </c>
      <c r="R122" s="123">
        <f t="shared" si="47"/>
        <v>188</v>
      </c>
      <c r="S122" s="12">
        <f t="shared" si="42"/>
        <v>91</v>
      </c>
      <c r="T122" s="18">
        <f t="shared" si="34"/>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5"/>
        <v>1</v>
      </c>
      <c r="Z122" s="12">
        <f t="shared" si="36"/>
        <v>1</v>
      </c>
      <c r="AA122" s="12">
        <f t="shared" si="37"/>
        <v>1</v>
      </c>
      <c r="AB122" s="12">
        <f t="shared" si="38"/>
        <v>1</v>
      </c>
      <c r="AD122" s="12">
        <f t="shared" si="43"/>
        <v>91</v>
      </c>
      <c r="AE122" s="18">
        <f t="shared" si="39"/>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40"/>
        <v>1</v>
      </c>
      <c r="AK122" s="12">
        <f t="shared" si="44"/>
        <v>1</v>
      </c>
      <c r="AL122" s="12">
        <f t="shared" si="45"/>
        <v>1</v>
      </c>
      <c r="AM122" s="12">
        <f t="shared" si="46"/>
        <v>1</v>
      </c>
    </row>
    <row r="123" spans="1:39" ht="12" customHeight="1" x14ac:dyDescent="0.15">
      <c r="A123" s="5">
        <f t="shared" si="28"/>
        <v>0</v>
      </c>
      <c r="B123" s="5">
        <f t="shared" si="29"/>
        <v>0</v>
      </c>
      <c r="C123" s="14">
        <f t="shared" si="41"/>
        <v>90</v>
      </c>
      <c r="F123" s="241">
        <f>VLOOKUP(C123,Blad1!$A:$B,2,0)</f>
        <v>187</v>
      </c>
      <c r="G123" s="67" t="str">
        <f t="shared" si="30"/>
        <v/>
      </c>
      <c r="H123" s="4" t="str">
        <f>IF(G123="I",$K123,IF(G123="II",$K123-SUM(H$8:H122),IF(G123="III",$K123-SUM(H$8:H122),IF(G123="IV",$K123-SUM(H$8:H122),IF(G123="V",1-SUM(H$8:H122)," ")))))</f>
        <v xml:space="preserve"> </v>
      </c>
      <c r="I123" s="68" t="str">
        <f t="shared" si="31"/>
        <v/>
      </c>
      <c r="J123" s="43" t="str">
        <f>IF(I123="A",$K123,IF(I123="B",$K123-SUM(J$8:J122),IF(I123="C",$K123-SUM(J$8:J122),IF(I123="D",$K123-SUM(J$8:J122),IF(I123="E",1-SUM(J$8:J122)," ")))))</f>
        <v xml:space="preserve"> </v>
      </c>
      <c r="K123" s="1">
        <f>IF(C$4=0,0,(SUM(D$8:D123)/C$4))</f>
        <v>0</v>
      </c>
      <c r="L123" s="9" t="str">
        <f t="shared" si="32"/>
        <v xml:space="preserve"> </v>
      </c>
      <c r="M123" s="2" t="str">
        <f>IF(U123=2,K123,IF(W123=2,K123-SUM(M$8:M122),IF(X123=2,K123-SUM(M$8:M122),IF(X122=2,1-SUM(M$8:M122)," "))))</f>
        <v xml:space="preserve"> </v>
      </c>
      <c r="N123" s="1" t="str">
        <f t="shared" si="33"/>
        <v xml:space="preserve"> </v>
      </c>
      <c r="P123" s="3" t="str">
        <f>IF(O123="Plus",$K123,IF(O123="Basis",$K123-SUM(P$8:P122),IF(O123="Breedte",$K123-SUM(P$8:P122),IF(O122="Breedte",1-SUM(P$8:P122)," "))))</f>
        <v xml:space="preserve"> </v>
      </c>
      <c r="Q123" s="57" t="str">
        <f t="shared" si="49"/>
        <v/>
      </c>
      <c r="R123" s="123">
        <f t="shared" si="47"/>
        <v>187</v>
      </c>
      <c r="S123" s="12">
        <f t="shared" si="42"/>
        <v>90</v>
      </c>
      <c r="T123" s="18">
        <f t="shared" si="34"/>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5"/>
        <v>1</v>
      </c>
      <c r="Z123" s="12">
        <f t="shared" si="36"/>
        <v>1</v>
      </c>
      <c r="AA123" s="12">
        <f t="shared" si="37"/>
        <v>1</v>
      </c>
      <c r="AB123" s="12">
        <f t="shared" si="38"/>
        <v>1</v>
      </c>
      <c r="AD123" s="12">
        <f t="shared" si="43"/>
        <v>90</v>
      </c>
      <c r="AE123" s="18">
        <f t="shared" si="39"/>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40"/>
        <v>1</v>
      </c>
      <c r="AK123" s="12">
        <f t="shared" si="44"/>
        <v>1</v>
      </c>
      <c r="AL123" s="12">
        <f t="shared" si="45"/>
        <v>1</v>
      </c>
      <c r="AM123" s="12">
        <f t="shared" si="46"/>
        <v>1</v>
      </c>
    </row>
    <row r="124" spans="1:39" ht="12" customHeight="1" x14ac:dyDescent="0.15">
      <c r="A124" s="5">
        <f t="shared" si="28"/>
        <v>0</v>
      </c>
      <c r="B124" s="5">
        <f t="shared" si="29"/>
        <v>20</v>
      </c>
      <c r="C124" s="14">
        <f t="shared" si="41"/>
        <v>89</v>
      </c>
      <c r="F124" s="241">
        <f>VLOOKUP(C124,Blad1!$A:$B,2,0)</f>
        <v>187</v>
      </c>
      <c r="G124" s="67" t="str">
        <f t="shared" si="30"/>
        <v>IV</v>
      </c>
      <c r="H124" s="4">
        <f>IF(G124="I",$K124,IF(G124="II",$K124-SUM(H$8:H123),IF(G124="III",$K124-SUM(H$8:H123),IF(G124="IV",$K124-SUM(H$8:H123),IF(G124="V",1-SUM(H$8:H123)," ")))))</f>
        <v>0</v>
      </c>
      <c r="I124" s="68" t="str">
        <f t="shared" si="31"/>
        <v/>
      </c>
      <c r="J124" s="43" t="str">
        <f>IF(I124="A",$K124,IF(I124="B",$K124-SUM(J$8:J123),IF(I124="C",$K124-SUM(J$8:J123),IF(I124="D",$K124-SUM(J$8:J123),IF(I124="E",1-SUM(J$8:J123)," ")))))</f>
        <v xml:space="preserve"> </v>
      </c>
      <c r="K124" s="1">
        <f>IF(C$4=0,0,(SUM(D$8:D124)/C$4))</f>
        <v>0</v>
      </c>
      <c r="L124" s="9" t="str">
        <f t="shared" si="32"/>
        <v xml:space="preserve"> </v>
      </c>
      <c r="M124" s="2" t="str">
        <f>IF(U124=2,K124,IF(W124=2,K124-SUM(M$8:M123),IF(X124=2,K124-SUM(M$8:M123),IF(X123=2,1-SUM(M$8:M123)," "))))</f>
        <v xml:space="preserve"> </v>
      </c>
      <c r="N124" s="1" t="str">
        <f t="shared" si="33"/>
        <v xml:space="preserve"> </v>
      </c>
      <c r="P124" s="3" t="str">
        <f>IF(O124="Plus",$K124,IF(O124="Basis",$K124-SUM(P$8:P123),IF(O124="Breedte",$K124-SUM(P$8:P123),IF(O123="Breedte",1-SUM(P$8:P123)," "))))</f>
        <v xml:space="preserve"> </v>
      </c>
      <c r="Q124" s="57" t="str">
        <f t="shared" si="49"/>
        <v/>
      </c>
      <c r="R124" s="123">
        <f t="shared" si="47"/>
        <v>187</v>
      </c>
      <c r="S124" s="12">
        <f t="shared" si="42"/>
        <v>89</v>
      </c>
      <c r="T124" s="18">
        <f t="shared" si="34"/>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5"/>
        <v>1</v>
      </c>
      <c r="Z124" s="12">
        <f t="shared" si="36"/>
        <v>1</v>
      </c>
      <c r="AA124" s="12">
        <f t="shared" si="37"/>
        <v>1</v>
      </c>
      <c r="AB124" s="12">
        <f t="shared" si="38"/>
        <v>1</v>
      </c>
      <c r="AD124" s="12">
        <f t="shared" si="43"/>
        <v>89</v>
      </c>
      <c r="AE124" s="18">
        <f t="shared" si="39"/>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40"/>
        <v>1</v>
      </c>
      <c r="AK124" s="12">
        <f t="shared" si="44"/>
        <v>1</v>
      </c>
      <c r="AL124" s="12">
        <f t="shared" si="45"/>
        <v>1</v>
      </c>
      <c r="AM124" s="12">
        <f t="shared" si="46"/>
        <v>1</v>
      </c>
    </row>
    <row r="125" spans="1:39" ht="12" customHeight="1" x14ac:dyDescent="0.15">
      <c r="A125" s="5">
        <f t="shared" si="28"/>
        <v>0</v>
      </c>
      <c r="B125" s="5">
        <f t="shared" si="29"/>
        <v>0</v>
      </c>
      <c r="C125" s="14">
        <f t="shared" si="41"/>
        <v>88</v>
      </c>
      <c r="F125" s="241">
        <f>VLOOKUP(C125,Blad1!$A:$B,2,0)</f>
        <v>186</v>
      </c>
      <c r="G125" s="67" t="str">
        <f t="shared" si="30"/>
        <v/>
      </c>
      <c r="H125" s="4" t="str">
        <f>IF(G125="I",$K125,IF(G125="II",$K125-SUM(H$8:H124),IF(G125="III",$K125-SUM(H$8:H124),IF(G125="IV",$K125-SUM(H$8:H124),IF(G125="V",1-SUM(H$8:H124)," ")))))</f>
        <v xml:space="preserve"> </v>
      </c>
      <c r="I125" s="68" t="str">
        <f t="shared" si="31"/>
        <v/>
      </c>
      <c r="J125" s="43" t="str">
        <f>IF(I125="A",$K125,IF(I125="B",$K125-SUM(J$8:J124),IF(I125="C",$K125-SUM(J$8:J124),IF(I125="D",$K125-SUM(J$8:J124),IF(I125="E",1-SUM(J$8:J124)," ")))))</f>
        <v xml:space="preserve"> </v>
      </c>
      <c r="K125" s="1">
        <f>IF(C$4=0,0,(SUM(D$8:D125)/C$4))</f>
        <v>0</v>
      </c>
      <c r="L125" s="9" t="str">
        <f t="shared" si="32"/>
        <v xml:space="preserve"> </v>
      </c>
      <c r="M125" s="2" t="str">
        <f>IF(U125=2,K125,IF(W125=2,K125-SUM(M$8:M124),IF(X125=2,K125-SUM(M$8:M124),IF(X124=2,1-SUM(M$8:M124)," "))))</f>
        <v xml:space="preserve"> </v>
      </c>
      <c r="N125" s="1" t="str">
        <f t="shared" si="33"/>
        <v xml:space="preserve"> </v>
      </c>
      <c r="P125" s="3" t="str">
        <f>IF(O125="Plus",$K125,IF(O125="Basis",$K125-SUM(P$8:P124),IF(O125="Breedte",$K125-SUM(P$8:P124),IF(O124="Breedte",1-SUM(P$8:P124)," "))))</f>
        <v xml:space="preserve"> </v>
      </c>
      <c r="Q125" s="57" t="str">
        <f t="shared" si="49"/>
        <v/>
      </c>
      <c r="R125" s="123">
        <f t="shared" si="47"/>
        <v>186</v>
      </c>
      <c r="S125" s="12">
        <f t="shared" si="42"/>
        <v>88</v>
      </c>
      <c r="T125" s="18">
        <f t="shared" si="34"/>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5"/>
        <v>1</v>
      </c>
      <c r="Z125" s="12">
        <f t="shared" si="36"/>
        <v>1</v>
      </c>
      <c r="AA125" s="12">
        <f t="shared" si="37"/>
        <v>1</v>
      </c>
      <c r="AB125" s="12">
        <f t="shared" si="38"/>
        <v>1</v>
      </c>
      <c r="AD125" s="12">
        <f t="shared" si="43"/>
        <v>88</v>
      </c>
      <c r="AE125" s="18">
        <f t="shared" si="39"/>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40"/>
        <v>1</v>
      </c>
      <c r="AK125" s="12">
        <f t="shared" si="44"/>
        <v>1</v>
      </c>
      <c r="AL125" s="12">
        <f t="shared" si="45"/>
        <v>1</v>
      </c>
      <c r="AM125" s="12">
        <f t="shared" si="46"/>
        <v>1</v>
      </c>
    </row>
    <row r="126" spans="1:39" ht="12" customHeight="1" x14ac:dyDescent="0.15">
      <c r="A126" s="5">
        <f t="shared" si="28"/>
        <v>0</v>
      </c>
      <c r="B126" s="5">
        <f t="shared" si="29"/>
        <v>0</v>
      </c>
      <c r="C126" s="14">
        <f t="shared" si="41"/>
        <v>87</v>
      </c>
      <c r="F126" s="241">
        <f>VLOOKUP(C126,Blad1!$A:$B,2,0)</f>
        <v>186</v>
      </c>
      <c r="G126" s="67" t="str">
        <f t="shared" si="30"/>
        <v/>
      </c>
      <c r="H126" s="4" t="str">
        <f>IF(G126="I",$K126,IF(G126="II",$K126-SUM(H$8:H125),IF(G126="III",$K126-SUM(H$8:H125),IF(G126="IV",$K126-SUM(H$8:H125),IF(G126="V",1-SUM(H$8:H125)," ")))))</f>
        <v xml:space="preserve"> </v>
      </c>
      <c r="I126" s="68" t="str">
        <f t="shared" si="31"/>
        <v/>
      </c>
      <c r="J126" s="43" t="str">
        <f>IF(I126="A",$K126,IF(I126="B",$K126-SUM(J$8:J125),IF(I126="C",$K126-SUM(J$8:J125),IF(I126="D",$K126-SUM(J$8:J125),IF(I126="E",1-SUM(J$8:J125)," ")))))</f>
        <v xml:space="preserve"> </v>
      </c>
      <c r="K126" s="1">
        <f>IF(C$4=0,0,(SUM(D$8:D126)/C$4))</f>
        <v>0</v>
      </c>
      <c r="L126" s="9" t="str">
        <f t="shared" si="32"/>
        <v xml:space="preserve"> </v>
      </c>
      <c r="M126" s="2" t="str">
        <f>IF(U126=2,K126,IF(W126=2,K126-SUM(M$8:M125),IF(X126=2,K126-SUM(M$8:M125),IF(X125=2,1-SUM(M$8:M125)," "))))</f>
        <v xml:space="preserve"> </v>
      </c>
      <c r="N126" s="1" t="str">
        <f t="shared" si="33"/>
        <v xml:space="preserve"> </v>
      </c>
      <c r="P126" s="3" t="str">
        <f>IF(O126="Plus",$K126,IF(O126="Basis",$K126-SUM(P$8:P125),IF(O126="Breedte",$K126-SUM(P$8:P125),IF(O125="Breedte",1-SUM(P$8:P125)," "))))</f>
        <v xml:space="preserve"> </v>
      </c>
      <c r="Q126" s="57" t="str">
        <f t="shared" si="49"/>
        <v/>
      </c>
      <c r="R126" s="123">
        <f t="shared" si="47"/>
        <v>186</v>
      </c>
      <c r="S126" s="12">
        <f t="shared" si="42"/>
        <v>87</v>
      </c>
      <c r="T126" s="18">
        <f t="shared" si="34"/>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5"/>
        <v>1</v>
      </c>
      <c r="Z126" s="12">
        <f t="shared" si="36"/>
        <v>1</v>
      </c>
      <c r="AA126" s="12">
        <f t="shared" si="37"/>
        <v>1</v>
      </c>
      <c r="AB126" s="12">
        <f t="shared" si="38"/>
        <v>1</v>
      </c>
      <c r="AD126" s="12">
        <f t="shared" si="43"/>
        <v>87</v>
      </c>
      <c r="AE126" s="18">
        <f t="shared" si="39"/>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40"/>
        <v>1</v>
      </c>
      <c r="AK126" s="12">
        <f t="shared" si="44"/>
        <v>1</v>
      </c>
      <c r="AL126" s="12">
        <f t="shared" si="45"/>
        <v>1</v>
      </c>
      <c r="AM126" s="12">
        <f t="shared" si="46"/>
        <v>1</v>
      </c>
    </row>
    <row r="127" spans="1:39" ht="12" customHeight="1" x14ac:dyDescent="0.15">
      <c r="A127" s="5">
        <f t="shared" si="28"/>
        <v>0</v>
      </c>
      <c r="B127" s="5">
        <f t="shared" si="29"/>
        <v>0</v>
      </c>
      <c r="C127" s="14">
        <f t="shared" si="41"/>
        <v>86</v>
      </c>
      <c r="F127" s="241">
        <f>VLOOKUP(C127,Blad1!$A:$B,2,0)</f>
        <v>185</v>
      </c>
      <c r="G127" s="67" t="str">
        <f t="shared" si="30"/>
        <v/>
      </c>
      <c r="H127" s="4" t="str">
        <f>IF(G127="I",$K127,IF(G127="II",$K127-SUM(H$8:H126),IF(G127="III",$K127-SUM(H$8:H126),IF(G127="IV",$K127-SUM(H$8:H126),IF(G127="V",1-SUM(H$8:H126)," ")))))</f>
        <v xml:space="preserve"> </v>
      </c>
      <c r="I127" s="68" t="str">
        <f t="shared" si="31"/>
        <v/>
      </c>
      <c r="J127" s="43" t="str">
        <f>IF(I127="A",$K127,IF(I127="B",$K127-SUM(J$8:J126),IF(I127="C",$K127-SUM(J$8:J126),IF(I127="D",$K127-SUM(J$8:J126),IF(I127="E",1-SUM(J$8:J126)," ")))))</f>
        <v xml:space="preserve"> </v>
      </c>
      <c r="K127" s="1">
        <f>IF(C$4=0,0,(SUM(D$8:D127)/C$4))</f>
        <v>0</v>
      </c>
      <c r="L127" s="9" t="str">
        <f t="shared" si="32"/>
        <v xml:space="preserve"> </v>
      </c>
      <c r="M127" s="2" t="str">
        <f>IF(U127=2,K127,IF(W127=2,K127-SUM(M$8:M126),IF(X127=2,K127-SUM(M$8:M126),IF(X126=2,1-SUM(M$8:M126)," "))))</f>
        <v xml:space="preserve"> </v>
      </c>
      <c r="N127" s="1" t="str">
        <f t="shared" si="33"/>
        <v xml:space="preserve"> </v>
      </c>
      <c r="P127" s="3" t="str">
        <f>IF(O127="Plus",$K127,IF(O127="Basis",$K127-SUM(P$8:P126),IF(O127="Breedte",$K127-SUM(P$8:P126),IF(O126="Breedte",1-SUM(P$8:P126)," "))))</f>
        <v xml:space="preserve"> </v>
      </c>
      <c r="Q127" s="57" t="str">
        <f t="shared" si="49"/>
        <v/>
      </c>
      <c r="R127" s="123">
        <f t="shared" si="47"/>
        <v>185</v>
      </c>
      <c r="S127" s="12">
        <f t="shared" si="42"/>
        <v>86</v>
      </c>
      <c r="T127" s="18">
        <f t="shared" si="34"/>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5"/>
        <v>1</v>
      </c>
      <c r="Z127" s="12">
        <f t="shared" si="36"/>
        <v>1</v>
      </c>
      <c r="AA127" s="12">
        <f t="shared" si="37"/>
        <v>1</v>
      </c>
      <c r="AB127" s="12">
        <f t="shared" si="38"/>
        <v>1</v>
      </c>
      <c r="AD127" s="12">
        <f t="shared" si="43"/>
        <v>86</v>
      </c>
      <c r="AE127" s="18">
        <f t="shared" si="39"/>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40"/>
        <v>1</v>
      </c>
      <c r="AK127" s="12">
        <f t="shared" si="44"/>
        <v>1</v>
      </c>
      <c r="AL127" s="12">
        <f t="shared" si="45"/>
        <v>1</v>
      </c>
      <c r="AM127" s="12">
        <f t="shared" si="46"/>
        <v>1</v>
      </c>
    </row>
    <row r="128" spans="1:39" ht="12" customHeight="1" x14ac:dyDescent="0.15">
      <c r="A128" s="5">
        <f t="shared" si="28"/>
        <v>0</v>
      </c>
      <c r="B128" s="5">
        <f t="shared" si="29"/>
        <v>0</v>
      </c>
      <c r="C128" s="14">
        <f t="shared" si="41"/>
        <v>85</v>
      </c>
      <c r="F128" s="241">
        <f>VLOOKUP(C128,Blad1!$A:$B,2,0)</f>
        <v>185</v>
      </c>
      <c r="G128" s="67" t="str">
        <f t="shared" si="30"/>
        <v/>
      </c>
      <c r="H128" s="4" t="str">
        <f>IF(G128="I",$K128,IF(G128="II",$K128-SUM(H$8:H127),IF(G128="III",$K128-SUM(H$8:H127),IF(G128="IV",$K128-SUM(H$8:H127),IF(G128="V",1-SUM(H$8:H127)," ")))))</f>
        <v xml:space="preserve"> </v>
      </c>
      <c r="I128" s="68" t="str">
        <f t="shared" si="31"/>
        <v/>
      </c>
      <c r="J128" s="43" t="str">
        <f>IF(I128="A",$K128,IF(I128="B",$K128-SUM(J$8:J127),IF(I128="C",$K128-SUM(J$8:J127),IF(I128="D",$K128-SUM(J$8:J127),IF(I128="E",1-SUM(J$8:J127)," ")))))</f>
        <v xml:space="preserve"> </v>
      </c>
      <c r="K128" s="1">
        <f>IF(C$4=0,0,(SUM(D$8:D128)/C$4))</f>
        <v>0</v>
      </c>
      <c r="L128" s="9" t="str">
        <f t="shared" si="32"/>
        <v xml:space="preserve"> </v>
      </c>
      <c r="M128" s="2" t="str">
        <f>IF(U128=2,K128,IF(W128=2,K128-SUM(M$8:M127),IF(X128=2,K128-SUM(M$8:M127),IF(X127=2,1-SUM(M$8:M127)," "))))</f>
        <v xml:space="preserve"> </v>
      </c>
      <c r="N128" s="1" t="str">
        <f t="shared" si="33"/>
        <v xml:space="preserve"> </v>
      </c>
      <c r="P128" s="3" t="str">
        <f>IF(O128="Plus",$K128,IF(O128="Basis",$K128-SUM(P$8:P127),IF(O128="Breedte",$K128-SUM(P$8:P127),IF(O127="Breedte",1-SUM(P$8:P127)," "))))</f>
        <v xml:space="preserve"> </v>
      </c>
      <c r="Q128" s="57" t="str">
        <f t="shared" si="49"/>
        <v/>
      </c>
      <c r="R128" s="123">
        <f t="shared" si="47"/>
        <v>185</v>
      </c>
      <c r="S128" s="12">
        <f t="shared" si="42"/>
        <v>85</v>
      </c>
      <c r="T128" s="18">
        <f t="shared" si="34"/>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5"/>
        <v>1</v>
      </c>
      <c r="Z128" s="12">
        <f t="shared" si="36"/>
        <v>1</v>
      </c>
      <c r="AA128" s="12">
        <f t="shared" si="37"/>
        <v>1</v>
      </c>
      <c r="AB128" s="12">
        <f t="shared" si="38"/>
        <v>1</v>
      </c>
      <c r="AD128" s="12">
        <f t="shared" si="43"/>
        <v>85</v>
      </c>
      <c r="AE128" s="18">
        <f t="shared" si="39"/>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40"/>
        <v>1</v>
      </c>
      <c r="AK128" s="12">
        <f t="shared" si="44"/>
        <v>1</v>
      </c>
      <c r="AL128" s="12">
        <f t="shared" si="45"/>
        <v>1</v>
      </c>
      <c r="AM128" s="12">
        <f t="shared" si="46"/>
        <v>1</v>
      </c>
    </row>
    <row r="129" spans="1:39" ht="12" customHeight="1" x14ac:dyDescent="0.15">
      <c r="A129" s="5">
        <f t="shared" si="28"/>
        <v>0</v>
      </c>
      <c r="B129" s="5">
        <f t="shared" si="29"/>
        <v>0</v>
      </c>
      <c r="C129" s="14">
        <f t="shared" si="41"/>
        <v>84</v>
      </c>
      <c r="F129" s="241">
        <f>VLOOKUP(C129,Blad1!$A:$B,2,0)</f>
        <v>184</v>
      </c>
      <c r="G129" s="67" t="str">
        <f t="shared" si="30"/>
        <v/>
      </c>
      <c r="H129" s="4" t="str">
        <f>IF(G129="I",$K129,IF(G129="II",$K129-SUM(H$8:H128),IF(G129="III",$K129-SUM(H$8:H128),IF(G129="IV",$K129-SUM(H$8:H128),IF(G129="V",1-SUM(H$8:H128)," ")))))</f>
        <v xml:space="preserve"> </v>
      </c>
      <c r="I129" s="68" t="str">
        <f t="shared" si="31"/>
        <v/>
      </c>
      <c r="J129" s="43" t="str">
        <f>IF(I129="A",$K129,IF(I129="B",$K129-SUM(J$8:J128),IF(I129="C",$K129-SUM(J$8:J128),IF(I129="D",$K129-SUM(J$8:J128),IF(I129="E",1-SUM(J$8:J128)," ")))))</f>
        <v xml:space="preserve"> </v>
      </c>
      <c r="K129" s="1">
        <f>IF(C$4=0,0,(SUM(D$8:D129)/C$4))</f>
        <v>0</v>
      </c>
      <c r="L129" s="9" t="str">
        <f t="shared" si="32"/>
        <v xml:space="preserve"> </v>
      </c>
      <c r="M129" s="2" t="str">
        <f>IF(U129=2,K129,IF(W129=2,K129-SUM(M$8:M128),IF(X129=2,K129-SUM(M$8:M128),IF(X128=2,1-SUM(M$8:M128)," "))))</f>
        <v xml:space="preserve"> </v>
      </c>
      <c r="N129" s="1" t="str">
        <f t="shared" si="33"/>
        <v xml:space="preserve"> </v>
      </c>
      <c r="P129" s="3" t="str">
        <f>IF(O129="Plus",$K129,IF(O129="Basis",$K129-SUM(P$8:P128),IF(O129="Breedte",$K129-SUM(P$8:P128),IF(O128="Breedte",1-SUM(P$8:P128)," "))))</f>
        <v xml:space="preserve"> </v>
      </c>
      <c r="Q129" s="57" t="str">
        <f t="shared" si="49"/>
        <v/>
      </c>
      <c r="R129" s="123">
        <f t="shared" si="47"/>
        <v>184</v>
      </c>
      <c r="S129" s="12">
        <f t="shared" si="42"/>
        <v>84</v>
      </c>
      <c r="T129" s="18">
        <f t="shared" si="34"/>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5"/>
        <v>1</v>
      </c>
      <c r="Z129" s="12">
        <f t="shared" si="36"/>
        <v>1</v>
      </c>
      <c r="AA129" s="12">
        <f t="shared" si="37"/>
        <v>1</v>
      </c>
      <c r="AB129" s="12">
        <f t="shared" si="38"/>
        <v>1</v>
      </c>
      <c r="AD129" s="12">
        <f t="shared" si="43"/>
        <v>84</v>
      </c>
      <c r="AE129" s="18">
        <f t="shared" si="39"/>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40"/>
        <v>1</v>
      </c>
      <c r="AK129" s="12">
        <f t="shared" si="44"/>
        <v>1</v>
      </c>
      <c r="AL129" s="12">
        <f t="shared" si="45"/>
        <v>1</v>
      </c>
      <c r="AM129" s="12">
        <f t="shared" si="46"/>
        <v>1</v>
      </c>
    </row>
    <row r="130" spans="1:39" ht="12" customHeight="1" x14ac:dyDescent="0.15">
      <c r="A130" s="5">
        <f t="shared" si="28"/>
        <v>0</v>
      </c>
      <c r="B130" s="5">
        <f t="shared" si="29"/>
        <v>0</v>
      </c>
      <c r="C130" s="14">
        <f t="shared" si="41"/>
        <v>83</v>
      </c>
      <c r="F130" s="241">
        <f>VLOOKUP(C130,Blad1!$A:$B,2,0)</f>
        <v>184</v>
      </c>
      <c r="G130" s="67" t="str">
        <f t="shared" si="30"/>
        <v/>
      </c>
      <c r="H130" s="4" t="str">
        <f>IF(G130="I",$K130,IF(G130="II",$K130-SUM(H$8:H129),IF(G130="III",$K130-SUM(H$8:H129),IF(G130="IV",$K130-SUM(H$8:H129),IF(G130="V",1-SUM(H$8:H129)," ")))))</f>
        <v xml:space="preserve"> </v>
      </c>
      <c r="I130" s="68" t="str">
        <f t="shared" si="31"/>
        <v/>
      </c>
      <c r="J130" s="43" t="str">
        <f>IF(I130="A",$K130,IF(I130="B",$K130-SUM(J$8:J129),IF(I130="C",$K130-SUM(J$8:J129),IF(I130="D",$K130-SUM(J$8:J129),IF(I130="E",1-SUM(J$8:J129)," ")))))</f>
        <v xml:space="preserve"> </v>
      </c>
      <c r="K130" s="1">
        <f>IF(C$4=0,0,(SUM(D$8:D130)/C$4))</f>
        <v>0</v>
      </c>
      <c r="L130" s="9" t="str">
        <f t="shared" si="32"/>
        <v xml:space="preserve"> </v>
      </c>
      <c r="M130" s="2" t="str">
        <f>IF(U130=2,K130,IF(W130=2,K130-SUM(M$8:M129),IF(X130=2,K130-SUM(M$8:M129),IF(X129=2,1-SUM(M$8:M129)," "))))</f>
        <v xml:space="preserve"> </v>
      </c>
      <c r="N130" s="1" t="str">
        <f t="shared" si="33"/>
        <v xml:space="preserve"> </v>
      </c>
      <c r="P130" s="3" t="str">
        <f>IF(O130="Plus",$K130,IF(O130="Basis",$K130-SUM(P$8:P129),IF(O130="Breedte",$K130-SUM(P$8:P129),IF(O129="Breedte",1-SUM(P$8:P129)," "))))</f>
        <v xml:space="preserve"> </v>
      </c>
      <c r="Q130" s="57" t="str">
        <f t="shared" si="49"/>
        <v/>
      </c>
      <c r="R130" s="123">
        <f t="shared" si="47"/>
        <v>184</v>
      </c>
      <c r="S130" s="12">
        <f t="shared" si="42"/>
        <v>83</v>
      </c>
      <c r="T130" s="18">
        <f t="shared" si="34"/>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5"/>
        <v>1</v>
      </c>
      <c r="Z130" s="12">
        <f t="shared" si="36"/>
        <v>1</v>
      </c>
      <c r="AA130" s="12">
        <f t="shared" si="37"/>
        <v>1</v>
      </c>
      <c r="AB130" s="12">
        <f t="shared" si="38"/>
        <v>1</v>
      </c>
      <c r="AD130" s="12">
        <f t="shared" si="43"/>
        <v>83</v>
      </c>
      <c r="AE130" s="18">
        <f t="shared" si="39"/>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40"/>
        <v>1</v>
      </c>
      <c r="AK130" s="12">
        <f t="shared" si="44"/>
        <v>1</v>
      </c>
      <c r="AL130" s="12">
        <f t="shared" si="45"/>
        <v>1</v>
      </c>
      <c r="AM130" s="12">
        <f t="shared" si="46"/>
        <v>1</v>
      </c>
    </row>
    <row r="131" spans="1:39" ht="12" customHeight="1" x14ac:dyDescent="0.15">
      <c r="A131" s="5">
        <f t="shared" si="28"/>
        <v>0</v>
      </c>
      <c r="B131" s="5">
        <f t="shared" si="29"/>
        <v>0</v>
      </c>
      <c r="C131" s="14">
        <f t="shared" si="41"/>
        <v>82</v>
      </c>
      <c r="F131" s="241">
        <f>VLOOKUP(C131,Blad1!$A:$B,2,0)</f>
        <v>183</v>
      </c>
      <c r="G131" s="67" t="str">
        <f t="shared" si="30"/>
        <v/>
      </c>
      <c r="H131" s="4" t="str">
        <f>IF(G131="I",$K131,IF(G131="II",$K131-SUM(H$8:H130),IF(G131="III",$K131-SUM(H$8:H130),IF(G131="IV",$K131-SUM(H$8:H130),IF(G131="V",1-SUM(H$8:H130)," ")))))</f>
        <v xml:space="preserve"> </v>
      </c>
      <c r="I131" s="68" t="str">
        <f t="shared" si="31"/>
        <v/>
      </c>
      <c r="J131" s="43" t="str">
        <f>IF(I131="A",$K131,IF(I131="B",$K131-SUM(J$8:J130),IF(I131="C",$K131-SUM(J$8:J130),IF(I131="D",$K131-SUM(J$8:J130),IF(I131="E",1-SUM(J$8:J130)," ")))))</f>
        <v xml:space="preserve"> </v>
      </c>
      <c r="K131" s="1">
        <f>IF(C$4=0,0,(SUM(D$8:D131)/C$4))</f>
        <v>0</v>
      </c>
      <c r="L131" s="9" t="str">
        <f t="shared" si="32"/>
        <v xml:space="preserve"> </v>
      </c>
      <c r="M131" s="2" t="str">
        <f>IF(U131=2,K131,IF(W131=2,K131-SUM(M$8:M130),IF(X131=2,K131-SUM(M$8:M130),IF(X130=2,1-SUM(M$8:M130)," "))))</f>
        <v xml:space="preserve"> </v>
      </c>
      <c r="N131" s="1" t="str">
        <f t="shared" si="33"/>
        <v xml:space="preserve"> </v>
      </c>
      <c r="P131" s="3" t="str">
        <f>IF(O131="Plus",$K131,IF(O131="Basis",$K131-SUM(P$8:P130),IF(O131="Breedte",$K131-SUM(P$8:P130),IF(O130="Breedte",1-SUM(P$8:P130)," "))))</f>
        <v xml:space="preserve"> </v>
      </c>
      <c r="Q131" s="57" t="str">
        <f t="shared" si="49"/>
        <v/>
      </c>
      <c r="R131" s="123">
        <f t="shared" si="47"/>
        <v>183</v>
      </c>
      <c r="S131" s="12">
        <f t="shared" si="42"/>
        <v>82</v>
      </c>
      <c r="T131" s="18">
        <f t="shared" si="34"/>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5"/>
        <v>1</v>
      </c>
      <c r="Z131" s="12">
        <f t="shared" si="36"/>
        <v>1</v>
      </c>
      <c r="AA131" s="12">
        <f t="shared" si="37"/>
        <v>1</v>
      </c>
      <c r="AB131" s="12">
        <f t="shared" si="38"/>
        <v>1</v>
      </c>
      <c r="AD131" s="12">
        <f t="shared" si="43"/>
        <v>82</v>
      </c>
      <c r="AE131" s="18">
        <f t="shared" si="39"/>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40"/>
        <v>1</v>
      </c>
      <c r="AK131" s="12">
        <f t="shared" si="44"/>
        <v>1</v>
      </c>
      <c r="AL131" s="12">
        <f t="shared" si="45"/>
        <v>1</v>
      </c>
      <c r="AM131" s="12">
        <f t="shared" si="46"/>
        <v>1</v>
      </c>
    </row>
    <row r="132" spans="1:39" ht="12" customHeight="1" x14ac:dyDescent="0.15">
      <c r="A132" s="5">
        <f t="shared" si="28"/>
        <v>0</v>
      </c>
      <c r="B132" s="5">
        <f t="shared" si="29"/>
        <v>0</v>
      </c>
      <c r="C132" s="14">
        <f t="shared" si="41"/>
        <v>81</v>
      </c>
      <c r="F132" s="241">
        <f>VLOOKUP(C132,Blad1!$A:$B,2,0)</f>
        <v>183</v>
      </c>
      <c r="G132" s="67" t="str">
        <f t="shared" si="30"/>
        <v/>
      </c>
      <c r="H132" s="4" t="str">
        <f>IF(G132="I",$K132,IF(G132="II",$K132-SUM(H$8:H131),IF(G132="III",$K132-SUM(H$8:H131),IF(G132="IV",$K132-SUM(H$8:H131),IF(G132="V",1-SUM(H$8:H131)," ")))))</f>
        <v xml:space="preserve"> </v>
      </c>
      <c r="I132" s="68" t="str">
        <f t="shared" si="31"/>
        <v/>
      </c>
      <c r="J132" s="43" t="str">
        <f>IF(I132="A",$K132,IF(I132="B",$K132-SUM(J$8:J131),IF(I132="C",$K132-SUM(J$8:J131),IF(I132="D",$K132-SUM(J$8:J131),IF(I132="E",1-SUM(J$8:J131)," ")))))</f>
        <v xml:space="preserve"> </v>
      </c>
      <c r="K132" s="1">
        <f>IF(C$4=0,0,(SUM(D$8:D132)/C$4))</f>
        <v>0</v>
      </c>
      <c r="L132" s="9" t="str">
        <f t="shared" si="32"/>
        <v xml:space="preserve"> </v>
      </c>
      <c r="M132" s="2" t="str">
        <f>IF(U132=2,K132,IF(W132=2,K132-SUM(M$8:M131),IF(X132=2,K132-SUM(M$8:M131),IF(X131=2,1-SUM(M$8:M131)," "))))</f>
        <v xml:space="preserve"> </v>
      </c>
      <c r="N132" s="1" t="str">
        <f t="shared" si="33"/>
        <v xml:space="preserve"> </v>
      </c>
      <c r="P132" s="3" t="str">
        <f>IF(O132="Plus",$K132,IF(O132="Basis",$K132-SUM(P$8:P131),IF(O132="Breedte",$K132-SUM(P$8:P131),IF(O131="Breedte",1-SUM(P$8:P131)," "))))</f>
        <v xml:space="preserve"> </v>
      </c>
      <c r="Q132" s="57" t="str">
        <f t="shared" si="49"/>
        <v/>
      </c>
      <c r="R132" s="123">
        <f t="shared" si="47"/>
        <v>183</v>
      </c>
      <c r="S132" s="12">
        <f t="shared" si="42"/>
        <v>81</v>
      </c>
      <c r="T132" s="18">
        <f t="shared" si="34"/>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5"/>
        <v>1</v>
      </c>
      <c r="Z132" s="12">
        <f t="shared" si="36"/>
        <v>1</v>
      </c>
      <c r="AA132" s="12">
        <f t="shared" si="37"/>
        <v>1</v>
      </c>
      <c r="AB132" s="12">
        <f t="shared" si="38"/>
        <v>1</v>
      </c>
      <c r="AD132" s="12">
        <f t="shared" si="43"/>
        <v>81</v>
      </c>
      <c r="AE132" s="18">
        <f t="shared" si="39"/>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40"/>
        <v>1</v>
      </c>
      <c r="AK132" s="12">
        <f t="shared" si="44"/>
        <v>1</v>
      </c>
      <c r="AL132" s="12">
        <f t="shared" si="45"/>
        <v>1</v>
      </c>
      <c r="AM132" s="12">
        <f t="shared" si="46"/>
        <v>1</v>
      </c>
    </row>
    <row r="133" spans="1:39" ht="12" customHeight="1" x14ac:dyDescent="0.15">
      <c r="A133" s="5">
        <f t="shared" si="28"/>
        <v>0</v>
      </c>
      <c r="B133" s="5">
        <f t="shared" si="29"/>
        <v>0</v>
      </c>
      <c r="C133" s="14">
        <f t="shared" si="41"/>
        <v>80</v>
      </c>
      <c r="F133" s="241">
        <f>VLOOKUP(C133,Blad1!$A:$B,2,0)</f>
        <v>183</v>
      </c>
      <c r="G133" s="67" t="str">
        <f t="shared" si="30"/>
        <v/>
      </c>
      <c r="H133" s="4" t="str">
        <f>IF(G133="I",$K133,IF(G133="II",$K133-SUM(H$8:H132),IF(G133="III",$K133-SUM(H$8:H132),IF(G133="IV",$K133-SUM(H$8:H132),IF(G133="V",1-SUM(H$8:H132)," ")))))</f>
        <v xml:space="preserve"> </v>
      </c>
      <c r="I133" s="68" t="str">
        <f t="shared" si="31"/>
        <v/>
      </c>
      <c r="J133" s="43" t="str">
        <f>IF(I133="A",$K133,IF(I133="B",$K133-SUM(J$8:J132),IF(I133="C",$K133-SUM(J$8:J132),IF(I133="D",$K133-SUM(J$8:J132),IF(I133="E",1-SUM(J$8:J132)," ")))))</f>
        <v xml:space="preserve"> </v>
      </c>
      <c r="K133" s="1">
        <f>IF(C$4=0,0,(SUM(D$8:D133)/C$4))</f>
        <v>0</v>
      </c>
      <c r="L133" s="9" t="str">
        <f t="shared" si="32"/>
        <v xml:space="preserve"> </v>
      </c>
      <c r="M133" s="2" t="str">
        <f>IF(U133=2,K133,IF(W133=2,K133-SUM(M$8:M132),IF(X133=2,K133-SUM(M$8:M132),IF(X132=2,1-SUM(M$8:M132)," "))))</f>
        <v xml:space="preserve"> </v>
      </c>
      <c r="N133" s="1" t="str">
        <f t="shared" si="33"/>
        <v xml:space="preserve"> </v>
      </c>
      <c r="P133" s="3" t="str">
        <f>IF(O133="Plus",$K133,IF(O133="Basis",$K133-SUM(P$8:P132),IF(O133="Breedte",$K133-SUM(P$8:P132),IF(O132="Breedte",1-SUM(P$8:P132)," "))))</f>
        <v xml:space="preserve"> </v>
      </c>
      <c r="Q133" s="57" t="str">
        <f t="shared" si="49"/>
        <v/>
      </c>
      <c r="R133" s="123">
        <f t="shared" si="47"/>
        <v>183</v>
      </c>
      <c r="S133" s="12">
        <f t="shared" si="42"/>
        <v>80</v>
      </c>
      <c r="T133" s="18">
        <f t="shared" si="34"/>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5"/>
        <v>1</v>
      </c>
      <c r="Z133" s="12">
        <f t="shared" si="36"/>
        <v>1</v>
      </c>
      <c r="AA133" s="12">
        <f t="shared" si="37"/>
        <v>1</v>
      </c>
      <c r="AB133" s="12">
        <f t="shared" si="38"/>
        <v>1</v>
      </c>
      <c r="AD133" s="12">
        <f t="shared" si="43"/>
        <v>80</v>
      </c>
      <c r="AE133" s="18">
        <f t="shared" si="39"/>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40"/>
        <v>1</v>
      </c>
      <c r="AK133" s="12">
        <f t="shared" si="44"/>
        <v>1</v>
      </c>
      <c r="AL133" s="12">
        <f t="shared" si="45"/>
        <v>1</v>
      </c>
      <c r="AM133" s="12">
        <f t="shared" si="46"/>
        <v>1</v>
      </c>
    </row>
    <row r="134" spans="1:39" ht="12" customHeight="1" x14ac:dyDescent="0.15">
      <c r="A134" s="5">
        <f t="shared" si="28"/>
        <v>0</v>
      </c>
      <c r="B134" s="5">
        <f t="shared" si="29"/>
        <v>0</v>
      </c>
      <c r="C134" s="14">
        <f t="shared" si="41"/>
        <v>79</v>
      </c>
      <c r="F134" s="241">
        <f>VLOOKUP(C134,Blad1!$A:$B,2,0)</f>
        <v>182</v>
      </c>
      <c r="G134" s="67" t="str">
        <f t="shared" si="30"/>
        <v/>
      </c>
      <c r="H134" s="4" t="str">
        <f>IF(G134="I",$K134,IF(G134="II",$K134-SUM(H$8:H133),IF(G134="III",$K134-SUM(H$8:H133),IF(G134="IV",$K134-SUM(H$8:H133),IF(G134="V",1-SUM(H$8:H133)," ")))))</f>
        <v xml:space="preserve"> </v>
      </c>
      <c r="I134" s="68" t="str">
        <f t="shared" si="31"/>
        <v/>
      </c>
      <c r="J134" s="43" t="str">
        <f>IF(I134="A",$K134,IF(I134="B",$K134-SUM(J$8:J133),IF(I134="C",$K134-SUM(J$8:J133),IF(I134="D",$K134-SUM(J$8:J133),IF(I134="E",1-SUM(J$8:J133)," ")))))</f>
        <v xml:space="preserve"> </v>
      </c>
      <c r="K134" s="1">
        <f>IF(C$4=0,0,(SUM(D$8:D134)/C$4))</f>
        <v>0</v>
      </c>
      <c r="L134" s="9" t="str">
        <f t="shared" si="32"/>
        <v xml:space="preserve"> </v>
      </c>
      <c r="M134" s="2" t="str">
        <f>IF(U134=2,K134,IF(W134=2,K134-SUM(M$8:M133),IF(X134=2,K134-SUM(M$8:M133),IF(X133=2,1-SUM(M$8:M133)," "))))</f>
        <v xml:space="preserve"> </v>
      </c>
      <c r="N134" s="1" t="str">
        <f t="shared" si="33"/>
        <v xml:space="preserve"> </v>
      </c>
      <c r="P134" s="3" t="str">
        <f>IF(O134="Plus",$K134,IF(O134="Basis",$K134-SUM(P$8:P133),IF(O134="Breedte",$K134-SUM(P$8:P133),IF(O133="Breedte",1-SUM(P$8:P133)," "))))</f>
        <v xml:space="preserve"> </v>
      </c>
      <c r="Q134" s="57" t="str">
        <f t="shared" si="49"/>
        <v/>
      </c>
      <c r="R134" s="123">
        <f t="shared" si="47"/>
        <v>182</v>
      </c>
      <c r="S134" s="12">
        <f t="shared" si="42"/>
        <v>79</v>
      </c>
      <c r="T134" s="18">
        <f t="shared" si="34"/>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5"/>
        <v>1</v>
      </c>
      <c r="Z134" s="12">
        <f t="shared" si="36"/>
        <v>1</v>
      </c>
      <c r="AA134" s="12">
        <f t="shared" si="37"/>
        <v>1</v>
      </c>
      <c r="AB134" s="12">
        <f t="shared" si="38"/>
        <v>1</v>
      </c>
      <c r="AD134" s="12">
        <f t="shared" si="43"/>
        <v>79</v>
      </c>
      <c r="AE134" s="18">
        <f t="shared" si="39"/>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40"/>
        <v>1</v>
      </c>
      <c r="AK134" s="12">
        <f t="shared" si="44"/>
        <v>1</v>
      </c>
      <c r="AL134" s="12">
        <f t="shared" si="45"/>
        <v>1</v>
      </c>
      <c r="AM134" s="12">
        <f t="shared" si="46"/>
        <v>1</v>
      </c>
    </row>
    <row r="135" spans="1:39" ht="12" customHeight="1" x14ac:dyDescent="0.15">
      <c r="A135" s="5">
        <f t="shared" si="28"/>
        <v>0</v>
      </c>
      <c r="B135" s="5">
        <f t="shared" si="29"/>
        <v>0</v>
      </c>
      <c r="C135" s="14">
        <f t="shared" si="41"/>
        <v>78</v>
      </c>
      <c r="F135" s="241">
        <f>VLOOKUP(C135,Blad1!$A:$B,2,0)</f>
        <v>182</v>
      </c>
      <c r="G135" s="67" t="str">
        <f t="shared" si="30"/>
        <v/>
      </c>
      <c r="H135" s="4" t="str">
        <f>IF(G135="I",$K135,IF(G135="II",$K135-SUM(H$8:H134),IF(G135="III",$K135-SUM(H$8:H134),IF(G135="IV",$K135-SUM(H$8:H134),IF(G135="V",1-SUM(H$8:H134)," ")))))</f>
        <v xml:space="preserve"> </v>
      </c>
      <c r="I135" s="68" t="str">
        <f t="shared" si="31"/>
        <v/>
      </c>
      <c r="J135" s="43" t="str">
        <f>IF(I135="A",$K135,IF(I135="B",$K135-SUM(J$8:J134),IF(I135="C",$K135-SUM(J$8:J134),IF(I135="D",$K135-SUM(J$8:J134),IF(I135="E",1-SUM(J$8:J134)," ")))))</f>
        <v xml:space="preserve"> </v>
      </c>
      <c r="K135" s="1">
        <f>IF(C$4=0,0,(SUM(D$8:D135)/C$4))</f>
        <v>0</v>
      </c>
      <c r="L135" s="9" t="str">
        <f t="shared" si="32"/>
        <v xml:space="preserve"> </v>
      </c>
      <c r="M135" s="2" t="str">
        <f>IF(U135=2,K135,IF(W135=2,K135-SUM(M$8:M134),IF(X135=2,K135-SUM(M$8:M134),IF(X134=2,1-SUM(M$8:M134)," "))))</f>
        <v xml:space="preserve"> </v>
      </c>
      <c r="N135" s="1" t="str">
        <f t="shared" si="33"/>
        <v xml:space="preserve"> </v>
      </c>
      <c r="P135" s="3" t="str">
        <f>IF(O135="Plus",$K135,IF(O135="Basis",$K135-SUM(P$8:P134),IF(O135="Breedte",$K135-SUM(P$8:P134),IF(O134="Breedte",1-SUM(P$8:P134)," "))))</f>
        <v xml:space="preserve"> </v>
      </c>
      <c r="Q135" s="57" t="str">
        <f t="shared" si="49"/>
        <v/>
      </c>
      <c r="R135" s="123">
        <f t="shared" si="47"/>
        <v>182</v>
      </c>
      <c r="S135" s="12">
        <f t="shared" si="42"/>
        <v>78</v>
      </c>
      <c r="T135" s="18">
        <f t="shared" si="34"/>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5"/>
        <v>1</v>
      </c>
      <c r="Z135" s="12">
        <f t="shared" si="36"/>
        <v>1</v>
      </c>
      <c r="AA135" s="12">
        <f t="shared" si="37"/>
        <v>1</v>
      </c>
      <c r="AB135" s="12">
        <f t="shared" si="38"/>
        <v>1</v>
      </c>
      <c r="AD135" s="12">
        <f t="shared" si="43"/>
        <v>78</v>
      </c>
      <c r="AE135" s="18">
        <f t="shared" si="39"/>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40"/>
        <v>1</v>
      </c>
      <c r="AK135" s="12">
        <f t="shared" si="44"/>
        <v>1</v>
      </c>
      <c r="AL135" s="12">
        <f t="shared" si="45"/>
        <v>1</v>
      </c>
      <c r="AM135" s="12">
        <f t="shared" si="46"/>
        <v>1</v>
      </c>
    </row>
    <row r="136" spans="1:39" ht="12" customHeight="1" x14ac:dyDescent="0.15">
      <c r="A136" s="5">
        <f t="shared" si="28"/>
        <v>0</v>
      </c>
      <c r="B136" s="5">
        <f t="shared" si="29"/>
        <v>0</v>
      </c>
      <c r="C136" s="14">
        <f t="shared" si="41"/>
        <v>77</v>
      </c>
      <c r="F136" s="241">
        <f>VLOOKUP(C136,Blad1!$A:$B,2,0)</f>
        <v>181</v>
      </c>
      <c r="G136" s="67" t="str">
        <f t="shared" si="30"/>
        <v/>
      </c>
      <c r="H136" s="4" t="str">
        <f>IF(G136="I",$K136,IF(G136="II",$K136-SUM(H$8:H135),IF(G136="III",$K136-SUM(H$8:H135),IF(G136="IV",$K136-SUM(H$8:H135),IF(G136="V",1-SUM(H$8:H135)," ")))))</f>
        <v xml:space="preserve"> </v>
      </c>
      <c r="I136" s="68" t="str">
        <f t="shared" si="31"/>
        <v/>
      </c>
      <c r="J136" s="43" t="str">
        <f>IF(I136="A",$K136,IF(I136="B",$K136-SUM(J$8:J135),IF(I136="C",$K136-SUM(J$8:J135),IF(I136="D",$K136-SUM(J$8:J135),IF(I136="E",1-SUM(J$8:J135)," ")))))</f>
        <v xml:space="preserve"> </v>
      </c>
      <c r="K136" s="1">
        <f>IF(C$4=0,0,(SUM(D$8:D136)/C$4))</f>
        <v>0</v>
      </c>
      <c r="L136" s="9" t="str">
        <f t="shared" si="32"/>
        <v xml:space="preserve"> </v>
      </c>
      <c r="M136" s="2" t="str">
        <f>IF(U136=2,K136,IF(W136=2,K136-SUM(M$8:M135),IF(X136=2,K136-SUM(M$8:M135),IF(X135=2,1-SUM(M$8:M135)," "))))</f>
        <v xml:space="preserve"> </v>
      </c>
      <c r="N136" s="1" t="str">
        <f t="shared" si="33"/>
        <v xml:space="preserve"> </v>
      </c>
      <c r="P136" s="3" t="str">
        <f>IF(O136="Plus",$K136,IF(O136="Basis",$K136-SUM(P$8:P135),IF(O136="Breedte",$K136-SUM(P$8:P135),IF(O135="Breedte",1-SUM(P$8:P135)," "))))</f>
        <v xml:space="preserve"> </v>
      </c>
      <c r="Q136" s="57" t="str">
        <f t="shared" si="49"/>
        <v/>
      </c>
      <c r="R136" s="123">
        <f t="shared" si="47"/>
        <v>181</v>
      </c>
      <c r="S136" s="12">
        <f t="shared" si="42"/>
        <v>77</v>
      </c>
      <c r="T136" s="18">
        <f t="shared" si="34"/>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5"/>
        <v>1</v>
      </c>
      <c r="Z136" s="12">
        <f t="shared" si="36"/>
        <v>1</v>
      </c>
      <c r="AA136" s="12">
        <f t="shared" si="37"/>
        <v>1</v>
      </c>
      <c r="AB136" s="12">
        <f t="shared" si="38"/>
        <v>1</v>
      </c>
      <c r="AD136" s="12">
        <f t="shared" si="43"/>
        <v>77</v>
      </c>
      <c r="AE136" s="18">
        <f t="shared" si="39"/>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40"/>
        <v>1</v>
      </c>
      <c r="AK136" s="12">
        <f t="shared" si="44"/>
        <v>1</v>
      </c>
      <c r="AL136" s="12">
        <f t="shared" si="45"/>
        <v>1</v>
      </c>
      <c r="AM136" s="12">
        <f t="shared" si="46"/>
        <v>1</v>
      </c>
    </row>
    <row r="137" spans="1:39" ht="12" customHeight="1" x14ac:dyDescent="0.15">
      <c r="A137" s="5">
        <f t="shared" ref="A137:A200" si="50">IF(I137="A",25,IF(I137="B",25,IF(I137="C",25,IF(I137="D",15,IF(I137="E",10,0)))))</f>
        <v>0</v>
      </c>
      <c r="B137" s="5">
        <f t="shared" ref="B137:B200" si="51">IF(G137="I",20,IF(G137="II",20,IF(G137="III",20,IF(G137="IV",20,IF(G137="V",20,0)))))</f>
        <v>0</v>
      </c>
      <c r="C137" s="14">
        <f t="shared" si="41"/>
        <v>76</v>
      </c>
      <c r="F137" s="241">
        <f>VLOOKUP(C137,Blad1!$A:$B,2,0)</f>
        <v>181</v>
      </c>
      <c r="G137" s="67" t="str">
        <f t="shared" ref="G137:G200" si="52">IF(C137=141,"I",IF(C137=124,"II",IF(C137=108,"III",IF(C137=89,"IV",IF(C137=0,"V","")))))</f>
        <v/>
      </c>
      <c r="H137" s="4" t="str">
        <f>IF(G137="I",$K137,IF(G137="II",$K137-SUM(H$8:H136),IF(G137="III",$K137-SUM(H$8:H136),IF(G137="IV",$K137-SUM(H$8:H136),IF(G137="V",1-SUM(H$8:H136)," ")))))</f>
        <v xml:space="preserve"> </v>
      </c>
      <c r="I137" s="68" t="str">
        <f t="shared" ref="I137:I200" si="53">IF(C137=36,"A",IF(C137=27,"B",IF(C137=17,"C",IF(C137=8,"D",IF(C137=0,"E","")))))</f>
        <v/>
      </c>
      <c r="J137" s="43" t="str">
        <f>IF(I137="A",$K137,IF(I137="B",$K137-SUM(J$8:J136),IF(I137="C",$K137-SUM(J$8:J136),IF(I137="D",$K137-SUM(J$8:J136),IF(I137="E",1-SUM(J$8:J136)," ")))))</f>
        <v xml:space="preserve"> </v>
      </c>
      <c r="K137" s="1">
        <f>IF(C$4=0,0,(SUM(D$8:D137)/C$4))</f>
        <v>0</v>
      </c>
      <c r="L137" s="9" t="str">
        <f t="shared" ref="L137:L200" si="54">IF(U137=2,"Plus",IF(W137=2,"Basis",IF(X137=2,"Breedte"," ")))</f>
        <v xml:space="preserve"> </v>
      </c>
      <c r="M137" s="2" t="str">
        <f>IF(U137=2,K137,IF(W137=2,K137-SUM(M$8:M136),IF(X137=2,K137-SUM(M$8:M136),IF(X136=2,1-SUM(M$8:M136)," "))))</f>
        <v xml:space="preserve"> </v>
      </c>
      <c r="N137" s="1" t="str">
        <f t="shared" ref="N137:N200" si="55">IF(OR(O137="Plus",O137="Basis",O137="Breedte"),K137," ")</f>
        <v xml:space="preserve"> </v>
      </c>
      <c r="P137" s="3" t="str">
        <f>IF(O137="Plus",$K137,IF(O137="Basis",$K137-SUM(P$8:P136),IF(O137="Breedte",$K137-SUM(P$8:P136),IF(O136="Breedte",1-SUM(P$8:P136)," "))))</f>
        <v xml:space="preserve"> </v>
      </c>
      <c r="Q137" s="57" t="str">
        <f t="shared" si="49"/>
        <v/>
      </c>
      <c r="R137" s="123">
        <f t="shared" si="47"/>
        <v>181</v>
      </c>
      <c r="S137" s="12">
        <f t="shared" si="42"/>
        <v>76</v>
      </c>
      <c r="T137" s="18">
        <f t="shared" ref="T137:T200" si="56">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7">IF(D137=0,1,ABS(K137-0.2))</f>
        <v>1</v>
      </c>
      <c r="Z137" s="12">
        <f t="shared" ref="Z137:Z200" si="58">IF(D137=0,1,ABS(K137-0.5))</f>
        <v>1</v>
      </c>
      <c r="AA137" s="12">
        <f t="shared" ref="AA137:AA200" si="59">IF(D137=0,1,ABS(K137-0.8))</f>
        <v>1</v>
      </c>
      <c r="AB137" s="12">
        <f t="shared" ref="AB137:AB200" si="60">IF(D137=0,1,ABS(K137-1))</f>
        <v>1</v>
      </c>
      <c r="AD137" s="12">
        <f t="shared" si="43"/>
        <v>76</v>
      </c>
      <c r="AE137" s="18">
        <f t="shared" ref="AE137:AE200" si="61">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62">IF(AE137=0,1,ABS(AH137-0.25))</f>
        <v>1</v>
      </c>
      <c r="AK137" s="12">
        <f t="shared" si="44"/>
        <v>1</v>
      </c>
      <c r="AL137" s="12">
        <f t="shared" si="45"/>
        <v>1</v>
      </c>
      <c r="AM137" s="12">
        <f t="shared" si="46"/>
        <v>1</v>
      </c>
    </row>
    <row r="138" spans="1:39" ht="12" customHeight="1" x14ac:dyDescent="0.15">
      <c r="A138" s="5">
        <f t="shared" si="50"/>
        <v>0</v>
      </c>
      <c r="B138" s="5">
        <f t="shared" si="51"/>
        <v>0</v>
      </c>
      <c r="C138" s="14">
        <f t="shared" ref="C138:C158" si="63">C137-1</f>
        <v>75</v>
      </c>
      <c r="F138" s="241">
        <f>VLOOKUP(C138,Blad1!$A:$B,2,0)</f>
        <v>180</v>
      </c>
      <c r="G138" s="67" t="str">
        <f t="shared" si="52"/>
        <v/>
      </c>
      <c r="H138" s="4" t="str">
        <f>IF(G138="I",$K138,IF(G138="II",$K138-SUM(H$8:H137),IF(G138="III",$K138-SUM(H$8:H137),IF(G138="IV",$K138-SUM(H$8:H137),IF(G138="V",1-SUM(H$8:H137)," ")))))</f>
        <v xml:space="preserve"> </v>
      </c>
      <c r="I138" s="68" t="str">
        <f t="shared" si="53"/>
        <v/>
      </c>
      <c r="J138" s="43" t="str">
        <f>IF(I138="A",$K138,IF(I138="B",$K138-SUM(J$8:J137),IF(I138="C",$K138-SUM(J$8:J137),IF(I138="D",$K138-SUM(J$8:J137),IF(I138="E",1-SUM(J$8:J137)," ")))))</f>
        <v xml:space="preserve"> </v>
      </c>
      <c r="K138" s="1">
        <f>IF(C$4=0,0,(SUM(D$8:D138)/C$4))</f>
        <v>0</v>
      </c>
      <c r="L138" s="9" t="str">
        <f t="shared" si="54"/>
        <v xml:space="preserve"> </v>
      </c>
      <c r="M138" s="2" t="str">
        <f>IF(U138=2,K138,IF(W138=2,K138-SUM(M$8:M137),IF(X138=2,K138-SUM(M$8:M137),IF(X137=2,1-SUM(M$8:M137)," "))))</f>
        <v xml:space="preserve"> </v>
      </c>
      <c r="N138" s="1" t="str">
        <f t="shared" si="55"/>
        <v xml:space="preserve"> </v>
      </c>
      <c r="P138" s="3" t="str">
        <f>IF(O138="Plus",$K138,IF(O138="Basis",$K138-SUM(P$8:P137),IF(O138="Breedte",$K138-SUM(P$8:P137),IF(O137="Breedte",1-SUM(P$8:P137)," "))))</f>
        <v xml:space="preserve"> </v>
      </c>
      <c r="Q138" s="57" t="str">
        <f t="shared" si="49"/>
        <v/>
      </c>
      <c r="R138" s="123">
        <f t="shared" si="47"/>
        <v>180</v>
      </c>
      <c r="S138" s="12">
        <f t="shared" ref="S138:S158" si="64">C138</f>
        <v>75</v>
      </c>
      <c r="T138" s="18">
        <f t="shared" si="56"/>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7"/>
        <v>1</v>
      </c>
      <c r="Z138" s="12">
        <f t="shared" si="58"/>
        <v>1</v>
      </c>
      <c r="AA138" s="12">
        <f t="shared" si="59"/>
        <v>1</v>
      </c>
      <c r="AB138" s="12">
        <f t="shared" si="60"/>
        <v>1</v>
      </c>
      <c r="AD138" s="12">
        <f t="shared" ref="AD138:AD201" si="65">S138</f>
        <v>75</v>
      </c>
      <c r="AE138" s="18">
        <f t="shared" si="61"/>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2"/>
        <v>1</v>
      </c>
      <c r="AK138" s="12">
        <f t="shared" ref="AK138:AK201" si="66">IF(T138=0,1,ABS(W138-0.5))</f>
        <v>1</v>
      </c>
      <c r="AL138" s="12">
        <f t="shared" ref="AL138:AL201" si="67">IF(T138=0,1,ABS(W138-0.75))</f>
        <v>1</v>
      </c>
      <c r="AM138" s="12">
        <f t="shared" ref="AM138:AM201" si="68">IF(T138=0,1,ABS(W138-0.9))</f>
        <v>1</v>
      </c>
    </row>
    <row r="139" spans="1:39" ht="12" customHeight="1" x14ac:dyDescent="0.15">
      <c r="A139" s="5">
        <f t="shared" si="50"/>
        <v>0</v>
      </c>
      <c r="B139" s="5">
        <f t="shared" si="51"/>
        <v>0</v>
      </c>
      <c r="C139" s="14">
        <f t="shared" si="63"/>
        <v>74</v>
      </c>
      <c r="F139" s="241">
        <f>VLOOKUP(C139,Blad1!$A:$B,2,0)</f>
        <v>180</v>
      </c>
      <c r="G139" s="67" t="str">
        <f t="shared" si="52"/>
        <v/>
      </c>
      <c r="H139" s="4" t="str">
        <f>IF(G139="I",$K139,IF(G139="II",$K139-SUM(H$8:H138),IF(G139="III",$K139-SUM(H$8:H138),IF(G139="IV",$K139-SUM(H$8:H138),IF(G139="V",1-SUM(H$8:H138)," ")))))</f>
        <v xml:space="preserve"> </v>
      </c>
      <c r="I139" s="68" t="str">
        <f t="shared" si="53"/>
        <v/>
      </c>
      <c r="J139" s="43" t="str">
        <f>IF(I139="A",$K139,IF(I139="B",$K139-SUM(J$8:J138),IF(I139="C",$K139-SUM(J$8:J138),IF(I139="D",$K139-SUM(J$8:J138),IF(I139="E",1-SUM(J$8:J138)," ")))))</f>
        <v xml:space="preserve"> </v>
      </c>
      <c r="K139" s="1">
        <f>IF(C$4=0,0,(SUM(D$8:D139)/C$4))</f>
        <v>0</v>
      </c>
      <c r="L139" s="9" t="str">
        <f t="shared" si="54"/>
        <v xml:space="preserve"> </v>
      </c>
      <c r="M139" s="2" t="str">
        <f>IF(U139=2,K139,IF(W139=2,K139-SUM(M$8:M138),IF(X139=2,K139-SUM(M$8:M138),IF(X138=2,1-SUM(M$8:M138)," "))))</f>
        <v xml:space="preserve"> </v>
      </c>
      <c r="N139" s="1" t="str">
        <f t="shared" si="55"/>
        <v xml:space="preserve"> </v>
      </c>
      <c r="P139" s="3" t="str">
        <f>IF(O139="Plus",$K139,IF(O139="Basis",$K139-SUM(P$8:P138),IF(O139="Breedte",$K139-SUM(P$8:P138),IF(O138="Breedte",1-SUM(P$8:P138)," "))))</f>
        <v xml:space="preserve"> </v>
      </c>
      <c r="Q139" s="57" t="str">
        <f t="shared" si="49"/>
        <v/>
      </c>
      <c r="R139" s="123">
        <f t="shared" si="47"/>
        <v>180</v>
      </c>
      <c r="S139" s="12">
        <f t="shared" si="64"/>
        <v>74</v>
      </c>
      <c r="T139" s="18">
        <f t="shared" si="56"/>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7"/>
        <v>1</v>
      </c>
      <c r="Z139" s="12">
        <f t="shared" si="58"/>
        <v>1</v>
      </c>
      <c r="AA139" s="12">
        <f t="shared" si="59"/>
        <v>1</v>
      </c>
      <c r="AB139" s="12">
        <f t="shared" si="60"/>
        <v>1</v>
      </c>
      <c r="AD139" s="12">
        <f t="shared" si="65"/>
        <v>74</v>
      </c>
      <c r="AE139" s="18">
        <f t="shared" si="61"/>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2"/>
        <v>1</v>
      </c>
      <c r="AK139" s="12">
        <f t="shared" si="66"/>
        <v>1</v>
      </c>
      <c r="AL139" s="12">
        <f t="shared" si="67"/>
        <v>1</v>
      </c>
      <c r="AM139" s="12">
        <f t="shared" si="68"/>
        <v>1</v>
      </c>
    </row>
    <row r="140" spans="1:39" ht="12" customHeight="1" x14ac:dyDescent="0.15">
      <c r="A140" s="5">
        <f t="shared" si="50"/>
        <v>0</v>
      </c>
      <c r="B140" s="5">
        <f t="shared" si="51"/>
        <v>0</v>
      </c>
      <c r="C140" s="14">
        <f t="shared" si="63"/>
        <v>73</v>
      </c>
      <c r="F140" s="241">
        <f>VLOOKUP(C140,Blad1!$A:$B,2,0)</f>
        <v>179</v>
      </c>
      <c r="G140" s="67" t="str">
        <f t="shared" si="52"/>
        <v/>
      </c>
      <c r="H140" s="4" t="str">
        <f>IF(G140="I",$K140,IF(G140="II",$K140-SUM(H$8:H139),IF(G140="III",$K140-SUM(H$8:H139),IF(G140="IV",$K140-SUM(H$8:H139),IF(G140="V",1-SUM(H$8:H139)," ")))))</f>
        <v xml:space="preserve"> </v>
      </c>
      <c r="I140" s="68" t="str">
        <f t="shared" si="53"/>
        <v/>
      </c>
      <c r="J140" s="43" t="str">
        <f>IF(I140="A",$K140,IF(I140="B",$K140-SUM(J$8:J139),IF(I140="C",$K140-SUM(J$8:J139),IF(I140="D",$K140-SUM(J$8:J139),IF(I140="E",1-SUM(J$8:J139)," ")))))</f>
        <v xml:space="preserve"> </v>
      </c>
      <c r="K140" s="1">
        <f>IF(C$4=0,0,(SUM(D$8:D140)/C$4))</f>
        <v>0</v>
      </c>
      <c r="L140" s="9" t="str">
        <f t="shared" si="54"/>
        <v xml:space="preserve"> </v>
      </c>
      <c r="M140" s="2" t="str">
        <f>IF(U140=2,K140,IF(W140=2,K140-SUM(M$8:M139),IF(X140=2,K140-SUM(M$8:M139),IF(X139=2,1-SUM(M$8:M139)," "))))</f>
        <v xml:space="preserve"> </v>
      </c>
      <c r="N140" s="1" t="str">
        <f t="shared" si="55"/>
        <v xml:space="preserve"> </v>
      </c>
      <c r="P140" s="3" t="str">
        <f>IF(O140="Plus",$K140,IF(O140="Basis",$K140-SUM(P$8:P139),IF(O140="Breedte",$K140-SUM(P$8:P139),IF(O139="Breedte",1-SUM(P$8:P139)," "))))</f>
        <v xml:space="preserve"> </v>
      </c>
      <c r="Q140" s="57" t="str">
        <f t="shared" si="49"/>
        <v/>
      </c>
      <c r="R140" s="123">
        <f t="shared" ref="R140:R201" si="69">F140</f>
        <v>179</v>
      </c>
      <c r="S140" s="12">
        <f t="shared" si="64"/>
        <v>73</v>
      </c>
      <c r="T140" s="18">
        <f t="shared" si="56"/>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7"/>
        <v>1</v>
      </c>
      <c r="Z140" s="12">
        <f t="shared" si="58"/>
        <v>1</v>
      </c>
      <c r="AA140" s="12">
        <f t="shared" si="59"/>
        <v>1</v>
      </c>
      <c r="AB140" s="12">
        <f t="shared" si="60"/>
        <v>1</v>
      </c>
      <c r="AD140" s="12">
        <f t="shared" si="65"/>
        <v>73</v>
      </c>
      <c r="AE140" s="18">
        <f t="shared" si="61"/>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2"/>
        <v>1</v>
      </c>
      <c r="AK140" s="12">
        <f t="shared" si="66"/>
        <v>1</v>
      </c>
      <c r="AL140" s="12">
        <f t="shared" si="67"/>
        <v>1</v>
      </c>
      <c r="AM140" s="12">
        <f t="shared" si="68"/>
        <v>1</v>
      </c>
    </row>
    <row r="141" spans="1:39" ht="12" customHeight="1" x14ac:dyDescent="0.15">
      <c r="A141" s="5">
        <f t="shared" si="50"/>
        <v>0</v>
      </c>
      <c r="B141" s="5">
        <f t="shared" si="51"/>
        <v>0</v>
      </c>
      <c r="C141" s="14">
        <f t="shared" si="63"/>
        <v>72</v>
      </c>
      <c r="F141" s="241">
        <f>VLOOKUP(C141,Blad1!$A:$B,2,0)</f>
        <v>179</v>
      </c>
      <c r="G141" s="67" t="str">
        <f t="shared" si="52"/>
        <v/>
      </c>
      <c r="H141" s="4" t="str">
        <f>IF(G141="I",$K141,IF(G141="II",$K141-SUM(H$8:H140),IF(G141="III",$K141-SUM(H$8:H140),IF(G141="IV",$K141-SUM(H$8:H140),IF(G141="V",1-SUM(H$8:H140)," ")))))</f>
        <v xml:space="preserve"> </v>
      </c>
      <c r="I141" s="68" t="str">
        <f t="shared" si="53"/>
        <v/>
      </c>
      <c r="J141" s="43" t="str">
        <f>IF(I141="A",$K141,IF(I141="B",$K141-SUM(J$8:J140),IF(I141="C",$K141-SUM(J$8:J140),IF(I141="D",$K141-SUM(J$8:J140),IF(I141="E",1-SUM(J$8:J140)," ")))))</f>
        <v xml:space="preserve"> </v>
      </c>
      <c r="K141" s="1">
        <f>IF(C$4=0,0,(SUM(D$8:D141)/C$4))</f>
        <v>0</v>
      </c>
      <c r="L141" s="9" t="str">
        <f t="shared" si="54"/>
        <v xml:space="preserve"> </v>
      </c>
      <c r="M141" s="2" t="str">
        <f>IF(U141=2,K141,IF(W141=2,K141-SUM(M$8:M140),IF(X141=2,K141-SUM(M$8:M140),IF(X140=2,1-SUM(M$8:M140)," "))))</f>
        <v xml:space="preserve"> </v>
      </c>
      <c r="N141" s="1" t="str">
        <f t="shared" si="55"/>
        <v xml:space="preserve"> </v>
      </c>
      <c r="P141" s="3" t="str">
        <f>IF(O141="Plus",$K141,IF(O141="Basis",$K141-SUM(P$8:P140),IF(O141="Breedte",$K141-SUM(P$8:P140),IF(O140="Breedte",1-SUM(P$8:P140)," "))))</f>
        <v xml:space="preserve"> </v>
      </c>
      <c r="Q141" s="57" t="str">
        <f t="shared" si="49"/>
        <v/>
      </c>
      <c r="R141" s="123">
        <f t="shared" si="69"/>
        <v>179</v>
      </c>
      <c r="S141" s="12">
        <f t="shared" si="64"/>
        <v>72</v>
      </c>
      <c r="T141" s="18">
        <f t="shared" si="56"/>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7"/>
        <v>1</v>
      </c>
      <c r="Z141" s="12">
        <f t="shared" si="58"/>
        <v>1</v>
      </c>
      <c r="AA141" s="12">
        <f t="shared" si="59"/>
        <v>1</v>
      </c>
      <c r="AB141" s="12">
        <f t="shared" si="60"/>
        <v>1</v>
      </c>
      <c r="AD141" s="12">
        <f t="shared" si="65"/>
        <v>72</v>
      </c>
      <c r="AE141" s="18">
        <f t="shared" si="61"/>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2"/>
        <v>1</v>
      </c>
      <c r="AK141" s="12">
        <f t="shared" si="66"/>
        <v>1</v>
      </c>
      <c r="AL141" s="12">
        <f t="shared" si="67"/>
        <v>1</v>
      </c>
      <c r="AM141" s="12">
        <f t="shared" si="68"/>
        <v>1</v>
      </c>
    </row>
    <row r="142" spans="1:39" ht="12" customHeight="1" x14ac:dyDescent="0.15">
      <c r="A142" s="5">
        <f t="shared" si="50"/>
        <v>0</v>
      </c>
      <c r="B142" s="5">
        <f t="shared" si="51"/>
        <v>0</v>
      </c>
      <c r="C142" s="14">
        <f t="shared" si="63"/>
        <v>71</v>
      </c>
      <c r="F142" s="241">
        <f>VLOOKUP(C142,Blad1!$A:$B,2,0)</f>
        <v>178</v>
      </c>
      <c r="G142" s="67" t="str">
        <f t="shared" si="52"/>
        <v/>
      </c>
      <c r="H142" s="4" t="str">
        <f>IF(G142="I",$K142,IF(G142="II",$K142-SUM(H$8:H141),IF(G142="III",$K142-SUM(H$8:H141),IF(G142="IV",$K142-SUM(H$8:H141),IF(G142="V",1-SUM(H$8:H141)," ")))))</f>
        <v xml:space="preserve"> </v>
      </c>
      <c r="I142" s="68" t="str">
        <f t="shared" si="53"/>
        <v/>
      </c>
      <c r="J142" s="43" t="str">
        <f>IF(I142="A",$K142,IF(I142="B",$K142-SUM(J$8:J141),IF(I142="C",$K142-SUM(J$8:J141),IF(I142="D",$K142-SUM(J$8:J141),IF(I142="E",1-SUM(J$8:J141)," ")))))</f>
        <v xml:space="preserve"> </v>
      </c>
      <c r="K142" s="1">
        <f>IF(C$4=0,0,(SUM(D$8:D142)/C$4))</f>
        <v>0</v>
      </c>
      <c r="L142" s="9" t="str">
        <f t="shared" si="54"/>
        <v xml:space="preserve"> </v>
      </c>
      <c r="M142" s="2" t="str">
        <f>IF(U142=2,K142,IF(W142=2,K142-SUM(M$8:M141),IF(X142=2,K142-SUM(M$8:M141),IF(X141=2,1-SUM(M$8:M141)," "))))</f>
        <v xml:space="preserve"> </v>
      </c>
      <c r="N142" s="1" t="str">
        <f t="shared" si="55"/>
        <v xml:space="preserve"> </v>
      </c>
      <c r="P142" s="3" t="str">
        <f>IF(O142="Plus",$K142,IF(O142="Basis",$K142-SUM(P$8:P141),IF(O142="Breedte",$K142-SUM(P$8:P141),IF(O141="Breedte",1-SUM(P$8:P141)," "))))</f>
        <v xml:space="preserve"> </v>
      </c>
      <c r="Q142" s="57" t="str">
        <f t="shared" ref="Q142:Q173" si="70">IF(L141="plus",IF(E142=0,"",CONCATENATE(E142,",")),IF(L141="basis",IF(E142=0,"",CONCATENATE(E142,",")),CONCATENATE(Q141,IF(E142=0,"",CONCATENATE(E142,", ")))))</f>
        <v/>
      </c>
      <c r="R142" s="123">
        <f t="shared" si="69"/>
        <v>178</v>
      </c>
      <c r="S142" s="12">
        <f t="shared" si="64"/>
        <v>71</v>
      </c>
      <c r="T142" s="18">
        <f t="shared" si="56"/>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7"/>
        <v>1</v>
      </c>
      <c r="Z142" s="12">
        <f t="shared" si="58"/>
        <v>1</v>
      </c>
      <c r="AA142" s="12">
        <f t="shared" si="59"/>
        <v>1</v>
      </c>
      <c r="AB142" s="12">
        <f t="shared" si="60"/>
        <v>1</v>
      </c>
      <c r="AD142" s="12">
        <f t="shared" si="65"/>
        <v>71</v>
      </c>
      <c r="AE142" s="18">
        <f t="shared" si="61"/>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2"/>
        <v>1</v>
      </c>
      <c r="AK142" s="12">
        <f t="shared" si="66"/>
        <v>1</v>
      </c>
      <c r="AL142" s="12">
        <f t="shared" si="67"/>
        <v>1</v>
      </c>
      <c r="AM142" s="12">
        <f t="shared" si="68"/>
        <v>1</v>
      </c>
    </row>
    <row r="143" spans="1:39" ht="12" customHeight="1" x14ac:dyDescent="0.15">
      <c r="A143" s="5">
        <f t="shared" si="50"/>
        <v>0</v>
      </c>
      <c r="B143" s="5">
        <f t="shared" si="51"/>
        <v>0</v>
      </c>
      <c r="C143" s="14">
        <f t="shared" si="63"/>
        <v>70</v>
      </c>
      <c r="F143" s="241">
        <f>VLOOKUP(C143,Blad1!$A:$B,2,0)</f>
        <v>178</v>
      </c>
      <c r="G143" s="67" t="str">
        <f t="shared" si="52"/>
        <v/>
      </c>
      <c r="H143" s="4" t="str">
        <f>IF(G143="I",$K143,IF(G143="II",$K143-SUM(H$8:H142),IF(G143="III",$K143-SUM(H$8:H142),IF(G143="IV",$K143-SUM(H$8:H142),IF(G143="V",1-SUM(H$8:H142)," ")))))</f>
        <v xml:space="preserve"> </v>
      </c>
      <c r="I143" s="68" t="str">
        <f t="shared" si="53"/>
        <v/>
      </c>
      <c r="J143" s="43" t="str">
        <f>IF(I143="A",$K143,IF(I143="B",$K143-SUM(J$8:J142),IF(I143="C",$K143-SUM(J$8:J142),IF(I143="D",$K143-SUM(J$8:J142),IF(I143="E",1-SUM(J$8:J142)," ")))))</f>
        <v xml:space="preserve"> </v>
      </c>
      <c r="K143" s="1">
        <f>IF(C$4=0,0,(SUM(D$8:D143)/C$4))</f>
        <v>0</v>
      </c>
      <c r="L143" s="9" t="str">
        <f t="shared" si="54"/>
        <v xml:space="preserve"> </v>
      </c>
      <c r="M143" s="2" t="str">
        <f>IF(U143=2,K143,IF(W143=2,K143-SUM(M$8:M142),IF(X143=2,K143-SUM(M$8:M142),IF(X142=2,1-SUM(M$8:M142)," "))))</f>
        <v xml:space="preserve"> </v>
      </c>
      <c r="N143" s="1" t="str">
        <f t="shared" si="55"/>
        <v xml:space="preserve"> </v>
      </c>
      <c r="P143" s="3" t="str">
        <f>IF(O143="Plus",$K143,IF(O143="Basis",$K143-SUM(P$8:P142),IF(O143="Breedte",$K143-SUM(P$8:P142),IF(O142="Breedte",1-SUM(P$8:P142)," "))))</f>
        <v xml:space="preserve"> </v>
      </c>
      <c r="Q143" s="57" t="str">
        <f t="shared" si="70"/>
        <v/>
      </c>
      <c r="R143" s="123">
        <f t="shared" si="69"/>
        <v>178</v>
      </c>
      <c r="S143" s="12">
        <f t="shared" si="64"/>
        <v>70</v>
      </c>
      <c r="T143" s="18">
        <f t="shared" si="56"/>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7"/>
        <v>1</v>
      </c>
      <c r="Z143" s="12">
        <f t="shared" si="58"/>
        <v>1</v>
      </c>
      <c r="AA143" s="12">
        <f t="shared" si="59"/>
        <v>1</v>
      </c>
      <c r="AB143" s="12">
        <f t="shared" si="60"/>
        <v>1</v>
      </c>
      <c r="AD143" s="12">
        <f t="shared" si="65"/>
        <v>70</v>
      </c>
      <c r="AE143" s="18">
        <f t="shared" si="61"/>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2"/>
        <v>1</v>
      </c>
      <c r="AK143" s="12">
        <f t="shared" si="66"/>
        <v>1</v>
      </c>
      <c r="AL143" s="12">
        <f t="shared" si="67"/>
        <v>1</v>
      </c>
      <c r="AM143" s="12">
        <f t="shared" si="68"/>
        <v>1</v>
      </c>
    </row>
    <row r="144" spans="1:39" ht="12" customHeight="1" x14ac:dyDescent="0.15">
      <c r="A144" s="5">
        <f t="shared" si="50"/>
        <v>0</v>
      </c>
      <c r="B144" s="5">
        <f t="shared" si="51"/>
        <v>0</v>
      </c>
      <c r="C144" s="14">
        <f t="shared" si="63"/>
        <v>69</v>
      </c>
      <c r="F144" s="241">
        <f>VLOOKUP(C144,Blad1!$A:$B,2,0)</f>
        <v>177</v>
      </c>
      <c r="G144" s="67" t="str">
        <f t="shared" si="52"/>
        <v/>
      </c>
      <c r="H144" s="4" t="str">
        <f>IF(G144="I",$K144,IF(G144="II",$K144-SUM(H$8:H143),IF(G144="III",$K144-SUM(H$8:H143),IF(G144="IV",$K144-SUM(H$8:H143),IF(G144="V",1-SUM(H$8:H143)," ")))))</f>
        <v xml:space="preserve"> </v>
      </c>
      <c r="I144" s="68" t="str">
        <f t="shared" si="53"/>
        <v/>
      </c>
      <c r="J144" s="43" t="str">
        <f>IF(I144="A",$K144,IF(I144="B",$K144-SUM(J$8:J143),IF(I144="C",$K144-SUM(J$8:J143),IF(I144="D",$K144-SUM(J$8:J143),IF(I144="E",1-SUM(J$8:J143)," ")))))</f>
        <v xml:space="preserve"> </v>
      </c>
      <c r="K144" s="1">
        <f>IF(C$4=0,0,(SUM(D$8:D144)/C$4))</f>
        <v>0</v>
      </c>
      <c r="L144" s="9" t="str">
        <f t="shared" si="54"/>
        <v xml:space="preserve"> </v>
      </c>
      <c r="M144" s="2" t="str">
        <f>IF(U144=2,K144,IF(W144=2,K144-SUM(M$8:M143),IF(X144=2,K144-SUM(M$8:M143),IF(X143=2,1-SUM(M$8:M143)," "))))</f>
        <v xml:space="preserve"> </v>
      </c>
      <c r="N144" s="1" t="str">
        <f t="shared" si="55"/>
        <v xml:space="preserve"> </v>
      </c>
      <c r="P144" s="3" t="str">
        <f>IF(O144="Plus",$K144,IF(O144="Basis",$K144-SUM(P$8:P143),IF(O144="Breedte",$K144-SUM(P$8:P143),IF(O143="Breedte",1-SUM(P$8:P143)," "))))</f>
        <v xml:space="preserve"> </v>
      </c>
      <c r="Q144" s="57" t="str">
        <f t="shared" si="70"/>
        <v/>
      </c>
      <c r="R144" s="123">
        <f t="shared" si="69"/>
        <v>177</v>
      </c>
      <c r="S144" s="12">
        <f t="shared" si="64"/>
        <v>69</v>
      </c>
      <c r="T144" s="18">
        <f t="shared" si="56"/>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7"/>
        <v>1</v>
      </c>
      <c r="Z144" s="12">
        <f t="shared" si="58"/>
        <v>1</v>
      </c>
      <c r="AA144" s="12">
        <f t="shared" si="59"/>
        <v>1</v>
      </c>
      <c r="AB144" s="12">
        <f t="shared" si="60"/>
        <v>1</v>
      </c>
      <c r="AD144" s="12">
        <f t="shared" si="65"/>
        <v>69</v>
      </c>
      <c r="AE144" s="18">
        <f t="shared" si="61"/>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2"/>
        <v>1</v>
      </c>
      <c r="AK144" s="12">
        <f t="shared" si="66"/>
        <v>1</v>
      </c>
      <c r="AL144" s="12">
        <f t="shared" si="67"/>
        <v>1</v>
      </c>
      <c r="AM144" s="12">
        <f t="shared" si="68"/>
        <v>1</v>
      </c>
    </row>
    <row r="145" spans="1:39" ht="12" customHeight="1" x14ac:dyDescent="0.15">
      <c r="A145" s="5">
        <f t="shared" si="50"/>
        <v>0</v>
      </c>
      <c r="B145" s="5">
        <f t="shared" si="51"/>
        <v>0</v>
      </c>
      <c r="C145" s="14">
        <f t="shared" si="63"/>
        <v>68</v>
      </c>
      <c r="F145" s="241">
        <f>VLOOKUP(C145,Blad1!$A:$B,2,0)</f>
        <v>177</v>
      </c>
      <c r="G145" s="67" t="str">
        <f t="shared" si="52"/>
        <v/>
      </c>
      <c r="H145" s="4" t="str">
        <f>IF(G145="I",$K145,IF(G145="II",$K145-SUM(H$8:H144),IF(G145="III",$K145-SUM(H$8:H144),IF(G145="IV",$K145-SUM(H$8:H144),IF(G145="V",1-SUM(H$8:H144)," ")))))</f>
        <v xml:space="preserve"> </v>
      </c>
      <c r="I145" s="68" t="str">
        <f t="shared" si="53"/>
        <v/>
      </c>
      <c r="J145" s="43" t="str">
        <f>IF(I145="A",$K145,IF(I145="B",$K145-SUM(J$8:J144),IF(I145="C",$K145-SUM(J$8:J144),IF(I145="D",$K145-SUM(J$8:J144),IF(I145="E",1-SUM(J$8:J144)," ")))))</f>
        <v xml:space="preserve"> </v>
      </c>
      <c r="K145" s="1">
        <f>IF(C$4=0,0,(SUM(D$8:D145)/C$4))</f>
        <v>0</v>
      </c>
      <c r="L145" s="9" t="str">
        <f t="shared" si="54"/>
        <v xml:space="preserve"> </v>
      </c>
      <c r="M145" s="2" t="str">
        <f>IF(U145=2,K145,IF(W145=2,K145-SUM(M$8:M144),IF(X145=2,K145-SUM(M$8:M144),IF(X144=2,1-SUM(M$8:M144)," "))))</f>
        <v xml:space="preserve"> </v>
      </c>
      <c r="N145" s="1" t="str">
        <f t="shared" si="55"/>
        <v xml:space="preserve"> </v>
      </c>
      <c r="P145" s="3" t="str">
        <f>IF(O145="Plus",$K145,IF(O145="Basis",$K145-SUM(P$8:P144),IF(O145="Breedte",$K145-SUM(P$8:P144),IF(O144="Breedte",1-SUM(P$8:P144)," "))))</f>
        <v xml:space="preserve"> </v>
      </c>
      <c r="Q145" s="57" t="str">
        <f t="shared" si="70"/>
        <v/>
      </c>
      <c r="R145" s="123">
        <f t="shared" si="69"/>
        <v>177</v>
      </c>
      <c r="S145" s="12">
        <f t="shared" si="64"/>
        <v>68</v>
      </c>
      <c r="T145" s="18">
        <f t="shared" si="56"/>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7"/>
        <v>1</v>
      </c>
      <c r="Z145" s="12">
        <f t="shared" si="58"/>
        <v>1</v>
      </c>
      <c r="AA145" s="12">
        <f t="shared" si="59"/>
        <v>1</v>
      </c>
      <c r="AB145" s="12">
        <f t="shared" si="60"/>
        <v>1</v>
      </c>
      <c r="AD145" s="12">
        <f t="shared" si="65"/>
        <v>68</v>
      </c>
      <c r="AE145" s="18">
        <f t="shared" si="61"/>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2"/>
        <v>1</v>
      </c>
      <c r="AK145" s="12">
        <f t="shared" si="66"/>
        <v>1</v>
      </c>
      <c r="AL145" s="12">
        <f t="shared" si="67"/>
        <v>1</v>
      </c>
      <c r="AM145" s="12">
        <f t="shared" si="68"/>
        <v>1</v>
      </c>
    </row>
    <row r="146" spans="1:39" ht="12" customHeight="1" x14ac:dyDescent="0.15">
      <c r="A146" s="5">
        <f t="shared" si="50"/>
        <v>0</v>
      </c>
      <c r="B146" s="5">
        <f t="shared" si="51"/>
        <v>0</v>
      </c>
      <c r="C146" s="14">
        <f t="shared" si="63"/>
        <v>67</v>
      </c>
      <c r="F146" s="241">
        <f>VLOOKUP(C146,Blad1!$A:$B,2,0)</f>
        <v>176</v>
      </c>
      <c r="G146" s="67" t="str">
        <f t="shared" si="52"/>
        <v/>
      </c>
      <c r="H146" s="4" t="str">
        <f>IF(G146="I",$K146,IF(G146="II",$K146-SUM(H$8:H145),IF(G146="III",$K146-SUM(H$8:H145),IF(G146="IV",$K146-SUM(H$8:H145),IF(G146="V",1-SUM(H$8:H145)," ")))))</f>
        <v xml:space="preserve"> </v>
      </c>
      <c r="I146" s="68" t="str">
        <f t="shared" si="53"/>
        <v/>
      </c>
      <c r="J146" s="43" t="str">
        <f>IF(I146="A",$K146,IF(I146="B",$K146-SUM(J$8:J145),IF(I146="C",$K146-SUM(J$8:J145),IF(I146="D",$K146-SUM(J$8:J145),IF(I146="E",1-SUM(J$8:J145)," ")))))</f>
        <v xml:space="preserve"> </v>
      </c>
      <c r="K146" s="1">
        <f>IF(C$4=0,0,(SUM(D$8:D146)/C$4))</f>
        <v>0</v>
      </c>
      <c r="L146" s="9" t="str">
        <f t="shared" si="54"/>
        <v xml:space="preserve"> </v>
      </c>
      <c r="M146" s="2" t="str">
        <f>IF(U146=2,K146,IF(W146=2,K146-SUM(M$8:M145),IF(X146=2,K146-SUM(M$8:M145),IF(X145=2,1-SUM(M$8:M145)," "))))</f>
        <v xml:space="preserve"> </v>
      </c>
      <c r="N146" s="1" t="str">
        <f t="shared" si="55"/>
        <v xml:space="preserve"> </v>
      </c>
      <c r="P146" s="3" t="str">
        <f>IF(O146="Plus",$K146,IF(O146="Basis",$K146-SUM(P$8:P145),IF(O146="Breedte",$K146-SUM(P$8:P145),IF(O145="Breedte",1-SUM(P$8:P145)," "))))</f>
        <v xml:space="preserve"> </v>
      </c>
      <c r="Q146" s="57" t="str">
        <f t="shared" si="70"/>
        <v/>
      </c>
      <c r="R146" s="123">
        <f t="shared" si="69"/>
        <v>176</v>
      </c>
      <c r="S146" s="12">
        <f t="shared" si="64"/>
        <v>67</v>
      </c>
      <c r="T146" s="18">
        <f t="shared" si="56"/>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7"/>
        <v>1</v>
      </c>
      <c r="Z146" s="12">
        <f t="shared" si="58"/>
        <v>1</v>
      </c>
      <c r="AA146" s="12">
        <f t="shared" si="59"/>
        <v>1</v>
      </c>
      <c r="AB146" s="12">
        <f t="shared" si="60"/>
        <v>1</v>
      </c>
      <c r="AD146" s="12">
        <f t="shared" si="65"/>
        <v>67</v>
      </c>
      <c r="AE146" s="18">
        <f t="shared" si="61"/>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2"/>
        <v>1</v>
      </c>
      <c r="AK146" s="12">
        <f t="shared" si="66"/>
        <v>1</v>
      </c>
      <c r="AL146" s="12">
        <f t="shared" si="67"/>
        <v>1</v>
      </c>
      <c r="AM146" s="12">
        <f t="shared" si="68"/>
        <v>1</v>
      </c>
    </row>
    <row r="147" spans="1:39" ht="12" customHeight="1" x14ac:dyDescent="0.15">
      <c r="A147" s="5">
        <f t="shared" si="50"/>
        <v>0</v>
      </c>
      <c r="B147" s="5">
        <f t="shared" si="51"/>
        <v>0</v>
      </c>
      <c r="C147" s="14">
        <f t="shared" si="63"/>
        <v>66</v>
      </c>
      <c r="F147" s="241">
        <f>VLOOKUP(C147,Blad1!$A:$B,2,0)</f>
        <v>176</v>
      </c>
      <c r="G147" s="67" t="str">
        <f t="shared" si="52"/>
        <v/>
      </c>
      <c r="H147" s="4" t="str">
        <f>IF(G147="I",$K147,IF(G147="II",$K147-SUM(H$8:H146),IF(G147="III",$K147-SUM(H$8:H146),IF(G147="IV",$K147-SUM(H$8:H146),IF(G147="V",1-SUM(H$8:H146)," ")))))</f>
        <v xml:space="preserve"> </v>
      </c>
      <c r="I147" s="68" t="str">
        <f t="shared" si="53"/>
        <v/>
      </c>
      <c r="J147" s="43" t="str">
        <f>IF(I147="A",$K147,IF(I147="B",$K147-SUM(J$8:J146),IF(I147="C",$K147-SUM(J$8:J146),IF(I147="D",$K147-SUM(J$8:J146),IF(I147="E",1-SUM(J$8:J146)," ")))))</f>
        <v xml:space="preserve"> </v>
      </c>
      <c r="K147" s="1">
        <f>IF(C$4=0,0,(SUM(D$8:D147)/C$4))</f>
        <v>0</v>
      </c>
      <c r="L147" s="9" t="str">
        <f t="shared" si="54"/>
        <v xml:space="preserve"> </v>
      </c>
      <c r="M147" s="2" t="str">
        <f>IF(U147=2,K147,IF(W147=2,K147-SUM(M$8:M146),IF(X147=2,K147-SUM(M$8:M146),IF(X146=2,1-SUM(M$8:M146)," "))))</f>
        <v xml:space="preserve"> </v>
      </c>
      <c r="N147" s="1" t="str">
        <f t="shared" si="55"/>
        <v xml:space="preserve"> </v>
      </c>
      <c r="P147" s="3" t="str">
        <f>IF(O147="Plus",$K147,IF(O147="Basis",$K147-SUM(P$8:P146),IF(O147="Breedte",$K147-SUM(P$8:P146),IF(O146="Breedte",1-SUM(P$8:P146)," "))))</f>
        <v xml:space="preserve"> </v>
      </c>
      <c r="Q147" s="57" t="str">
        <f t="shared" si="70"/>
        <v/>
      </c>
      <c r="R147" s="123">
        <f t="shared" si="69"/>
        <v>176</v>
      </c>
      <c r="S147" s="12">
        <f t="shared" si="64"/>
        <v>66</v>
      </c>
      <c r="T147" s="18">
        <f t="shared" si="56"/>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7"/>
        <v>1</v>
      </c>
      <c r="Z147" s="12">
        <f t="shared" si="58"/>
        <v>1</v>
      </c>
      <c r="AA147" s="12">
        <f t="shared" si="59"/>
        <v>1</v>
      </c>
      <c r="AB147" s="12">
        <f t="shared" si="60"/>
        <v>1</v>
      </c>
      <c r="AD147" s="12">
        <f t="shared" si="65"/>
        <v>66</v>
      </c>
      <c r="AE147" s="18">
        <f t="shared" si="61"/>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2"/>
        <v>1</v>
      </c>
      <c r="AK147" s="12">
        <f t="shared" si="66"/>
        <v>1</v>
      </c>
      <c r="AL147" s="12">
        <f t="shared" si="67"/>
        <v>1</v>
      </c>
      <c r="AM147" s="12">
        <f t="shared" si="68"/>
        <v>1</v>
      </c>
    </row>
    <row r="148" spans="1:39" ht="12" customHeight="1" x14ac:dyDescent="0.15">
      <c r="A148" s="5">
        <f t="shared" si="50"/>
        <v>0</v>
      </c>
      <c r="B148" s="5">
        <f t="shared" si="51"/>
        <v>0</v>
      </c>
      <c r="C148" s="14">
        <f t="shared" si="63"/>
        <v>65</v>
      </c>
      <c r="F148" s="241">
        <f>VLOOKUP(C148,Blad1!$A:$B,2,0)</f>
        <v>175</v>
      </c>
      <c r="G148" s="67" t="str">
        <f t="shared" si="52"/>
        <v/>
      </c>
      <c r="H148" s="4" t="str">
        <f>IF(G148="I",$K148,IF(G148="II",$K148-SUM(H$8:H147),IF(G148="III",$K148-SUM(H$8:H147),IF(G148="IV",$K148-SUM(H$8:H147),IF(G148="V",1-SUM(H$8:H147)," ")))))</f>
        <v xml:space="preserve"> </v>
      </c>
      <c r="I148" s="68" t="str">
        <f t="shared" si="53"/>
        <v/>
      </c>
      <c r="J148" s="43" t="str">
        <f>IF(I148="A",$K148,IF(I148="B",$K148-SUM(J$8:J147),IF(I148="C",$K148-SUM(J$8:J147),IF(I148="D",$K148-SUM(J$8:J147),IF(I148="E",1-SUM(J$8:J147)," ")))))</f>
        <v xml:space="preserve"> </v>
      </c>
      <c r="K148" s="1">
        <f>IF(C$4=0,0,(SUM(D$8:D148)/C$4))</f>
        <v>0</v>
      </c>
      <c r="L148" s="9" t="str">
        <f t="shared" si="54"/>
        <v xml:space="preserve"> </v>
      </c>
      <c r="M148" s="2" t="str">
        <f>IF(U148=2,K148,IF(W148=2,K148-SUM(M$8:M147),IF(X148=2,K148-SUM(M$8:M147),IF(X147=2,1-SUM(M$8:M147)," "))))</f>
        <v xml:space="preserve"> </v>
      </c>
      <c r="N148" s="1" t="str">
        <f t="shared" si="55"/>
        <v xml:space="preserve"> </v>
      </c>
      <c r="P148" s="3" t="str">
        <f>IF(O148="Plus",$K148,IF(O148="Basis",$K148-SUM(P$8:P147),IF(O148="Breedte",$K148-SUM(P$8:P147),IF(O147="Breedte",1-SUM(P$8:P147)," "))))</f>
        <v xml:space="preserve"> </v>
      </c>
      <c r="Q148" s="57" t="str">
        <f t="shared" si="70"/>
        <v/>
      </c>
      <c r="R148" s="123">
        <f t="shared" si="69"/>
        <v>175</v>
      </c>
      <c r="S148" s="12">
        <f t="shared" si="64"/>
        <v>65</v>
      </c>
      <c r="T148" s="18">
        <f t="shared" si="56"/>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7"/>
        <v>1</v>
      </c>
      <c r="Z148" s="12">
        <f t="shared" si="58"/>
        <v>1</v>
      </c>
      <c r="AA148" s="12">
        <f t="shared" si="59"/>
        <v>1</v>
      </c>
      <c r="AB148" s="12">
        <f t="shared" si="60"/>
        <v>1</v>
      </c>
      <c r="AD148" s="12">
        <f t="shared" si="65"/>
        <v>65</v>
      </c>
      <c r="AE148" s="18">
        <f t="shared" si="61"/>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2"/>
        <v>1</v>
      </c>
      <c r="AK148" s="12">
        <f t="shared" si="66"/>
        <v>1</v>
      </c>
      <c r="AL148" s="12">
        <f t="shared" si="67"/>
        <v>1</v>
      </c>
      <c r="AM148" s="12">
        <f t="shared" si="68"/>
        <v>1</v>
      </c>
    </row>
    <row r="149" spans="1:39" ht="12" customHeight="1" x14ac:dyDescent="0.15">
      <c r="A149" s="5">
        <f t="shared" si="50"/>
        <v>0</v>
      </c>
      <c r="B149" s="5">
        <f t="shared" si="51"/>
        <v>0</v>
      </c>
      <c r="C149" s="14">
        <f t="shared" si="63"/>
        <v>64</v>
      </c>
      <c r="F149" s="241">
        <f>VLOOKUP(C149,Blad1!$A:$B,2,0)</f>
        <v>175</v>
      </c>
      <c r="G149" s="67" t="str">
        <f t="shared" si="52"/>
        <v/>
      </c>
      <c r="H149" s="4" t="str">
        <f>IF(G149="I",$K149,IF(G149="II",$K149-SUM(H$8:H148),IF(G149="III",$K149-SUM(H$8:H148),IF(G149="IV",$K149-SUM(H$8:H148),IF(G149="V",1-SUM(H$8:H148)," ")))))</f>
        <v xml:space="preserve"> </v>
      </c>
      <c r="I149" s="68" t="str">
        <f t="shared" si="53"/>
        <v/>
      </c>
      <c r="J149" s="43" t="str">
        <f>IF(I149="A",$K149,IF(I149="B",$K149-SUM(J$8:J148),IF(I149="C",$K149-SUM(J$8:J148),IF(I149="D",$K149-SUM(J$8:J148),IF(I149="E",1-SUM(J$8:J148)," ")))))</f>
        <v xml:space="preserve"> </v>
      </c>
      <c r="K149" s="1">
        <f>IF(C$4=0,0,(SUM(D$8:D149)/C$4))</f>
        <v>0</v>
      </c>
      <c r="L149" s="9" t="str">
        <f t="shared" si="54"/>
        <v xml:space="preserve"> </v>
      </c>
      <c r="M149" s="2" t="str">
        <f>IF(U149=2,K149,IF(W149=2,K149-SUM(M$8:M148),IF(X149=2,K149-SUM(M$8:M148),IF(X148=2,1-SUM(M$8:M148)," "))))</f>
        <v xml:space="preserve"> </v>
      </c>
      <c r="N149" s="1" t="str">
        <f t="shared" si="55"/>
        <v xml:space="preserve"> </v>
      </c>
      <c r="P149" s="3" t="str">
        <f>IF(O149="Plus",$K149,IF(O149="Basis",$K149-SUM(P$8:P148),IF(O149="Breedte",$K149-SUM(P$8:P148),IF(O148="Breedte",1-SUM(P$8:P148)," "))))</f>
        <v xml:space="preserve"> </v>
      </c>
      <c r="Q149" s="57" t="str">
        <f t="shared" si="70"/>
        <v/>
      </c>
      <c r="R149" s="123">
        <f t="shared" si="69"/>
        <v>175</v>
      </c>
      <c r="S149" s="12">
        <f t="shared" si="64"/>
        <v>64</v>
      </c>
      <c r="T149" s="18">
        <f t="shared" si="56"/>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7"/>
        <v>1</v>
      </c>
      <c r="Z149" s="12">
        <f t="shared" si="58"/>
        <v>1</v>
      </c>
      <c r="AA149" s="12">
        <f t="shared" si="59"/>
        <v>1</v>
      </c>
      <c r="AB149" s="12">
        <f t="shared" si="60"/>
        <v>1</v>
      </c>
      <c r="AD149" s="12">
        <f t="shared" si="65"/>
        <v>64</v>
      </c>
      <c r="AE149" s="18">
        <f t="shared" si="61"/>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2"/>
        <v>1</v>
      </c>
      <c r="AK149" s="12">
        <f t="shared" si="66"/>
        <v>1</v>
      </c>
      <c r="AL149" s="12">
        <f t="shared" si="67"/>
        <v>1</v>
      </c>
      <c r="AM149" s="12">
        <f t="shared" si="68"/>
        <v>1</v>
      </c>
    </row>
    <row r="150" spans="1:39" ht="12" customHeight="1" x14ac:dyDescent="0.15">
      <c r="A150" s="5">
        <f t="shared" si="50"/>
        <v>0</v>
      </c>
      <c r="B150" s="5">
        <f t="shared" si="51"/>
        <v>0</v>
      </c>
      <c r="C150" s="14">
        <f t="shared" si="63"/>
        <v>63</v>
      </c>
      <c r="F150" s="241">
        <f>VLOOKUP(C150,Blad1!$A:$B,2,0)</f>
        <v>174</v>
      </c>
      <c r="G150" s="67" t="str">
        <f t="shared" si="52"/>
        <v/>
      </c>
      <c r="H150" s="4" t="str">
        <f>IF(G150="I",$K150,IF(G150="II",$K150-SUM(H$8:H149),IF(G150="III",$K150-SUM(H$8:H149),IF(G150="IV",$K150-SUM(H$8:H149),IF(G150="V",1-SUM(H$8:H149)," ")))))</f>
        <v xml:space="preserve"> </v>
      </c>
      <c r="I150" s="68" t="str">
        <f t="shared" si="53"/>
        <v/>
      </c>
      <c r="J150" s="43" t="str">
        <f>IF(I150="A",$K150,IF(I150="B",$K150-SUM(J$8:J149),IF(I150="C",$K150-SUM(J$8:J149),IF(I150="D",$K150-SUM(J$8:J149),IF(I150="E",1-SUM(J$8:J149)," ")))))</f>
        <v xml:space="preserve"> </v>
      </c>
      <c r="K150" s="1">
        <f>IF(C$4=0,0,(SUM(D$8:D150)/C$4))</f>
        <v>0</v>
      </c>
      <c r="L150" s="9" t="str">
        <f t="shared" si="54"/>
        <v xml:space="preserve"> </v>
      </c>
      <c r="M150" s="2" t="str">
        <f>IF(U150=2,K150,IF(W150=2,K150-SUM(M$8:M149),IF(X150=2,K150-SUM(M$8:M149),IF(X149=2,1-SUM(M$8:M149)," "))))</f>
        <v xml:space="preserve"> </v>
      </c>
      <c r="N150" s="1" t="str">
        <f t="shared" si="55"/>
        <v xml:space="preserve"> </v>
      </c>
      <c r="P150" s="3" t="str">
        <f>IF(O150="Plus",$K150,IF(O150="Basis",$K150-SUM(P$8:P149),IF(O150="Breedte",$K150-SUM(P$8:P149),IF(O149="Breedte",1-SUM(P$8:P149)," "))))</f>
        <v xml:space="preserve"> </v>
      </c>
      <c r="Q150" s="57" t="str">
        <f t="shared" si="70"/>
        <v/>
      </c>
      <c r="R150" s="123">
        <f t="shared" si="69"/>
        <v>174</v>
      </c>
      <c r="S150" s="12">
        <f t="shared" si="64"/>
        <v>63</v>
      </c>
      <c r="T150" s="18">
        <f t="shared" si="56"/>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7"/>
        <v>1</v>
      </c>
      <c r="Z150" s="12">
        <f t="shared" si="58"/>
        <v>1</v>
      </c>
      <c r="AA150" s="12">
        <f t="shared" si="59"/>
        <v>1</v>
      </c>
      <c r="AB150" s="12">
        <f t="shared" si="60"/>
        <v>1</v>
      </c>
      <c r="AD150" s="12">
        <f t="shared" si="65"/>
        <v>63</v>
      </c>
      <c r="AE150" s="18">
        <f t="shared" si="61"/>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2"/>
        <v>1</v>
      </c>
      <c r="AK150" s="12">
        <f t="shared" si="66"/>
        <v>1</v>
      </c>
      <c r="AL150" s="12">
        <f t="shared" si="67"/>
        <v>1</v>
      </c>
      <c r="AM150" s="12">
        <f t="shared" si="68"/>
        <v>1</v>
      </c>
    </row>
    <row r="151" spans="1:39" ht="12" customHeight="1" x14ac:dyDescent="0.15">
      <c r="A151" s="5">
        <f t="shared" si="50"/>
        <v>0</v>
      </c>
      <c r="B151" s="5">
        <f t="shared" si="51"/>
        <v>0</v>
      </c>
      <c r="C151" s="14">
        <f t="shared" si="63"/>
        <v>62</v>
      </c>
      <c r="F151" s="241">
        <f>VLOOKUP(C151,Blad1!$A:$B,2,0)</f>
        <v>174</v>
      </c>
      <c r="G151" s="67" t="str">
        <f t="shared" si="52"/>
        <v/>
      </c>
      <c r="H151" s="4" t="str">
        <f>IF(G151="I",$K151,IF(G151="II",$K151-SUM(H$8:H150),IF(G151="III",$K151-SUM(H$8:H150),IF(G151="IV",$K151-SUM(H$8:H150),IF(G151="V",1-SUM(H$8:H150)," ")))))</f>
        <v xml:space="preserve"> </v>
      </c>
      <c r="I151" s="68" t="str">
        <f t="shared" si="53"/>
        <v/>
      </c>
      <c r="J151" s="43" t="str">
        <f>IF(I151="A",$K151,IF(I151="B",$K151-SUM(J$8:J150),IF(I151="C",$K151-SUM(J$8:J150),IF(I151="D",$K151-SUM(J$8:J150),IF(I151="E",1-SUM(J$8:J150)," ")))))</f>
        <v xml:space="preserve"> </v>
      </c>
      <c r="K151" s="1">
        <f>IF(C$4=0,0,(SUM(D$8:D151)/C$4))</f>
        <v>0</v>
      </c>
      <c r="L151" s="9" t="str">
        <f t="shared" si="54"/>
        <v xml:space="preserve"> </v>
      </c>
      <c r="M151" s="2" t="str">
        <f>IF(U151=2,K151,IF(W151=2,K151-SUM(M$8:M150),IF(X151=2,K151-SUM(M$8:M150),IF(X150=2,1-SUM(M$8:M150)," "))))</f>
        <v xml:space="preserve"> </v>
      </c>
      <c r="N151" s="1" t="str">
        <f t="shared" si="55"/>
        <v xml:space="preserve"> </v>
      </c>
      <c r="P151" s="3" t="str">
        <f>IF(O151="Plus",$K151,IF(O151="Basis",$K151-SUM(P$8:P150),IF(O151="Breedte",$K151-SUM(P$8:P150),IF(O150="Breedte",1-SUM(P$8:P150)," "))))</f>
        <v xml:space="preserve"> </v>
      </c>
      <c r="Q151" s="57" t="str">
        <f t="shared" si="70"/>
        <v/>
      </c>
      <c r="R151" s="123">
        <f t="shared" si="69"/>
        <v>174</v>
      </c>
      <c r="S151" s="12">
        <f t="shared" si="64"/>
        <v>62</v>
      </c>
      <c r="T151" s="18">
        <f t="shared" si="56"/>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7"/>
        <v>1</v>
      </c>
      <c r="Z151" s="12">
        <f t="shared" si="58"/>
        <v>1</v>
      </c>
      <c r="AA151" s="12">
        <f t="shared" si="59"/>
        <v>1</v>
      </c>
      <c r="AB151" s="12">
        <f t="shared" si="60"/>
        <v>1</v>
      </c>
      <c r="AD151" s="12">
        <f t="shared" si="65"/>
        <v>62</v>
      </c>
      <c r="AE151" s="18">
        <f t="shared" si="61"/>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2"/>
        <v>1</v>
      </c>
      <c r="AK151" s="12">
        <f t="shared" si="66"/>
        <v>1</v>
      </c>
      <c r="AL151" s="12">
        <f t="shared" si="67"/>
        <v>1</v>
      </c>
      <c r="AM151" s="12">
        <f t="shared" si="68"/>
        <v>1</v>
      </c>
    </row>
    <row r="152" spans="1:39" ht="12" customHeight="1" x14ac:dyDescent="0.15">
      <c r="A152" s="5">
        <f t="shared" si="50"/>
        <v>0</v>
      </c>
      <c r="B152" s="5">
        <f t="shared" si="51"/>
        <v>0</v>
      </c>
      <c r="C152" s="14">
        <f t="shared" si="63"/>
        <v>61</v>
      </c>
      <c r="F152" s="241">
        <f>VLOOKUP(C152,Blad1!$A:$B,2,0)</f>
        <v>173</v>
      </c>
      <c r="G152" s="67" t="str">
        <f t="shared" si="52"/>
        <v/>
      </c>
      <c r="H152" s="4" t="str">
        <f>IF(G152="I",$K152,IF(G152="II",$K152-SUM(H$8:H151),IF(G152="III",$K152-SUM(H$8:H151),IF(G152="IV",$K152-SUM(H$8:H151),IF(G152="V",1-SUM(H$8:H151)," ")))))</f>
        <v xml:space="preserve"> </v>
      </c>
      <c r="I152" s="68" t="str">
        <f t="shared" si="53"/>
        <v/>
      </c>
      <c r="J152" s="43" t="str">
        <f>IF(I152="A",$K152,IF(I152="B",$K152-SUM(J$8:J151),IF(I152="C",$K152-SUM(J$8:J151),IF(I152="D",$K152-SUM(J$8:J151),IF(I152="E",1-SUM(J$8:J151)," ")))))</f>
        <v xml:space="preserve"> </v>
      </c>
      <c r="K152" s="1">
        <f>IF(C$4=0,0,(SUM(D$8:D152)/C$4))</f>
        <v>0</v>
      </c>
      <c r="L152" s="9" t="str">
        <f t="shared" si="54"/>
        <v xml:space="preserve"> </v>
      </c>
      <c r="M152" s="2" t="str">
        <f>IF(U152=2,K152,IF(W152=2,K152-SUM(M$8:M151),IF(X152=2,K152-SUM(M$8:M151),IF(X151=2,1-SUM(M$8:M151)," "))))</f>
        <v xml:space="preserve"> </v>
      </c>
      <c r="N152" s="1" t="str">
        <f t="shared" si="55"/>
        <v xml:space="preserve"> </v>
      </c>
      <c r="P152" s="3" t="str">
        <f>IF(O152="Plus",$K152,IF(O152="Basis",$K152-SUM(P$8:P151),IF(O152="Breedte",$K152-SUM(P$8:P151),IF(O151="Breedte",1-SUM(P$8:P151)," "))))</f>
        <v xml:space="preserve"> </v>
      </c>
      <c r="Q152" s="57" t="str">
        <f t="shared" si="70"/>
        <v/>
      </c>
      <c r="R152" s="123">
        <f t="shared" si="69"/>
        <v>173</v>
      </c>
      <c r="S152" s="12">
        <f t="shared" si="64"/>
        <v>61</v>
      </c>
      <c r="T152" s="18">
        <f t="shared" si="56"/>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7"/>
        <v>1</v>
      </c>
      <c r="Z152" s="12">
        <f t="shared" si="58"/>
        <v>1</v>
      </c>
      <c r="AA152" s="12">
        <f t="shared" si="59"/>
        <v>1</v>
      </c>
      <c r="AB152" s="12">
        <f t="shared" si="60"/>
        <v>1</v>
      </c>
      <c r="AD152" s="12">
        <f t="shared" si="65"/>
        <v>61</v>
      </c>
      <c r="AE152" s="18">
        <f t="shared" si="61"/>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2"/>
        <v>1</v>
      </c>
      <c r="AK152" s="12">
        <f t="shared" si="66"/>
        <v>1</v>
      </c>
      <c r="AL152" s="12">
        <f t="shared" si="67"/>
        <v>1</v>
      </c>
      <c r="AM152" s="12">
        <f t="shared" si="68"/>
        <v>1</v>
      </c>
    </row>
    <row r="153" spans="1:39" ht="12" customHeight="1" x14ac:dyDescent="0.15">
      <c r="A153" s="5">
        <f t="shared" si="50"/>
        <v>0</v>
      </c>
      <c r="B153" s="5">
        <f t="shared" si="51"/>
        <v>0</v>
      </c>
      <c r="C153" s="14">
        <f t="shared" si="63"/>
        <v>60</v>
      </c>
      <c r="F153" s="241">
        <f>VLOOKUP(C153,Blad1!$A:$B,2,0)</f>
        <v>173</v>
      </c>
      <c r="G153" s="67" t="str">
        <f t="shared" si="52"/>
        <v/>
      </c>
      <c r="H153" s="4" t="str">
        <f>IF(G153="I",$K153,IF(G153="II",$K153-SUM(H$8:H152),IF(G153="III",$K153-SUM(H$8:H152),IF(G153="IV",$K153-SUM(H$8:H152),IF(G153="V",1-SUM(H$8:H152)," ")))))</f>
        <v xml:space="preserve"> </v>
      </c>
      <c r="I153" s="68" t="str">
        <f t="shared" si="53"/>
        <v/>
      </c>
      <c r="J153" s="43" t="str">
        <f>IF(I153="A",$K153,IF(I153="B",$K153-SUM(J$8:J152),IF(I153="C",$K153-SUM(J$8:J152),IF(I153="D",$K153-SUM(J$8:J152),IF(I153="E",1-SUM(J$8:J152)," ")))))</f>
        <v xml:space="preserve"> </v>
      </c>
      <c r="K153" s="1">
        <f>IF(C$4=0,0,(SUM(D$8:D153)/C$4))</f>
        <v>0</v>
      </c>
      <c r="L153" s="9" t="str">
        <f t="shared" si="54"/>
        <v xml:space="preserve"> </v>
      </c>
      <c r="M153" s="2" t="str">
        <f>IF(U153=2,K153,IF(W153=2,K153-SUM(M$8:M152),IF(X153=2,K153-SUM(M$8:M152),IF(X152=2,1-SUM(M$8:M152)," "))))</f>
        <v xml:space="preserve"> </v>
      </c>
      <c r="N153" s="1" t="str">
        <f t="shared" si="55"/>
        <v xml:space="preserve"> </v>
      </c>
      <c r="P153" s="3" t="str">
        <f>IF(O153="Plus",$K153,IF(O153="Basis",$K153-SUM(P$8:P152),IF(O153="Breedte",$K153-SUM(P$8:P152),IF(O152="Breedte",1-SUM(P$8:P152)," "))))</f>
        <v xml:space="preserve"> </v>
      </c>
      <c r="Q153" s="57" t="str">
        <f t="shared" si="70"/>
        <v/>
      </c>
      <c r="R153" s="123">
        <f t="shared" si="69"/>
        <v>173</v>
      </c>
      <c r="S153" s="12">
        <f t="shared" si="64"/>
        <v>60</v>
      </c>
      <c r="T153" s="18">
        <f t="shared" si="56"/>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7"/>
        <v>1</v>
      </c>
      <c r="Z153" s="12">
        <f t="shared" si="58"/>
        <v>1</v>
      </c>
      <c r="AA153" s="12">
        <f t="shared" si="59"/>
        <v>1</v>
      </c>
      <c r="AB153" s="12">
        <f t="shared" si="60"/>
        <v>1</v>
      </c>
      <c r="AD153" s="12">
        <f t="shared" si="65"/>
        <v>60</v>
      </c>
      <c r="AE153" s="18">
        <f t="shared" si="61"/>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2"/>
        <v>1</v>
      </c>
      <c r="AK153" s="12">
        <f t="shared" si="66"/>
        <v>1</v>
      </c>
      <c r="AL153" s="12">
        <f t="shared" si="67"/>
        <v>1</v>
      </c>
      <c r="AM153" s="12">
        <f t="shared" si="68"/>
        <v>1</v>
      </c>
    </row>
    <row r="154" spans="1:39" ht="12" customHeight="1" x14ac:dyDescent="0.15">
      <c r="A154" s="5">
        <f t="shared" si="50"/>
        <v>0</v>
      </c>
      <c r="B154" s="5">
        <f t="shared" si="51"/>
        <v>0</v>
      </c>
      <c r="C154" s="14">
        <f t="shared" si="63"/>
        <v>59</v>
      </c>
      <c r="F154" s="241">
        <f>VLOOKUP(C154,Blad1!$A:$B,2,0)</f>
        <v>172</v>
      </c>
      <c r="G154" s="67" t="str">
        <f t="shared" si="52"/>
        <v/>
      </c>
      <c r="H154" s="4" t="str">
        <f>IF(G154="I",$K154,IF(G154="II",$K154-SUM(H$8:H153),IF(G154="III",$K154-SUM(H$8:H153),IF(G154="IV",$K154-SUM(H$8:H153),IF(G154="V",1-SUM(H$8:H153)," ")))))</f>
        <v xml:space="preserve"> </v>
      </c>
      <c r="I154" s="68" t="str">
        <f t="shared" si="53"/>
        <v/>
      </c>
      <c r="J154" s="43" t="str">
        <f>IF(I154="A",$K154,IF(I154="B",$K154-SUM(J$8:J153),IF(I154="C",$K154-SUM(J$8:J153),IF(I154="D",$K154-SUM(J$8:J153),IF(I154="E",1-SUM(J$8:J153)," ")))))</f>
        <v xml:space="preserve"> </v>
      </c>
      <c r="K154" s="1">
        <f>IF(C$4=0,0,(SUM(D$8:D154)/C$4))</f>
        <v>0</v>
      </c>
      <c r="L154" s="9" t="str">
        <f t="shared" si="54"/>
        <v xml:space="preserve"> </v>
      </c>
      <c r="M154" s="2" t="str">
        <f>IF(U154=2,K154,IF(W154=2,K154-SUM(M$8:M153),IF(X154=2,K154-SUM(M$8:M153),IF(X153=2,1-SUM(M$8:M153)," "))))</f>
        <v xml:space="preserve"> </v>
      </c>
      <c r="N154" s="1" t="str">
        <f t="shared" si="55"/>
        <v xml:space="preserve"> </v>
      </c>
      <c r="P154" s="3" t="str">
        <f>IF(O154="Plus",$K154,IF(O154="Basis",$K154-SUM(P$8:P153),IF(O154="Breedte",$K154-SUM(P$8:P153),IF(O153="Breedte",1-SUM(P$8:P153)," "))))</f>
        <v xml:space="preserve"> </v>
      </c>
      <c r="Q154" s="57" t="str">
        <f t="shared" si="70"/>
        <v/>
      </c>
      <c r="R154" s="123">
        <f t="shared" si="69"/>
        <v>172</v>
      </c>
      <c r="S154" s="12">
        <f t="shared" si="64"/>
        <v>59</v>
      </c>
      <c r="T154" s="18">
        <f t="shared" si="56"/>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7"/>
        <v>1</v>
      </c>
      <c r="Z154" s="12">
        <f t="shared" si="58"/>
        <v>1</v>
      </c>
      <c r="AA154" s="12">
        <f t="shared" si="59"/>
        <v>1</v>
      </c>
      <c r="AB154" s="12">
        <f t="shared" si="60"/>
        <v>1</v>
      </c>
      <c r="AD154" s="12">
        <f t="shared" si="65"/>
        <v>59</v>
      </c>
      <c r="AE154" s="18">
        <f t="shared" si="61"/>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2"/>
        <v>1</v>
      </c>
      <c r="AK154" s="12">
        <f t="shared" si="66"/>
        <v>1</v>
      </c>
      <c r="AL154" s="12">
        <f t="shared" si="67"/>
        <v>1</v>
      </c>
      <c r="AM154" s="12">
        <f t="shared" si="68"/>
        <v>1</v>
      </c>
    </row>
    <row r="155" spans="1:39" ht="12" customHeight="1" x14ac:dyDescent="0.15">
      <c r="A155" s="5">
        <f t="shared" si="50"/>
        <v>0</v>
      </c>
      <c r="B155" s="5">
        <f t="shared" si="51"/>
        <v>0</v>
      </c>
      <c r="C155" s="14">
        <f t="shared" si="63"/>
        <v>58</v>
      </c>
      <c r="F155" s="241">
        <f>VLOOKUP(C155,Blad1!$A:$B,2,0)</f>
        <v>172</v>
      </c>
      <c r="G155" s="67" t="str">
        <f t="shared" si="52"/>
        <v/>
      </c>
      <c r="H155" s="4" t="str">
        <f>IF(G155="I",$K155,IF(G155="II",$K155-SUM(H$8:H154),IF(G155="III",$K155-SUM(H$8:H154),IF(G155="IV",$K155-SUM(H$8:H154),IF(G155="V",1-SUM(H$8:H154)," ")))))</f>
        <v xml:space="preserve"> </v>
      </c>
      <c r="I155" s="68" t="str">
        <f t="shared" si="53"/>
        <v/>
      </c>
      <c r="J155" s="43" t="str">
        <f>IF(I155="A",$K155,IF(I155="B",$K155-SUM(J$8:J154),IF(I155="C",$K155-SUM(J$8:J154),IF(I155="D",$K155-SUM(J$8:J154),IF(I155="E",1-SUM(J$8:J154)," ")))))</f>
        <v xml:space="preserve"> </v>
      </c>
      <c r="K155" s="1">
        <f>IF(C$4=0,0,(SUM(D$8:D155)/C$4))</f>
        <v>0</v>
      </c>
      <c r="L155" s="9" t="str">
        <f t="shared" si="54"/>
        <v xml:space="preserve"> </v>
      </c>
      <c r="M155" s="2" t="str">
        <f>IF(U155=2,K155,IF(W155=2,K155-SUM(M$8:M154),IF(X155=2,K155-SUM(M$8:M154),IF(X154=2,1-SUM(M$8:M154)," "))))</f>
        <v xml:space="preserve"> </v>
      </c>
      <c r="N155" s="1" t="str">
        <f t="shared" si="55"/>
        <v xml:space="preserve"> </v>
      </c>
      <c r="P155" s="3" t="str">
        <f>IF(O155="Plus",$K155,IF(O155="Basis",$K155-SUM(P$8:P154),IF(O155="Breedte",$K155-SUM(P$8:P154),IF(O154="Breedte",1-SUM(P$8:P154)," "))))</f>
        <v xml:space="preserve"> </v>
      </c>
      <c r="Q155" s="57" t="str">
        <f t="shared" si="70"/>
        <v/>
      </c>
      <c r="R155" s="123">
        <f t="shared" si="69"/>
        <v>172</v>
      </c>
      <c r="S155" s="12">
        <f t="shared" si="64"/>
        <v>58</v>
      </c>
      <c r="T155" s="18">
        <f t="shared" si="56"/>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7"/>
        <v>1</v>
      </c>
      <c r="Z155" s="12">
        <f t="shared" si="58"/>
        <v>1</v>
      </c>
      <c r="AA155" s="12">
        <f t="shared" si="59"/>
        <v>1</v>
      </c>
      <c r="AB155" s="12">
        <f t="shared" si="60"/>
        <v>1</v>
      </c>
      <c r="AD155" s="12">
        <f t="shared" si="65"/>
        <v>58</v>
      </c>
      <c r="AE155" s="18">
        <f t="shared" si="61"/>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2"/>
        <v>1</v>
      </c>
      <c r="AK155" s="12">
        <f t="shared" si="66"/>
        <v>1</v>
      </c>
      <c r="AL155" s="12">
        <f t="shared" si="67"/>
        <v>1</v>
      </c>
      <c r="AM155" s="12">
        <f t="shared" si="68"/>
        <v>1</v>
      </c>
    </row>
    <row r="156" spans="1:39" ht="12" customHeight="1" x14ac:dyDescent="0.15">
      <c r="A156" s="5">
        <f t="shared" si="50"/>
        <v>0</v>
      </c>
      <c r="B156" s="5">
        <f t="shared" si="51"/>
        <v>0</v>
      </c>
      <c r="C156" s="14">
        <f t="shared" si="63"/>
        <v>57</v>
      </c>
      <c r="F156" s="241">
        <f>VLOOKUP(C156,Blad1!$A:$B,2,0)</f>
        <v>172</v>
      </c>
      <c r="G156" s="67" t="str">
        <f t="shared" si="52"/>
        <v/>
      </c>
      <c r="H156" s="4" t="str">
        <f>IF(G156="I",$K156,IF(G156="II",$K156-SUM(H$8:H155),IF(G156="III",$K156-SUM(H$8:H155),IF(G156="IV",$K156-SUM(H$8:H155),IF(G156="V",1-SUM(H$8:H155)," ")))))</f>
        <v xml:space="preserve"> </v>
      </c>
      <c r="I156" s="68" t="str">
        <f t="shared" si="53"/>
        <v/>
      </c>
      <c r="J156" s="43" t="str">
        <f>IF(I156="A",$K156,IF(I156="B",$K156-SUM(J$8:J155),IF(I156="C",$K156-SUM(J$8:J155),IF(I156="D",$K156-SUM(J$8:J155),IF(I156="E",1-SUM(J$8:J155)," ")))))</f>
        <v xml:space="preserve"> </v>
      </c>
      <c r="K156" s="1">
        <f>IF(C$4=0,0,(SUM(D$8:D156)/C$4))</f>
        <v>0</v>
      </c>
      <c r="L156" s="9" t="str">
        <f t="shared" si="54"/>
        <v xml:space="preserve"> </v>
      </c>
      <c r="M156" s="2" t="str">
        <f>IF(U156=2,K156,IF(W156=2,K156-SUM(M$8:M155),IF(X156=2,K156-SUM(M$8:M155),IF(X155=2,1-SUM(M$8:M155)," "))))</f>
        <v xml:space="preserve"> </v>
      </c>
      <c r="N156" s="1" t="str">
        <f t="shared" si="55"/>
        <v xml:space="preserve"> </v>
      </c>
      <c r="P156" s="3" t="str">
        <f>IF(O156="Plus",$K156,IF(O156="Basis",$K156-SUM(P$8:P155),IF(O156="Breedte",$K156-SUM(P$8:P155),IF(O155="Breedte",1-SUM(P$8:P155)," "))))</f>
        <v xml:space="preserve"> </v>
      </c>
      <c r="Q156" s="57" t="str">
        <f t="shared" si="70"/>
        <v/>
      </c>
      <c r="R156" s="123">
        <f t="shared" si="69"/>
        <v>172</v>
      </c>
      <c r="S156" s="12">
        <f t="shared" si="64"/>
        <v>57</v>
      </c>
      <c r="T156" s="18">
        <f t="shared" si="56"/>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7"/>
        <v>1</v>
      </c>
      <c r="Z156" s="12">
        <f t="shared" si="58"/>
        <v>1</v>
      </c>
      <c r="AA156" s="12">
        <f t="shared" si="59"/>
        <v>1</v>
      </c>
      <c r="AB156" s="12">
        <f t="shared" si="60"/>
        <v>1</v>
      </c>
      <c r="AD156" s="12">
        <f t="shared" si="65"/>
        <v>57</v>
      </c>
      <c r="AE156" s="18">
        <f t="shared" si="61"/>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2"/>
        <v>1</v>
      </c>
      <c r="AK156" s="12">
        <f t="shared" si="66"/>
        <v>1</v>
      </c>
      <c r="AL156" s="12">
        <f t="shared" si="67"/>
        <v>1</v>
      </c>
      <c r="AM156" s="12">
        <f t="shared" si="68"/>
        <v>1</v>
      </c>
    </row>
    <row r="157" spans="1:39" ht="12" customHeight="1" x14ac:dyDescent="0.15">
      <c r="A157" s="5">
        <f t="shared" si="50"/>
        <v>0</v>
      </c>
      <c r="B157" s="5">
        <f t="shared" si="51"/>
        <v>0</v>
      </c>
      <c r="C157" s="14">
        <f t="shared" si="63"/>
        <v>56</v>
      </c>
      <c r="F157" s="241">
        <f>VLOOKUP(C157,Blad1!$A:$B,2,0)</f>
        <v>171</v>
      </c>
      <c r="G157" s="67" t="str">
        <f t="shared" si="52"/>
        <v/>
      </c>
      <c r="H157" s="4" t="str">
        <f>IF(G157="I",$K157,IF(G157="II",$K157-SUM(H$8:H156),IF(G157="III",$K157-SUM(H$8:H156),IF(G157="IV",$K157-SUM(H$8:H156),IF(G157="V",1-SUM(H$8:H156)," ")))))</f>
        <v xml:space="preserve"> </v>
      </c>
      <c r="I157" s="68" t="str">
        <f t="shared" si="53"/>
        <v/>
      </c>
      <c r="J157" s="43" t="str">
        <f>IF(I157="A",$K157,IF(I157="B",$K157-SUM(J$8:J156),IF(I157="C",$K157-SUM(J$8:J156),IF(I157="D",$K157-SUM(J$8:J156),IF(I157="E",1-SUM(J$8:J156)," ")))))</f>
        <v xml:space="preserve"> </v>
      </c>
      <c r="K157" s="1">
        <f>IF(C$4=0,0,(SUM(D$8:D157)/C$4))</f>
        <v>0</v>
      </c>
      <c r="L157" s="9" t="str">
        <f t="shared" si="54"/>
        <v xml:space="preserve"> </v>
      </c>
      <c r="M157" s="2" t="str">
        <f>IF(U157=2,K157,IF(W157=2,K157-SUM(M$8:M156),IF(X157=2,K157-SUM(M$8:M156),IF(X156=2,1-SUM(M$8:M156)," "))))</f>
        <v xml:space="preserve"> </v>
      </c>
      <c r="N157" s="1" t="str">
        <f t="shared" si="55"/>
        <v xml:space="preserve"> </v>
      </c>
      <c r="P157" s="3" t="str">
        <f>IF(O157="Plus",$K157,IF(O157="Basis",$K157-SUM(P$8:P156),IF(O157="Breedte",$K157-SUM(P$8:P156),IF(O156="Breedte",1-SUM(P$8:P156)," "))))</f>
        <v xml:space="preserve"> </v>
      </c>
      <c r="Q157" s="57" t="str">
        <f t="shared" si="70"/>
        <v/>
      </c>
      <c r="R157" s="123">
        <f t="shared" si="69"/>
        <v>171</v>
      </c>
      <c r="S157" s="12">
        <f t="shared" si="64"/>
        <v>56</v>
      </c>
      <c r="T157" s="18">
        <f t="shared" si="56"/>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7"/>
        <v>1</v>
      </c>
      <c r="Z157" s="12">
        <f t="shared" si="58"/>
        <v>1</v>
      </c>
      <c r="AA157" s="12">
        <f t="shared" si="59"/>
        <v>1</v>
      </c>
      <c r="AB157" s="12">
        <f t="shared" si="60"/>
        <v>1</v>
      </c>
      <c r="AD157" s="12">
        <f t="shared" si="65"/>
        <v>56</v>
      </c>
      <c r="AE157" s="18">
        <f t="shared" si="61"/>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2"/>
        <v>1</v>
      </c>
      <c r="AK157" s="12">
        <f t="shared" si="66"/>
        <v>1</v>
      </c>
      <c r="AL157" s="12">
        <f t="shared" si="67"/>
        <v>1</v>
      </c>
      <c r="AM157" s="12">
        <f t="shared" si="68"/>
        <v>1</v>
      </c>
    </row>
    <row r="158" spans="1:39" ht="12" customHeight="1" x14ac:dyDescent="0.15">
      <c r="A158" s="5">
        <f t="shared" si="50"/>
        <v>0</v>
      </c>
      <c r="B158" s="5">
        <f t="shared" si="51"/>
        <v>0</v>
      </c>
      <c r="C158" s="14">
        <f t="shared" si="63"/>
        <v>55</v>
      </c>
      <c r="F158" s="241">
        <f>VLOOKUP(C158,Blad1!$A:$B,2,0)</f>
        <v>171</v>
      </c>
      <c r="G158" s="67" t="str">
        <f t="shared" si="52"/>
        <v/>
      </c>
      <c r="H158" s="4" t="str">
        <f>IF(G158="I",$K158,IF(G158="II",$K158-SUM(H$8:H157),IF(G158="III",$K158-SUM(H$8:H157),IF(G158="IV",$K158-SUM(H$8:H157),IF(G158="V",1-SUM(H$8:H157)," ")))))</f>
        <v xml:space="preserve"> </v>
      </c>
      <c r="I158" s="68" t="str">
        <f t="shared" si="53"/>
        <v/>
      </c>
      <c r="J158" s="43" t="str">
        <f>IF(I158="A",$K158,IF(I158="B",$K158-SUM(J$8:J157),IF(I158="C",$K158-SUM(J$8:J157),IF(I158="D",$K158-SUM(J$8:J157),IF(I158="E",1-SUM(J$8:J157)," ")))))</f>
        <v xml:space="preserve"> </v>
      </c>
      <c r="K158" s="1">
        <f>IF(C$4=0,0,(SUM(D$8:D158)/C$4))</f>
        <v>0</v>
      </c>
      <c r="L158" s="9" t="str">
        <f t="shared" si="54"/>
        <v xml:space="preserve"> </v>
      </c>
      <c r="M158" s="2" t="str">
        <f>IF(U158=2,K158,IF(W158=2,K158-SUM(M$8:M157),IF(X158=2,K158-SUM(M$8:M157),IF(X157=2,1-SUM(M$8:M157)," "))))</f>
        <v xml:space="preserve"> </v>
      </c>
      <c r="N158" s="1" t="str">
        <f t="shared" si="55"/>
        <v xml:space="preserve"> </v>
      </c>
      <c r="P158" s="3" t="str">
        <f>IF(O158="Plus",$K158,IF(O158="Basis",$K158-SUM(P$8:P157),IF(O158="Breedte",$K158-SUM(P$8:P157),IF(O157="Breedte",1-SUM(P$8:P157)," "))))</f>
        <v xml:space="preserve"> </v>
      </c>
      <c r="Q158" s="57" t="str">
        <f t="shared" si="70"/>
        <v/>
      </c>
      <c r="R158" s="123">
        <f t="shared" si="69"/>
        <v>171</v>
      </c>
      <c r="S158" s="12">
        <f t="shared" si="64"/>
        <v>55</v>
      </c>
      <c r="T158" s="18">
        <f t="shared" si="56"/>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7"/>
        <v>1</v>
      </c>
      <c r="Z158" s="12">
        <f t="shared" si="58"/>
        <v>1</v>
      </c>
      <c r="AA158" s="12">
        <f t="shared" si="59"/>
        <v>1</v>
      </c>
      <c r="AB158" s="12">
        <f t="shared" si="60"/>
        <v>1</v>
      </c>
      <c r="AD158" s="12">
        <f t="shared" si="65"/>
        <v>55</v>
      </c>
      <c r="AE158" s="18">
        <f t="shared" si="61"/>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2"/>
        <v>1</v>
      </c>
      <c r="AK158" s="12">
        <f t="shared" si="66"/>
        <v>1</v>
      </c>
      <c r="AL158" s="12">
        <f t="shared" si="67"/>
        <v>1</v>
      </c>
      <c r="AM158" s="12">
        <f t="shared" si="68"/>
        <v>1</v>
      </c>
    </row>
    <row r="159" spans="1:39" ht="12" customHeight="1" x14ac:dyDescent="0.15">
      <c r="A159" s="5">
        <f t="shared" si="50"/>
        <v>0</v>
      </c>
      <c r="B159" s="5">
        <f t="shared" si="51"/>
        <v>0</v>
      </c>
      <c r="C159" s="14">
        <f t="shared" ref="C159:C222" si="71">C158-1</f>
        <v>54</v>
      </c>
      <c r="F159" s="241">
        <f>VLOOKUP(C159,Blad1!$A:$B,2,0)</f>
        <v>170</v>
      </c>
      <c r="G159" s="67" t="str">
        <f t="shared" si="52"/>
        <v/>
      </c>
      <c r="H159" s="4" t="str">
        <f>IF(G159="I",$K159,IF(G159="II",$K159-SUM(H$8:H158),IF(G159="III",$K159-SUM(H$8:H158),IF(G159="IV",$K159-SUM(H$8:H158),IF(G159="V",1-SUM(H$8:H158)," ")))))</f>
        <v xml:space="preserve"> </v>
      </c>
      <c r="I159" s="68" t="str">
        <f t="shared" si="53"/>
        <v/>
      </c>
      <c r="J159" s="43" t="str">
        <f>IF(I159="A",$K159,IF(I159="B",$K159-SUM(J$8:J158),IF(I159="C",$K159-SUM(J$8:J158),IF(I159="D",$K159-SUM(J$8:J158),IF(I159="E",1-SUM(J$8:J158)," ")))))</f>
        <v xml:space="preserve"> </v>
      </c>
      <c r="K159" s="1">
        <f>IF(C$4=0,0,(SUM(D$8:D159)/C$4))</f>
        <v>0</v>
      </c>
      <c r="L159" s="9" t="str">
        <f t="shared" si="54"/>
        <v xml:space="preserve"> </v>
      </c>
      <c r="M159" s="2" t="str">
        <f>IF(U159=2,K159,IF(W159=2,K159-SUM(M$8:M158),IF(X159=2,K159-SUM(M$8:M158),IF(X158=2,1-SUM(M$8:M158)," "))))</f>
        <v xml:space="preserve"> </v>
      </c>
      <c r="N159" s="1" t="str">
        <f t="shared" si="55"/>
        <v xml:space="preserve"> </v>
      </c>
      <c r="P159" s="3" t="str">
        <f>IF(O159="Plus",$K159,IF(O159="Basis",$K159-SUM(P$8:P158),IF(O159="Breedte",$K159-SUM(P$8:P158),IF(O158="Breedte",1-SUM(P$8:P158)," "))))</f>
        <v xml:space="preserve"> </v>
      </c>
      <c r="Q159" s="57" t="str">
        <f t="shared" si="70"/>
        <v/>
      </c>
      <c r="R159" s="123">
        <f t="shared" si="69"/>
        <v>170</v>
      </c>
      <c r="S159" s="12">
        <f t="shared" ref="S159:S208" si="72">C159</f>
        <v>54</v>
      </c>
      <c r="T159" s="18">
        <f t="shared" si="56"/>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7"/>
        <v>1</v>
      </c>
      <c r="Z159" s="12">
        <f t="shared" si="58"/>
        <v>1</v>
      </c>
      <c r="AA159" s="12">
        <f t="shared" si="59"/>
        <v>1</v>
      </c>
      <c r="AB159" s="12">
        <f t="shared" si="60"/>
        <v>1</v>
      </c>
      <c r="AD159" s="12">
        <f t="shared" si="65"/>
        <v>54</v>
      </c>
      <c r="AE159" s="18">
        <f t="shared" si="61"/>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2"/>
        <v>1</v>
      </c>
      <c r="AK159" s="12">
        <f t="shared" si="66"/>
        <v>1</v>
      </c>
      <c r="AL159" s="12">
        <f t="shared" si="67"/>
        <v>1</v>
      </c>
      <c r="AM159" s="12">
        <f t="shared" si="68"/>
        <v>1</v>
      </c>
    </row>
    <row r="160" spans="1:39" ht="12" customHeight="1" x14ac:dyDescent="0.15">
      <c r="A160" s="5">
        <f t="shared" si="50"/>
        <v>0</v>
      </c>
      <c r="B160" s="5">
        <f t="shared" si="51"/>
        <v>0</v>
      </c>
      <c r="C160" s="14">
        <f t="shared" si="71"/>
        <v>53</v>
      </c>
      <c r="F160" s="241">
        <f>VLOOKUP(C160,Blad1!$A:$B,2,0)</f>
        <v>170</v>
      </c>
      <c r="G160" s="67" t="str">
        <f t="shared" si="52"/>
        <v/>
      </c>
      <c r="H160" s="4" t="str">
        <f>IF(G160="I",$K160,IF(G160="II",$K160-SUM(H$8:H159),IF(G160="III",$K160-SUM(H$8:H159),IF(G160="IV",$K160-SUM(H$8:H159),IF(G160="V",1-SUM(H$8:H159)," ")))))</f>
        <v xml:space="preserve"> </v>
      </c>
      <c r="I160" s="68" t="str">
        <f t="shared" si="53"/>
        <v/>
      </c>
      <c r="J160" s="43" t="str">
        <f>IF(I160="A",$K160,IF(I160="B",$K160-SUM(J$8:J159),IF(I160="C",$K160-SUM(J$8:J159),IF(I160="D",$K160-SUM(J$8:J159),IF(I160="E",1-SUM(J$8:J159)," ")))))</f>
        <v xml:space="preserve"> </v>
      </c>
      <c r="K160" s="1">
        <f>IF(C$4=0,0,(SUM(D$8:D160)/C$4))</f>
        <v>0</v>
      </c>
      <c r="L160" s="9" t="str">
        <f t="shared" si="54"/>
        <v xml:space="preserve"> </v>
      </c>
      <c r="M160" s="2" t="str">
        <f>IF(U160=2,K160,IF(W160=2,K160-SUM(M$8:M159),IF(X160=2,K160-SUM(M$8:M159),IF(X159=2,1-SUM(M$8:M159)," "))))</f>
        <v xml:space="preserve"> </v>
      </c>
      <c r="N160" s="1" t="str">
        <f t="shared" si="55"/>
        <v xml:space="preserve"> </v>
      </c>
      <c r="P160" s="3" t="str">
        <f>IF(O160="Plus",$K160,IF(O160="Basis",$K160-SUM(P$8:P159),IF(O160="Breedte",$K160-SUM(P$8:P159),IF(O159="Breedte",1-SUM(P$8:P159)," "))))</f>
        <v xml:space="preserve"> </v>
      </c>
      <c r="Q160" s="57" t="str">
        <f t="shared" si="70"/>
        <v/>
      </c>
      <c r="R160" s="123">
        <f t="shared" si="69"/>
        <v>170</v>
      </c>
      <c r="S160" s="12">
        <f t="shared" si="72"/>
        <v>53</v>
      </c>
      <c r="T160" s="18">
        <f t="shared" si="56"/>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7"/>
        <v>1</v>
      </c>
      <c r="Z160" s="12">
        <f t="shared" si="58"/>
        <v>1</v>
      </c>
      <c r="AA160" s="12">
        <f t="shared" si="59"/>
        <v>1</v>
      </c>
      <c r="AB160" s="12">
        <f t="shared" si="60"/>
        <v>1</v>
      </c>
      <c r="AD160" s="12">
        <f t="shared" si="65"/>
        <v>53</v>
      </c>
      <c r="AE160" s="18">
        <f t="shared" si="61"/>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2"/>
        <v>1</v>
      </c>
      <c r="AK160" s="12">
        <f t="shared" si="66"/>
        <v>1</v>
      </c>
      <c r="AL160" s="12">
        <f t="shared" si="67"/>
        <v>1</v>
      </c>
      <c r="AM160" s="12">
        <f t="shared" si="68"/>
        <v>1</v>
      </c>
    </row>
    <row r="161" spans="1:39" ht="12" customHeight="1" x14ac:dyDescent="0.15">
      <c r="A161" s="5">
        <f t="shared" si="50"/>
        <v>0</v>
      </c>
      <c r="B161" s="5">
        <f t="shared" si="51"/>
        <v>0</v>
      </c>
      <c r="C161" s="14">
        <f t="shared" si="71"/>
        <v>52</v>
      </c>
      <c r="F161" s="241">
        <f>VLOOKUP(C161,Blad1!$A:$B,2,0)</f>
        <v>169</v>
      </c>
      <c r="G161" s="67" t="str">
        <f t="shared" si="52"/>
        <v/>
      </c>
      <c r="H161" s="4" t="str">
        <f>IF(G161="I",$K161,IF(G161="II",$K161-SUM(H$8:H160),IF(G161="III",$K161-SUM(H$8:H160),IF(G161="IV",$K161-SUM(H$8:H160),IF(G161="V",1-SUM(H$8:H160)," ")))))</f>
        <v xml:space="preserve"> </v>
      </c>
      <c r="I161" s="68" t="str">
        <f t="shared" si="53"/>
        <v/>
      </c>
      <c r="J161" s="43" t="str">
        <f>IF(I161="A",$K161,IF(I161="B",$K161-SUM(J$8:J160),IF(I161="C",$K161-SUM(J$8:J160),IF(I161="D",$K161-SUM(J$8:J160),IF(I161="E",1-SUM(J$8:J160)," ")))))</f>
        <v xml:space="preserve"> </v>
      </c>
      <c r="K161" s="1">
        <f>IF(C$4=0,0,(SUM(D$8:D161)/C$4))</f>
        <v>0</v>
      </c>
      <c r="L161" s="9" t="str">
        <f t="shared" si="54"/>
        <v xml:space="preserve"> </v>
      </c>
      <c r="M161" s="2" t="str">
        <f>IF(U161=2,K161,IF(W161=2,K161-SUM(M$8:M160),IF(X161=2,K161-SUM(M$8:M160),IF(X160=2,1-SUM(M$8:M160)," "))))</f>
        <v xml:space="preserve"> </v>
      </c>
      <c r="N161" s="1" t="str">
        <f t="shared" si="55"/>
        <v xml:space="preserve"> </v>
      </c>
      <c r="P161" s="3" t="str">
        <f>IF(O161="Plus",$K161,IF(O161="Basis",$K161-SUM(P$8:P160),IF(O161="Breedte",$K161-SUM(P$8:P160),IF(O160="Breedte",1-SUM(P$8:P160)," "))))</f>
        <v xml:space="preserve"> </v>
      </c>
      <c r="Q161" s="57" t="str">
        <f t="shared" si="70"/>
        <v/>
      </c>
      <c r="R161" s="123">
        <f t="shared" si="69"/>
        <v>169</v>
      </c>
      <c r="S161" s="12">
        <f t="shared" si="72"/>
        <v>52</v>
      </c>
      <c r="T161" s="18">
        <f t="shared" si="56"/>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7"/>
        <v>1</v>
      </c>
      <c r="Z161" s="12">
        <f t="shared" si="58"/>
        <v>1</v>
      </c>
      <c r="AA161" s="12">
        <f t="shared" si="59"/>
        <v>1</v>
      </c>
      <c r="AB161" s="12">
        <f t="shared" si="60"/>
        <v>1</v>
      </c>
      <c r="AD161" s="12">
        <f t="shared" si="65"/>
        <v>52</v>
      </c>
      <c r="AE161" s="18">
        <f t="shared" si="61"/>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2"/>
        <v>1</v>
      </c>
      <c r="AK161" s="12">
        <f t="shared" si="66"/>
        <v>1</v>
      </c>
      <c r="AL161" s="12">
        <f t="shared" si="67"/>
        <v>1</v>
      </c>
      <c r="AM161" s="12">
        <f t="shared" si="68"/>
        <v>1</v>
      </c>
    </row>
    <row r="162" spans="1:39" ht="12" customHeight="1" x14ac:dyDescent="0.15">
      <c r="A162" s="5">
        <f t="shared" si="50"/>
        <v>0</v>
      </c>
      <c r="B162" s="5">
        <f t="shared" si="51"/>
        <v>0</v>
      </c>
      <c r="C162" s="14">
        <f t="shared" si="71"/>
        <v>51</v>
      </c>
      <c r="F162" s="241">
        <f>VLOOKUP(C162,Blad1!$A:$B,2,0)</f>
        <v>169</v>
      </c>
      <c r="G162" s="67" t="str">
        <f t="shared" si="52"/>
        <v/>
      </c>
      <c r="H162" s="4" t="str">
        <f>IF(G162="I",$K162,IF(G162="II",$K162-SUM(H$8:H161),IF(G162="III",$K162-SUM(H$8:H161),IF(G162="IV",$K162-SUM(H$8:H161),IF(G162="V",1-SUM(H$8:H161)," ")))))</f>
        <v xml:space="preserve"> </v>
      </c>
      <c r="I162" s="68" t="str">
        <f t="shared" si="53"/>
        <v/>
      </c>
      <c r="J162" s="43" t="str">
        <f>IF(I162="A",$K162,IF(I162="B",$K162-SUM(J$8:J161),IF(I162="C",$K162-SUM(J$8:J161),IF(I162="D",$K162-SUM(J$8:J161),IF(I162="E",1-SUM(J$8:J161)," ")))))</f>
        <v xml:space="preserve"> </v>
      </c>
      <c r="K162" s="1">
        <f>IF(C$4=0,0,(SUM(D$8:D162)/C$4))</f>
        <v>0</v>
      </c>
      <c r="L162" s="9" t="str">
        <f t="shared" si="54"/>
        <v xml:space="preserve"> </v>
      </c>
      <c r="M162" s="2" t="str">
        <f>IF(U162=2,K162,IF(W162=2,K162-SUM(M$8:M161),IF(X162=2,K162-SUM(M$8:M161),IF(X161=2,1-SUM(M$8:M161)," "))))</f>
        <v xml:space="preserve"> </v>
      </c>
      <c r="N162" s="1" t="str">
        <f t="shared" si="55"/>
        <v xml:space="preserve"> </v>
      </c>
      <c r="P162" s="3" t="str">
        <f>IF(O162="Plus",$K162,IF(O162="Basis",$K162-SUM(P$8:P161),IF(O162="Breedte",$K162-SUM(P$8:P161),IF(O161="Breedte",1-SUM(P$8:P161)," "))))</f>
        <v xml:space="preserve"> </v>
      </c>
      <c r="Q162" s="57" t="str">
        <f t="shared" si="70"/>
        <v/>
      </c>
      <c r="R162" s="123">
        <f t="shared" si="69"/>
        <v>169</v>
      </c>
      <c r="S162" s="12">
        <f t="shared" si="72"/>
        <v>51</v>
      </c>
      <c r="T162" s="18">
        <f t="shared" si="56"/>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7"/>
        <v>1</v>
      </c>
      <c r="Z162" s="12">
        <f t="shared" si="58"/>
        <v>1</v>
      </c>
      <c r="AA162" s="12">
        <f t="shared" si="59"/>
        <v>1</v>
      </c>
      <c r="AB162" s="12">
        <f t="shared" si="60"/>
        <v>1</v>
      </c>
      <c r="AD162" s="12">
        <f t="shared" si="65"/>
        <v>51</v>
      </c>
      <c r="AE162" s="18">
        <f t="shared" si="61"/>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2"/>
        <v>1</v>
      </c>
      <c r="AK162" s="12">
        <f t="shared" si="66"/>
        <v>1</v>
      </c>
      <c r="AL162" s="12">
        <f t="shared" si="67"/>
        <v>1</v>
      </c>
      <c r="AM162" s="12">
        <f t="shared" si="68"/>
        <v>1</v>
      </c>
    </row>
    <row r="163" spans="1:39" ht="12" customHeight="1" x14ac:dyDescent="0.15">
      <c r="A163" s="5">
        <f t="shared" si="50"/>
        <v>0</v>
      </c>
      <c r="B163" s="5">
        <f t="shared" si="51"/>
        <v>0</v>
      </c>
      <c r="C163" s="14">
        <f t="shared" si="71"/>
        <v>50</v>
      </c>
      <c r="F163" s="241">
        <f>VLOOKUP(C163,Blad1!$A:$B,2,0)</f>
        <v>168</v>
      </c>
      <c r="G163" s="67" t="str">
        <f t="shared" si="52"/>
        <v/>
      </c>
      <c r="H163" s="4" t="str">
        <f>IF(G163="I",$K163,IF(G163="II",$K163-SUM(H$8:H162),IF(G163="III",$K163-SUM(H$8:H162),IF(G163="IV",$K163-SUM(H$8:H162),IF(G163="V",1-SUM(H$8:H162)," ")))))</f>
        <v xml:space="preserve"> </v>
      </c>
      <c r="I163" s="68" t="str">
        <f t="shared" si="53"/>
        <v/>
      </c>
      <c r="J163" s="43" t="str">
        <f>IF(I163="A",$K163,IF(I163="B",$K163-SUM(J$8:J162),IF(I163="C",$K163-SUM(J$8:J162),IF(I163="D",$K163-SUM(J$8:J162),IF(I163="E",1-SUM(J$8:J162)," ")))))</f>
        <v xml:space="preserve"> </v>
      </c>
      <c r="K163" s="1">
        <f>IF(C$4=0,0,(SUM(D$8:D163)/C$4))</f>
        <v>0</v>
      </c>
      <c r="L163" s="9" t="str">
        <f t="shared" si="54"/>
        <v xml:space="preserve"> </v>
      </c>
      <c r="M163" s="2" t="str">
        <f>IF(U163=2,K163,IF(W163=2,K163-SUM(M$8:M162),IF(X163=2,K163-SUM(M$8:M162),IF(X162=2,1-SUM(M$8:M162)," "))))</f>
        <v xml:space="preserve"> </v>
      </c>
      <c r="N163" s="1" t="str">
        <f t="shared" si="55"/>
        <v xml:space="preserve"> </v>
      </c>
      <c r="P163" s="3" t="str">
        <f>IF(O163="Plus",$K163,IF(O163="Basis",$K163-SUM(P$8:P162),IF(O163="Breedte",$K163-SUM(P$8:P162),IF(O162="Breedte",1-SUM(P$8:P162)," "))))</f>
        <v xml:space="preserve"> </v>
      </c>
      <c r="Q163" s="57" t="str">
        <f t="shared" si="70"/>
        <v/>
      </c>
      <c r="R163" s="123">
        <f t="shared" si="69"/>
        <v>168</v>
      </c>
      <c r="S163" s="12">
        <f t="shared" si="72"/>
        <v>50</v>
      </c>
      <c r="T163" s="18">
        <f t="shared" si="56"/>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7"/>
        <v>1</v>
      </c>
      <c r="Z163" s="12">
        <f t="shared" si="58"/>
        <v>1</v>
      </c>
      <c r="AA163" s="12">
        <f t="shared" si="59"/>
        <v>1</v>
      </c>
      <c r="AB163" s="12">
        <f t="shared" si="60"/>
        <v>1</v>
      </c>
      <c r="AD163" s="12">
        <f t="shared" si="65"/>
        <v>50</v>
      </c>
      <c r="AE163" s="18">
        <f t="shared" si="61"/>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2"/>
        <v>1</v>
      </c>
      <c r="AK163" s="12">
        <f t="shared" si="66"/>
        <v>1</v>
      </c>
      <c r="AL163" s="12">
        <f t="shared" si="67"/>
        <v>1</v>
      </c>
      <c r="AM163" s="12">
        <f t="shared" si="68"/>
        <v>1</v>
      </c>
    </row>
    <row r="164" spans="1:39" ht="12" customHeight="1" x14ac:dyDescent="0.15">
      <c r="A164" s="5">
        <f t="shared" si="50"/>
        <v>0</v>
      </c>
      <c r="B164" s="5">
        <f t="shared" si="51"/>
        <v>0</v>
      </c>
      <c r="C164" s="14">
        <f t="shared" si="71"/>
        <v>49</v>
      </c>
      <c r="F164" s="241">
        <f>VLOOKUP(C164,Blad1!$A:$B,2,0)</f>
        <v>168</v>
      </c>
      <c r="G164" s="67" t="str">
        <f t="shared" si="52"/>
        <v/>
      </c>
      <c r="H164" s="4" t="str">
        <f>IF(G164="I",$K164,IF(G164="II",$K164-SUM(H$8:H163),IF(G164="III",$K164-SUM(H$8:H163),IF(G164="IV",$K164-SUM(H$8:H163),IF(G164="V",1-SUM(H$8:H163)," ")))))</f>
        <v xml:space="preserve"> </v>
      </c>
      <c r="I164" s="68" t="str">
        <f t="shared" si="53"/>
        <v/>
      </c>
      <c r="J164" s="43" t="str">
        <f>IF(I164="A",$K164,IF(I164="B",$K164-SUM(J$8:J163),IF(I164="C",$K164-SUM(J$8:J163),IF(I164="D",$K164-SUM(J$8:J163),IF(I164="E",1-SUM(J$8:J163)," ")))))</f>
        <v xml:space="preserve"> </v>
      </c>
      <c r="K164" s="1">
        <f>IF(C$4=0,0,(SUM(D$8:D164)/C$4))</f>
        <v>0</v>
      </c>
      <c r="L164" s="9" t="str">
        <f t="shared" si="54"/>
        <v xml:space="preserve"> </v>
      </c>
      <c r="M164" s="2" t="str">
        <f>IF(U164=2,K164,IF(W164=2,K164-SUM(M$8:M163),IF(X164=2,K164-SUM(M$8:M163),IF(X163=2,1-SUM(M$8:M163)," "))))</f>
        <v xml:space="preserve"> </v>
      </c>
      <c r="N164" s="1" t="str">
        <f t="shared" si="55"/>
        <v xml:space="preserve"> </v>
      </c>
      <c r="P164" s="3" t="str">
        <f>IF(O164="Plus",$K164,IF(O164="Basis",$K164-SUM(P$8:P163),IF(O164="Breedte",$K164-SUM(P$8:P163),IF(O163="Breedte",1-SUM(P$8:P163)," "))))</f>
        <v xml:space="preserve"> </v>
      </c>
      <c r="Q164" s="57" t="str">
        <f t="shared" si="70"/>
        <v/>
      </c>
      <c r="R164" s="123">
        <f t="shared" si="69"/>
        <v>168</v>
      </c>
      <c r="S164" s="12">
        <f t="shared" si="72"/>
        <v>49</v>
      </c>
      <c r="T164" s="18">
        <f t="shared" si="56"/>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7"/>
        <v>1</v>
      </c>
      <c r="Z164" s="12">
        <f t="shared" si="58"/>
        <v>1</v>
      </c>
      <c r="AA164" s="12">
        <f t="shared" si="59"/>
        <v>1</v>
      </c>
      <c r="AB164" s="12">
        <f t="shared" si="60"/>
        <v>1</v>
      </c>
      <c r="AD164" s="12">
        <f t="shared" si="65"/>
        <v>49</v>
      </c>
      <c r="AE164" s="18">
        <f t="shared" si="61"/>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2"/>
        <v>1</v>
      </c>
      <c r="AK164" s="12">
        <f t="shared" si="66"/>
        <v>1</v>
      </c>
      <c r="AL164" s="12">
        <f t="shared" si="67"/>
        <v>1</v>
      </c>
      <c r="AM164" s="12">
        <f t="shared" si="68"/>
        <v>1</v>
      </c>
    </row>
    <row r="165" spans="1:39" ht="12" customHeight="1" x14ac:dyDescent="0.15">
      <c r="A165" s="5">
        <f t="shared" si="50"/>
        <v>0</v>
      </c>
      <c r="B165" s="5">
        <f t="shared" si="51"/>
        <v>0</v>
      </c>
      <c r="C165" s="14">
        <f t="shared" si="71"/>
        <v>48</v>
      </c>
      <c r="F165" s="241">
        <f>VLOOKUP(C165,Blad1!$A:$B,2,0)</f>
        <v>167</v>
      </c>
      <c r="G165" s="67" t="str">
        <f t="shared" si="52"/>
        <v/>
      </c>
      <c r="H165" s="4" t="str">
        <f>IF(G165="I",$K165,IF(G165="II",$K165-SUM(H$8:H164),IF(G165="III",$K165-SUM(H$8:H164),IF(G165="IV",$K165-SUM(H$8:H164),IF(G165="V",1-SUM(H$8:H164)," ")))))</f>
        <v xml:space="preserve"> </v>
      </c>
      <c r="I165" s="68" t="str">
        <f t="shared" si="53"/>
        <v/>
      </c>
      <c r="J165" s="43" t="str">
        <f>IF(I165="A",$K165,IF(I165="B",$K165-SUM(J$8:J164),IF(I165="C",$K165-SUM(J$8:J164),IF(I165="D",$K165-SUM(J$8:J164),IF(I165="E",1-SUM(J$8:J164)," ")))))</f>
        <v xml:space="preserve"> </v>
      </c>
      <c r="K165" s="1">
        <f>IF(C$4=0,0,(SUM(D$8:D165)/C$4))</f>
        <v>0</v>
      </c>
      <c r="L165" s="9" t="str">
        <f t="shared" si="54"/>
        <v xml:space="preserve"> </v>
      </c>
      <c r="M165" s="2" t="str">
        <f>IF(U165=2,K165,IF(W165=2,K165-SUM(M$8:M164),IF(X165=2,K165-SUM(M$8:M164),IF(X164=2,1-SUM(M$8:M164)," "))))</f>
        <v xml:space="preserve"> </v>
      </c>
      <c r="N165" s="1" t="str">
        <f t="shared" si="55"/>
        <v xml:space="preserve"> </v>
      </c>
      <c r="P165" s="3" t="str">
        <f>IF(O165="Plus",$K165,IF(O165="Basis",$K165-SUM(P$8:P164),IF(O165="Breedte",$K165-SUM(P$8:P164),IF(O164="Breedte",1-SUM(P$8:P164)," "))))</f>
        <v xml:space="preserve"> </v>
      </c>
      <c r="Q165" s="57" t="str">
        <f t="shared" si="70"/>
        <v/>
      </c>
      <c r="R165" s="123">
        <f t="shared" si="69"/>
        <v>167</v>
      </c>
      <c r="S165" s="12">
        <f t="shared" si="72"/>
        <v>48</v>
      </c>
      <c r="T165" s="18">
        <f t="shared" si="56"/>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7"/>
        <v>1</v>
      </c>
      <c r="Z165" s="12">
        <f t="shared" si="58"/>
        <v>1</v>
      </c>
      <c r="AA165" s="12">
        <f t="shared" si="59"/>
        <v>1</v>
      </c>
      <c r="AB165" s="12">
        <f t="shared" si="60"/>
        <v>1</v>
      </c>
      <c r="AD165" s="12">
        <f t="shared" si="65"/>
        <v>48</v>
      </c>
      <c r="AE165" s="18">
        <f t="shared" si="61"/>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2"/>
        <v>1</v>
      </c>
      <c r="AK165" s="12">
        <f t="shared" si="66"/>
        <v>1</v>
      </c>
      <c r="AL165" s="12">
        <f t="shared" si="67"/>
        <v>1</v>
      </c>
      <c r="AM165" s="12">
        <f t="shared" si="68"/>
        <v>1</v>
      </c>
    </row>
    <row r="166" spans="1:39" ht="12" customHeight="1" x14ac:dyDescent="0.15">
      <c r="A166" s="5">
        <f t="shared" si="50"/>
        <v>0</v>
      </c>
      <c r="B166" s="5">
        <f t="shared" si="51"/>
        <v>0</v>
      </c>
      <c r="C166" s="14">
        <f t="shared" si="71"/>
        <v>47</v>
      </c>
      <c r="F166" s="241">
        <f>VLOOKUP(C166,Blad1!$A:$B,2,0)</f>
        <v>167</v>
      </c>
      <c r="G166" s="67" t="str">
        <f t="shared" si="52"/>
        <v/>
      </c>
      <c r="H166" s="4" t="str">
        <f>IF(G166="I",$K166,IF(G166="II",$K166-SUM(H$8:H165),IF(G166="III",$K166-SUM(H$8:H165),IF(G166="IV",$K166-SUM(H$8:H165),IF(G166="V",1-SUM(H$8:H165)," ")))))</f>
        <v xml:space="preserve"> </v>
      </c>
      <c r="I166" s="68" t="str">
        <f t="shared" si="53"/>
        <v/>
      </c>
      <c r="J166" s="43" t="str">
        <f>IF(I166="A",$K166,IF(I166="B",$K166-SUM(J$8:J165),IF(I166="C",$K166-SUM(J$8:J165),IF(I166="D",$K166-SUM(J$8:J165),IF(I166="E",1-SUM(J$8:J165)," ")))))</f>
        <v xml:space="preserve"> </v>
      </c>
      <c r="K166" s="1">
        <f>IF(C$4=0,0,(SUM(D$8:D166)/C$4))</f>
        <v>0</v>
      </c>
      <c r="L166" s="9" t="str">
        <f t="shared" si="54"/>
        <v xml:space="preserve"> </v>
      </c>
      <c r="M166" s="2" t="str">
        <f>IF(U166=2,K166,IF(W166=2,K166-SUM(M$8:M165),IF(X166=2,K166-SUM(M$8:M165),IF(X165=2,1-SUM(M$8:M165)," "))))</f>
        <v xml:space="preserve"> </v>
      </c>
      <c r="N166" s="1" t="str">
        <f t="shared" si="55"/>
        <v xml:space="preserve"> </v>
      </c>
      <c r="P166" s="3" t="str">
        <f>IF(O166="Plus",$K166,IF(O166="Basis",$K166-SUM(P$8:P165),IF(O166="Breedte",$K166-SUM(P$8:P165),IF(O165="Breedte",1-SUM(P$8:P165)," "))))</f>
        <v xml:space="preserve"> </v>
      </c>
      <c r="Q166" s="57" t="str">
        <f t="shared" si="70"/>
        <v/>
      </c>
      <c r="R166" s="123">
        <f t="shared" si="69"/>
        <v>167</v>
      </c>
      <c r="S166" s="12">
        <f t="shared" si="72"/>
        <v>47</v>
      </c>
      <c r="T166" s="18">
        <f t="shared" si="56"/>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7"/>
        <v>1</v>
      </c>
      <c r="Z166" s="12">
        <f t="shared" si="58"/>
        <v>1</v>
      </c>
      <c r="AA166" s="12">
        <f t="shared" si="59"/>
        <v>1</v>
      </c>
      <c r="AB166" s="12">
        <f t="shared" si="60"/>
        <v>1</v>
      </c>
      <c r="AD166" s="12">
        <f t="shared" si="65"/>
        <v>47</v>
      </c>
      <c r="AE166" s="18">
        <f t="shared" si="61"/>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2"/>
        <v>1</v>
      </c>
      <c r="AK166" s="12">
        <f t="shared" si="66"/>
        <v>1</v>
      </c>
      <c r="AL166" s="12">
        <f t="shared" si="67"/>
        <v>1</v>
      </c>
      <c r="AM166" s="12">
        <f t="shared" si="68"/>
        <v>1</v>
      </c>
    </row>
    <row r="167" spans="1:39" ht="12" customHeight="1" x14ac:dyDescent="0.15">
      <c r="A167" s="5">
        <f t="shared" si="50"/>
        <v>0</v>
      </c>
      <c r="B167" s="5">
        <f t="shared" si="51"/>
        <v>0</v>
      </c>
      <c r="C167" s="14">
        <f t="shared" si="71"/>
        <v>46</v>
      </c>
      <c r="F167" s="241">
        <f>VLOOKUP(C167,Blad1!$A:$B,2,0)</f>
        <v>166</v>
      </c>
      <c r="G167" s="67" t="str">
        <f t="shared" si="52"/>
        <v/>
      </c>
      <c r="H167" s="4" t="str">
        <f>IF(G167="I",$K167,IF(G167="II",$K167-SUM(H$8:H166),IF(G167="III",$K167-SUM(H$8:H166),IF(G167="IV",$K167-SUM(H$8:H166),IF(G167="V",1-SUM(H$8:H166)," ")))))</f>
        <v xml:space="preserve"> </v>
      </c>
      <c r="I167" s="68" t="str">
        <f t="shared" si="53"/>
        <v/>
      </c>
      <c r="J167" s="43" t="str">
        <f>IF(I167="A",$K167,IF(I167="B",$K167-SUM(J$8:J166),IF(I167="C",$K167-SUM(J$8:J166),IF(I167="D",$K167-SUM(J$8:J166),IF(I167="E",1-SUM(J$8:J166)," ")))))</f>
        <v xml:space="preserve"> </v>
      </c>
      <c r="K167" s="1">
        <f>IF(C$4=0,0,(SUM(D$8:D167)/C$4))</f>
        <v>0</v>
      </c>
      <c r="L167" s="9" t="str">
        <f t="shared" si="54"/>
        <v xml:space="preserve"> </v>
      </c>
      <c r="M167" s="2" t="str">
        <f>IF(U167=2,K167,IF(W167=2,K167-SUM(M$8:M166),IF(X167=2,K167-SUM(M$8:M166),IF(X166=2,1-SUM(M$8:M166)," "))))</f>
        <v xml:space="preserve"> </v>
      </c>
      <c r="N167" s="1" t="str">
        <f t="shared" si="55"/>
        <v xml:space="preserve"> </v>
      </c>
      <c r="P167" s="3" t="str">
        <f>IF(O167="Plus",$K167,IF(O167="Basis",$K167-SUM(P$8:P166),IF(O167="Breedte",$K167-SUM(P$8:P166),IF(O166="Breedte",1-SUM(P$8:P166)," "))))</f>
        <v xml:space="preserve"> </v>
      </c>
      <c r="Q167" s="57" t="str">
        <f t="shared" si="70"/>
        <v/>
      </c>
      <c r="R167" s="123">
        <f t="shared" si="69"/>
        <v>166</v>
      </c>
      <c r="S167" s="12">
        <f t="shared" si="72"/>
        <v>46</v>
      </c>
      <c r="T167" s="18">
        <f t="shared" si="56"/>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7"/>
        <v>1</v>
      </c>
      <c r="Z167" s="12">
        <f t="shared" si="58"/>
        <v>1</v>
      </c>
      <c r="AA167" s="12">
        <f t="shared" si="59"/>
        <v>1</v>
      </c>
      <c r="AB167" s="12">
        <f t="shared" si="60"/>
        <v>1</v>
      </c>
      <c r="AD167" s="12">
        <f t="shared" si="65"/>
        <v>46</v>
      </c>
      <c r="AE167" s="18">
        <f t="shared" si="61"/>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2"/>
        <v>1</v>
      </c>
      <c r="AK167" s="12">
        <f t="shared" si="66"/>
        <v>1</v>
      </c>
      <c r="AL167" s="12">
        <f t="shared" si="67"/>
        <v>1</v>
      </c>
      <c r="AM167" s="12">
        <f t="shared" si="68"/>
        <v>1</v>
      </c>
    </row>
    <row r="168" spans="1:39" ht="12" customHeight="1" x14ac:dyDescent="0.15">
      <c r="A168" s="5">
        <f t="shared" si="50"/>
        <v>0</v>
      </c>
      <c r="B168" s="5">
        <f t="shared" si="51"/>
        <v>0</v>
      </c>
      <c r="C168" s="14">
        <f t="shared" si="71"/>
        <v>45</v>
      </c>
      <c r="F168" s="241">
        <f>VLOOKUP(C168,Blad1!$A:$B,2,0)</f>
        <v>166</v>
      </c>
      <c r="G168" s="67" t="str">
        <f t="shared" si="52"/>
        <v/>
      </c>
      <c r="H168" s="4" t="str">
        <f>IF(G168="I",$K168,IF(G168="II",$K168-SUM(H$8:H167),IF(G168="III",$K168-SUM(H$8:H167),IF(G168="IV",$K168-SUM(H$8:H167),IF(G168="V",1-SUM(H$8:H167)," ")))))</f>
        <v xml:space="preserve"> </v>
      </c>
      <c r="I168" s="68" t="str">
        <f t="shared" si="53"/>
        <v/>
      </c>
      <c r="J168" s="43" t="str">
        <f>IF(I168="A",$K168,IF(I168="B",$K168-SUM(J$8:J167),IF(I168="C",$K168-SUM(J$8:J167),IF(I168="D",$K168-SUM(J$8:J167),IF(I168="E",1-SUM(J$8:J167)," ")))))</f>
        <v xml:space="preserve"> </v>
      </c>
      <c r="K168" s="1">
        <f>IF(C$4=0,0,(SUM(D$8:D168)/C$4))</f>
        <v>0</v>
      </c>
      <c r="L168" s="9" t="str">
        <f t="shared" si="54"/>
        <v xml:space="preserve"> </v>
      </c>
      <c r="M168" s="2" t="str">
        <f>IF(U168=2,K168,IF(W168=2,K168-SUM(M$8:M167),IF(X168=2,K168-SUM(M$8:M167),IF(X167=2,1-SUM(M$8:M167)," "))))</f>
        <v xml:space="preserve"> </v>
      </c>
      <c r="N168" s="1" t="str">
        <f t="shared" si="55"/>
        <v xml:space="preserve"> </v>
      </c>
      <c r="P168" s="3" t="str">
        <f>IF(O168="Plus",$K168,IF(O168="Basis",$K168-SUM(P$8:P167),IF(O168="Breedte",$K168-SUM(P$8:P167),IF(O167="Breedte",1-SUM(P$8:P167)," "))))</f>
        <v xml:space="preserve"> </v>
      </c>
      <c r="Q168" s="57" t="str">
        <f t="shared" si="70"/>
        <v/>
      </c>
      <c r="R168" s="123">
        <f t="shared" si="69"/>
        <v>166</v>
      </c>
      <c r="S168" s="12">
        <f t="shared" si="72"/>
        <v>45</v>
      </c>
      <c r="T168" s="18">
        <f t="shared" si="56"/>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7"/>
        <v>1</v>
      </c>
      <c r="Z168" s="12">
        <f t="shared" si="58"/>
        <v>1</v>
      </c>
      <c r="AA168" s="12">
        <f t="shared" si="59"/>
        <v>1</v>
      </c>
      <c r="AB168" s="12">
        <f t="shared" si="60"/>
        <v>1</v>
      </c>
      <c r="AD168" s="12">
        <f t="shared" si="65"/>
        <v>45</v>
      </c>
      <c r="AE168" s="18">
        <f t="shared" si="61"/>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2"/>
        <v>1</v>
      </c>
      <c r="AK168" s="12">
        <f t="shared" si="66"/>
        <v>1</v>
      </c>
      <c r="AL168" s="12">
        <f t="shared" si="67"/>
        <v>1</v>
      </c>
      <c r="AM168" s="12">
        <f t="shared" si="68"/>
        <v>1</v>
      </c>
    </row>
    <row r="169" spans="1:39" ht="12" customHeight="1" x14ac:dyDescent="0.15">
      <c r="A169" s="5">
        <f t="shared" si="50"/>
        <v>0</v>
      </c>
      <c r="B169" s="5">
        <f t="shared" si="51"/>
        <v>0</v>
      </c>
      <c r="C169" s="14">
        <f t="shared" si="71"/>
        <v>44</v>
      </c>
      <c r="F169" s="241">
        <f>VLOOKUP(C169,Blad1!$A:$B,2,0)</f>
        <v>165</v>
      </c>
      <c r="G169" s="67" t="str">
        <f t="shared" si="52"/>
        <v/>
      </c>
      <c r="H169" s="4" t="str">
        <f>IF(G169="I",$K169,IF(G169="II",$K169-SUM(H$8:H168),IF(G169="III",$K169-SUM(H$8:H168),IF(G169="IV",$K169-SUM(H$8:H168),IF(G169="V",1-SUM(H$8:H168)," ")))))</f>
        <v xml:space="preserve"> </v>
      </c>
      <c r="I169" s="68" t="str">
        <f t="shared" si="53"/>
        <v/>
      </c>
      <c r="J169" s="43" t="str">
        <f>IF(I169="A",$K169,IF(I169="B",$K169-SUM(J$8:J168),IF(I169="C",$K169-SUM(J$8:J168),IF(I169="D",$K169-SUM(J$8:J168),IF(I169="E",1-SUM(J$8:J168)," ")))))</f>
        <v xml:space="preserve"> </v>
      </c>
      <c r="K169" s="1">
        <f>IF(C$4=0,0,(SUM(D$8:D169)/C$4))</f>
        <v>0</v>
      </c>
      <c r="L169" s="9" t="str">
        <f t="shared" si="54"/>
        <v xml:space="preserve"> </v>
      </c>
      <c r="M169" s="2" t="str">
        <f>IF(U169=2,K169,IF(W169=2,K169-SUM(M$8:M168),IF(X169=2,K169-SUM(M$8:M168),IF(X168=2,1-SUM(M$8:M168)," "))))</f>
        <v xml:space="preserve"> </v>
      </c>
      <c r="N169" s="1" t="str">
        <f t="shared" si="55"/>
        <v xml:space="preserve"> </v>
      </c>
      <c r="P169" s="3" t="str">
        <f>IF(O169="Plus",$K169,IF(O169="Basis",$K169-SUM(P$8:P168),IF(O169="Breedte",$K169-SUM(P$8:P168),IF(O168="Breedte",1-SUM(P$8:P168)," "))))</f>
        <v xml:space="preserve"> </v>
      </c>
      <c r="Q169" s="57" t="str">
        <f t="shared" si="70"/>
        <v/>
      </c>
      <c r="R169" s="123">
        <f t="shared" si="69"/>
        <v>165</v>
      </c>
      <c r="S169" s="12">
        <f t="shared" si="72"/>
        <v>44</v>
      </c>
      <c r="T169" s="18">
        <f t="shared" si="56"/>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7"/>
        <v>1</v>
      </c>
      <c r="Z169" s="12">
        <f t="shared" si="58"/>
        <v>1</v>
      </c>
      <c r="AA169" s="12">
        <f t="shared" si="59"/>
        <v>1</v>
      </c>
      <c r="AB169" s="12">
        <f t="shared" si="60"/>
        <v>1</v>
      </c>
      <c r="AD169" s="12">
        <f t="shared" si="65"/>
        <v>44</v>
      </c>
      <c r="AE169" s="18">
        <f t="shared" si="61"/>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2"/>
        <v>1</v>
      </c>
      <c r="AK169" s="12">
        <f t="shared" si="66"/>
        <v>1</v>
      </c>
      <c r="AL169" s="12">
        <f t="shared" si="67"/>
        <v>1</v>
      </c>
      <c r="AM169" s="12">
        <f t="shared" si="68"/>
        <v>1</v>
      </c>
    </row>
    <row r="170" spans="1:39" ht="12" customHeight="1" x14ac:dyDescent="0.15">
      <c r="A170" s="5">
        <f t="shared" si="50"/>
        <v>0</v>
      </c>
      <c r="B170" s="5">
        <f t="shared" si="51"/>
        <v>0</v>
      </c>
      <c r="C170" s="14">
        <f t="shared" si="71"/>
        <v>43</v>
      </c>
      <c r="F170" s="241">
        <f>VLOOKUP(C170,Blad1!$A:$B,2,0)</f>
        <v>165</v>
      </c>
      <c r="G170" s="67" t="str">
        <f t="shared" si="52"/>
        <v/>
      </c>
      <c r="H170" s="4" t="str">
        <f>IF(G170="I",$K170,IF(G170="II",$K170-SUM(H$8:H169),IF(G170="III",$K170-SUM(H$8:H169),IF(G170="IV",$K170-SUM(H$8:H169),IF(G170="V",1-SUM(H$8:H169)," ")))))</f>
        <v xml:space="preserve"> </v>
      </c>
      <c r="I170" s="68" t="str">
        <f t="shared" si="53"/>
        <v/>
      </c>
      <c r="J170" s="43" t="str">
        <f>IF(I170="A",$K170,IF(I170="B",$K170-SUM(J$8:J169),IF(I170="C",$K170-SUM(J$8:J169),IF(I170="D",$K170-SUM(J$8:J169),IF(I170="E",1-SUM(J$8:J169)," ")))))</f>
        <v xml:space="preserve"> </v>
      </c>
      <c r="K170" s="1">
        <f>IF(C$4=0,0,(SUM(D$8:D170)/C$4))</f>
        <v>0</v>
      </c>
      <c r="L170" s="9" t="str">
        <f t="shared" si="54"/>
        <v xml:space="preserve"> </v>
      </c>
      <c r="M170" s="2" t="str">
        <f>IF(U170=2,K170,IF(W170=2,K170-SUM(M$8:M169),IF(X170=2,K170-SUM(M$8:M169),IF(X169=2,1-SUM(M$8:M169)," "))))</f>
        <v xml:space="preserve"> </v>
      </c>
      <c r="N170" s="1" t="str">
        <f t="shared" si="55"/>
        <v xml:space="preserve"> </v>
      </c>
      <c r="P170" s="3" t="str">
        <f>IF(O170="Plus",$K170,IF(O170="Basis",$K170-SUM(P$8:P169),IF(O170="Breedte",$K170-SUM(P$8:P169),IF(O169="Breedte",1-SUM(P$8:P169)," "))))</f>
        <v xml:space="preserve"> </v>
      </c>
      <c r="Q170" s="57" t="str">
        <f t="shared" si="70"/>
        <v/>
      </c>
      <c r="R170" s="123">
        <f t="shared" si="69"/>
        <v>165</v>
      </c>
      <c r="S170" s="12">
        <f t="shared" si="72"/>
        <v>43</v>
      </c>
      <c r="T170" s="18">
        <f t="shared" si="56"/>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7"/>
        <v>1</v>
      </c>
      <c r="Z170" s="12">
        <f t="shared" si="58"/>
        <v>1</v>
      </c>
      <c r="AA170" s="12">
        <f t="shared" si="59"/>
        <v>1</v>
      </c>
      <c r="AB170" s="12">
        <f t="shared" si="60"/>
        <v>1</v>
      </c>
      <c r="AD170" s="12">
        <f t="shared" si="65"/>
        <v>43</v>
      </c>
      <c r="AE170" s="18">
        <f t="shared" si="61"/>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2"/>
        <v>1</v>
      </c>
      <c r="AK170" s="12">
        <f t="shared" si="66"/>
        <v>1</v>
      </c>
      <c r="AL170" s="12">
        <f t="shared" si="67"/>
        <v>1</v>
      </c>
      <c r="AM170" s="12">
        <f t="shared" si="68"/>
        <v>1</v>
      </c>
    </row>
    <row r="171" spans="1:39" ht="12" customHeight="1" x14ac:dyDescent="0.15">
      <c r="A171" s="5">
        <f t="shared" si="50"/>
        <v>0</v>
      </c>
      <c r="B171" s="5">
        <f t="shared" si="51"/>
        <v>0</v>
      </c>
      <c r="C171" s="14">
        <f t="shared" si="71"/>
        <v>42</v>
      </c>
      <c r="F171" s="241">
        <f>VLOOKUP(C171,Blad1!$A:$B,2,0)</f>
        <v>164</v>
      </c>
      <c r="G171" s="67" t="str">
        <f t="shared" si="52"/>
        <v/>
      </c>
      <c r="H171" s="4" t="str">
        <f>IF(G171="I",$K171,IF(G171="II",$K171-SUM(H$8:H170),IF(G171="III",$K171-SUM(H$8:H170),IF(G171="IV",$K171-SUM(H$8:H170),IF(G171="V",1-SUM(H$8:H170)," ")))))</f>
        <v xml:space="preserve"> </v>
      </c>
      <c r="I171" s="68" t="str">
        <f t="shared" si="53"/>
        <v/>
      </c>
      <c r="J171" s="43" t="str">
        <f>IF(I171="A",$K171,IF(I171="B",$K171-SUM(J$8:J170),IF(I171="C",$K171-SUM(J$8:J170),IF(I171="D",$K171-SUM(J$8:J170),IF(I171="E",1-SUM(J$8:J170)," ")))))</f>
        <v xml:space="preserve"> </v>
      </c>
      <c r="K171" s="1">
        <f>IF(C$4=0,0,(SUM(D$8:D171)/C$4))</f>
        <v>0</v>
      </c>
      <c r="L171" s="9" t="str">
        <f t="shared" si="54"/>
        <v xml:space="preserve"> </v>
      </c>
      <c r="M171" s="2" t="str">
        <f>IF(U171=2,K171,IF(W171=2,K171-SUM(M$8:M170),IF(X171=2,K171-SUM(M$8:M170),IF(X170=2,1-SUM(M$8:M170)," "))))</f>
        <v xml:space="preserve"> </v>
      </c>
      <c r="N171" s="1" t="str">
        <f t="shared" si="55"/>
        <v xml:space="preserve"> </v>
      </c>
      <c r="P171" s="3" t="str">
        <f>IF(O171="Plus",$K171,IF(O171="Basis",$K171-SUM(P$8:P170),IF(O171="Breedte",$K171-SUM(P$8:P170),IF(O170="Breedte",1-SUM(P$8:P170)," "))))</f>
        <v xml:space="preserve"> </v>
      </c>
      <c r="Q171" s="57" t="str">
        <f t="shared" si="70"/>
        <v/>
      </c>
      <c r="R171" s="123">
        <f t="shared" si="69"/>
        <v>164</v>
      </c>
      <c r="S171" s="12">
        <f t="shared" si="72"/>
        <v>42</v>
      </c>
      <c r="T171" s="18">
        <f t="shared" si="56"/>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7"/>
        <v>1</v>
      </c>
      <c r="Z171" s="12">
        <f t="shared" si="58"/>
        <v>1</v>
      </c>
      <c r="AA171" s="12">
        <f t="shared" si="59"/>
        <v>1</v>
      </c>
      <c r="AB171" s="12">
        <f t="shared" si="60"/>
        <v>1</v>
      </c>
      <c r="AD171" s="12">
        <f t="shared" si="65"/>
        <v>42</v>
      </c>
      <c r="AE171" s="18">
        <f t="shared" si="61"/>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2"/>
        <v>1</v>
      </c>
      <c r="AK171" s="12">
        <f t="shared" si="66"/>
        <v>1</v>
      </c>
      <c r="AL171" s="12">
        <f t="shared" si="67"/>
        <v>1</v>
      </c>
      <c r="AM171" s="12">
        <f t="shared" si="68"/>
        <v>1</v>
      </c>
    </row>
    <row r="172" spans="1:39" ht="12" customHeight="1" x14ac:dyDescent="0.15">
      <c r="A172" s="5">
        <f t="shared" si="50"/>
        <v>0</v>
      </c>
      <c r="B172" s="5">
        <f t="shared" si="51"/>
        <v>0</v>
      </c>
      <c r="C172" s="14">
        <f t="shared" si="71"/>
        <v>41</v>
      </c>
      <c r="F172" s="241">
        <f>VLOOKUP(C172,Blad1!$A:$B,2,0)</f>
        <v>164</v>
      </c>
      <c r="G172" s="67" t="str">
        <f t="shared" si="52"/>
        <v/>
      </c>
      <c r="H172" s="4" t="str">
        <f>IF(G172="I",$K172,IF(G172="II",$K172-SUM(H$8:H171),IF(G172="III",$K172-SUM(H$8:H171),IF(G172="IV",$K172-SUM(H$8:H171),IF(G172="V",1-SUM(H$8:H171)," ")))))</f>
        <v xml:space="preserve"> </v>
      </c>
      <c r="I172" s="68" t="str">
        <f t="shared" si="53"/>
        <v/>
      </c>
      <c r="J172" s="43" t="str">
        <f>IF(I172="A",$K172,IF(I172="B",$K172-SUM(J$8:J171),IF(I172="C",$K172-SUM(J$8:J171),IF(I172="D",$K172-SUM(J$8:J171),IF(I172="E",1-SUM(J$8:J171)," ")))))</f>
        <v xml:space="preserve"> </v>
      </c>
      <c r="K172" s="1">
        <f>IF(C$4=0,0,(SUM(D$8:D172)/C$4))</f>
        <v>0</v>
      </c>
      <c r="L172" s="9" t="str">
        <f t="shared" si="54"/>
        <v xml:space="preserve"> </v>
      </c>
      <c r="M172" s="2" t="str">
        <f>IF(U172=2,K172,IF(W172=2,K172-SUM(M$8:M171),IF(X172=2,K172-SUM(M$8:M171),IF(X171=2,1-SUM(M$8:M171)," "))))</f>
        <v xml:space="preserve"> </v>
      </c>
      <c r="N172" s="1" t="str">
        <f t="shared" si="55"/>
        <v xml:space="preserve"> </v>
      </c>
      <c r="P172" s="3" t="str">
        <f>IF(O172="Plus",$K172,IF(O172="Basis",$K172-SUM(P$8:P171),IF(O172="Breedte",$K172-SUM(P$8:P171),IF(O171="Breedte",1-SUM(P$8:P171)," "))))</f>
        <v xml:space="preserve"> </v>
      </c>
      <c r="Q172" s="57" t="str">
        <f t="shared" si="70"/>
        <v/>
      </c>
      <c r="R172" s="123">
        <f t="shared" si="69"/>
        <v>164</v>
      </c>
      <c r="S172" s="12">
        <f t="shared" si="72"/>
        <v>41</v>
      </c>
      <c r="T172" s="18">
        <f t="shared" si="56"/>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7"/>
        <v>1</v>
      </c>
      <c r="Z172" s="12">
        <f t="shared" si="58"/>
        <v>1</v>
      </c>
      <c r="AA172" s="12">
        <f t="shared" si="59"/>
        <v>1</v>
      </c>
      <c r="AB172" s="12">
        <f t="shared" si="60"/>
        <v>1</v>
      </c>
      <c r="AD172" s="12">
        <f t="shared" si="65"/>
        <v>41</v>
      </c>
      <c r="AE172" s="18">
        <f t="shared" si="61"/>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2"/>
        <v>1</v>
      </c>
      <c r="AK172" s="12">
        <f t="shared" si="66"/>
        <v>1</v>
      </c>
      <c r="AL172" s="12">
        <f t="shared" si="67"/>
        <v>1</v>
      </c>
      <c r="AM172" s="12">
        <f t="shared" si="68"/>
        <v>1</v>
      </c>
    </row>
    <row r="173" spans="1:39" ht="12" customHeight="1" x14ac:dyDescent="0.15">
      <c r="A173" s="5">
        <f t="shared" si="50"/>
        <v>0</v>
      </c>
      <c r="B173" s="5">
        <f t="shared" si="51"/>
        <v>0</v>
      </c>
      <c r="C173" s="14">
        <f t="shared" si="71"/>
        <v>40</v>
      </c>
      <c r="F173" s="241">
        <f>VLOOKUP(C173,Blad1!$A:$B,2,0)</f>
        <v>163</v>
      </c>
      <c r="G173" s="67" t="str">
        <f t="shared" si="52"/>
        <v/>
      </c>
      <c r="H173" s="4" t="str">
        <f>IF(G173="I",$K173,IF(G173="II",$K173-SUM(H$8:H172),IF(G173="III",$K173-SUM(H$8:H172),IF(G173="IV",$K173-SUM(H$8:H172),IF(G173="V",1-SUM(H$8:H172)," ")))))</f>
        <v xml:space="preserve"> </v>
      </c>
      <c r="I173" s="68" t="str">
        <f t="shared" si="53"/>
        <v/>
      </c>
      <c r="J173" s="43" t="str">
        <f>IF(I173="A",$K173,IF(I173="B",$K173-SUM(J$8:J172),IF(I173="C",$K173-SUM(J$8:J172),IF(I173="D",$K173-SUM(J$8:J172),IF(I173="E",1-SUM(J$8:J172)," ")))))</f>
        <v xml:space="preserve"> </v>
      </c>
      <c r="K173" s="1">
        <f>IF(C$4=0,0,(SUM(D$8:D173)/C$4))</f>
        <v>0</v>
      </c>
      <c r="L173" s="9" t="str">
        <f t="shared" si="54"/>
        <v xml:space="preserve"> </v>
      </c>
      <c r="M173" s="2" t="str">
        <f>IF(U173=2,K173,IF(W173=2,K173-SUM(M$8:M172),IF(X173=2,K173-SUM(M$8:M172),IF(X172=2,1-SUM(M$8:M172)," "))))</f>
        <v xml:space="preserve"> </v>
      </c>
      <c r="N173" s="1" t="str">
        <f t="shared" si="55"/>
        <v xml:space="preserve"> </v>
      </c>
      <c r="P173" s="3" t="str">
        <f>IF(O173="Plus",$K173,IF(O173="Basis",$K173-SUM(P$8:P172),IF(O173="Breedte",$K173-SUM(P$8:P172),IF(O172="Breedte",1-SUM(P$8:P172)," "))))</f>
        <v xml:space="preserve"> </v>
      </c>
      <c r="Q173" s="57" t="str">
        <f t="shared" si="70"/>
        <v/>
      </c>
      <c r="R173" s="123">
        <f t="shared" si="69"/>
        <v>163</v>
      </c>
      <c r="S173" s="12">
        <f t="shared" si="72"/>
        <v>40</v>
      </c>
      <c r="T173" s="18">
        <f t="shared" si="56"/>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7"/>
        <v>1</v>
      </c>
      <c r="Z173" s="12">
        <f t="shared" si="58"/>
        <v>1</v>
      </c>
      <c r="AA173" s="12">
        <f t="shared" si="59"/>
        <v>1</v>
      </c>
      <c r="AB173" s="12">
        <f t="shared" si="60"/>
        <v>1</v>
      </c>
      <c r="AD173" s="12">
        <f t="shared" si="65"/>
        <v>40</v>
      </c>
      <c r="AE173" s="18">
        <f t="shared" si="61"/>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2"/>
        <v>1</v>
      </c>
      <c r="AK173" s="12">
        <f t="shared" si="66"/>
        <v>1</v>
      </c>
      <c r="AL173" s="12">
        <f t="shared" si="67"/>
        <v>1</v>
      </c>
      <c r="AM173" s="12">
        <f t="shared" si="68"/>
        <v>1</v>
      </c>
    </row>
    <row r="174" spans="1:39" ht="12" customHeight="1" x14ac:dyDescent="0.15">
      <c r="A174" s="5">
        <f t="shared" si="50"/>
        <v>0</v>
      </c>
      <c r="B174" s="5">
        <f t="shared" si="51"/>
        <v>0</v>
      </c>
      <c r="C174" s="14">
        <f t="shared" si="71"/>
        <v>39</v>
      </c>
      <c r="F174" s="241">
        <f>VLOOKUP(C174,Blad1!$A:$B,2,0)</f>
        <v>163</v>
      </c>
      <c r="G174" s="67" t="str">
        <f t="shared" si="52"/>
        <v/>
      </c>
      <c r="H174" s="4" t="str">
        <f>IF(G174="I",$K174,IF(G174="II",$K174-SUM(H$8:H173),IF(G174="III",$K174-SUM(H$8:H173),IF(G174="IV",$K174-SUM(H$8:H173),IF(G174="V",1-SUM(H$8:H173)," ")))))</f>
        <v xml:space="preserve"> </v>
      </c>
      <c r="I174" s="68" t="str">
        <f t="shared" si="53"/>
        <v/>
      </c>
      <c r="J174" s="43" t="str">
        <f>IF(I174="A",$K174,IF(I174="B",$K174-SUM(J$8:J173),IF(I174="C",$K174-SUM(J$8:J173),IF(I174="D",$K174-SUM(J$8:J173),IF(I174="E",1-SUM(J$8:J173)," ")))))</f>
        <v xml:space="preserve"> </v>
      </c>
      <c r="K174" s="1">
        <f>IF(C$4=0,0,(SUM(D$8:D174)/C$4))</f>
        <v>0</v>
      </c>
      <c r="L174" s="9" t="str">
        <f t="shared" si="54"/>
        <v xml:space="preserve"> </v>
      </c>
      <c r="M174" s="2" t="str">
        <f>IF(U174=2,K174,IF(W174=2,K174-SUM(M$8:M173),IF(X174=2,K174-SUM(M$8:M173),IF(X173=2,1-SUM(M$8:M173)," "))))</f>
        <v xml:space="preserve"> </v>
      </c>
      <c r="N174" s="1" t="str">
        <f t="shared" si="55"/>
        <v xml:space="preserve"> </v>
      </c>
      <c r="P174" s="3" t="str">
        <f>IF(O174="Plus",$K174,IF(O174="Basis",$K174-SUM(P$8:P173),IF(O174="Breedte",$K174-SUM(P$8:P173),IF(O173="Breedte",1-SUM(P$8:P173)," "))))</f>
        <v xml:space="preserve"> </v>
      </c>
      <c r="Q174" s="57" t="str">
        <f t="shared" ref="Q174:Q208" si="73">IF(L173="plus",IF(E174=0,"",CONCATENATE(E174,",")),IF(L173="basis",IF(E174=0,"",CONCATENATE(E174,",")),CONCATENATE(Q173,IF(E174=0,"",CONCATENATE(E174,", ")))))</f>
        <v/>
      </c>
      <c r="R174" s="123">
        <f t="shared" si="69"/>
        <v>163</v>
      </c>
      <c r="S174" s="12">
        <f t="shared" si="72"/>
        <v>39</v>
      </c>
      <c r="T174" s="18">
        <f t="shared" si="56"/>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7"/>
        <v>1</v>
      </c>
      <c r="Z174" s="12">
        <f t="shared" si="58"/>
        <v>1</v>
      </c>
      <c r="AA174" s="12">
        <f t="shared" si="59"/>
        <v>1</v>
      </c>
      <c r="AB174" s="12">
        <f t="shared" si="60"/>
        <v>1</v>
      </c>
      <c r="AD174" s="12">
        <f t="shared" si="65"/>
        <v>39</v>
      </c>
      <c r="AE174" s="18">
        <f t="shared" si="61"/>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2"/>
        <v>1</v>
      </c>
      <c r="AK174" s="12">
        <f t="shared" si="66"/>
        <v>1</v>
      </c>
      <c r="AL174" s="12">
        <f t="shared" si="67"/>
        <v>1</v>
      </c>
      <c r="AM174" s="12">
        <f t="shared" si="68"/>
        <v>1</v>
      </c>
    </row>
    <row r="175" spans="1:39" ht="12" customHeight="1" x14ac:dyDescent="0.15">
      <c r="A175" s="5">
        <f t="shared" si="50"/>
        <v>0</v>
      </c>
      <c r="B175" s="5">
        <f t="shared" si="51"/>
        <v>0</v>
      </c>
      <c r="C175" s="14">
        <f t="shared" si="71"/>
        <v>38</v>
      </c>
      <c r="F175" s="241">
        <f>VLOOKUP(C175,Blad1!$A:$B,2,0)</f>
        <v>162</v>
      </c>
      <c r="G175" s="67" t="str">
        <f t="shared" si="52"/>
        <v/>
      </c>
      <c r="H175" s="4" t="str">
        <f>IF(G175="I",$K175,IF(G175="II",$K175-SUM(H$8:H174),IF(G175="III",$K175-SUM(H$8:H174),IF(G175="IV",$K175-SUM(H$8:H174),IF(G175="V",1-SUM(H$8:H174)," ")))))</f>
        <v xml:space="preserve"> </v>
      </c>
      <c r="I175" s="68" t="str">
        <f t="shared" si="53"/>
        <v/>
      </c>
      <c r="J175" s="43" t="str">
        <f>IF(I175="A",$K175,IF(I175="B",$K175-SUM(J$8:J174),IF(I175="C",$K175-SUM(J$8:J174),IF(I175="D",$K175-SUM(J$8:J174),IF(I175="E",1-SUM(J$8:J174)," ")))))</f>
        <v xml:space="preserve"> </v>
      </c>
      <c r="K175" s="1">
        <f>IF(C$4=0,0,(SUM(D$8:D175)/C$4))</f>
        <v>0</v>
      </c>
      <c r="L175" s="9" t="str">
        <f t="shared" si="54"/>
        <v xml:space="preserve"> </v>
      </c>
      <c r="M175" s="2" t="str">
        <f>IF(U175=2,K175,IF(W175=2,K175-SUM(M$8:M174),IF(X175=2,K175-SUM(M$8:M174),IF(X174=2,1-SUM(M$8:M174)," "))))</f>
        <v xml:space="preserve"> </v>
      </c>
      <c r="N175" s="1" t="str">
        <f t="shared" si="55"/>
        <v xml:space="preserve"> </v>
      </c>
      <c r="P175" s="3" t="str">
        <f>IF(O175="Plus",$K175,IF(O175="Basis",$K175-SUM(P$8:P174),IF(O175="Breedte",$K175-SUM(P$8:P174),IF(O174="Breedte",1-SUM(P$8:P174)," "))))</f>
        <v xml:space="preserve"> </v>
      </c>
      <c r="Q175" s="57" t="str">
        <f t="shared" si="73"/>
        <v/>
      </c>
      <c r="R175" s="123">
        <f t="shared" si="69"/>
        <v>162</v>
      </c>
      <c r="S175" s="12">
        <f t="shared" si="72"/>
        <v>38</v>
      </c>
      <c r="T175" s="18">
        <f t="shared" si="56"/>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7"/>
        <v>1</v>
      </c>
      <c r="Z175" s="12">
        <f t="shared" si="58"/>
        <v>1</v>
      </c>
      <c r="AA175" s="12">
        <f t="shared" si="59"/>
        <v>1</v>
      </c>
      <c r="AB175" s="12">
        <f t="shared" si="60"/>
        <v>1</v>
      </c>
      <c r="AD175" s="12">
        <f t="shared" si="65"/>
        <v>38</v>
      </c>
      <c r="AE175" s="18">
        <f t="shared" si="61"/>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2"/>
        <v>1</v>
      </c>
      <c r="AK175" s="12">
        <f t="shared" si="66"/>
        <v>1</v>
      </c>
      <c r="AL175" s="12">
        <f t="shared" si="67"/>
        <v>1</v>
      </c>
      <c r="AM175" s="12">
        <f t="shared" si="68"/>
        <v>1</v>
      </c>
    </row>
    <row r="176" spans="1:39" ht="12" customHeight="1" x14ac:dyDescent="0.15">
      <c r="A176" s="5">
        <f t="shared" si="50"/>
        <v>0</v>
      </c>
      <c r="B176" s="5">
        <f t="shared" si="51"/>
        <v>0</v>
      </c>
      <c r="C176" s="14">
        <f t="shared" si="71"/>
        <v>37</v>
      </c>
      <c r="F176" s="241">
        <f>VLOOKUP(C176,Blad1!$A:$B,2,0)</f>
        <v>162</v>
      </c>
      <c r="G176" s="67" t="str">
        <f t="shared" si="52"/>
        <v/>
      </c>
      <c r="H176" s="4" t="str">
        <f>IF(G176="I",$K176,IF(G176="II",$K176-SUM(H$8:H175),IF(G176="III",$K176-SUM(H$8:H175),IF(G176="IV",$K176-SUM(H$8:H175),IF(G176="V",1-SUM(H$8:H175)," ")))))</f>
        <v xml:space="preserve"> </v>
      </c>
      <c r="I176" s="68" t="str">
        <f t="shared" si="53"/>
        <v/>
      </c>
      <c r="J176" s="43" t="str">
        <f>IF(I176="A",$K176,IF(I176="B",$K176-SUM(J$8:J175),IF(I176="C",$K176-SUM(J$8:J175),IF(I176="D",$K176-SUM(J$8:J175),IF(I176="E",1-SUM(J$8:J175)," ")))))</f>
        <v xml:space="preserve"> </v>
      </c>
      <c r="K176" s="1">
        <f>IF(C$4=0,0,(SUM(D$8:D176)/C$4))</f>
        <v>0</v>
      </c>
      <c r="L176" s="9" t="str">
        <f t="shared" si="54"/>
        <v xml:space="preserve"> </v>
      </c>
      <c r="M176" s="2" t="str">
        <f>IF(U176=2,K176,IF(W176=2,K176-SUM(M$8:M175),IF(X176=2,K176-SUM(M$8:M175),IF(X175=2,1-SUM(M$8:M175)," "))))</f>
        <v xml:space="preserve"> </v>
      </c>
      <c r="N176" s="1" t="str">
        <f t="shared" si="55"/>
        <v xml:space="preserve"> </v>
      </c>
      <c r="P176" s="3" t="str">
        <f>IF(O176="Plus",$K176,IF(O176="Basis",$K176-SUM(P$8:P175),IF(O176="Breedte",$K176-SUM(P$8:P175),IF(O175="Breedte",1-SUM(P$8:P175)," "))))</f>
        <v xml:space="preserve"> </v>
      </c>
      <c r="Q176" s="57" t="str">
        <f t="shared" si="73"/>
        <v/>
      </c>
      <c r="R176" s="123">
        <f t="shared" si="69"/>
        <v>162</v>
      </c>
      <c r="S176" s="12">
        <f t="shared" si="72"/>
        <v>37</v>
      </c>
      <c r="T176" s="18">
        <f t="shared" si="56"/>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7"/>
        <v>1</v>
      </c>
      <c r="Z176" s="12">
        <f t="shared" si="58"/>
        <v>1</v>
      </c>
      <c r="AA176" s="12">
        <f t="shared" si="59"/>
        <v>1</v>
      </c>
      <c r="AB176" s="12">
        <f t="shared" si="60"/>
        <v>1</v>
      </c>
      <c r="AD176" s="12">
        <f t="shared" si="65"/>
        <v>37</v>
      </c>
      <c r="AE176" s="18">
        <f t="shared" si="61"/>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2"/>
        <v>1</v>
      </c>
      <c r="AK176" s="12">
        <f t="shared" si="66"/>
        <v>1</v>
      </c>
      <c r="AL176" s="12">
        <f t="shared" si="67"/>
        <v>1</v>
      </c>
      <c r="AM176" s="12">
        <f t="shared" si="68"/>
        <v>1</v>
      </c>
    </row>
    <row r="177" spans="1:39" ht="12" customHeight="1" x14ac:dyDescent="0.15">
      <c r="A177" s="5">
        <f t="shared" si="50"/>
        <v>25</v>
      </c>
      <c r="B177" s="5">
        <f t="shared" si="51"/>
        <v>0</v>
      </c>
      <c r="C177" s="14">
        <f t="shared" si="71"/>
        <v>36</v>
      </c>
      <c r="F177" s="241">
        <f>VLOOKUP(C177,Blad1!$A:$B,2,0)</f>
        <v>161</v>
      </c>
      <c r="G177" s="67" t="str">
        <f t="shared" si="52"/>
        <v/>
      </c>
      <c r="H177" s="4" t="str">
        <f>IF(G177="I",$K177,IF(G177="II",$K177-SUM(H$8:H176),IF(G177="III",$K177-SUM(H$8:H176),IF(G177="IV",$K177-SUM(H$8:H176),IF(G177="V",1-SUM(H$8:H176)," ")))))</f>
        <v xml:space="preserve"> </v>
      </c>
      <c r="I177" s="68" t="str">
        <f t="shared" si="53"/>
        <v>A</v>
      </c>
      <c r="J177" s="43">
        <f>IF(I177="A",$K177,IF(I177="B",$K177-SUM(J$8:J176),IF(I177="C",$K177-SUM(J$8:J176),IF(I177="D",$K177-SUM(J$8:J176),IF(I177="E",1-SUM(J$8:J176)," ")))))</f>
        <v>0</v>
      </c>
      <c r="K177" s="1">
        <f>IF(C$4=0,0,(SUM(D$8:D177)/C$4))</f>
        <v>0</v>
      </c>
      <c r="L177" s="9" t="str">
        <f t="shared" si="54"/>
        <v xml:space="preserve"> </v>
      </c>
      <c r="M177" s="2" t="str">
        <f>IF(U177=2,K177,IF(W177=2,K177-SUM(M$8:M176),IF(X177=2,K177-SUM(M$8:M176),IF(X176=2,1-SUM(M$8:M176)," "))))</f>
        <v xml:space="preserve"> </v>
      </c>
      <c r="N177" s="1" t="str">
        <f t="shared" si="55"/>
        <v xml:space="preserve"> </v>
      </c>
      <c r="P177" s="3" t="str">
        <f>IF(O177="Plus",$K177,IF(O177="Basis",$K177-SUM(P$8:P176),IF(O177="Breedte",$K177-SUM(P$8:P176),IF(O176="Breedte",1-SUM(P$8:P176)," "))))</f>
        <v xml:space="preserve"> </v>
      </c>
      <c r="Q177" s="57" t="str">
        <f t="shared" si="73"/>
        <v/>
      </c>
      <c r="R177" s="123">
        <f t="shared" si="69"/>
        <v>161</v>
      </c>
      <c r="S177" s="12">
        <f t="shared" si="72"/>
        <v>36</v>
      </c>
      <c r="T177" s="18">
        <f t="shared" si="56"/>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7"/>
        <v>1</v>
      </c>
      <c r="Z177" s="12">
        <f t="shared" si="58"/>
        <v>1</v>
      </c>
      <c r="AA177" s="12">
        <f t="shared" si="59"/>
        <v>1</v>
      </c>
      <c r="AB177" s="12">
        <f t="shared" si="60"/>
        <v>1</v>
      </c>
      <c r="AD177" s="12">
        <f t="shared" si="65"/>
        <v>36</v>
      </c>
      <c r="AE177" s="18">
        <f t="shared" si="61"/>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2"/>
        <v>1</v>
      </c>
      <c r="AK177" s="12">
        <f t="shared" si="66"/>
        <v>1</v>
      </c>
      <c r="AL177" s="12">
        <f t="shared" si="67"/>
        <v>1</v>
      </c>
      <c r="AM177" s="12">
        <f t="shared" si="68"/>
        <v>1</v>
      </c>
    </row>
    <row r="178" spans="1:39" ht="12" customHeight="1" x14ac:dyDescent="0.15">
      <c r="A178" s="5">
        <f t="shared" si="50"/>
        <v>0</v>
      </c>
      <c r="B178" s="5">
        <f t="shared" si="51"/>
        <v>0</v>
      </c>
      <c r="C178" s="14">
        <f t="shared" si="71"/>
        <v>35</v>
      </c>
      <c r="F178" s="241">
        <f>VLOOKUP(C178,Blad1!$A:$B,2,0)</f>
        <v>161</v>
      </c>
      <c r="G178" s="67" t="str">
        <f t="shared" si="52"/>
        <v/>
      </c>
      <c r="H178" s="4" t="str">
        <f>IF(G178="I",$K178,IF(G178="II",$K178-SUM(H$8:H177),IF(G178="III",$K178-SUM(H$8:H177),IF(G178="IV",$K178-SUM(H$8:H177),IF(G178="V",1-SUM(H$8:H177)," ")))))</f>
        <v xml:space="preserve"> </v>
      </c>
      <c r="I178" s="68" t="str">
        <f t="shared" si="53"/>
        <v/>
      </c>
      <c r="J178" s="43" t="str">
        <f>IF(I178="A",$K178,IF(I178="B",$K178-SUM(J$8:J177),IF(I178="C",$K178-SUM(J$8:J177),IF(I178="D",$K178-SUM(J$8:J177),IF(I178="E",1-SUM(J$8:J177)," ")))))</f>
        <v xml:space="preserve"> </v>
      </c>
      <c r="K178" s="1">
        <f>IF(C$4=0,0,(SUM(D$8:D178)/C$4))</f>
        <v>0</v>
      </c>
      <c r="L178" s="9" t="str">
        <f t="shared" si="54"/>
        <v xml:space="preserve"> </v>
      </c>
      <c r="M178" s="2" t="str">
        <f>IF(U178=2,K178,IF(W178=2,K178-SUM(M$8:M177),IF(X178=2,K178-SUM(M$8:M177),IF(X177=2,1-SUM(M$8:M177)," "))))</f>
        <v xml:space="preserve"> </v>
      </c>
      <c r="N178" s="1" t="str">
        <f t="shared" si="55"/>
        <v xml:space="preserve"> </v>
      </c>
      <c r="P178" s="3" t="str">
        <f>IF(O178="Plus",$K178,IF(O178="Basis",$K178-SUM(P$8:P177),IF(O178="Breedte",$K178-SUM(P$8:P177),IF(O177="Breedte",1-SUM(P$8:P177)," "))))</f>
        <v xml:space="preserve"> </v>
      </c>
      <c r="Q178" s="57" t="str">
        <f t="shared" si="73"/>
        <v/>
      </c>
      <c r="R178" s="123">
        <f t="shared" si="69"/>
        <v>161</v>
      </c>
      <c r="S178" s="12">
        <f t="shared" si="72"/>
        <v>35</v>
      </c>
      <c r="T178" s="18">
        <f t="shared" si="56"/>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7"/>
        <v>1</v>
      </c>
      <c r="Z178" s="12">
        <f t="shared" si="58"/>
        <v>1</v>
      </c>
      <c r="AA178" s="12">
        <f t="shared" si="59"/>
        <v>1</v>
      </c>
      <c r="AB178" s="12">
        <f t="shared" si="60"/>
        <v>1</v>
      </c>
      <c r="AD178" s="12">
        <f t="shared" si="65"/>
        <v>35</v>
      </c>
      <c r="AE178" s="18">
        <f t="shared" si="61"/>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2"/>
        <v>1</v>
      </c>
      <c r="AK178" s="12">
        <f t="shared" si="66"/>
        <v>1</v>
      </c>
      <c r="AL178" s="12">
        <f t="shared" si="67"/>
        <v>1</v>
      </c>
      <c r="AM178" s="12">
        <f t="shared" si="68"/>
        <v>1</v>
      </c>
    </row>
    <row r="179" spans="1:39" ht="12" customHeight="1" x14ac:dyDescent="0.15">
      <c r="A179" s="5">
        <f t="shared" si="50"/>
        <v>0</v>
      </c>
      <c r="B179" s="5">
        <f t="shared" si="51"/>
        <v>0</v>
      </c>
      <c r="C179" s="14">
        <f t="shared" si="71"/>
        <v>34</v>
      </c>
      <c r="F179" s="241">
        <f>VLOOKUP(C179,Blad1!$A:$B,2,0)</f>
        <v>161</v>
      </c>
      <c r="G179" s="67" t="str">
        <f t="shared" si="52"/>
        <v/>
      </c>
      <c r="H179" s="4" t="str">
        <f>IF(G179="I",$K179,IF(G179="II",$K179-SUM(H$8:H178),IF(G179="III",$K179-SUM(H$8:H178),IF(G179="IV",$K179-SUM(H$8:H178),IF(G179="V",1-SUM(H$8:H178)," ")))))</f>
        <v xml:space="preserve"> </v>
      </c>
      <c r="I179" s="68" t="str">
        <f t="shared" si="53"/>
        <v/>
      </c>
      <c r="J179" s="43" t="str">
        <f>IF(I179="A",$K179,IF(I179="B",$K179-SUM(J$8:J178),IF(I179="C",$K179-SUM(J$8:J178),IF(I179="D",$K179-SUM(J$8:J178),IF(I179="E",1-SUM(J$8:J178)," ")))))</f>
        <v xml:space="preserve"> </v>
      </c>
      <c r="K179" s="1">
        <f>IF(C$4=0,0,(SUM(D$8:D179)/C$4))</f>
        <v>0</v>
      </c>
      <c r="L179" s="9" t="str">
        <f t="shared" si="54"/>
        <v xml:space="preserve"> </v>
      </c>
      <c r="M179" s="2" t="str">
        <f>IF(U179=2,K179,IF(W179=2,K179-SUM(M$8:M178),IF(X179=2,K179-SUM(M$8:M178),IF(X178=2,1-SUM(M$8:M178)," "))))</f>
        <v xml:space="preserve"> </v>
      </c>
      <c r="N179" s="1" t="str">
        <f t="shared" si="55"/>
        <v xml:space="preserve"> </v>
      </c>
      <c r="P179" s="3" t="str">
        <f>IF(O179="Plus",$K179,IF(O179="Basis",$K179-SUM(P$8:P178),IF(O179="Breedte",$K179-SUM(P$8:P178),IF(O178="Breedte",1-SUM(P$8:P178)," "))))</f>
        <v xml:space="preserve"> </v>
      </c>
      <c r="Q179" s="57" t="str">
        <f t="shared" si="73"/>
        <v/>
      </c>
      <c r="R179" s="123">
        <f t="shared" si="69"/>
        <v>161</v>
      </c>
      <c r="S179" s="12">
        <f t="shared" si="72"/>
        <v>34</v>
      </c>
      <c r="T179" s="18">
        <f t="shared" si="56"/>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7"/>
        <v>1</v>
      </c>
      <c r="Z179" s="12">
        <f t="shared" si="58"/>
        <v>1</v>
      </c>
      <c r="AA179" s="12">
        <f t="shared" si="59"/>
        <v>1</v>
      </c>
      <c r="AB179" s="12">
        <f t="shared" si="60"/>
        <v>1</v>
      </c>
      <c r="AD179" s="12">
        <f t="shared" si="65"/>
        <v>34</v>
      </c>
      <c r="AE179" s="18">
        <f t="shared" si="61"/>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2"/>
        <v>1</v>
      </c>
      <c r="AK179" s="12">
        <f t="shared" si="66"/>
        <v>1</v>
      </c>
      <c r="AL179" s="12">
        <f t="shared" si="67"/>
        <v>1</v>
      </c>
      <c r="AM179" s="12">
        <f t="shared" si="68"/>
        <v>1</v>
      </c>
    </row>
    <row r="180" spans="1:39" ht="12" customHeight="1" x14ac:dyDescent="0.15">
      <c r="A180" s="5">
        <f t="shared" si="50"/>
        <v>0</v>
      </c>
      <c r="B180" s="5">
        <f t="shared" si="51"/>
        <v>0</v>
      </c>
      <c r="C180" s="14">
        <f t="shared" si="71"/>
        <v>33</v>
      </c>
      <c r="F180" s="241">
        <f>VLOOKUP(C180,Blad1!$A:$B,2,0)</f>
        <v>160</v>
      </c>
      <c r="G180" s="67" t="str">
        <f t="shared" si="52"/>
        <v/>
      </c>
      <c r="H180" s="4" t="str">
        <f>IF(G180="I",$K180,IF(G180="II",$K180-SUM(H$8:H179),IF(G180="III",$K180-SUM(H$8:H179),IF(G180="IV",$K180-SUM(H$8:H179),IF(G180="V",1-SUM(H$8:H179)," ")))))</f>
        <v xml:space="preserve"> </v>
      </c>
      <c r="I180" s="68" t="str">
        <f t="shared" si="53"/>
        <v/>
      </c>
      <c r="J180" s="43" t="str">
        <f>IF(I180="A",$K180,IF(I180="B",$K180-SUM(J$8:J179),IF(I180="C",$K180-SUM(J$8:J179),IF(I180="D",$K180-SUM(J$8:J179),IF(I180="E",1-SUM(J$8:J179)," ")))))</f>
        <v xml:space="preserve"> </v>
      </c>
      <c r="K180" s="1">
        <f>IF(C$4=0,0,(SUM(D$8:D180)/C$4))</f>
        <v>0</v>
      </c>
      <c r="L180" s="9" t="str">
        <f t="shared" si="54"/>
        <v xml:space="preserve"> </v>
      </c>
      <c r="M180" s="2" t="str">
        <f>IF(U180=2,K180,IF(W180=2,K180-SUM(M$8:M179),IF(X180=2,K180-SUM(M$8:M179),IF(X179=2,1-SUM(M$8:M179)," "))))</f>
        <v xml:space="preserve"> </v>
      </c>
      <c r="N180" s="1" t="str">
        <f t="shared" si="55"/>
        <v xml:space="preserve"> </v>
      </c>
      <c r="P180" s="3" t="str">
        <f>IF(O180="Plus",$K180,IF(O180="Basis",$K180-SUM(P$8:P179),IF(O180="Breedte",$K180-SUM(P$8:P179),IF(O179="Breedte",1-SUM(P$8:P179)," "))))</f>
        <v xml:space="preserve"> </v>
      </c>
      <c r="Q180" s="57" t="str">
        <f t="shared" si="73"/>
        <v/>
      </c>
      <c r="R180" s="123">
        <f t="shared" si="69"/>
        <v>160</v>
      </c>
      <c r="S180" s="12">
        <f t="shared" si="72"/>
        <v>33</v>
      </c>
      <c r="T180" s="18">
        <f t="shared" si="56"/>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7"/>
        <v>1</v>
      </c>
      <c r="Z180" s="12">
        <f t="shared" si="58"/>
        <v>1</v>
      </c>
      <c r="AA180" s="12">
        <f t="shared" si="59"/>
        <v>1</v>
      </c>
      <c r="AB180" s="12">
        <f t="shared" si="60"/>
        <v>1</v>
      </c>
      <c r="AD180" s="12">
        <f t="shared" si="65"/>
        <v>33</v>
      </c>
      <c r="AE180" s="18">
        <f t="shared" si="61"/>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2"/>
        <v>1</v>
      </c>
      <c r="AK180" s="12">
        <f t="shared" si="66"/>
        <v>1</v>
      </c>
      <c r="AL180" s="12">
        <f t="shared" si="67"/>
        <v>1</v>
      </c>
      <c r="AM180" s="12">
        <f t="shared" si="68"/>
        <v>1</v>
      </c>
    </row>
    <row r="181" spans="1:39" ht="12" customHeight="1" x14ac:dyDescent="0.15">
      <c r="A181" s="5">
        <f t="shared" si="50"/>
        <v>0</v>
      </c>
      <c r="B181" s="5">
        <f t="shared" si="51"/>
        <v>0</v>
      </c>
      <c r="C181" s="14">
        <f t="shared" si="71"/>
        <v>32</v>
      </c>
      <c r="F181" s="241">
        <f>VLOOKUP(C181,Blad1!$A:$B,2,0)</f>
        <v>160</v>
      </c>
      <c r="G181" s="67" t="str">
        <f t="shared" si="52"/>
        <v/>
      </c>
      <c r="H181" s="4" t="str">
        <f>IF(G181="I",$K181,IF(G181="II",$K181-SUM(H$8:H180),IF(G181="III",$K181-SUM(H$8:H180),IF(G181="IV",$K181-SUM(H$8:H180),IF(G181="V",1-SUM(H$8:H180)," ")))))</f>
        <v xml:space="preserve"> </v>
      </c>
      <c r="I181" s="68" t="str">
        <f t="shared" si="53"/>
        <v/>
      </c>
      <c r="J181" s="43" t="str">
        <f>IF(I181="A",$K181,IF(I181="B",$K181-SUM(J$8:J180),IF(I181="C",$K181-SUM(J$8:J180),IF(I181="D",$K181-SUM(J$8:J180),IF(I181="E",1-SUM(J$8:J180)," ")))))</f>
        <v xml:space="preserve"> </v>
      </c>
      <c r="K181" s="1">
        <f>IF(C$4=0,0,(SUM(D$8:D181)/C$4))</f>
        <v>0</v>
      </c>
      <c r="L181" s="9" t="str">
        <f t="shared" si="54"/>
        <v xml:space="preserve"> </v>
      </c>
      <c r="M181" s="2" t="str">
        <f>IF(U181=2,K181,IF(W181=2,K181-SUM(M$8:M180),IF(X181=2,K181-SUM(M$8:M180),IF(X180=2,1-SUM(M$8:M180)," "))))</f>
        <v xml:space="preserve"> </v>
      </c>
      <c r="N181" s="1" t="str">
        <f t="shared" si="55"/>
        <v xml:space="preserve"> </v>
      </c>
      <c r="P181" s="3" t="str">
        <f>IF(O181="Plus",$K181,IF(O181="Basis",$K181-SUM(P$8:P180),IF(O181="Breedte",$K181-SUM(P$8:P180),IF(O180="Breedte",1-SUM(P$8:P180)," "))))</f>
        <v xml:space="preserve"> </v>
      </c>
      <c r="Q181" s="57" t="str">
        <f t="shared" si="73"/>
        <v/>
      </c>
      <c r="R181" s="123">
        <f t="shared" si="69"/>
        <v>160</v>
      </c>
      <c r="S181" s="12">
        <f t="shared" si="72"/>
        <v>32</v>
      </c>
      <c r="T181" s="18">
        <f t="shared" si="56"/>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7"/>
        <v>1</v>
      </c>
      <c r="Z181" s="12">
        <f t="shared" si="58"/>
        <v>1</v>
      </c>
      <c r="AA181" s="12">
        <f t="shared" si="59"/>
        <v>1</v>
      </c>
      <c r="AB181" s="12">
        <f t="shared" si="60"/>
        <v>1</v>
      </c>
      <c r="AD181" s="12">
        <f t="shared" si="65"/>
        <v>32</v>
      </c>
      <c r="AE181" s="18">
        <f t="shared" si="61"/>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2"/>
        <v>1</v>
      </c>
      <c r="AK181" s="12">
        <f t="shared" si="66"/>
        <v>1</v>
      </c>
      <c r="AL181" s="12">
        <f t="shared" si="67"/>
        <v>1</v>
      </c>
      <c r="AM181" s="12">
        <f t="shared" si="68"/>
        <v>1</v>
      </c>
    </row>
    <row r="182" spans="1:39" ht="12" customHeight="1" x14ac:dyDescent="0.15">
      <c r="A182" s="5">
        <f t="shared" si="50"/>
        <v>0</v>
      </c>
      <c r="B182" s="5">
        <f t="shared" si="51"/>
        <v>0</v>
      </c>
      <c r="C182" s="14">
        <f t="shared" si="71"/>
        <v>31</v>
      </c>
      <c r="F182" s="241">
        <f>VLOOKUP(C182,Blad1!$A:$B,2,0)</f>
        <v>159</v>
      </c>
      <c r="G182" s="67" t="str">
        <f t="shared" si="52"/>
        <v/>
      </c>
      <c r="H182" s="4" t="str">
        <f>IF(G182="I",$K182,IF(G182="II",$K182-SUM(H$8:H181),IF(G182="III",$K182-SUM(H$8:H181),IF(G182="IV",$K182-SUM(H$8:H181),IF(G182="V",1-SUM(H$8:H181)," ")))))</f>
        <v xml:space="preserve"> </v>
      </c>
      <c r="I182" s="68" t="str">
        <f t="shared" si="53"/>
        <v/>
      </c>
      <c r="J182" s="43" t="str">
        <f>IF(I182="A",$K182,IF(I182="B",$K182-SUM(J$8:J181),IF(I182="C",$K182-SUM(J$8:J181),IF(I182="D",$K182-SUM(J$8:J181),IF(I182="E",1-SUM(J$8:J181)," ")))))</f>
        <v xml:space="preserve"> </v>
      </c>
      <c r="K182" s="1">
        <f>IF(C$4=0,0,(SUM(D$8:D182)/C$4))</f>
        <v>0</v>
      </c>
      <c r="L182" s="9" t="str">
        <f t="shared" si="54"/>
        <v xml:space="preserve"> </v>
      </c>
      <c r="M182" s="2" t="str">
        <f>IF(U182=2,K182,IF(W182=2,K182-SUM(M$8:M181),IF(X182=2,K182-SUM(M$8:M181),IF(X181=2,1-SUM(M$8:M181)," "))))</f>
        <v xml:space="preserve"> </v>
      </c>
      <c r="N182" s="1" t="str">
        <f t="shared" si="55"/>
        <v xml:space="preserve"> </v>
      </c>
      <c r="P182" s="3" t="str">
        <f>IF(O182="Plus",$K182,IF(O182="Basis",$K182-SUM(P$8:P181),IF(O182="Breedte",$K182-SUM(P$8:P181),IF(O181="Breedte",1-SUM(P$8:P181)," "))))</f>
        <v xml:space="preserve"> </v>
      </c>
      <c r="Q182" s="57" t="str">
        <f t="shared" si="73"/>
        <v/>
      </c>
      <c r="R182" s="123">
        <f t="shared" si="69"/>
        <v>159</v>
      </c>
      <c r="S182" s="12">
        <f t="shared" si="72"/>
        <v>31</v>
      </c>
      <c r="T182" s="18">
        <f t="shared" si="56"/>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7"/>
        <v>1</v>
      </c>
      <c r="Z182" s="12">
        <f t="shared" si="58"/>
        <v>1</v>
      </c>
      <c r="AA182" s="12">
        <f t="shared" si="59"/>
        <v>1</v>
      </c>
      <c r="AB182" s="12">
        <f t="shared" si="60"/>
        <v>1</v>
      </c>
      <c r="AD182" s="12">
        <f t="shared" si="65"/>
        <v>31</v>
      </c>
      <c r="AE182" s="18">
        <f t="shared" si="61"/>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2"/>
        <v>1</v>
      </c>
      <c r="AK182" s="12">
        <f t="shared" si="66"/>
        <v>1</v>
      </c>
      <c r="AL182" s="12">
        <f t="shared" si="67"/>
        <v>1</v>
      </c>
      <c r="AM182" s="12">
        <f t="shared" si="68"/>
        <v>1</v>
      </c>
    </row>
    <row r="183" spans="1:39" ht="12" customHeight="1" x14ac:dyDescent="0.15">
      <c r="A183" s="5">
        <f t="shared" si="50"/>
        <v>0</v>
      </c>
      <c r="B183" s="5">
        <f t="shared" si="51"/>
        <v>0</v>
      </c>
      <c r="C183" s="14">
        <f t="shared" si="71"/>
        <v>30</v>
      </c>
      <c r="F183" s="241">
        <f>VLOOKUP(C183,Blad1!$A:$B,2,0)</f>
        <v>159</v>
      </c>
      <c r="G183" s="67" t="str">
        <f t="shared" si="52"/>
        <v/>
      </c>
      <c r="H183" s="4" t="str">
        <f>IF(G183="I",$K183,IF(G183="II",$K183-SUM(H$8:H182),IF(G183="III",$K183-SUM(H$8:H182),IF(G183="IV",$K183-SUM(H$8:H182),IF(G183="V",1-SUM(H$8:H182)," ")))))</f>
        <v xml:space="preserve"> </v>
      </c>
      <c r="I183" s="68" t="str">
        <f t="shared" si="53"/>
        <v/>
      </c>
      <c r="J183" s="43" t="str">
        <f>IF(I183="A",$K183,IF(I183="B",$K183-SUM(J$8:J182),IF(I183="C",$K183-SUM(J$8:J182),IF(I183="D",$K183-SUM(J$8:J182),IF(I183="E",1-SUM(J$8:J182)," ")))))</f>
        <v xml:space="preserve"> </v>
      </c>
      <c r="K183" s="1">
        <f>IF(C$4=0,0,(SUM(D$8:D183)/C$4))</f>
        <v>0</v>
      </c>
      <c r="L183" s="9" t="str">
        <f t="shared" si="54"/>
        <v xml:space="preserve"> </v>
      </c>
      <c r="M183" s="2" t="str">
        <f>IF(U183=2,K183,IF(W183=2,K183-SUM(M$8:M182),IF(X183=2,K183-SUM(M$8:M182),IF(X182=2,1-SUM(M$8:M182)," "))))</f>
        <v xml:space="preserve"> </v>
      </c>
      <c r="N183" s="1" t="str">
        <f t="shared" si="55"/>
        <v xml:space="preserve"> </v>
      </c>
      <c r="P183" s="3" t="str">
        <f>IF(O183="Plus",$K183,IF(O183="Basis",$K183-SUM(P$8:P182),IF(O183="Breedte",$K183-SUM(P$8:P182),IF(O182="Breedte",1-SUM(P$8:P182)," "))))</f>
        <v xml:space="preserve"> </v>
      </c>
      <c r="Q183" s="57" t="str">
        <f t="shared" si="73"/>
        <v/>
      </c>
      <c r="R183" s="123">
        <f t="shared" si="69"/>
        <v>159</v>
      </c>
      <c r="S183" s="12">
        <f t="shared" si="72"/>
        <v>30</v>
      </c>
      <c r="T183" s="18">
        <f t="shared" si="56"/>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7"/>
        <v>1</v>
      </c>
      <c r="Z183" s="12">
        <f t="shared" si="58"/>
        <v>1</v>
      </c>
      <c r="AA183" s="12">
        <f t="shared" si="59"/>
        <v>1</v>
      </c>
      <c r="AB183" s="12">
        <f t="shared" si="60"/>
        <v>1</v>
      </c>
      <c r="AD183" s="12">
        <f t="shared" si="65"/>
        <v>30</v>
      </c>
      <c r="AE183" s="18">
        <f t="shared" si="61"/>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2"/>
        <v>1</v>
      </c>
      <c r="AK183" s="12">
        <f t="shared" si="66"/>
        <v>1</v>
      </c>
      <c r="AL183" s="12">
        <f t="shared" si="67"/>
        <v>1</v>
      </c>
      <c r="AM183" s="12">
        <f t="shared" si="68"/>
        <v>1</v>
      </c>
    </row>
    <row r="184" spans="1:39" ht="12" customHeight="1" x14ac:dyDescent="0.15">
      <c r="A184" s="5">
        <f t="shared" si="50"/>
        <v>0</v>
      </c>
      <c r="B184" s="5">
        <f t="shared" si="51"/>
        <v>0</v>
      </c>
      <c r="C184" s="14">
        <f t="shared" si="71"/>
        <v>29</v>
      </c>
      <c r="F184" s="241">
        <f>VLOOKUP(C184,Blad1!$A:$B,2,0)</f>
        <v>158</v>
      </c>
      <c r="G184" s="67" t="str">
        <f t="shared" si="52"/>
        <v/>
      </c>
      <c r="H184" s="4" t="str">
        <f>IF(G184="I",$K184,IF(G184="II",$K184-SUM(H$8:H183),IF(G184="III",$K184-SUM(H$8:H183),IF(G184="IV",$K184-SUM(H$8:H183),IF(G184="V",1-SUM(H$8:H183)," ")))))</f>
        <v xml:space="preserve"> </v>
      </c>
      <c r="I184" s="68" t="str">
        <f t="shared" si="53"/>
        <v/>
      </c>
      <c r="J184" s="43" t="str">
        <f>IF(I184="A",$K184,IF(I184="B",$K184-SUM(J$8:J183),IF(I184="C",$K184-SUM(J$8:J183),IF(I184="D",$K184-SUM(J$8:J183),IF(I184="E",1-SUM(J$8:J183)," ")))))</f>
        <v xml:space="preserve"> </v>
      </c>
      <c r="K184" s="1">
        <f>IF(C$4=0,0,(SUM(D$8:D184)/C$4))</f>
        <v>0</v>
      </c>
      <c r="L184" s="9" t="str">
        <f t="shared" si="54"/>
        <v xml:space="preserve"> </v>
      </c>
      <c r="M184" s="2" t="str">
        <f>IF(U184=2,K184,IF(W184=2,K184-SUM(M$8:M183),IF(X184=2,K184-SUM(M$8:M183),IF(X183=2,1-SUM(M$8:M183)," "))))</f>
        <v xml:space="preserve"> </v>
      </c>
      <c r="N184" s="1" t="str">
        <f t="shared" si="55"/>
        <v xml:space="preserve"> </v>
      </c>
      <c r="P184" s="3" t="str">
        <f>IF(O184="Plus",$K184,IF(O184="Basis",$K184-SUM(P$8:P183),IF(O184="Breedte",$K184-SUM(P$8:P183),IF(O183="Breedte",1-SUM(P$8:P183)," "))))</f>
        <v xml:space="preserve"> </v>
      </c>
      <c r="Q184" s="57" t="str">
        <f t="shared" si="73"/>
        <v/>
      </c>
      <c r="R184" s="123">
        <f t="shared" si="69"/>
        <v>158</v>
      </c>
      <c r="S184" s="12">
        <f t="shared" si="72"/>
        <v>29</v>
      </c>
      <c r="T184" s="18">
        <f t="shared" si="56"/>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7"/>
        <v>1</v>
      </c>
      <c r="Z184" s="12">
        <f t="shared" si="58"/>
        <v>1</v>
      </c>
      <c r="AA184" s="12">
        <f t="shared" si="59"/>
        <v>1</v>
      </c>
      <c r="AB184" s="12">
        <f t="shared" si="60"/>
        <v>1</v>
      </c>
      <c r="AD184" s="12">
        <f t="shared" si="65"/>
        <v>29</v>
      </c>
      <c r="AE184" s="18">
        <f t="shared" si="61"/>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2"/>
        <v>1</v>
      </c>
      <c r="AK184" s="12">
        <f t="shared" si="66"/>
        <v>1</v>
      </c>
      <c r="AL184" s="12">
        <f t="shared" si="67"/>
        <v>1</v>
      </c>
      <c r="AM184" s="12">
        <f t="shared" si="68"/>
        <v>1</v>
      </c>
    </row>
    <row r="185" spans="1:39" ht="12" customHeight="1" x14ac:dyDescent="0.15">
      <c r="A185" s="5">
        <f t="shared" si="50"/>
        <v>0</v>
      </c>
      <c r="B185" s="5">
        <f t="shared" si="51"/>
        <v>0</v>
      </c>
      <c r="C185" s="14">
        <f t="shared" si="71"/>
        <v>28</v>
      </c>
      <c r="F185" s="241">
        <f>VLOOKUP(C185,Blad1!$A:$B,2,0)</f>
        <v>158</v>
      </c>
      <c r="G185" s="67" t="str">
        <f t="shared" si="52"/>
        <v/>
      </c>
      <c r="H185" s="4" t="str">
        <f>IF(G185="I",$K185,IF(G185="II",$K185-SUM(H$8:H184),IF(G185="III",$K185-SUM(H$8:H184),IF(G185="IV",$K185-SUM(H$8:H184),IF(G185="V",1-SUM(H$8:H184)," ")))))</f>
        <v xml:space="preserve"> </v>
      </c>
      <c r="I185" s="68" t="str">
        <f t="shared" si="53"/>
        <v/>
      </c>
      <c r="J185" s="43" t="str">
        <f>IF(I185="A",$K185,IF(I185="B",$K185-SUM(J$8:J184),IF(I185="C",$K185-SUM(J$8:J184),IF(I185="D",$K185-SUM(J$8:J184),IF(I185="E",1-SUM(J$8:J184)," ")))))</f>
        <v xml:space="preserve"> </v>
      </c>
      <c r="K185" s="1">
        <f>IF(C$4=0,0,(SUM(D$8:D185)/C$4))</f>
        <v>0</v>
      </c>
      <c r="L185" s="9" t="str">
        <f t="shared" si="54"/>
        <v xml:space="preserve"> </v>
      </c>
      <c r="M185" s="2" t="str">
        <f>IF(U185=2,K185,IF(W185=2,K185-SUM(M$8:M184),IF(X185=2,K185-SUM(M$8:M184),IF(X184=2,1-SUM(M$8:M184)," "))))</f>
        <v xml:space="preserve"> </v>
      </c>
      <c r="N185" s="1" t="str">
        <f t="shared" si="55"/>
        <v xml:space="preserve"> </v>
      </c>
      <c r="P185" s="3" t="str">
        <f>IF(O185="Plus",$K185,IF(O185="Basis",$K185-SUM(P$8:P184),IF(O185="Breedte",$K185-SUM(P$8:P184),IF(O184="Breedte",1-SUM(P$8:P184)," "))))</f>
        <v xml:space="preserve"> </v>
      </c>
      <c r="Q185" s="57" t="str">
        <f t="shared" si="73"/>
        <v/>
      </c>
      <c r="R185" s="123">
        <f t="shared" si="69"/>
        <v>158</v>
      </c>
      <c r="S185" s="12">
        <f t="shared" si="72"/>
        <v>28</v>
      </c>
      <c r="T185" s="18">
        <f t="shared" si="56"/>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7"/>
        <v>1</v>
      </c>
      <c r="Z185" s="12">
        <f t="shared" si="58"/>
        <v>1</v>
      </c>
      <c r="AA185" s="12">
        <f t="shared" si="59"/>
        <v>1</v>
      </c>
      <c r="AB185" s="12">
        <f t="shared" si="60"/>
        <v>1</v>
      </c>
      <c r="AD185" s="12">
        <f t="shared" si="65"/>
        <v>28</v>
      </c>
      <c r="AE185" s="18">
        <f t="shared" si="61"/>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2"/>
        <v>1</v>
      </c>
      <c r="AK185" s="12">
        <f t="shared" si="66"/>
        <v>1</v>
      </c>
      <c r="AL185" s="12">
        <f t="shared" si="67"/>
        <v>1</v>
      </c>
      <c r="AM185" s="12">
        <f t="shared" si="68"/>
        <v>1</v>
      </c>
    </row>
    <row r="186" spans="1:39" ht="12" customHeight="1" x14ac:dyDescent="0.15">
      <c r="A186" s="5">
        <f t="shared" si="50"/>
        <v>25</v>
      </c>
      <c r="B186" s="5">
        <f t="shared" si="51"/>
        <v>0</v>
      </c>
      <c r="C186" s="14">
        <f t="shared" si="71"/>
        <v>27</v>
      </c>
      <c r="F186" s="241">
        <f>VLOOKUP(C186,Blad1!$A:$B,2,0)</f>
        <v>157</v>
      </c>
      <c r="G186" s="67" t="str">
        <f t="shared" si="52"/>
        <v/>
      </c>
      <c r="H186" s="4" t="str">
        <f>IF(G186="I",$K186,IF(G186="II",$K186-SUM(H$8:H185),IF(G186="III",$K186-SUM(H$8:H185),IF(G186="IV",$K186-SUM(H$8:H185),IF(G186="V",1-SUM(H$8:H185)," ")))))</f>
        <v xml:space="preserve"> </v>
      </c>
      <c r="I186" s="68" t="str">
        <f t="shared" si="53"/>
        <v>B</v>
      </c>
      <c r="J186" s="43">
        <f>IF(I186="A",$K186,IF(I186="B",$K186-SUM(J$8:J185),IF(I186="C",$K186-SUM(J$8:J185),IF(I186="D",$K186-SUM(J$8:J185),IF(I186="E",1-SUM(J$8:J185)," ")))))</f>
        <v>0</v>
      </c>
      <c r="K186" s="1">
        <f>IF(C$4=0,0,(SUM(D$8:D186)/C$4))</f>
        <v>0</v>
      </c>
      <c r="L186" s="9" t="str">
        <f t="shared" si="54"/>
        <v xml:space="preserve"> </v>
      </c>
      <c r="M186" s="2" t="str">
        <f>IF(U186=2,K186,IF(W186=2,K186-SUM(M$8:M185),IF(X186=2,K186-SUM(M$8:M185),IF(X185=2,1-SUM(M$8:M185)," "))))</f>
        <v xml:space="preserve"> </v>
      </c>
      <c r="N186" s="1" t="str">
        <f t="shared" si="55"/>
        <v xml:space="preserve"> </v>
      </c>
      <c r="P186" s="3" t="str">
        <f>IF(O186="Plus",$K186,IF(O186="Basis",$K186-SUM(P$8:P185),IF(O186="Breedte",$K186-SUM(P$8:P185),IF(O185="Breedte",1-SUM(P$8:P185)," "))))</f>
        <v xml:space="preserve"> </v>
      </c>
      <c r="Q186" s="57" t="str">
        <f t="shared" si="73"/>
        <v/>
      </c>
      <c r="R186" s="123">
        <f t="shared" si="69"/>
        <v>157</v>
      </c>
      <c r="S186" s="12">
        <f t="shared" si="72"/>
        <v>27</v>
      </c>
      <c r="T186" s="18">
        <f t="shared" si="56"/>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7"/>
        <v>1</v>
      </c>
      <c r="Z186" s="12">
        <f t="shared" si="58"/>
        <v>1</v>
      </c>
      <c r="AA186" s="12">
        <f t="shared" si="59"/>
        <v>1</v>
      </c>
      <c r="AB186" s="12">
        <f t="shared" si="60"/>
        <v>1</v>
      </c>
      <c r="AD186" s="12">
        <f t="shared" si="65"/>
        <v>27</v>
      </c>
      <c r="AE186" s="18">
        <f t="shared" si="61"/>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2"/>
        <v>1</v>
      </c>
      <c r="AK186" s="12">
        <f t="shared" si="66"/>
        <v>1</v>
      </c>
      <c r="AL186" s="12">
        <f t="shared" si="67"/>
        <v>1</v>
      </c>
      <c r="AM186" s="12">
        <f t="shared" si="68"/>
        <v>1</v>
      </c>
    </row>
    <row r="187" spans="1:39" ht="12" customHeight="1" x14ac:dyDescent="0.15">
      <c r="A187" s="5">
        <f t="shared" si="50"/>
        <v>0</v>
      </c>
      <c r="B187" s="5">
        <f t="shared" si="51"/>
        <v>0</v>
      </c>
      <c r="C187" s="14">
        <f t="shared" si="71"/>
        <v>26</v>
      </c>
      <c r="F187" s="241">
        <f>VLOOKUP(C187,Blad1!$A:$B,2,0)</f>
        <v>157</v>
      </c>
      <c r="G187" s="67" t="str">
        <f t="shared" si="52"/>
        <v/>
      </c>
      <c r="H187" s="4" t="str">
        <f>IF(G187="I",$K187,IF(G187="II",$K187-SUM(H$8:H186),IF(G187="III",$K187-SUM(H$8:H186),IF(G187="IV",$K187-SUM(H$8:H186),IF(G187="V",1-SUM(H$8:H186)," ")))))</f>
        <v xml:space="preserve"> </v>
      </c>
      <c r="I187" s="68" t="str">
        <f t="shared" si="53"/>
        <v/>
      </c>
      <c r="J187" s="43" t="str">
        <f>IF(I187="A",$K187,IF(I187="B",$K187-SUM(J$8:J186),IF(I187="C",$K187-SUM(J$8:J186),IF(I187="D",$K187-SUM(J$8:J186),IF(I187="E",1-SUM(J$8:J186)," ")))))</f>
        <v xml:space="preserve"> </v>
      </c>
      <c r="K187" s="1">
        <f>IF(C$4=0,0,(SUM(D$8:D187)/C$4))</f>
        <v>0</v>
      </c>
      <c r="L187" s="9" t="str">
        <f t="shared" si="54"/>
        <v xml:space="preserve"> </v>
      </c>
      <c r="M187" s="2" t="str">
        <f>IF(U187=2,K187,IF(W187=2,K187-SUM(M$8:M186),IF(X187=2,K187-SUM(M$8:M186),IF(X186=2,1-SUM(M$8:M186)," "))))</f>
        <v xml:space="preserve"> </v>
      </c>
      <c r="N187" s="1" t="str">
        <f t="shared" si="55"/>
        <v xml:space="preserve"> </v>
      </c>
      <c r="P187" s="3" t="str">
        <f>IF(O187="Plus",$K187,IF(O187="Basis",$K187-SUM(P$8:P186),IF(O187="Breedte",$K187-SUM(P$8:P186),IF(O186="Breedte",1-SUM(P$8:P186)," "))))</f>
        <v xml:space="preserve"> </v>
      </c>
      <c r="Q187" s="57" t="str">
        <f t="shared" si="73"/>
        <v/>
      </c>
      <c r="R187" s="123">
        <f t="shared" si="69"/>
        <v>157</v>
      </c>
      <c r="S187" s="12">
        <f t="shared" si="72"/>
        <v>26</v>
      </c>
      <c r="T187" s="18">
        <f t="shared" si="56"/>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7"/>
        <v>1</v>
      </c>
      <c r="Z187" s="12">
        <f t="shared" si="58"/>
        <v>1</v>
      </c>
      <c r="AA187" s="12">
        <f t="shared" si="59"/>
        <v>1</v>
      </c>
      <c r="AB187" s="12">
        <f t="shared" si="60"/>
        <v>1</v>
      </c>
      <c r="AD187" s="12">
        <f t="shared" si="65"/>
        <v>26</v>
      </c>
      <c r="AE187" s="18">
        <f t="shared" si="61"/>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2"/>
        <v>1</v>
      </c>
      <c r="AK187" s="12">
        <f t="shared" si="66"/>
        <v>1</v>
      </c>
      <c r="AL187" s="12">
        <f t="shared" si="67"/>
        <v>1</v>
      </c>
      <c r="AM187" s="12">
        <f t="shared" si="68"/>
        <v>1</v>
      </c>
    </row>
    <row r="188" spans="1:39" ht="12" customHeight="1" x14ac:dyDescent="0.15">
      <c r="A188" s="5">
        <f t="shared" si="50"/>
        <v>0</v>
      </c>
      <c r="B188" s="5">
        <f t="shared" si="51"/>
        <v>0</v>
      </c>
      <c r="C188" s="14">
        <f t="shared" si="71"/>
        <v>25</v>
      </c>
      <c r="F188" s="241">
        <f>VLOOKUP(C188,Blad1!$A:$B,2,0)</f>
        <v>156</v>
      </c>
      <c r="G188" s="67" t="str">
        <f t="shared" si="52"/>
        <v/>
      </c>
      <c r="H188" s="4" t="str">
        <f>IF(G188="I",$K188,IF(G188="II",$K188-SUM(H$8:H187),IF(G188="III",$K188-SUM(H$8:H187),IF(G188="IV",$K188-SUM(H$8:H187),IF(G188="V",1-SUM(H$8:H187)," ")))))</f>
        <v xml:space="preserve"> </v>
      </c>
      <c r="I188" s="68" t="str">
        <f t="shared" si="53"/>
        <v/>
      </c>
      <c r="J188" s="43" t="str">
        <f>IF(I188="A",$K188,IF(I188="B",$K188-SUM(J$8:J187),IF(I188="C",$K188-SUM(J$8:J187),IF(I188="D",$K188-SUM(J$8:J187),IF(I188="E",1-SUM(J$8:J187)," ")))))</f>
        <v xml:space="preserve"> </v>
      </c>
      <c r="K188" s="1">
        <f>IF(C$4=0,0,(SUM(D$8:D188)/C$4))</f>
        <v>0</v>
      </c>
      <c r="L188" s="9" t="str">
        <f t="shared" si="54"/>
        <v xml:space="preserve"> </v>
      </c>
      <c r="M188" s="2" t="str">
        <f>IF(U188=2,K188,IF(W188=2,K188-SUM(M$8:M187),IF(X188=2,K188-SUM(M$8:M187),IF(X187=2,1-SUM(M$8:M187)," "))))</f>
        <v xml:space="preserve"> </v>
      </c>
      <c r="N188" s="1" t="str">
        <f t="shared" si="55"/>
        <v xml:space="preserve"> </v>
      </c>
      <c r="P188" s="3" t="str">
        <f>IF(O188="Plus",$K188,IF(O188="Basis",$K188-SUM(P$8:P187),IF(O188="Breedte",$K188-SUM(P$8:P187),IF(O187="Breedte",1-SUM(P$8:P187)," "))))</f>
        <v xml:space="preserve"> </v>
      </c>
      <c r="Q188" s="57" t="str">
        <f t="shared" si="73"/>
        <v/>
      </c>
      <c r="R188" s="123">
        <f t="shared" si="69"/>
        <v>156</v>
      </c>
      <c r="S188" s="12">
        <f t="shared" si="72"/>
        <v>25</v>
      </c>
      <c r="T188" s="18">
        <f t="shared" si="56"/>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7"/>
        <v>1</v>
      </c>
      <c r="Z188" s="12">
        <f t="shared" si="58"/>
        <v>1</v>
      </c>
      <c r="AA188" s="12">
        <f t="shared" si="59"/>
        <v>1</v>
      </c>
      <c r="AB188" s="12">
        <f t="shared" si="60"/>
        <v>1</v>
      </c>
      <c r="AD188" s="12">
        <f t="shared" si="65"/>
        <v>25</v>
      </c>
      <c r="AE188" s="18">
        <f t="shared" si="61"/>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2"/>
        <v>1</v>
      </c>
      <c r="AK188" s="12">
        <f t="shared" si="66"/>
        <v>1</v>
      </c>
      <c r="AL188" s="12">
        <f t="shared" si="67"/>
        <v>1</v>
      </c>
      <c r="AM188" s="12">
        <f t="shared" si="68"/>
        <v>1</v>
      </c>
    </row>
    <row r="189" spans="1:39" ht="12" customHeight="1" x14ac:dyDescent="0.15">
      <c r="A189" s="5">
        <f t="shared" si="50"/>
        <v>0</v>
      </c>
      <c r="B189" s="5">
        <f t="shared" si="51"/>
        <v>0</v>
      </c>
      <c r="C189" s="14">
        <f t="shared" si="71"/>
        <v>24</v>
      </c>
      <c r="F189" s="241">
        <f>VLOOKUP(C189,Blad1!$A:$B,2,0)</f>
        <v>156</v>
      </c>
      <c r="G189" s="67" t="str">
        <f t="shared" si="52"/>
        <v/>
      </c>
      <c r="H189" s="4" t="str">
        <f>IF(G189="I",$K189,IF(G189="II",$K189-SUM(H$8:H188),IF(G189="III",$K189-SUM(H$8:H188),IF(G189="IV",$K189-SUM(H$8:H188),IF(G189="V",1-SUM(H$8:H188)," ")))))</f>
        <v xml:space="preserve"> </v>
      </c>
      <c r="I189" s="68" t="str">
        <f t="shared" si="53"/>
        <v/>
      </c>
      <c r="J189" s="43" t="str">
        <f>IF(I189="A",$K189,IF(I189="B",$K189-SUM(J$8:J188),IF(I189="C",$K189-SUM(J$8:J188),IF(I189="D",$K189-SUM(J$8:J188),IF(I189="E",1-SUM(J$8:J188)," ")))))</f>
        <v xml:space="preserve"> </v>
      </c>
      <c r="K189" s="1">
        <f>IF(C$4=0,0,(SUM(D$8:D189)/C$4))</f>
        <v>0</v>
      </c>
      <c r="L189" s="9" t="str">
        <f t="shared" si="54"/>
        <v xml:space="preserve"> </v>
      </c>
      <c r="M189" s="2" t="str">
        <f>IF(U189=2,K189,IF(W189=2,K189-SUM(M$8:M188),IF(X189=2,K189-SUM(M$8:M188),IF(X188=2,1-SUM(M$8:M188)," "))))</f>
        <v xml:space="preserve"> </v>
      </c>
      <c r="N189" s="1" t="str">
        <f t="shared" si="55"/>
        <v xml:space="preserve"> </v>
      </c>
      <c r="P189" s="3" t="str">
        <f>IF(O189="Plus",$K189,IF(O189="Basis",$K189-SUM(P$8:P188),IF(O189="Breedte",$K189-SUM(P$8:P188),IF(O188="Breedte",1-SUM(P$8:P188)," "))))</f>
        <v xml:space="preserve"> </v>
      </c>
      <c r="Q189" s="57" t="str">
        <f t="shared" si="73"/>
        <v/>
      </c>
      <c r="R189" s="123">
        <f t="shared" si="69"/>
        <v>156</v>
      </c>
      <c r="S189" s="12">
        <f t="shared" si="72"/>
        <v>24</v>
      </c>
      <c r="T189" s="18">
        <f t="shared" si="56"/>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7"/>
        <v>1</v>
      </c>
      <c r="Z189" s="12">
        <f t="shared" si="58"/>
        <v>1</v>
      </c>
      <c r="AA189" s="12">
        <f t="shared" si="59"/>
        <v>1</v>
      </c>
      <c r="AB189" s="12">
        <f t="shared" si="60"/>
        <v>1</v>
      </c>
      <c r="AD189" s="12">
        <f t="shared" si="65"/>
        <v>24</v>
      </c>
      <c r="AE189" s="18">
        <f t="shared" si="61"/>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2"/>
        <v>1</v>
      </c>
      <c r="AK189" s="12">
        <f t="shared" si="66"/>
        <v>1</v>
      </c>
      <c r="AL189" s="12">
        <f t="shared" si="67"/>
        <v>1</v>
      </c>
      <c r="AM189" s="12">
        <f t="shared" si="68"/>
        <v>1</v>
      </c>
    </row>
    <row r="190" spans="1:39" ht="12" customHeight="1" x14ac:dyDescent="0.15">
      <c r="A190" s="5">
        <f t="shared" si="50"/>
        <v>0</v>
      </c>
      <c r="B190" s="5">
        <f t="shared" si="51"/>
        <v>0</v>
      </c>
      <c r="C190" s="14">
        <f t="shared" si="71"/>
        <v>23</v>
      </c>
      <c r="F190" s="241">
        <f>VLOOKUP(C190,Blad1!$A:$B,2,0)</f>
        <v>155</v>
      </c>
      <c r="G190" s="67" t="str">
        <f t="shared" si="52"/>
        <v/>
      </c>
      <c r="H190" s="4" t="str">
        <f>IF(G190="I",$K190,IF(G190="II",$K190-SUM(H$8:H189),IF(G190="III",$K190-SUM(H$8:H189),IF(G190="IV",$K190-SUM(H$8:H189),IF(G190="V",1-SUM(H$8:H189)," ")))))</f>
        <v xml:space="preserve"> </v>
      </c>
      <c r="I190" s="68" t="str">
        <f t="shared" si="53"/>
        <v/>
      </c>
      <c r="J190" s="43" t="str">
        <f>IF(I190="A",$K190,IF(I190="B",$K190-SUM(J$8:J189),IF(I190="C",$K190-SUM(J$8:J189),IF(I190="D",$K190-SUM(J$8:J189),IF(I190="E",1-SUM(J$8:J189)," ")))))</f>
        <v xml:space="preserve"> </v>
      </c>
      <c r="K190" s="1">
        <f>IF(C$4=0,0,(SUM(D$8:D190)/C$4))</f>
        <v>0</v>
      </c>
      <c r="L190" s="9" t="str">
        <f t="shared" si="54"/>
        <v xml:space="preserve"> </v>
      </c>
      <c r="M190" s="2" t="str">
        <f>IF(U190=2,K190,IF(W190=2,K190-SUM(M$8:M189),IF(X190=2,K190-SUM(M$8:M189),IF(X189=2,1-SUM(M$8:M189)," "))))</f>
        <v xml:space="preserve"> </v>
      </c>
      <c r="N190" s="1" t="str">
        <f t="shared" si="55"/>
        <v xml:space="preserve"> </v>
      </c>
      <c r="P190" s="3" t="str">
        <f>IF(O190="Plus",$K190,IF(O190="Basis",$K190-SUM(P$8:P189),IF(O190="Breedte",$K190-SUM(P$8:P189),IF(O189="Breedte",1-SUM(P$8:P189)," "))))</f>
        <v xml:space="preserve"> </v>
      </c>
      <c r="Q190" s="57" t="str">
        <f t="shared" si="73"/>
        <v/>
      </c>
      <c r="R190" s="123">
        <f t="shared" si="69"/>
        <v>155</v>
      </c>
      <c r="S190" s="12">
        <f t="shared" si="72"/>
        <v>23</v>
      </c>
      <c r="T190" s="18">
        <f t="shared" si="56"/>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7"/>
        <v>1</v>
      </c>
      <c r="Z190" s="12">
        <f t="shared" si="58"/>
        <v>1</v>
      </c>
      <c r="AA190" s="12">
        <f t="shared" si="59"/>
        <v>1</v>
      </c>
      <c r="AB190" s="12">
        <f t="shared" si="60"/>
        <v>1</v>
      </c>
      <c r="AD190" s="12">
        <f t="shared" si="65"/>
        <v>23</v>
      </c>
      <c r="AE190" s="18">
        <f t="shared" si="61"/>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2"/>
        <v>1</v>
      </c>
      <c r="AK190" s="12">
        <f t="shared" si="66"/>
        <v>1</v>
      </c>
      <c r="AL190" s="12">
        <f t="shared" si="67"/>
        <v>1</v>
      </c>
      <c r="AM190" s="12">
        <f t="shared" si="68"/>
        <v>1</v>
      </c>
    </row>
    <row r="191" spans="1:39" ht="12" customHeight="1" x14ac:dyDescent="0.15">
      <c r="A191" s="5">
        <f t="shared" si="50"/>
        <v>0</v>
      </c>
      <c r="B191" s="5">
        <f t="shared" si="51"/>
        <v>0</v>
      </c>
      <c r="C191" s="14">
        <f t="shared" si="71"/>
        <v>22</v>
      </c>
      <c r="F191" s="241">
        <f>VLOOKUP(C191,Blad1!$A:$B,2,0)</f>
        <v>155</v>
      </c>
      <c r="G191" s="67" t="str">
        <f t="shared" si="52"/>
        <v/>
      </c>
      <c r="H191" s="4" t="str">
        <f>IF(G191="I",$K191,IF(G191="II",$K191-SUM(H$8:H190),IF(G191="III",$K191-SUM(H$8:H190),IF(G191="IV",$K191-SUM(H$8:H190),IF(G191="V",1-SUM(H$8:H190)," ")))))</f>
        <v xml:space="preserve"> </v>
      </c>
      <c r="I191" s="68" t="str">
        <f t="shared" si="53"/>
        <v/>
      </c>
      <c r="J191" s="43" t="str">
        <f>IF(I191="A",$K191,IF(I191="B",$K191-SUM(J$8:J190),IF(I191="C",$K191-SUM(J$8:J190),IF(I191="D",$K191-SUM(J$8:J190),IF(I191="E",1-SUM(J$8:J190)," ")))))</f>
        <v xml:space="preserve"> </v>
      </c>
      <c r="K191" s="1">
        <f>IF(C$4=0,0,(SUM(D$8:D191)/C$4))</f>
        <v>0</v>
      </c>
      <c r="L191" s="9" t="str">
        <f t="shared" si="54"/>
        <v xml:space="preserve"> </v>
      </c>
      <c r="M191" s="2" t="str">
        <f>IF(U191=2,K191,IF(W191=2,K191-SUM(M$8:M190),IF(X191=2,K191-SUM(M$8:M190),IF(X190=2,1-SUM(M$8:M190)," "))))</f>
        <v xml:space="preserve"> </v>
      </c>
      <c r="N191" s="1" t="str">
        <f t="shared" si="55"/>
        <v xml:space="preserve"> </v>
      </c>
      <c r="P191" s="3" t="str">
        <f>IF(O191="Plus",$K191,IF(O191="Basis",$K191-SUM(P$8:P190),IF(O191="Breedte",$K191-SUM(P$8:P190),IF(O190="Breedte",1-SUM(P$8:P190)," "))))</f>
        <v xml:space="preserve"> </v>
      </c>
      <c r="Q191" s="57" t="str">
        <f t="shared" si="73"/>
        <v/>
      </c>
      <c r="R191" s="123">
        <f t="shared" si="69"/>
        <v>155</v>
      </c>
      <c r="S191" s="12">
        <f t="shared" si="72"/>
        <v>22</v>
      </c>
      <c r="T191" s="18">
        <f t="shared" si="56"/>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7"/>
        <v>1</v>
      </c>
      <c r="Z191" s="12">
        <f t="shared" si="58"/>
        <v>1</v>
      </c>
      <c r="AA191" s="12">
        <f t="shared" si="59"/>
        <v>1</v>
      </c>
      <c r="AB191" s="12">
        <f t="shared" si="60"/>
        <v>1</v>
      </c>
      <c r="AD191" s="12">
        <f t="shared" si="65"/>
        <v>22</v>
      </c>
      <c r="AE191" s="18">
        <f t="shared" si="61"/>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2"/>
        <v>1</v>
      </c>
      <c r="AK191" s="12">
        <f t="shared" si="66"/>
        <v>1</v>
      </c>
      <c r="AL191" s="12">
        <f t="shared" si="67"/>
        <v>1</v>
      </c>
      <c r="AM191" s="12">
        <f t="shared" si="68"/>
        <v>1</v>
      </c>
    </row>
    <row r="192" spans="1:39" ht="12" customHeight="1" x14ac:dyDescent="0.15">
      <c r="A192" s="5">
        <f t="shared" si="50"/>
        <v>0</v>
      </c>
      <c r="B192" s="5">
        <f t="shared" si="51"/>
        <v>0</v>
      </c>
      <c r="C192" s="14">
        <f t="shared" si="71"/>
        <v>21</v>
      </c>
      <c r="F192" s="241">
        <f>VLOOKUP(C192,Blad1!$A:$B,2,0)</f>
        <v>154</v>
      </c>
      <c r="G192" s="67" t="str">
        <f t="shared" si="52"/>
        <v/>
      </c>
      <c r="H192" s="4" t="str">
        <f>IF(G192="I",$K192,IF(G192="II",$K192-SUM(H$8:H191),IF(G192="III",$K192-SUM(H$8:H191),IF(G192="IV",$K192-SUM(H$8:H191),IF(G192="V",1-SUM(H$8:H191)," ")))))</f>
        <v xml:space="preserve"> </v>
      </c>
      <c r="I192" s="68" t="str">
        <f t="shared" si="53"/>
        <v/>
      </c>
      <c r="J192" s="43" t="str">
        <f>IF(I192="A",$K192,IF(I192="B",$K192-SUM(J$8:J191),IF(I192="C",$K192-SUM(J$8:J191),IF(I192="D",$K192-SUM(J$8:J191),IF(I192="E",1-SUM(J$8:J191)," ")))))</f>
        <v xml:space="preserve"> </v>
      </c>
      <c r="K192" s="1">
        <f>IF(C$4=0,0,(SUM(D$8:D192)/C$4))</f>
        <v>0</v>
      </c>
      <c r="L192" s="9" t="str">
        <f t="shared" si="54"/>
        <v xml:space="preserve"> </v>
      </c>
      <c r="M192" s="2" t="str">
        <f>IF(U192=2,K192,IF(W192=2,K192-SUM(M$8:M191),IF(X192=2,K192-SUM(M$8:M191),IF(X191=2,1-SUM(M$8:M191)," "))))</f>
        <v xml:space="preserve"> </v>
      </c>
      <c r="N192" s="1" t="str">
        <f t="shared" si="55"/>
        <v xml:space="preserve"> </v>
      </c>
      <c r="P192" s="3" t="str">
        <f>IF(O192="Plus",$K192,IF(O192="Basis",$K192-SUM(P$8:P191),IF(O192="Breedte",$K192-SUM(P$8:P191),IF(O191="Breedte",1-SUM(P$8:P191)," "))))</f>
        <v xml:space="preserve"> </v>
      </c>
      <c r="Q192" s="57" t="str">
        <f t="shared" si="73"/>
        <v/>
      </c>
      <c r="R192" s="123">
        <f t="shared" si="69"/>
        <v>154</v>
      </c>
      <c r="S192" s="12">
        <f t="shared" si="72"/>
        <v>21</v>
      </c>
      <c r="T192" s="18">
        <f t="shared" si="56"/>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7"/>
        <v>1</v>
      </c>
      <c r="Z192" s="12">
        <f t="shared" si="58"/>
        <v>1</v>
      </c>
      <c r="AA192" s="12">
        <f t="shared" si="59"/>
        <v>1</v>
      </c>
      <c r="AB192" s="12">
        <f t="shared" si="60"/>
        <v>1</v>
      </c>
      <c r="AD192" s="12">
        <f t="shared" si="65"/>
        <v>21</v>
      </c>
      <c r="AE192" s="18">
        <f t="shared" si="61"/>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2"/>
        <v>1</v>
      </c>
      <c r="AK192" s="12">
        <f t="shared" si="66"/>
        <v>1</v>
      </c>
      <c r="AL192" s="12">
        <f t="shared" si="67"/>
        <v>1</v>
      </c>
      <c r="AM192" s="12">
        <f t="shared" si="68"/>
        <v>1</v>
      </c>
    </row>
    <row r="193" spans="1:39" ht="12" customHeight="1" x14ac:dyDescent="0.15">
      <c r="A193" s="5">
        <f t="shared" si="50"/>
        <v>0</v>
      </c>
      <c r="B193" s="5">
        <f t="shared" si="51"/>
        <v>0</v>
      </c>
      <c r="C193" s="14">
        <f t="shared" si="71"/>
        <v>20</v>
      </c>
      <c r="F193" s="241">
        <f>VLOOKUP(C193,Blad1!$A:$B,2,0)</f>
        <v>154</v>
      </c>
      <c r="G193" s="67" t="str">
        <f t="shared" si="52"/>
        <v/>
      </c>
      <c r="H193" s="4" t="str">
        <f>IF(G193="I",$K193,IF(G193="II",$K193-SUM(H$8:H192),IF(G193="III",$K193-SUM(H$8:H192),IF(G193="IV",$K193-SUM(H$8:H192),IF(G193="V",1-SUM(H$8:H192)," ")))))</f>
        <v xml:space="preserve"> </v>
      </c>
      <c r="I193" s="68" t="str">
        <f t="shared" si="53"/>
        <v/>
      </c>
      <c r="J193" s="43" t="str">
        <f>IF(I193="A",$K193,IF(I193="B",$K193-SUM(J$8:J192),IF(I193="C",$K193-SUM(J$8:J192),IF(I193="D",$K193-SUM(J$8:J192),IF(I193="E",1-SUM(J$8:J192)," ")))))</f>
        <v xml:space="preserve"> </v>
      </c>
      <c r="K193" s="1">
        <f>IF(C$4=0,0,(SUM(D$8:D193)/C$4))</f>
        <v>0</v>
      </c>
      <c r="L193" s="9" t="str">
        <f t="shared" si="54"/>
        <v xml:space="preserve"> </v>
      </c>
      <c r="M193" s="2" t="str">
        <f>IF(U193=2,K193,IF(W193=2,K193-SUM(M$8:M192),IF(X193=2,K193-SUM(M$8:M192),IF(X192=2,1-SUM(M$8:M192)," "))))</f>
        <v xml:space="preserve"> </v>
      </c>
      <c r="N193" s="1" t="str">
        <f t="shared" si="55"/>
        <v xml:space="preserve"> </v>
      </c>
      <c r="P193" s="3" t="str">
        <f>IF(O193="Plus",$K193,IF(O193="Basis",$K193-SUM(P$8:P192),IF(O193="Breedte",$K193-SUM(P$8:P192),IF(O192="Breedte",1-SUM(P$8:P192)," "))))</f>
        <v xml:space="preserve"> </v>
      </c>
      <c r="Q193" s="57" t="str">
        <f t="shared" si="73"/>
        <v/>
      </c>
      <c r="R193" s="123">
        <f t="shared" si="69"/>
        <v>154</v>
      </c>
      <c r="S193" s="12">
        <f t="shared" si="72"/>
        <v>20</v>
      </c>
      <c r="T193" s="18">
        <f t="shared" si="56"/>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7"/>
        <v>1</v>
      </c>
      <c r="Z193" s="12">
        <f t="shared" si="58"/>
        <v>1</v>
      </c>
      <c r="AA193" s="12">
        <f t="shared" si="59"/>
        <v>1</v>
      </c>
      <c r="AB193" s="12">
        <f t="shared" si="60"/>
        <v>1</v>
      </c>
      <c r="AD193" s="12">
        <f t="shared" si="65"/>
        <v>20</v>
      </c>
      <c r="AE193" s="18">
        <f t="shared" si="61"/>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2"/>
        <v>1</v>
      </c>
      <c r="AK193" s="12">
        <f t="shared" si="66"/>
        <v>1</v>
      </c>
      <c r="AL193" s="12">
        <f t="shared" si="67"/>
        <v>1</v>
      </c>
      <c r="AM193" s="12">
        <f t="shared" si="68"/>
        <v>1</v>
      </c>
    </row>
    <row r="194" spans="1:39" ht="12" customHeight="1" x14ac:dyDescent="0.15">
      <c r="A194" s="5">
        <f t="shared" si="50"/>
        <v>0</v>
      </c>
      <c r="B194" s="5">
        <f t="shared" si="51"/>
        <v>0</v>
      </c>
      <c r="C194" s="14">
        <f t="shared" si="71"/>
        <v>19</v>
      </c>
      <c r="F194" s="241">
        <f>VLOOKUP(C194,Blad1!$A:$B,2,0)</f>
        <v>153</v>
      </c>
      <c r="G194" s="67" t="str">
        <f t="shared" si="52"/>
        <v/>
      </c>
      <c r="H194" s="4" t="str">
        <f>IF(G194="I",$K194,IF(G194="II",$K194-SUM(H$8:H193),IF(G194="III",$K194-SUM(H$8:H193),IF(G194="IV",$K194-SUM(H$8:H193),IF(G194="V",1-SUM(H$8:H193)," ")))))</f>
        <v xml:space="preserve"> </v>
      </c>
      <c r="I194" s="68" t="str">
        <f t="shared" si="53"/>
        <v/>
      </c>
      <c r="J194" s="43" t="str">
        <f>IF(I194="A",$K194,IF(I194="B",$K194-SUM(J$8:J193),IF(I194="C",$K194-SUM(J$8:J193),IF(I194="D",$K194-SUM(J$8:J193),IF(I194="E",1-SUM(J$8:J193)," ")))))</f>
        <v xml:space="preserve"> </v>
      </c>
      <c r="K194" s="1">
        <f>IF(C$4=0,0,(SUM(D$8:D194)/C$4))</f>
        <v>0</v>
      </c>
      <c r="L194" s="9" t="str">
        <f t="shared" si="54"/>
        <v xml:space="preserve"> </v>
      </c>
      <c r="M194" s="2" t="str">
        <f>IF(U194=2,K194,IF(W194=2,K194-SUM(M$8:M193),IF(X194=2,K194-SUM(M$8:M193),IF(X193=2,1-SUM(M$8:M193)," "))))</f>
        <v xml:space="preserve"> </v>
      </c>
      <c r="N194" s="1" t="str">
        <f t="shared" si="55"/>
        <v xml:space="preserve"> </v>
      </c>
      <c r="P194" s="3" t="str">
        <f>IF(O194="Plus",$K194,IF(O194="Basis",$K194-SUM(P$8:P193),IF(O194="Breedte",$K194-SUM(P$8:P193),IF(O193="Breedte",1-SUM(P$8:P193)," "))))</f>
        <v xml:space="preserve"> </v>
      </c>
      <c r="Q194" s="57" t="str">
        <f t="shared" si="73"/>
        <v/>
      </c>
      <c r="R194" s="123">
        <f t="shared" si="69"/>
        <v>153</v>
      </c>
      <c r="S194" s="12">
        <f t="shared" si="72"/>
        <v>19</v>
      </c>
      <c r="T194" s="18">
        <f t="shared" si="56"/>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7"/>
        <v>1</v>
      </c>
      <c r="Z194" s="12">
        <f t="shared" si="58"/>
        <v>1</v>
      </c>
      <c r="AA194" s="12">
        <f t="shared" si="59"/>
        <v>1</v>
      </c>
      <c r="AB194" s="12">
        <f t="shared" si="60"/>
        <v>1</v>
      </c>
      <c r="AD194" s="12">
        <f t="shared" si="65"/>
        <v>19</v>
      </c>
      <c r="AE194" s="18">
        <f t="shared" si="61"/>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2"/>
        <v>1</v>
      </c>
      <c r="AK194" s="12">
        <f t="shared" si="66"/>
        <v>1</v>
      </c>
      <c r="AL194" s="12">
        <f t="shared" si="67"/>
        <v>1</v>
      </c>
      <c r="AM194" s="12">
        <f t="shared" si="68"/>
        <v>1</v>
      </c>
    </row>
    <row r="195" spans="1:39" ht="12" customHeight="1" x14ac:dyDescent="0.15">
      <c r="A195" s="5">
        <f t="shared" si="50"/>
        <v>0</v>
      </c>
      <c r="B195" s="5">
        <f t="shared" si="51"/>
        <v>0</v>
      </c>
      <c r="C195" s="14">
        <f t="shared" si="71"/>
        <v>18</v>
      </c>
      <c r="F195" s="241">
        <f>VLOOKUP(C195,Blad1!$A:$B,2,0)</f>
        <v>153</v>
      </c>
      <c r="G195" s="67" t="str">
        <f t="shared" si="52"/>
        <v/>
      </c>
      <c r="H195" s="4" t="str">
        <f>IF(G195="I",$K195,IF(G195="II",$K195-SUM(H$8:H194),IF(G195="III",$K195-SUM(H$8:H194),IF(G195="IV",$K195-SUM(H$8:H194),IF(G195="V",1-SUM(H$8:H194)," ")))))</f>
        <v xml:space="preserve"> </v>
      </c>
      <c r="I195" s="68" t="str">
        <f t="shared" si="53"/>
        <v/>
      </c>
      <c r="J195" s="43" t="str">
        <f>IF(I195="A",$K195,IF(I195="B",$K195-SUM(J$8:J194),IF(I195="C",$K195-SUM(J$8:J194),IF(I195="D",$K195-SUM(J$8:J194),IF(I195="E",1-SUM(J$8:J194)," ")))))</f>
        <v xml:space="preserve"> </v>
      </c>
      <c r="K195" s="1">
        <f>IF(C$4=0,0,(SUM(D$8:D195)/C$4))</f>
        <v>0</v>
      </c>
      <c r="L195" s="9" t="str">
        <f t="shared" si="54"/>
        <v xml:space="preserve"> </v>
      </c>
      <c r="M195" s="2" t="str">
        <f>IF(U195=2,K195,IF(W195=2,K195-SUM(M$8:M194),IF(X195=2,K195-SUM(M$8:M194),IF(X194=2,1-SUM(M$8:M194)," "))))</f>
        <v xml:space="preserve"> </v>
      </c>
      <c r="N195" s="1" t="str">
        <f t="shared" si="55"/>
        <v xml:space="preserve"> </v>
      </c>
      <c r="P195" s="3" t="str">
        <f>IF(O195="Plus",$K195,IF(O195="Basis",$K195-SUM(P$8:P194),IF(O195="Breedte",$K195-SUM(P$8:P194),IF(O194="Breedte",1-SUM(P$8:P194)," "))))</f>
        <v xml:space="preserve"> </v>
      </c>
      <c r="Q195" s="57" t="str">
        <f t="shared" si="73"/>
        <v/>
      </c>
      <c r="R195" s="123">
        <f t="shared" si="69"/>
        <v>153</v>
      </c>
      <c r="S195" s="12">
        <f t="shared" si="72"/>
        <v>18</v>
      </c>
      <c r="T195" s="18">
        <f t="shared" si="56"/>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7"/>
        <v>1</v>
      </c>
      <c r="Z195" s="12">
        <f t="shared" si="58"/>
        <v>1</v>
      </c>
      <c r="AA195" s="12">
        <f t="shared" si="59"/>
        <v>1</v>
      </c>
      <c r="AB195" s="12">
        <f t="shared" si="60"/>
        <v>1</v>
      </c>
      <c r="AD195" s="12">
        <f t="shared" si="65"/>
        <v>18</v>
      </c>
      <c r="AE195" s="18">
        <f t="shared" si="61"/>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2"/>
        <v>1</v>
      </c>
      <c r="AK195" s="12">
        <f t="shared" si="66"/>
        <v>1</v>
      </c>
      <c r="AL195" s="12">
        <f t="shared" si="67"/>
        <v>1</v>
      </c>
      <c r="AM195" s="12">
        <f t="shared" si="68"/>
        <v>1</v>
      </c>
    </row>
    <row r="196" spans="1:39" ht="12" customHeight="1" x14ac:dyDescent="0.15">
      <c r="A196" s="5">
        <f t="shared" si="50"/>
        <v>25</v>
      </c>
      <c r="B196" s="5">
        <f t="shared" si="51"/>
        <v>0</v>
      </c>
      <c r="C196" s="14">
        <f t="shared" si="71"/>
        <v>17</v>
      </c>
      <c r="F196" s="241">
        <f>VLOOKUP(C196,Blad1!$A:$B,2,0)</f>
        <v>152</v>
      </c>
      <c r="G196" s="67" t="str">
        <f t="shared" si="52"/>
        <v/>
      </c>
      <c r="H196" s="4" t="str">
        <f>IF(G196="I",$K196,IF(G196="II",$K196-SUM(H$8:H195),IF(G196="III",$K196-SUM(H$8:H195),IF(G196="IV",$K196-SUM(H$8:H195),IF(G196="V",1-SUM(H$8:H195)," ")))))</f>
        <v xml:space="preserve"> </v>
      </c>
      <c r="I196" s="68" t="str">
        <f t="shared" si="53"/>
        <v>C</v>
      </c>
      <c r="J196" s="43">
        <f>IF(I196="A",$K196,IF(I196="B",$K196-SUM(J$8:J195),IF(I196="C",$K196-SUM(J$8:J195),IF(I196="D",$K196-SUM(J$8:J195),IF(I196="E",1-SUM(J$8:J195)," ")))))</f>
        <v>0</v>
      </c>
      <c r="K196" s="1">
        <f>IF(C$4=0,0,(SUM(D$8:D196)/C$4))</f>
        <v>0</v>
      </c>
      <c r="L196" s="9" t="str">
        <f t="shared" si="54"/>
        <v xml:space="preserve"> </v>
      </c>
      <c r="M196" s="2" t="str">
        <f>IF(U196=2,K196,IF(W196=2,K196-SUM(M$8:M195),IF(X196=2,K196-SUM(M$8:M195),IF(X195=2,1-SUM(M$8:M195)," "))))</f>
        <v xml:space="preserve"> </v>
      </c>
      <c r="N196" s="1" t="str">
        <f t="shared" si="55"/>
        <v xml:space="preserve"> </v>
      </c>
      <c r="P196" s="3" t="str">
        <f>IF(O196="Plus",$K196,IF(O196="Basis",$K196-SUM(P$8:P195),IF(O196="Breedte",$K196-SUM(P$8:P195),IF(O195="Breedte",1-SUM(P$8:P195)," "))))</f>
        <v xml:space="preserve"> </v>
      </c>
      <c r="Q196" s="57" t="str">
        <f t="shared" si="73"/>
        <v/>
      </c>
      <c r="R196" s="123">
        <f t="shared" si="69"/>
        <v>152</v>
      </c>
      <c r="S196" s="12">
        <f t="shared" si="72"/>
        <v>17</v>
      </c>
      <c r="T196" s="18">
        <f t="shared" si="56"/>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7"/>
        <v>1</v>
      </c>
      <c r="Z196" s="12">
        <f t="shared" si="58"/>
        <v>1</v>
      </c>
      <c r="AA196" s="12">
        <f t="shared" si="59"/>
        <v>1</v>
      </c>
      <c r="AB196" s="12">
        <f t="shared" si="60"/>
        <v>1</v>
      </c>
      <c r="AD196" s="12">
        <f t="shared" si="65"/>
        <v>17</v>
      </c>
      <c r="AE196" s="18">
        <f t="shared" si="61"/>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2"/>
        <v>1</v>
      </c>
      <c r="AK196" s="12">
        <f t="shared" si="66"/>
        <v>1</v>
      </c>
      <c r="AL196" s="12">
        <f t="shared" si="67"/>
        <v>1</v>
      </c>
      <c r="AM196" s="12">
        <f t="shared" si="68"/>
        <v>1</v>
      </c>
    </row>
    <row r="197" spans="1:39" ht="12" customHeight="1" x14ac:dyDescent="0.15">
      <c r="A197" s="5">
        <f t="shared" si="50"/>
        <v>0</v>
      </c>
      <c r="B197" s="5">
        <f t="shared" si="51"/>
        <v>0</v>
      </c>
      <c r="C197" s="14">
        <f t="shared" si="71"/>
        <v>16</v>
      </c>
      <c r="F197" s="241">
        <f>VLOOKUP(C197,Blad1!$A:$B,2,0)</f>
        <v>152</v>
      </c>
      <c r="G197" s="67" t="str">
        <f t="shared" si="52"/>
        <v/>
      </c>
      <c r="H197" s="4" t="str">
        <f>IF(G197="I",$K197,IF(G197="II",$K197-SUM(H$8:H196),IF(G197="III",$K197-SUM(H$8:H196),IF(G197="IV",$K197-SUM(H$8:H196),IF(G197="V",1-SUM(H$8:H196)," ")))))</f>
        <v xml:space="preserve"> </v>
      </c>
      <c r="I197" s="68" t="str">
        <f t="shared" si="53"/>
        <v/>
      </c>
      <c r="J197" s="43" t="str">
        <f>IF(I197="A",$K197,IF(I197="B",$K197-SUM(J$8:J196),IF(I197="C",$K197-SUM(J$8:J196),IF(I197="D",$K197-SUM(J$8:J196),IF(I197="E",1-SUM(J$8:J196)," ")))))</f>
        <v xml:space="preserve"> </v>
      </c>
      <c r="K197" s="1">
        <f>IF(C$4=0,0,(SUM(D$8:D197)/C$4))</f>
        <v>0</v>
      </c>
      <c r="L197" s="9" t="str">
        <f t="shared" si="54"/>
        <v xml:space="preserve"> </v>
      </c>
      <c r="M197" s="2" t="str">
        <f>IF(U197=2,K197,IF(W197=2,K197-SUM(M$8:M196),IF(X197=2,K197-SUM(M$8:M196),IF(X196=2,1-SUM(M$8:M196)," "))))</f>
        <v xml:space="preserve"> </v>
      </c>
      <c r="N197" s="1" t="str">
        <f t="shared" si="55"/>
        <v xml:space="preserve"> </v>
      </c>
      <c r="P197" s="3" t="str">
        <f>IF(O197="Plus",$K197,IF(O197="Basis",$K197-SUM(P$8:P196),IF(O197="Breedte",$K197-SUM(P$8:P196),IF(O196="Breedte",1-SUM(P$8:P196)," "))))</f>
        <v xml:space="preserve"> </v>
      </c>
      <c r="Q197" s="57" t="str">
        <f t="shared" si="73"/>
        <v/>
      </c>
      <c r="R197" s="123">
        <f t="shared" si="69"/>
        <v>152</v>
      </c>
      <c r="S197" s="12">
        <f t="shared" si="72"/>
        <v>16</v>
      </c>
      <c r="T197" s="18">
        <f t="shared" si="56"/>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7"/>
        <v>1</v>
      </c>
      <c r="Z197" s="12">
        <f t="shared" si="58"/>
        <v>1</v>
      </c>
      <c r="AA197" s="12">
        <f t="shared" si="59"/>
        <v>1</v>
      </c>
      <c r="AB197" s="12">
        <f t="shared" si="60"/>
        <v>1</v>
      </c>
      <c r="AD197" s="12">
        <f t="shared" si="65"/>
        <v>16</v>
      </c>
      <c r="AE197" s="18">
        <f t="shared" si="61"/>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2"/>
        <v>1</v>
      </c>
      <c r="AK197" s="12">
        <f t="shared" si="66"/>
        <v>1</v>
      </c>
      <c r="AL197" s="12">
        <f t="shared" si="67"/>
        <v>1</v>
      </c>
      <c r="AM197" s="12">
        <f t="shared" si="68"/>
        <v>1</v>
      </c>
    </row>
    <row r="198" spans="1:39" ht="12" customHeight="1" x14ac:dyDescent="0.15">
      <c r="A198" s="5">
        <f t="shared" si="50"/>
        <v>0</v>
      </c>
      <c r="B198" s="5">
        <f t="shared" si="51"/>
        <v>0</v>
      </c>
      <c r="C198" s="14">
        <f t="shared" si="71"/>
        <v>15</v>
      </c>
      <c r="F198" s="241">
        <f>VLOOKUP(C198,Blad1!$A:$B,2,0)</f>
        <v>151</v>
      </c>
      <c r="G198" s="67" t="str">
        <f t="shared" si="52"/>
        <v/>
      </c>
      <c r="H198" s="4" t="str">
        <f>IF(G198="I",$K198,IF(G198="II",$K198-SUM(H$8:H197),IF(G198="III",$K198-SUM(H$8:H197),IF(G198="IV",$K198-SUM(H$8:H197),IF(G198="V",1-SUM(H$8:H197)," ")))))</f>
        <v xml:space="preserve"> </v>
      </c>
      <c r="I198" s="68" t="str">
        <f t="shared" si="53"/>
        <v/>
      </c>
      <c r="J198" s="43" t="str">
        <f>IF(I198="A",$K198,IF(I198="B",$K198-SUM(J$8:J197),IF(I198="C",$K198-SUM(J$8:J197),IF(I198="D",$K198-SUM(J$8:J197),IF(I198="E",1-SUM(J$8:J197)," ")))))</f>
        <v xml:space="preserve"> </v>
      </c>
      <c r="K198" s="1">
        <f>IF(C$4=0,0,(SUM(D$8:D198)/C$4))</f>
        <v>0</v>
      </c>
      <c r="L198" s="9" t="str">
        <f t="shared" si="54"/>
        <v xml:space="preserve"> </v>
      </c>
      <c r="M198" s="2" t="str">
        <f>IF(U198=2,K198,IF(W198=2,K198-SUM(M$8:M197),IF(X198=2,K198-SUM(M$8:M197),IF(X197=2,1-SUM(M$8:M197)," "))))</f>
        <v xml:space="preserve"> </v>
      </c>
      <c r="N198" s="1" t="str">
        <f t="shared" si="55"/>
        <v xml:space="preserve"> </v>
      </c>
      <c r="P198" s="3" t="str">
        <f>IF(O198="Plus",$K198,IF(O198="Basis",$K198-SUM(P$8:P197),IF(O198="Breedte",$K198-SUM(P$8:P197),IF(O197="Breedte",1-SUM(P$8:P197)," "))))</f>
        <v xml:space="preserve"> </v>
      </c>
      <c r="Q198" s="57" t="str">
        <f t="shared" si="73"/>
        <v/>
      </c>
      <c r="R198" s="123">
        <f t="shared" si="69"/>
        <v>151</v>
      </c>
      <c r="S198" s="12">
        <f t="shared" si="72"/>
        <v>15</v>
      </c>
      <c r="T198" s="18">
        <f t="shared" si="56"/>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7"/>
        <v>1</v>
      </c>
      <c r="Z198" s="12">
        <f t="shared" si="58"/>
        <v>1</v>
      </c>
      <c r="AA198" s="12">
        <f t="shared" si="59"/>
        <v>1</v>
      </c>
      <c r="AB198" s="12">
        <f t="shared" si="60"/>
        <v>1</v>
      </c>
      <c r="AD198" s="12">
        <f t="shared" si="65"/>
        <v>15</v>
      </c>
      <c r="AE198" s="18">
        <f t="shared" si="61"/>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2"/>
        <v>1</v>
      </c>
      <c r="AK198" s="12">
        <f t="shared" si="66"/>
        <v>1</v>
      </c>
      <c r="AL198" s="12">
        <f t="shared" si="67"/>
        <v>1</v>
      </c>
      <c r="AM198" s="12">
        <f t="shared" si="68"/>
        <v>1</v>
      </c>
    </row>
    <row r="199" spans="1:39" ht="12" customHeight="1" x14ac:dyDescent="0.15">
      <c r="A199" s="5">
        <f t="shared" si="50"/>
        <v>0</v>
      </c>
      <c r="B199" s="5">
        <f t="shared" si="51"/>
        <v>0</v>
      </c>
      <c r="C199" s="14">
        <f t="shared" si="71"/>
        <v>14</v>
      </c>
      <c r="F199" s="241">
        <f>VLOOKUP(C199,Blad1!$A:$B,2,0)</f>
        <v>151</v>
      </c>
      <c r="G199" s="67" t="str">
        <f t="shared" si="52"/>
        <v/>
      </c>
      <c r="H199" s="4" t="str">
        <f>IF(G199="I",$K199,IF(G199="II",$K199-SUM(H$8:H198),IF(G199="III",$K199-SUM(H$8:H198),IF(G199="IV",$K199-SUM(H$8:H198),IF(G199="V",1-SUM(H$8:H198)," ")))))</f>
        <v xml:space="preserve"> </v>
      </c>
      <c r="I199" s="68" t="str">
        <f t="shared" si="53"/>
        <v/>
      </c>
      <c r="J199" s="43" t="str">
        <f>IF(I199="A",$K199,IF(I199="B",$K199-SUM(J$8:J198),IF(I199="C",$K199-SUM(J$8:J198),IF(I199="D",$K199-SUM(J$8:J198),IF(I199="E",1-SUM(J$8:J198)," ")))))</f>
        <v xml:space="preserve"> </v>
      </c>
      <c r="K199" s="1">
        <f>IF(C$4=0,0,(SUM(D$8:D199)/C$4))</f>
        <v>0</v>
      </c>
      <c r="L199" s="9" t="str">
        <f t="shared" si="54"/>
        <v xml:space="preserve"> </v>
      </c>
      <c r="M199" s="2" t="str">
        <f>IF(U199=2,K199,IF(W199=2,K199-SUM(M$8:M198),IF(X199=2,K199-SUM(M$8:M198),IF(X198=2,1-SUM(M$8:M198)," "))))</f>
        <v xml:space="preserve"> </v>
      </c>
      <c r="N199" s="1" t="str">
        <f t="shared" si="55"/>
        <v xml:space="preserve"> </v>
      </c>
      <c r="P199" s="3" t="str">
        <f>IF(O199="Plus",$K199,IF(O199="Basis",$K199-SUM(P$8:P198),IF(O199="Breedte",$K199-SUM(P$8:P198),IF(O198="Breedte",1-SUM(P$8:P198)," "))))</f>
        <v xml:space="preserve"> </v>
      </c>
      <c r="Q199" s="57" t="str">
        <f t="shared" si="73"/>
        <v/>
      </c>
      <c r="R199" s="123">
        <f t="shared" si="69"/>
        <v>151</v>
      </c>
      <c r="S199" s="12">
        <f t="shared" si="72"/>
        <v>14</v>
      </c>
      <c r="T199" s="18">
        <f t="shared" si="56"/>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7"/>
        <v>1</v>
      </c>
      <c r="Z199" s="12">
        <f t="shared" si="58"/>
        <v>1</v>
      </c>
      <c r="AA199" s="12">
        <f t="shared" si="59"/>
        <v>1</v>
      </c>
      <c r="AB199" s="12">
        <f t="shared" si="60"/>
        <v>1</v>
      </c>
      <c r="AD199" s="12">
        <f t="shared" si="65"/>
        <v>14</v>
      </c>
      <c r="AE199" s="18">
        <f t="shared" si="61"/>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2"/>
        <v>1</v>
      </c>
      <c r="AK199" s="12">
        <f t="shared" si="66"/>
        <v>1</v>
      </c>
      <c r="AL199" s="12">
        <f t="shared" si="67"/>
        <v>1</v>
      </c>
      <c r="AM199" s="12">
        <f t="shared" si="68"/>
        <v>1</v>
      </c>
    </row>
    <row r="200" spans="1:39" ht="12" customHeight="1" x14ac:dyDescent="0.15">
      <c r="A200" s="5">
        <f t="shared" si="50"/>
        <v>0</v>
      </c>
      <c r="B200" s="5">
        <f t="shared" si="51"/>
        <v>0</v>
      </c>
      <c r="C200" s="14">
        <f t="shared" si="71"/>
        <v>13</v>
      </c>
      <c r="F200" s="241">
        <f>VLOOKUP(C200,Blad1!$A:$B,2,0)</f>
        <v>150</v>
      </c>
      <c r="G200" s="67" t="str">
        <f t="shared" si="52"/>
        <v/>
      </c>
      <c r="H200" s="4" t="str">
        <f>IF(G200="I",$K200,IF(G200="II",$K200-SUM(H$8:H199),IF(G200="III",$K200-SUM(H$8:H199),IF(G200="IV",$K200-SUM(H$8:H199),IF(G200="V",1-SUM(H$8:H199)," ")))))</f>
        <v xml:space="preserve"> </v>
      </c>
      <c r="I200" s="68" t="str">
        <f t="shared" si="53"/>
        <v/>
      </c>
      <c r="J200" s="43" t="str">
        <f>IF(I200="A",$K200,IF(I200="B",$K200-SUM(J$8:J199),IF(I200="C",$K200-SUM(J$8:J199),IF(I200="D",$K200-SUM(J$8:J199),IF(I200="E",1-SUM(J$8:J199)," ")))))</f>
        <v xml:space="preserve"> </v>
      </c>
      <c r="K200" s="1">
        <f>IF(C$4=0,0,(SUM(D$8:D200)/C$4))</f>
        <v>0</v>
      </c>
      <c r="L200" s="9" t="str">
        <f t="shared" si="54"/>
        <v xml:space="preserve"> </v>
      </c>
      <c r="M200" s="2" t="str">
        <f>IF(U200=2,K200,IF(W200=2,K200-SUM(M$8:M199),IF(X200=2,K200-SUM(M$8:M199),IF(X199=2,1-SUM(M$8:M199)," "))))</f>
        <v xml:space="preserve"> </v>
      </c>
      <c r="N200" s="1" t="str">
        <f t="shared" si="55"/>
        <v xml:space="preserve"> </v>
      </c>
      <c r="P200" s="3" t="str">
        <f>IF(O200="Plus",$K200,IF(O200="Basis",$K200-SUM(P$8:P199),IF(O200="Breedte",$K200-SUM(P$8:P199),IF(O199="Breedte",1-SUM(P$8:P199)," "))))</f>
        <v xml:space="preserve"> </v>
      </c>
      <c r="Q200" s="57" t="str">
        <f t="shared" si="73"/>
        <v/>
      </c>
      <c r="R200" s="123">
        <f t="shared" si="69"/>
        <v>150</v>
      </c>
      <c r="S200" s="12">
        <f t="shared" si="72"/>
        <v>13</v>
      </c>
      <c r="T200" s="18">
        <f t="shared" si="56"/>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7"/>
        <v>1</v>
      </c>
      <c r="Z200" s="12">
        <f t="shared" si="58"/>
        <v>1</v>
      </c>
      <c r="AA200" s="12">
        <f t="shared" si="59"/>
        <v>1</v>
      </c>
      <c r="AB200" s="12">
        <f t="shared" si="60"/>
        <v>1</v>
      </c>
      <c r="AD200" s="12">
        <f t="shared" si="65"/>
        <v>13</v>
      </c>
      <c r="AE200" s="18">
        <f t="shared" si="61"/>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62"/>
        <v>1</v>
      </c>
      <c r="AK200" s="12">
        <f t="shared" si="66"/>
        <v>1</v>
      </c>
      <c r="AL200" s="12">
        <f t="shared" si="67"/>
        <v>1</v>
      </c>
      <c r="AM200" s="12">
        <f t="shared" si="68"/>
        <v>1</v>
      </c>
    </row>
    <row r="201" spans="1:39" ht="12" customHeight="1" x14ac:dyDescent="0.15">
      <c r="A201" s="5">
        <f t="shared" ref="A201:A250" si="74">IF(I201="A",25,IF(I201="B",25,IF(I201="C",25,IF(I201="D",15,IF(I201="E",10,0)))))</f>
        <v>0</v>
      </c>
      <c r="B201" s="5">
        <f t="shared" ref="B201:B250" si="75">IF(G201="I",20,IF(G201="II",20,IF(G201="III",20,IF(G201="IV",20,IF(G201="V",20,0)))))</f>
        <v>0</v>
      </c>
      <c r="C201" s="14">
        <f t="shared" si="71"/>
        <v>12</v>
      </c>
      <c r="F201" s="241">
        <f>VLOOKUP(C201,Blad1!$A:$B,2,0)</f>
        <v>150</v>
      </c>
      <c r="G201" s="67" t="str">
        <f t="shared" ref="G201:G231" si="76">IF(C201=141,"I",IF(C201=124,"II",IF(C201=108,"III",IF(C201=89,"IV",IF(C201=0,"V","")))))</f>
        <v/>
      </c>
      <c r="H201" s="4" t="str">
        <f>IF(G201="I",$K201,IF(G201="II",$K201-SUM(H$8:H200),IF(G201="III",$K201-SUM(H$8:H200),IF(G201="IV",$K201-SUM(H$8:H200),IF(G201="V",1-SUM(H$8:H200)," ")))))</f>
        <v xml:space="preserve"> </v>
      </c>
      <c r="I201" s="68" t="str">
        <f t="shared" ref="I201:I230" si="77">IF(C201=36,"A",IF(C201=27,"B",IF(C201=17,"C",IF(C201=8,"D",IF(C201=0,"E","")))))</f>
        <v/>
      </c>
      <c r="J201" s="43" t="str">
        <f>IF(I201="A",$K201,IF(I201="B",$K201-SUM(J$8:J200),IF(I201="C",$K201-SUM(J$8:J200),IF(I201="D",$K201-SUM(J$8:J200),IF(I201="E",1-SUM(J$8:J200)," ")))))</f>
        <v xml:space="preserve"> </v>
      </c>
      <c r="K201" s="1">
        <f>IF(C$4=0,0,(SUM(D$8:D201)/C$4))</f>
        <v>0</v>
      </c>
      <c r="L201" s="9" t="str">
        <f t="shared" ref="L201:L242" si="78">IF(U201=2,"Plus",IF(W201=2,"Basis",IF(X201=2,"Breedte"," ")))</f>
        <v xml:space="preserve"> </v>
      </c>
      <c r="M201" s="2" t="str">
        <f>IF(U201=2,K201,IF(W201=2,K201-SUM(M$8:M200),IF(X201=2,K201-SUM(M$8:M200),IF(X200=2,1-SUM(M$8:M200)," "))))</f>
        <v xml:space="preserve"> </v>
      </c>
      <c r="N201" s="1" t="str">
        <f t="shared" ref="N201:N208" si="79">IF(OR(O201="Plus",O201="Basis",O201="Breedte"),K201," ")</f>
        <v xml:space="preserve"> </v>
      </c>
      <c r="P201" s="3" t="str">
        <f>IF(O201="Plus",$K201,IF(O201="Basis",$K201-SUM(P$8:P200),IF(O201="Breedte",$K201-SUM(P$8:P200),IF(O200="Breedte",1-SUM(P$8:P200)," "))))</f>
        <v xml:space="preserve"> </v>
      </c>
      <c r="Q201" s="57" t="str">
        <f t="shared" si="73"/>
        <v/>
      </c>
      <c r="R201" s="123">
        <f t="shared" si="69"/>
        <v>150</v>
      </c>
      <c r="S201" s="12">
        <f t="shared" si="72"/>
        <v>12</v>
      </c>
      <c r="T201" s="18">
        <f t="shared" ref="T201:T208" si="80">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81">IF(D201=0,1,ABS(K201-0.2))</f>
        <v>1</v>
      </c>
      <c r="Z201" s="12">
        <f t="shared" ref="Z201:Z208" si="82">IF(D201=0,1,ABS(K201-0.5))</f>
        <v>1</v>
      </c>
      <c r="AA201" s="12">
        <f t="shared" ref="AA201:AA208" si="83">IF(D201=0,1,ABS(K201-0.8))</f>
        <v>1</v>
      </c>
      <c r="AB201" s="12">
        <f t="shared" ref="AB201:AB208" si="84">IF(D201=0,1,ABS(K201-1))</f>
        <v>1</v>
      </c>
      <c r="AD201" s="12">
        <f t="shared" si="65"/>
        <v>12</v>
      </c>
      <c r="AE201" s="18">
        <f t="shared" ref="AE201:AE215" si="85">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6">IF(AE201=0,1,ABS(AH201-0.25))</f>
        <v>1</v>
      </c>
      <c r="AK201" s="12">
        <f t="shared" si="66"/>
        <v>1</v>
      </c>
      <c r="AL201" s="12">
        <f t="shared" si="67"/>
        <v>1</v>
      </c>
      <c r="AM201" s="12">
        <f t="shared" si="68"/>
        <v>1</v>
      </c>
    </row>
    <row r="202" spans="1:39" ht="12" customHeight="1" x14ac:dyDescent="0.15">
      <c r="A202" s="5">
        <f t="shared" si="74"/>
        <v>0</v>
      </c>
      <c r="B202" s="5">
        <f t="shared" si="75"/>
        <v>0</v>
      </c>
      <c r="C202" s="14">
        <f t="shared" si="71"/>
        <v>11</v>
      </c>
      <c r="F202" s="241">
        <f>VLOOKUP(C202,Blad1!$A:$B,2,0)</f>
        <v>150</v>
      </c>
      <c r="G202" s="67" t="str">
        <f t="shared" si="76"/>
        <v/>
      </c>
      <c r="H202" s="4" t="str">
        <f>IF(G202="I",$K202,IF(G202="II",$K202-SUM(H$8:H201),IF(G202="III",$K202-SUM(H$8:H201),IF(G202="IV",$K202-SUM(H$8:H201),IF(G202="V",1-SUM(H$8:H201)," ")))))</f>
        <v xml:space="preserve"> </v>
      </c>
      <c r="I202" s="68" t="str">
        <f t="shared" si="77"/>
        <v/>
      </c>
      <c r="J202" s="43" t="str">
        <f>IF(I202="A",$K202,IF(I202="B",$K202-SUM(J$8:J201),IF(I202="C",$K202-SUM(J$8:J201),IF(I202="D",$K202-SUM(J$8:J201),IF(I202="E",1-SUM(J$8:J201)," ")))))</f>
        <v xml:space="preserve"> </v>
      </c>
      <c r="K202" s="1">
        <f>IF(C$4=0,0,(SUM(D$8:D202)/C$4))</f>
        <v>0</v>
      </c>
      <c r="L202" s="9" t="str">
        <f t="shared" si="78"/>
        <v xml:space="preserve"> </v>
      </c>
      <c r="M202" s="2" t="str">
        <f>IF(U202=2,K202,IF(W202=2,K202-SUM(M$8:M201),IF(X202=2,K202-SUM(M$8:M201),IF(X201=2,1-SUM(M$8:M201)," "))))</f>
        <v xml:space="preserve"> </v>
      </c>
      <c r="N202" s="1" t="str">
        <f t="shared" si="79"/>
        <v xml:space="preserve"> </v>
      </c>
      <c r="P202" s="3" t="str">
        <f>IF(O202="Plus",$K202,IF(O202="Basis",$K202-SUM(P$8:P201),IF(O202="Breedte",$K202-SUM(P$8:P201),IF(O201="Breedte",1-SUM(P$8:P201)," "))))</f>
        <v xml:space="preserve"> </v>
      </c>
      <c r="Q202" s="57" t="str">
        <f t="shared" si="73"/>
        <v/>
      </c>
      <c r="R202" s="123">
        <f t="shared" ref="R202:R203" si="87">F202</f>
        <v>150</v>
      </c>
      <c r="S202" s="12">
        <f t="shared" si="72"/>
        <v>11</v>
      </c>
      <c r="T202" s="18">
        <f t="shared" si="80"/>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81"/>
        <v>1</v>
      </c>
      <c r="Z202" s="12">
        <f t="shared" si="82"/>
        <v>1</v>
      </c>
      <c r="AA202" s="12">
        <f t="shared" si="83"/>
        <v>1</v>
      </c>
      <c r="AB202" s="12">
        <f t="shared" si="84"/>
        <v>1</v>
      </c>
      <c r="AD202" s="12">
        <f t="shared" ref="AD202:AD208" si="88">S202</f>
        <v>11</v>
      </c>
      <c r="AE202" s="18">
        <f t="shared" si="85"/>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6"/>
        <v>1</v>
      </c>
      <c r="AK202" s="12">
        <f t="shared" ref="AK202:AK208" si="89">IF(T202=0,1,ABS(W202-0.5))</f>
        <v>1</v>
      </c>
      <c r="AL202" s="12">
        <f t="shared" ref="AL202:AL208" si="90">IF(T202=0,1,ABS(W202-0.75))</f>
        <v>1</v>
      </c>
      <c r="AM202" s="12">
        <f t="shared" ref="AM202:AM208" si="91">IF(T202=0,1,ABS(W202-0.9))</f>
        <v>1</v>
      </c>
    </row>
    <row r="203" spans="1:39" ht="12" customHeight="1" x14ac:dyDescent="0.15">
      <c r="A203" s="5">
        <f t="shared" si="74"/>
        <v>0</v>
      </c>
      <c r="B203" s="5">
        <f t="shared" si="75"/>
        <v>0</v>
      </c>
      <c r="C203" s="14">
        <f t="shared" si="71"/>
        <v>10</v>
      </c>
      <c r="F203" s="241">
        <f>VLOOKUP(C203,Blad1!$A:$B,2,0)</f>
        <v>149</v>
      </c>
      <c r="G203" s="67" t="str">
        <f t="shared" si="76"/>
        <v/>
      </c>
      <c r="H203" s="4" t="str">
        <f>IF(G203="I",$K203,IF(G203="II",$K203-SUM(H$8:H202),IF(G203="III",$K203-SUM(H$8:H202),IF(G203="IV",$K203-SUM(H$8:H202),IF(G203="V",1-SUM(H$8:H202)," ")))))</f>
        <v xml:space="preserve"> </v>
      </c>
      <c r="I203" s="68" t="str">
        <f t="shared" si="77"/>
        <v/>
      </c>
      <c r="J203" s="43" t="str">
        <f>IF(I203="A",$K203,IF(I203="B",$K203-SUM(J$8:J202),IF(I203="C",$K203-SUM(J$8:J202),IF(I203="D",$K203-SUM(J$8:J202),IF(I203="E",1-SUM(J$8:J202)," ")))))</f>
        <v xml:space="preserve"> </v>
      </c>
      <c r="K203" s="1">
        <f>IF(C$4=0,0,(SUM(D$8:D203)/C$4))</f>
        <v>0</v>
      </c>
      <c r="L203" s="9" t="str">
        <f t="shared" si="78"/>
        <v xml:space="preserve"> </v>
      </c>
      <c r="M203" s="2" t="str">
        <f>IF(U203=2,K203,IF(W203=2,K203-SUM(M$8:M202),IF(X203=2,K203-SUM(M$8:M202),IF(X202=2,1-SUM(M$8:M202)," "))))</f>
        <v xml:space="preserve"> </v>
      </c>
      <c r="N203" s="1" t="str">
        <f t="shared" si="79"/>
        <v xml:space="preserve"> </v>
      </c>
      <c r="P203" s="3" t="str">
        <f>IF(O203="Plus",$K203,IF(O203="Basis",$K203-SUM(P$8:P202),IF(O203="Breedte",$K203-SUM(P$8:P202),IF(O202="Breedte",1-SUM(P$8:P202)," "))))</f>
        <v xml:space="preserve"> </v>
      </c>
      <c r="Q203" s="57" t="str">
        <f t="shared" si="73"/>
        <v/>
      </c>
      <c r="R203" s="123">
        <f t="shared" si="87"/>
        <v>149</v>
      </c>
      <c r="S203" s="12">
        <f t="shared" si="72"/>
        <v>10</v>
      </c>
      <c r="T203" s="18">
        <f t="shared" si="80"/>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81"/>
        <v>1</v>
      </c>
      <c r="Z203" s="12">
        <f t="shared" si="82"/>
        <v>1</v>
      </c>
      <c r="AA203" s="12">
        <f t="shared" si="83"/>
        <v>1</v>
      </c>
      <c r="AB203" s="12">
        <f t="shared" si="84"/>
        <v>1</v>
      </c>
      <c r="AD203" s="12">
        <f t="shared" si="88"/>
        <v>10</v>
      </c>
      <c r="AE203" s="18">
        <f t="shared" si="85"/>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6"/>
        <v>1</v>
      </c>
      <c r="AK203" s="12">
        <f t="shared" si="89"/>
        <v>1</v>
      </c>
      <c r="AL203" s="12">
        <f t="shared" si="90"/>
        <v>1</v>
      </c>
      <c r="AM203" s="12">
        <f t="shared" si="91"/>
        <v>1</v>
      </c>
    </row>
    <row r="204" spans="1:39" ht="12" customHeight="1" x14ac:dyDescent="0.15">
      <c r="A204" s="5">
        <f t="shared" si="74"/>
        <v>0</v>
      </c>
      <c r="B204" s="5">
        <f t="shared" si="75"/>
        <v>0</v>
      </c>
      <c r="C204" s="14">
        <f t="shared" si="71"/>
        <v>9</v>
      </c>
      <c r="F204" s="241">
        <f>VLOOKUP(C204,Blad1!$A:$B,2,0)</f>
        <v>149</v>
      </c>
      <c r="G204" s="67" t="str">
        <f t="shared" si="76"/>
        <v/>
      </c>
      <c r="H204" s="4" t="str">
        <f>IF(G204="I",$K204,IF(G204="II",$K204-SUM(H$8:H203),IF(G204="III",$K204-SUM(H$8:H203),IF(G204="IV",$K204-SUM(H$8:H203),IF(G204="V",1-SUM(H$8:H203)," ")))))</f>
        <v xml:space="preserve"> </v>
      </c>
      <c r="I204" s="68" t="str">
        <f t="shared" si="77"/>
        <v/>
      </c>
      <c r="J204" s="43" t="str">
        <f>IF(I204="A",$K204,IF(I204="B",$K204-SUM(J$8:J203),IF(I204="C",$K204-SUM(J$8:J203),IF(I204="D",$K204-SUM(J$8:J203),IF(I204="E",1-SUM(J$8:J203)," ")))))</f>
        <v xml:space="preserve"> </v>
      </c>
      <c r="K204" s="1">
        <f>IF(C$4=0,0,(SUM(D$8:D204)/C$4))</f>
        <v>0</v>
      </c>
      <c r="L204" s="9" t="str">
        <f t="shared" si="78"/>
        <v xml:space="preserve"> </v>
      </c>
      <c r="M204" s="2" t="str">
        <f>IF(U204=2,K204,IF(W204=2,K204-SUM(M$8:M203),IF(X204=2,K204-SUM(M$8:M203),IF(X203=2,1-SUM(M$8:M203)," "))))</f>
        <v xml:space="preserve"> </v>
      </c>
      <c r="N204" s="1" t="str">
        <f t="shared" si="79"/>
        <v xml:space="preserve"> </v>
      </c>
      <c r="P204" s="3" t="str">
        <f>IF(O204="Plus",$K204,IF(O204="Basis",$K204-SUM(P$8:P203),IF(O204="Breedte",$K204-SUM(P$8:P203),IF(O203="Breedte",1-SUM(P$8:P203)," "))))</f>
        <v xml:space="preserve"> </v>
      </c>
      <c r="Q204" s="57" t="str">
        <f t="shared" si="73"/>
        <v/>
      </c>
      <c r="R204" s="123">
        <f t="shared" ref="R204:R208" si="92">F204</f>
        <v>149</v>
      </c>
      <c r="S204" s="12">
        <f t="shared" si="72"/>
        <v>9</v>
      </c>
      <c r="T204" s="18">
        <f t="shared" si="80"/>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81"/>
        <v>1</v>
      </c>
      <c r="Z204" s="12">
        <f t="shared" si="82"/>
        <v>1</v>
      </c>
      <c r="AA204" s="12">
        <f t="shared" si="83"/>
        <v>1</v>
      </c>
      <c r="AB204" s="12">
        <f t="shared" si="84"/>
        <v>1</v>
      </c>
      <c r="AD204" s="12">
        <f t="shared" si="88"/>
        <v>9</v>
      </c>
      <c r="AE204" s="18">
        <f t="shared" si="85"/>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6"/>
        <v>1</v>
      </c>
      <c r="AK204" s="12">
        <f t="shared" si="89"/>
        <v>1</v>
      </c>
      <c r="AL204" s="12">
        <f t="shared" si="90"/>
        <v>1</v>
      </c>
      <c r="AM204" s="12">
        <f t="shared" si="91"/>
        <v>1</v>
      </c>
    </row>
    <row r="205" spans="1:39" ht="12" customHeight="1" x14ac:dyDescent="0.15">
      <c r="A205" s="5">
        <f t="shared" si="74"/>
        <v>15</v>
      </c>
      <c r="B205" s="5">
        <f t="shared" si="75"/>
        <v>0</v>
      </c>
      <c r="C205" s="14">
        <f t="shared" si="71"/>
        <v>8</v>
      </c>
      <c r="F205" s="241">
        <f>VLOOKUP(C205,Blad1!$A:$B,2,0)</f>
        <v>148</v>
      </c>
      <c r="G205" s="67" t="str">
        <f t="shared" si="76"/>
        <v/>
      </c>
      <c r="H205" s="4" t="str">
        <f>IF(G205="I",$K205,IF(G205="II",$K205-SUM(H$8:H204),IF(G205="III",$K205-SUM(H$8:H204),IF(G205="IV",$K205-SUM(H$8:H204),IF(G205="V",1-SUM(H$8:H204)," ")))))</f>
        <v xml:space="preserve"> </v>
      </c>
      <c r="I205" s="68" t="str">
        <f t="shared" si="77"/>
        <v>D</v>
      </c>
      <c r="J205" s="43">
        <f>IF(I205="A",$K205,IF(I205="B",$K205-SUM(J$8:J204),IF(I205="C",$K205-SUM(J$8:J204),IF(I205="D",$K205-SUM(J$8:J204),IF(I205="E",1-SUM(J$8:J204)," ")))))</f>
        <v>0</v>
      </c>
      <c r="K205" s="1">
        <f>IF(C$4=0,0,(SUM(D$8:D205)/C$4))</f>
        <v>0</v>
      </c>
      <c r="L205" s="9" t="str">
        <f t="shared" si="78"/>
        <v xml:space="preserve"> </v>
      </c>
      <c r="M205" s="2" t="str">
        <f>IF(U205=2,K205,IF(W205=2,K205-SUM(M$8:M204),IF(X205=2,K205-SUM(M$8:M204),IF(X204=2,1-SUM(M$8:M204)," "))))</f>
        <v xml:space="preserve"> </v>
      </c>
      <c r="N205" s="1" t="str">
        <f t="shared" si="79"/>
        <v xml:space="preserve"> </v>
      </c>
      <c r="P205" s="3" t="str">
        <f>IF(O205="Plus",$K205,IF(O205="Basis",$K205-SUM(P$8:P204),IF(O205="Breedte",$K205-SUM(P$8:P204),IF(O204="Breedte",1-SUM(P$8:P204)," "))))</f>
        <v xml:space="preserve"> </v>
      </c>
      <c r="Q205" s="57" t="str">
        <f t="shared" si="73"/>
        <v/>
      </c>
      <c r="R205" s="123">
        <f t="shared" si="92"/>
        <v>148</v>
      </c>
      <c r="S205" s="12">
        <f t="shared" si="72"/>
        <v>8</v>
      </c>
      <c r="T205" s="18">
        <f t="shared" si="80"/>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81"/>
        <v>1</v>
      </c>
      <c r="Z205" s="12">
        <f t="shared" si="82"/>
        <v>1</v>
      </c>
      <c r="AA205" s="12">
        <f t="shared" si="83"/>
        <v>1</v>
      </c>
      <c r="AB205" s="12">
        <f t="shared" si="84"/>
        <v>1</v>
      </c>
      <c r="AD205" s="12">
        <f t="shared" si="88"/>
        <v>8</v>
      </c>
      <c r="AE205" s="18">
        <f t="shared" si="85"/>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6"/>
        <v>1</v>
      </c>
      <c r="AK205" s="12">
        <f t="shared" si="89"/>
        <v>1</v>
      </c>
      <c r="AL205" s="12">
        <f t="shared" si="90"/>
        <v>1</v>
      </c>
      <c r="AM205" s="12">
        <f t="shared" si="91"/>
        <v>1</v>
      </c>
    </row>
    <row r="206" spans="1:39" ht="12" customHeight="1" x14ac:dyDescent="0.15">
      <c r="A206" s="5">
        <f t="shared" si="74"/>
        <v>0</v>
      </c>
      <c r="B206" s="5">
        <f t="shared" si="75"/>
        <v>0</v>
      </c>
      <c r="C206" s="14">
        <f t="shared" si="71"/>
        <v>7</v>
      </c>
      <c r="F206" s="241">
        <f>VLOOKUP(C206,Blad1!$A:$B,2,0)</f>
        <v>148</v>
      </c>
      <c r="G206" s="67" t="str">
        <f t="shared" si="76"/>
        <v/>
      </c>
      <c r="H206" s="4" t="str">
        <f>IF(G206="I",$K206,IF(G206="II",$K206-SUM(H$8:H205),IF(G206="III",$K206-SUM(H$8:H205),IF(G206="IV",$K206-SUM(H$8:H205),IF(G206="V",1-SUM(H$8:H205)," ")))))</f>
        <v xml:space="preserve"> </v>
      </c>
      <c r="I206" s="68" t="str">
        <f t="shared" si="77"/>
        <v/>
      </c>
      <c r="J206" s="43" t="str">
        <f>IF(I206="A",$K206,IF(I206="B",$K206-SUM(J$8:J205),IF(I206="C",$K206-SUM(J$8:J205),IF(I206="D",$K206-SUM(J$8:J205),IF(I206="E",1-SUM(J$8:J205)," ")))))</f>
        <v xml:space="preserve"> </v>
      </c>
      <c r="K206" s="1">
        <f>IF(C$4=0,0,(SUM(D$8:D206)/C$4))</f>
        <v>0</v>
      </c>
      <c r="L206" s="9" t="str">
        <f t="shared" si="78"/>
        <v xml:space="preserve"> </v>
      </c>
      <c r="M206" s="2" t="str">
        <f>IF(U206=2,K206,IF(W206=2,K206-SUM(M$8:M205),IF(X206=2,K206-SUM(M$8:M205),IF(X205=2,1-SUM(M$8:M205)," "))))</f>
        <v xml:space="preserve"> </v>
      </c>
      <c r="N206" s="1" t="str">
        <f t="shared" si="79"/>
        <v xml:space="preserve"> </v>
      </c>
      <c r="P206" s="3" t="str">
        <f>IF(O206="Plus",$K206,IF(O206="Basis",$K206-SUM(P$8:P205),IF(O206="Breedte",$K206-SUM(P$8:P205),IF(O205="Breedte",1-SUM(P$8:P205)," "))))</f>
        <v xml:space="preserve"> </v>
      </c>
      <c r="Q206" s="57" t="str">
        <f t="shared" si="73"/>
        <v/>
      </c>
      <c r="R206" s="123">
        <f t="shared" si="92"/>
        <v>148</v>
      </c>
      <c r="S206" s="12">
        <f t="shared" si="72"/>
        <v>7</v>
      </c>
      <c r="T206" s="18">
        <f t="shared" si="80"/>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81"/>
        <v>1</v>
      </c>
      <c r="Z206" s="12">
        <f t="shared" si="82"/>
        <v>1</v>
      </c>
      <c r="AA206" s="12">
        <f t="shared" si="83"/>
        <v>1</v>
      </c>
      <c r="AB206" s="12">
        <f t="shared" si="84"/>
        <v>1</v>
      </c>
      <c r="AD206" s="12">
        <f t="shared" si="88"/>
        <v>7</v>
      </c>
      <c r="AE206" s="18">
        <f t="shared" si="85"/>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6"/>
        <v>1</v>
      </c>
      <c r="AK206" s="12">
        <f t="shared" si="89"/>
        <v>1</v>
      </c>
      <c r="AL206" s="12">
        <f t="shared" si="90"/>
        <v>1</v>
      </c>
      <c r="AM206" s="12">
        <f t="shared" si="91"/>
        <v>1</v>
      </c>
    </row>
    <row r="207" spans="1:39" ht="12" customHeight="1" x14ac:dyDescent="0.15">
      <c r="A207" s="5">
        <f t="shared" si="74"/>
        <v>0</v>
      </c>
      <c r="B207" s="5">
        <f t="shared" si="75"/>
        <v>0</v>
      </c>
      <c r="C207" s="14">
        <f t="shared" si="71"/>
        <v>6</v>
      </c>
      <c r="F207" s="241">
        <f>VLOOKUP(C207,Blad1!$A:$B,2,0)</f>
        <v>147</v>
      </c>
      <c r="G207" s="67" t="str">
        <f t="shared" si="76"/>
        <v/>
      </c>
      <c r="H207" s="4" t="str">
        <f>IF(G207="I",$K207,IF(G207="II",$K207-SUM(H$8:H206),IF(G207="III",$K207-SUM(H$8:H206),IF(G207="IV",$K207-SUM(H$8:H206),IF(G207="V",1-SUM(H$8:H206)," ")))))</f>
        <v xml:space="preserve"> </v>
      </c>
      <c r="I207" s="68" t="str">
        <f t="shared" si="77"/>
        <v/>
      </c>
      <c r="J207" s="43" t="str">
        <f>IF(I207="A",$K207,IF(I207="B",$K207-SUM(J$8:J206),IF(I207="C",$K207-SUM(J$8:J206),IF(I207="D",$K207-SUM(J$8:J206),IF(I207="E",1-SUM(J$8:J206)," ")))))</f>
        <v xml:space="preserve"> </v>
      </c>
      <c r="K207" s="1">
        <f>IF(C$4=0,0,(SUM(D$8:D207)/C$4))</f>
        <v>0</v>
      </c>
      <c r="L207" s="9" t="str">
        <f t="shared" si="78"/>
        <v xml:space="preserve"> </v>
      </c>
      <c r="M207" s="2" t="str">
        <f>IF(U207=2,K207,IF(W207=2,K207-SUM(M$8:M206),IF(X207=2,K207-SUM(M$8:M206),IF(X206=2,1-SUM(M$8:M206)," "))))</f>
        <v xml:space="preserve"> </v>
      </c>
      <c r="N207" s="1" t="str">
        <f t="shared" si="79"/>
        <v xml:space="preserve"> </v>
      </c>
      <c r="P207" s="3" t="str">
        <f>IF(O207="Plus",$K207,IF(O207="Basis",$K207-SUM(P$8:P206),IF(O207="Breedte",$K207-SUM(P$8:P206),IF(O206="Breedte",1-SUM(P$8:P206)," "))))</f>
        <v xml:space="preserve"> </v>
      </c>
      <c r="Q207" s="57" t="str">
        <f t="shared" si="73"/>
        <v/>
      </c>
      <c r="R207" s="123">
        <f t="shared" si="92"/>
        <v>147</v>
      </c>
      <c r="S207" s="12">
        <f t="shared" si="72"/>
        <v>6</v>
      </c>
      <c r="T207" s="18">
        <f t="shared" si="80"/>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81"/>
        <v>1</v>
      </c>
      <c r="Z207" s="12">
        <f t="shared" si="82"/>
        <v>1</v>
      </c>
      <c r="AA207" s="12">
        <f t="shared" si="83"/>
        <v>1</v>
      </c>
      <c r="AB207" s="12">
        <f t="shared" si="84"/>
        <v>1</v>
      </c>
      <c r="AD207" s="12">
        <f t="shared" si="88"/>
        <v>6</v>
      </c>
      <c r="AE207" s="18">
        <f t="shared" si="85"/>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6"/>
        <v>1</v>
      </c>
      <c r="AK207" s="12">
        <f t="shared" si="89"/>
        <v>1</v>
      </c>
      <c r="AL207" s="12">
        <f t="shared" si="90"/>
        <v>1</v>
      </c>
      <c r="AM207" s="12">
        <f t="shared" si="91"/>
        <v>1</v>
      </c>
    </row>
    <row r="208" spans="1:39" ht="12" customHeight="1" x14ac:dyDescent="0.15">
      <c r="A208" s="5">
        <f t="shared" si="74"/>
        <v>0</v>
      </c>
      <c r="B208" s="5">
        <f t="shared" si="75"/>
        <v>0</v>
      </c>
      <c r="C208" s="14">
        <f t="shared" si="71"/>
        <v>5</v>
      </c>
      <c r="F208" s="241">
        <f>VLOOKUP(C208,Blad1!$A:$B,2,0)</f>
        <v>147</v>
      </c>
      <c r="G208" s="67" t="str">
        <f t="shared" si="76"/>
        <v/>
      </c>
      <c r="H208" s="4" t="str">
        <f>IF(G208="I",$K208,IF(G208="II",$K208-SUM(H$8:H207),IF(G208="III",$K208-SUM(H$8:H207),IF(G208="IV",$K208-SUM(H$8:H207),IF(G208="V",1-SUM(H$8:H207)," ")))))</f>
        <v xml:space="preserve"> </v>
      </c>
      <c r="I208" s="68" t="str">
        <f t="shared" si="77"/>
        <v/>
      </c>
      <c r="J208" s="43" t="str">
        <f>IF(I208="A",$K208,IF(I208="B",$K208-SUM(J$8:J207),IF(I208="C",$K208-SUM(J$8:J207),IF(I208="D",$K208-SUM(J$8:J207),IF(I208="E",1-SUM(J$8:J207)," ")))))</f>
        <v xml:space="preserve"> </v>
      </c>
      <c r="K208" s="1">
        <f>IF(C$4=0,0,(SUM(D$8:D208)/C$4))</f>
        <v>0</v>
      </c>
      <c r="L208" s="9" t="str">
        <f t="shared" si="78"/>
        <v xml:space="preserve"> </v>
      </c>
      <c r="M208" s="2" t="str">
        <f>IF(U208=2,K208,IF(W208=2,K208-SUM(M$8:M207),IF(X208=2,K208-SUM(M$8:M207),IF(X207=2,1-SUM(M$8:M207)," "))))</f>
        <v xml:space="preserve"> </v>
      </c>
      <c r="N208" s="1" t="str">
        <f t="shared" si="79"/>
        <v xml:space="preserve"> </v>
      </c>
      <c r="P208" s="3" t="str">
        <f>IF(O208="Plus",$K208,IF(O208="Basis",$K208-SUM(P$8:P207),IF(O208="Breedte",$K208-SUM(P$8:P207),IF(O207="Breedte",1-SUM(P$8:P207)," "))))</f>
        <v xml:space="preserve"> </v>
      </c>
      <c r="Q208" s="57" t="str">
        <f t="shared" si="73"/>
        <v/>
      </c>
      <c r="R208" s="123">
        <f t="shared" si="92"/>
        <v>147</v>
      </c>
      <c r="S208" s="12">
        <f t="shared" si="72"/>
        <v>5</v>
      </c>
      <c r="T208" s="18">
        <f t="shared" si="80"/>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81"/>
        <v>1</v>
      </c>
      <c r="Z208" s="12">
        <f t="shared" si="82"/>
        <v>1</v>
      </c>
      <c r="AA208" s="12">
        <f t="shared" si="83"/>
        <v>1</v>
      </c>
      <c r="AB208" s="12">
        <f t="shared" si="84"/>
        <v>1</v>
      </c>
      <c r="AD208" s="12">
        <f t="shared" si="88"/>
        <v>5</v>
      </c>
      <c r="AE208" s="18">
        <f t="shared" si="85"/>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6"/>
        <v>1</v>
      </c>
      <c r="AK208" s="12">
        <f t="shared" si="89"/>
        <v>1</v>
      </c>
      <c r="AL208" s="12">
        <f t="shared" si="90"/>
        <v>1</v>
      </c>
      <c r="AM208" s="12">
        <f t="shared" si="91"/>
        <v>1</v>
      </c>
    </row>
    <row r="209" spans="1:36" ht="12" customHeight="1" x14ac:dyDescent="0.15">
      <c r="A209" s="5">
        <f t="shared" si="74"/>
        <v>0</v>
      </c>
      <c r="B209" s="5">
        <f t="shared" si="75"/>
        <v>0</v>
      </c>
      <c r="C209" s="14">
        <f t="shared" si="71"/>
        <v>4</v>
      </c>
      <c r="F209" s="241">
        <f>VLOOKUP(C209,Blad1!$A:$B,2,0)</f>
        <v>146</v>
      </c>
      <c r="G209" s="67" t="str">
        <f t="shared" si="76"/>
        <v/>
      </c>
      <c r="H209" s="4" t="str">
        <f>IF(G209="I",$K209,IF(G209="II",$K209-SUM(H$8:H208),IF(G209="III",$K209-SUM(H$8:H208),IF(G209="IV",$K209-SUM(H$8:H208),IF(G209="V",1-SUM(H$8:H208)," ")))))</f>
        <v xml:space="preserve"> </v>
      </c>
      <c r="I209" s="68" t="str">
        <f t="shared" si="77"/>
        <v/>
      </c>
      <c r="J209" s="43" t="str">
        <f>IF(I209="A",$K209,IF(I209="B",$K209-SUM(J$8:J208),IF(I209="C",$K209-SUM(J$8:J208),IF(I209="D",$K209-SUM(J$8:J208),IF(I209="E",1-SUM(J$8:J208)," ")))))</f>
        <v xml:space="preserve"> </v>
      </c>
      <c r="L209" s="9" t="str">
        <f t="shared" si="78"/>
        <v xml:space="preserve"> </v>
      </c>
      <c r="P209" s="3" t="str">
        <f>IF(O209="Plus",$K209,IF(O209="Basis",$K209-SUM(P$8:P208),IF(O209="Breedte",$K209-SUM(P$8:P208),IF(O208="Breedte",1-SUM(P$8:P208)," "))))</f>
        <v xml:space="preserve"> </v>
      </c>
      <c r="Q209" s="57" t="str">
        <f t="shared" ref="Q209:Q240" si="93">IF(L208="plus",CONCATENATE(E209,", "),IF(L208="basis",IF(E209=0,"",CONCATENATE(E209,", ")),CONCATENATE(Q208,IF(E209=0,"",CONCATENATE(E209,", ")))))</f>
        <v/>
      </c>
      <c r="AE209" s="18">
        <f t="shared" si="85"/>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6"/>
        <v>1</v>
      </c>
    </row>
    <row r="210" spans="1:36" ht="12" customHeight="1" x14ac:dyDescent="0.15">
      <c r="A210" s="5">
        <f t="shared" si="74"/>
        <v>0</v>
      </c>
      <c r="B210" s="5">
        <f t="shared" si="75"/>
        <v>0</v>
      </c>
      <c r="C210" s="14">
        <f t="shared" si="71"/>
        <v>3</v>
      </c>
      <c r="F210" s="241">
        <f>VLOOKUP(C210,Blad1!$A:$B,2,0)</f>
        <v>146</v>
      </c>
      <c r="G210" s="67" t="str">
        <f t="shared" si="76"/>
        <v/>
      </c>
      <c r="H210" s="4" t="str">
        <f>IF(G210="I",$K210,IF(G210="II",$K210-SUM(H$8:H209),IF(G210="III",$K210-SUM(H$8:H209),IF(G210="IV",$K210-SUM(H$8:H209),IF(G210="V",1-SUM(H$8:H209)," ")))))</f>
        <v xml:space="preserve"> </v>
      </c>
      <c r="I210" s="68" t="str">
        <f t="shared" si="77"/>
        <v/>
      </c>
      <c r="J210" s="43" t="str">
        <f>IF(I210="A",$K210,IF(I210="B",$K210-SUM(J$8:J209),IF(I210="C",$K210-SUM(J$8:J209),IF(I210="D",$K210-SUM(J$8:J209),IF(I210="E",1-SUM(J$8:J209)," ")))))</f>
        <v xml:space="preserve"> </v>
      </c>
      <c r="L210" s="9" t="str">
        <f t="shared" si="78"/>
        <v xml:space="preserve"> </v>
      </c>
      <c r="P210" s="3" t="str">
        <f>IF(O210="Plus",$K210,IF(O210="Basis",$K210-SUM(P$8:P209),IF(O210="Breedte",$K210-SUM(P$8:P209),IF(O209="Breedte",1-SUM(P$8:P209)," "))))</f>
        <v xml:space="preserve"> </v>
      </c>
      <c r="Q210" s="57" t="str">
        <f t="shared" si="93"/>
        <v/>
      </c>
      <c r="AE210" s="18">
        <f t="shared" si="85"/>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6"/>
        <v>1</v>
      </c>
    </row>
    <row r="211" spans="1:36" ht="12" customHeight="1" x14ac:dyDescent="0.15">
      <c r="A211" s="5">
        <f t="shared" si="74"/>
        <v>0</v>
      </c>
      <c r="B211" s="5">
        <f t="shared" si="75"/>
        <v>0</v>
      </c>
      <c r="C211" s="14">
        <f t="shared" si="71"/>
        <v>2</v>
      </c>
      <c r="F211" s="241">
        <f>VLOOKUP(C211,Blad1!$A:$B,2,0)</f>
        <v>145</v>
      </c>
      <c r="G211" s="67" t="str">
        <f t="shared" si="76"/>
        <v/>
      </c>
      <c r="H211" s="4" t="str">
        <f>IF(G211="I",$K211,IF(G211="II",$K211-SUM(H$8:H210),IF(G211="III",$K211-SUM(H$8:H210),IF(G211="IV",$K211-SUM(H$8:H210),IF(G211="V",1-SUM(H$8:H210)," ")))))</f>
        <v xml:space="preserve"> </v>
      </c>
      <c r="I211" s="68" t="str">
        <f t="shared" si="77"/>
        <v/>
      </c>
      <c r="J211" s="43" t="str">
        <f>IF(I211="A",$K211,IF(I211="B",$K211-SUM(J$8:J210),IF(I211="C",$K211-SUM(J$8:J210),IF(I211="D",$K211-SUM(J$8:J210),IF(I211="E",1-SUM(J$8:J210)," ")))))</f>
        <v xml:space="preserve"> </v>
      </c>
      <c r="L211" s="9" t="str">
        <f t="shared" si="78"/>
        <v xml:space="preserve"> </v>
      </c>
      <c r="P211" s="3" t="str">
        <f>IF(O211="Plus",$K211,IF(O211="Basis",$K211-SUM(P$8:P210),IF(O211="Breedte",$K211-SUM(P$8:P210),IF(O210="Breedte",1-SUM(P$8:P210)," "))))</f>
        <v xml:space="preserve"> </v>
      </c>
      <c r="Q211" s="57" t="str">
        <f t="shared" si="93"/>
        <v/>
      </c>
      <c r="AE211" s="18">
        <f t="shared" si="85"/>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6"/>
        <v>1</v>
      </c>
    </row>
    <row r="212" spans="1:36" ht="12" customHeight="1" x14ac:dyDescent="0.15">
      <c r="A212" s="5">
        <f t="shared" si="74"/>
        <v>0</v>
      </c>
      <c r="B212" s="5">
        <f t="shared" si="75"/>
        <v>0</v>
      </c>
      <c r="C212" s="14">
        <f t="shared" si="71"/>
        <v>1</v>
      </c>
      <c r="F212" s="241">
        <f>VLOOKUP(C212,Blad1!$A:$B,2,0)</f>
        <v>145</v>
      </c>
      <c r="G212" s="67" t="str">
        <f t="shared" si="76"/>
        <v/>
      </c>
      <c r="H212" s="4" t="str">
        <f>IF(G212="I",$K212,IF(G212="II",$K212-SUM(H$8:H211),IF(G212="III",$K212-SUM(H$8:H211),IF(G212="IV",$K212-SUM(H$8:H211),IF(G212="V",1-SUM(H$8:H211)," ")))))</f>
        <v xml:space="preserve"> </v>
      </c>
      <c r="I212" s="68" t="str">
        <f t="shared" si="77"/>
        <v/>
      </c>
      <c r="J212" s="43" t="str">
        <f>IF(I212="A",$K212,IF(I212="B",$K212-SUM(J$8:J211),IF(I212="C",$K212-SUM(J$8:J211),IF(I212="D",$K212-SUM(J$8:J211),IF(I212="E",1-SUM(J$8:J211)," ")))))</f>
        <v xml:space="preserve"> </v>
      </c>
      <c r="L212" s="9" t="str">
        <f t="shared" si="78"/>
        <v xml:space="preserve"> </v>
      </c>
      <c r="P212" s="3" t="str">
        <f>IF(O212="Plus",$K212,IF(O212="Basis",$K212-SUM(P$8:P211),IF(O212="Breedte",$K212-SUM(P$8:P211),IF(O211="Breedte",1-SUM(P$8:P211)," "))))</f>
        <v xml:space="preserve"> </v>
      </c>
      <c r="Q212" s="57" t="str">
        <f t="shared" si="93"/>
        <v/>
      </c>
      <c r="AE212" s="18">
        <f t="shared" si="85"/>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6"/>
        <v>1</v>
      </c>
    </row>
    <row r="213" spans="1:36" ht="12" customHeight="1" x14ac:dyDescent="0.15">
      <c r="A213" s="5">
        <f t="shared" si="74"/>
        <v>10</v>
      </c>
      <c r="B213" s="5">
        <f t="shared" si="75"/>
        <v>20</v>
      </c>
      <c r="C213" s="14">
        <f t="shared" si="71"/>
        <v>0</v>
      </c>
      <c r="F213" s="241">
        <f>VLOOKUP(C213,Blad1!$A:$B,2,0)</f>
        <v>144</v>
      </c>
      <c r="G213" s="67" t="str">
        <f t="shared" si="76"/>
        <v>V</v>
      </c>
      <c r="H213" s="4">
        <f>IF(G213="I",$K213,IF(G213="II",$K213-SUM(H$8:H212),IF(G213="III",$K213-SUM(H$8:H212),IF(G213="IV",$K213-SUM(H$8:H212),IF(G213="V",1-SUM(H$8:H212)," ")))))</f>
        <v>1</v>
      </c>
      <c r="I213" s="68" t="str">
        <f t="shared" si="77"/>
        <v>E</v>
      </c>
      <c r="J213" s="43">
        <f>IF(I213="A",$K213,IF(I213="B",$K213-SUM(J$8:J212),IF(I213="C",$K213-SUM(J$8:J212),IF(I213="D",$K213-SUM(J$8:J212),IF(I213="E",1-SUM(J$8:J212)," ")))))</f>
        <v>1</v>
      </c>
      <c r="L213" s="9" t="str">
        <f t="shared" si="78"/>
        <v xml:space="preserve"> </v>
      </c>
      <c r="P213" s="3" t="str">
        <f>IF(O213="Plus",$K213,IF(O213="Basis",$K213-SUM(P$8:P212),IF(O213="Breedte",$K213-SUM(P$8:P212),IF(O212="Breedte",1-SUM(P$8:P212)," "))))</f>
        <v xml:space="preserve"> </v>
      </c>
      <c r="Q213" s="57" t="str">
        <f t="shared" si="93"/>
        <v/>
      </c>
      <c r="AE213" s="18">
        <f t="shared" si="85"/>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6"/>
        <v>1</v>
      </c>
    </row>
    <row r="214" spans="1:36" ht="12" customHeight="1" x14ac:dyDescent="0.15">
      <c r="A214" s="5">
        <f t="shared" si="74"/>
        <v>0</v>
      </c>
      <c r="B214" s="5">
        <f t="shared" si="75"/>
        <v>0</v>
      </c>
      <c r="C214" s="14">
        <f t="shared" si="71"/>
        <v>-1</v>
      </c>
      <c r="F214" s="241" t="e">
        <f>VLOOKUP(C214,Blad1!$A:$B,2,0)</f>
        <v>#N/A</v>
      </c>
      <c r="G214" s="67" t="str">
        <f t="shared" si="76"/>
        <v/>
      </c>
      <c r="H214" s="4" t="str">
        <f>IF(G214="I",$K214,IF(G214="II",$K214-SUM(H$8:H213),IF(G214="III",$K214-SUM(H$8:H213),IF(G214="IV",$K214-SUM(H$8:H213),IF(G214="V",1-SUM(H$8:H213)," ")))))</f>
        <v xml:space="preserve"> </v>
      </c>
      <c r="I214" s="68" t="str">
        <f t="shared" si="77"/>
        <v/>
      </c>
      <c r="J214" s="43" t="str">
        <f>IF(I214="A",$K214,IF(I214="B",$K214-SUM(J$8:J213),IF(I214="C",$K214-SUM(J$8:J213),IF(I214="D",$K214-SUM(J$8:J213),IF(I214="E",1-SUM(J$8:J213)," ")))))</f>
        <v xml:space="preserve"> </v>
      </c>
      <c r="L214" s="9" t="str">
        <f t="shared" si="78"/>
        <v xml:space="preserve"> </v>
      </c>
      <c r="P214" s="3" t="str">
        <f>IF(O214="Plus",$K214,IF(O214="Basis",$K214-SUM(P$8:P213),IF(O214="Breedte",$K214-SUM(P$8:P213),IF(O213="Breedte",1-SUM(P$8:P213)," "))))</f>
        <v xml:space="preserve"> </v>
      </c>
      <c r="Q214" s="57" t="str">
        <f t="shared" si="93"/>
        <v/>
      </c>
      <c r="AE214" s="18">
        <f t="shared" si="85"/>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6"/>
        <v>1</v>
      </c>
    </row>
    <row r="215" spans="1:36" ht="12" customHeight="1" x14ac:dyDescent="0.15">
      <c r="A215" s="5">
        <f t="shared" si="74"/>
        <v>0</v>
      </c>
      <c r="B215" s="5">
        <f t="shared" si="75"/>
        <v>0</v>
      </c>
      <c r="C215" s="14">
        <f t="shared" si="71"/>
        <v>-2</v>
      </c>
      <c r="F215" s="241" t="e">
        <f>VLOOKUP(C215,Blad1!$A:$B,2,0)</f>
        <v>#N/A</v>
      </c>
      <c r="G215" s="67" t="str">
        <f t="shared" si="76"/>
        <v/>
      </c>
      <c r="H215" s="4" t="str">
        <f>IF(G215="I",$K215,IF(G215="II",$K215-SUM(H$8:H214),IF(G215="III",$K215-SUM(H$8:H214),IF(G215="IV",$K215-SUM(H$8:H214),IF(G215="V",1-SUM(H$8:H214)," ")))))</f>
        <v xml:space="preserve"> </v>
      </c>
      <c r="I215" s="68" t="str">
        <f t="shared" si="77"/>
        <v/>
      </c>
      <c r="J215" s="43" t="str">
        <f>IF(I215="A",$K215,IF(I215="B",$K215-SUM(J$8:J214),IF(I215="C",$K215-SUM(J$8:J214),IF(I215="D",$K215-SUM(J$8:J214),IF(I215="E",1-SUM(J$8:J214)," ")))))</f>
        <v xml:space="preserve"> </v>
      </c>
      <c r="L215" s="9" t="str">
        <f t="shared" si="78"/>
        <v xml:space="preserve"> </v>
      </c>
      <c r="P215" s="3" t="str">
        <f>IF(O215="Plus",$K215,IF(O215="Basis",$K215-SUM(P$8:P214),IF(O215="Breedte",$K215-SUM(P$8:P214),IF(O214="Breedte",1-SUM(P$8:P214)," "))))</f>
        <v xml:space="preserve"> </v>
      </c>
      <c r="Q215" s="57" t="str">
        <f t="shared" si="93"/>
        <v/>
      </c>
      <c r="AE215" s="18">
        <f t="shared" si="85"/>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6"/>
        <v>1</v>
      </c>
    </row>
    <row r="216" spans="1:36" ht="12" customHeight="1" x14ac:dyDescent="0.15">
      <c r="A216" s="5">
        <f t="shared" si="74"/>
        <v>0</v>
      </c>
      <c r="B216" s="5">
        <f t="shared" si="75"/>
        <v>0</v>
      </c>
      <c r="C216" s="14">
        <f t="shared" si="71"/>
        <v>-3</v>
      </c>
      <c r="F216" s="241" t="e">
        <f>VLOOKUP(C216,Blad1!$A:$B,2,0)</f>
        <v>#N/A</v>
      </c>
      <c r="G216" s="67" t="str">
        <f t="shared" si="76"/>
        <v/>
      </c>
      <c r="H216" s="4" t="str">
        <f>IF(G216="I",$K216,IF(G216="II",$K216-SUM(H$8:H215),IF(G216="III",$K216-SUM(H$8:H215),IF(G216="IV",$K216-SUM(H$8:H215),IF(G216="V",1-SUM(H$8:H215)," ")))))</f>
        <v xml:space="preserve"> </v>
      </c>
      <c r="I216" s="68" t="str">
        <f t="shared" si="77"/>
        <v/>
      </c>
      <c r="J216" s="43" t="str">
        <f>IF(I216="A",$K216,IF(I216="B",$K216-SUM(J$8:J215),IF(I216="C",$K216-SUM(J$8:J215),IF(I216="D",$K216-SUM(J$8:J215),IF(I216="E",1-SUM(J$8:J215)," ")))))</f>
        <v xml:space="preserve"> </v>
      </c>
      <c r="L216" s="9" t="str">
        <f t="shared" si="78"/>
        <v xml:space="preserve"> </v>
      </c>
      <c r="P216" s="3" t="str">
        <f>IF(O216="Plus",$K216,IF(O216="Basis",$K216-SUM(P$8:P215),IF(O216="Breedte",$K216-SUM(P$8:P215),IF(O215="Breedte",1-SUM(P$8:P215)," "))))</f>
        <v xml:space="preserve"> </v>
      </c>
      <c r="Q216" s="57" t="str">
        <f t="shared" si="93"/>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6"/>
        <v>1</v>
      </c>
    </row>
    <row r="217" spans="1:36" ht="12" customHeight="1" x14ac:dyDescent="0.15">
      <c r="A217" s="5">
        <f t="shared" si="74"/>
        <v>0</v>
      </c>
      <c r="B217" s="5">
        <f t="shared" si="75"/>
        <v>0</v>
      </c>
      <c r="C217" s="14">
        <f t="shared" si="71"/>
        <v>-4</v>
      </c>
      <c r="F217" s="241" t="e">
        <f>VLOOKUP(C217,Blad1!$A:$B,2,0)</f>
        <v>#N/A</v>
      </c>
      <c r="G217" s="67" t="str">
        <f t="shared" si="76"/>
        <v/>
      </c>
      <c r="H217" s="4" t="str">
        <f>IF(G217="I",$K217,IF(G217="II",$K217-SUM(H$8:H216),IF(G217="III",$K217-SUM(H$8:H216),IF(G217="IV",$K217-SUM(H$8:H216),IF(G217="V",1-SUM(H$8:H216)," ")))))</f>
        <v xml:space="preserve"> </v>
      </c>
      <c r="I217" s="68" t="str">
        <f t="shared" si="77"/>
        <v/>
      </c>
      <c r="J217" s="43" t="str">
        <f>IF(I217="A",$K217,IF(I217="B",$K217-SUM(J$8:J216),IF(I217="C",$K217-SUM(J$8:J216),IF(I217="D",$K217-SUM(J$8:J216),IF(I217="E",1-SUM(J$8:J216)," ")))))</f>
        <v xml:space="preserve"> </v>
      </c>
      <c r="L217" s="9" t="str">
        <f t="shared" si="78"/>
        <v xml:space="preserve"> </v>
      </c>
      <c r="P217" s="3" t="str">
        <f>IF(O217="Plus",$K217,IF(O217="Basis",$K217-SUM(P$8:P216),IF(O217="Breedte",$K217-SUM(P$8:P216),IF(O216="Breedte",1-SUM(P$8:P216)," "))))</f>
        <v xml:space="preserve"> </v>
      </c>
      <c r="Q217" s="57" t="str">
        <f t="shared" si="93"/>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6"/>
        <v>1</v>
      </c>
    </row>
    <row r="218" spans="1:36" ht="12" customHeight="1" x14ac:dyDescent="0.15">
      <c r="A218" s="5">
        <f t="shared" si="74"/>
        <v>0</v>
      </c>
      <c r="B218" s="5">
        <f t="shared" si="75"/>
        <v>0</v>
      </c>
      <c r="C218" s="14">
        <f t="shared" si="71"/>
        <v>-5</v>
      </c>
      <c r="F218" s="241" t="e">
        <f>VLOOKUP(C218,Blad1!$A:$B,2,0)</f>
        <v>#N/A</v>
      </c>
      <c r="G218" s="67" t="str">
        <f t="shared" si="76"/>
        <v/>
      </c>
      <c r="H218" s="4" t="str">
        <f>IF(G218="I",$K218,IF(G218="II",$K218-SUM(H$8:H217),IF(G218="III",$K218-SUM(H$8:H217),IF(G218="IV",$K218-SUM(H$8:H217),IF(G218="V",1-SUM(H$8:H217)," ")))))</f>
        <v xml:space="preserve"> </v>
      </c>
      <c r="I218" s="68" t="str">
        <f t="shared" si="77"/>
        <v/>
      </c>
      <c r="L218" s="9" t="str">
        <f t="shared" si="78"/>
        <v xml:space="preserve"> </v>
      </c>
      <c r="P218" s="3" t="str">
        <f>IF(O218="Plus",$K218,IF(O218="Basis",$K218-SUM(P$8:P217),IF(O218="Breedte",$K218-SUM(P$8:P217),IF(O217="Breedte",1-SUM(P$8:P217)," "))))</f>
        <v xml:space="preserve"> </v>
      </c>
      <c r="Q218" s="57" t="str">
        <f t="shared" si="93"/>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6"/>
        <v>1</v>
      </c>
    </row>
    <row r="219" spans="1:36" ht="12" customHeight="1" x14ac:dyDescent="0.15">
      <c r="A219" s="5">
        <f t="shared" si="74"/>
        <v>0</v>
      </c>
      <c r="B219" s="5">
        <f t="shared" si="75"/>
        <v>0</v>
      </c>
      <c r="C219" s="14">
        <f t="shared" si="71"/>
        <v>-6</v>
      </c>
      <c r="F219" s="241" t="e">
        <f>VLOOKUP(C219,Blad1!$A:$B,2,0)</f>
        <v>#N/A</v>
      </c>
      <c r="G219" s="67" t="str">
        <f t="shared" si="76"/>
        <v/>
      </c>
      <c r="H219" s="4" t="str">
        <f>IF(G219="I",$K219,IF(G219="II",$K219-SUM(H$8:H218),IF(G219="III",$K219-SUM(H$8:H218),IF(G219="IV",$K219-SUM(H$8:H218),IF(G219="V",1-SUM(H$8:H218)," ")))))</f>
        <v xml:space="preserve"> </v>
      </c>
      <c r="I219" s="68" t="str">
        <f t="shared" si="77"/>
        <v/>
      </c>
      <c r="L219" s="9" t="str">
        <f t="shared" si="78"/>
        <v xml:space="preserve"> </v>
      </c>
      <c r="P219" s="3" t="str">
        <f>IF(O219="Plus",$K219,IF(O219="Basis",$K219-SUM(P$8:P218),IF(O219="Breedte",$K219-SUM(P$8:P218),IF(O218="Breedte",1-SUM(P$8:P218)," "))))</f>
        <v xml:space="preserve"> </v>
      </c>
      <c r="Q219" s="57" t="str">
        <f t="shared" si="93"/>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6"/>
        <v>1</v>
      </c>
    </row>
    <row r="220" spans="1:36" ht="12" customHeight="1" x14ac:dyDescent="0.15">
      <c r="A220" s="5">
        <f t="shared" si="74"/>
        <v>0</v>
      </c>
      <c r="B220" s="5">
        <f t="shared" si="75"/>
        <v>0</v>
      </c>
      <c r="C220" s="14">
        <f t="shared" si="71"/>
        <v>-7</v>
      </c>
      <c r="F220" s="241" t="e">
        <f>VLOOKUP(C220,Blad1!$A:$B,2,0)</f>
        <v>#N/A</v>
      </c>
      <c r="G220" s="67" t="str">
        <f t="shared" si="76"/>
        <v/>
      </c>
      <c r="H220" s="4" t="str">
        <f>IF(G220="I",$K220,IF(G220="II",$K220-SUM(H$8:H219),IF(G220="III",$K220-SUM(H$8:H219),IF(G220="IV",$K220-SUM(H$8:H219),IF(G220="V",1-SUM(H$8:H219)," ")))))</f>
        <v xml:space="preserve"> </v>
      </c>
      <c r="I220" s="68" t="str">
        <f t="shared" si="77"/>
        <v/>
      </c>
      <c r="L220" s="9" t="str">
        <f t="shared" si="78"/>
        <v xml:space="preserve"> </v>
      </c>
      <c r="P220" s="3" t="str">
        <f>IF(O220="Plus",$K220,IF(O220="Basis",$K220-SUM(P$8:P219),IF(O220="Breedte",$K220-SUM(P$8:P219),IF(O219="Breedte",1-SUM(P$8:P219)," "))))</f>
        <v xml:space="preserve"> </v>
      </c>
      <c r="Q220" s="57" t="str">
        <f t="shared" si="93"/>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6"/>
        <v>1</v>
      </c>
    </row>
    <row r="221" spans="1:36" ht="12" customHeight="1" x14ac:dyDescent="0.15">
      <c r="A221" s="5">
        <f t="shared" si="74"/>
        <v>0</v>
      </c>
      <c r="B221" s="5">
        <f t="shared" si="75"/>
        <v>0</v>
      </c>
      <c r="C221" s="14">
        <f t="shared" si="71"/>
        <v>-8</v>
      </c>
      <c r="F221" s="241" t="e">
        <f>VLOOKUP(C221,Blad1!$A:$B,2,0)</f>
        <v>#N/A</v>
      </c>
      <c r="G221" s="67" t="str">
        <f t="shared" si="76"/>
        <v/>
      </c>
      <c r="H221" s="4" t="str">
        <f>IF(G221="I",$K221,IF(G221="II",$K221-SUM(H$8:H220),IF(G221="III",$K221-SUM(H$8:H220),IF(G221="IV",$K221-SUM(H$8:H220),IF(G221="V",1-SUM(H$8:H220)," ")))))</f>
        <v xml:space="preserve"> </v>
      </c>
      <c r="I221" s="68" t="str">
        <f t="shared" si="77"/>
        <v/>
      </c>
      <c r="L221" s="9" t="str">
        <f t="shared" si="78"/>
        <v xml:space="preserve"> </v>
      </c>
      <c r="P221" s="3" t="str">
        <f>IF(O221="Plus",$K221,IF(O221="Basis",$K221-SUM(P$8:P220),IF(O221="Breedte",$K221-SUM(P$8:P220),IF(O220="Breedte",1-SUM(P$8:P220)," "))))</f>
        <v xml:space="preserve"> </v>
      </c>
      <c r="Q221" s="57" t="str">
        <f t="shared" si="93"/>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6"/>
        <v>1</v>
      </c>
    </row>
    <row r="222" spans="1:36" ht="12" customHeight="1" x14ac:dyDescent="0.15">
      <c r="A222" s="5">
        <f t="shared" si="74"/>
        <v>0</v>
      </c>
      <c r="B222" s="5">
        <f t="shared" si="75"/>
        <v>0</v>
      </c>
      <c r="C222" s="14">
        <f t="shared" si="71"/>
        <v>-9</v>
      </c>
      <c r="F222" s="241" t="e">
        <f>VLOOKUP(C222,Blad1!$A:$B,2,0)</f>
        <v>#N/A</v>
      </c>
      <c r="G222" s="67" t="str">
        <f t="shared" si="76"/>
        <v/>
      </c>
      <c r="H222" s="4" t="str">
        <f>IF(G222="I",$K222,IF(G222="II",$K222-SUM(H$8:H221),IF(G222="III",$K222-SUM(H$8:H221),IF(G222="IV",$K222-SUM(H$8:H221),IF(G222="V",1-SUM(H$8:H221)," ")))))</f>
        <v xml:space="preserve"> </v>
      </c>
      <c r="I222" s="68" t="str">
        <f t="shared" si="77"/>
        <v/>
      </c>
      <c r="L222" s="9" t="str">
        <f t="shared" si="78"/>
        <v xml:space="preserve"> </v>
      </c>
      <c r="P222" s="3" t="str">
        <f>IF(O222="Plus",$K222,IF(O222="Basis",$K222-SUM(P$8:P221),IF(O222="Breedte",$K222-SUM(P$8:P221),IF(O221="Breedte",1-SUM(P$8:P221)," "))))</f>
        <v xml:space="preserve"> </v>
      </c>
      <c r="Q222" s="57" t="str">
        <f t="shared" si="93"/>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6"/>
        <v>1</v>
      </c>
    </row>
    <row r="223" spans="1:36" ht="12" customHeight="1" x14ac:dyDescent="0.15">
      <c r="A223" s="5">
        <f t="shared" si="74"/>
        <v>0</v>
      </c>
      <c r="B223" s="5">
        <f t="shared" si="75"/>
        <v>0</v>
      </c>
      <c r="C223" s="14">
        <f t="shared" ref="C223:C237" si="94">C222-1</f>
        <v>-10</v>
      </c>
      <c r="F223" s="241" t="e">
        <f>VLOOKUP(C223,Blad1!$A:$B,2,0)</f>
        <v>#N/A</v>
      </c>
      <c r="G223" s="67" t="str">
        <f t="shared" si="76"/>
        <v/>
      </c>
      <c r="H223" s="4" t="str">
        <f>IF(G223="I",$K223,IF(G223="II",$K223-SUM(H$8:H222),IF(G223="III",$K223-SUM(H$8:H222),IF(G223="IV",$K223-SUM(H$8:H222),IF(G223="V",1-SUM(H$8:H222)," ")))))</f>
        <v xml:space="preserve"> </v>
      </c>
      <c r="I223" s="68" t="str">
        <f t="shared" si="77"/>
        <v/>
      </c>
      <c r="L223" s="9" t="str">
        <f t="shared" si="78"/>
        <v xml:space="preserve"> </v>
      </c>
      <c r="P223" s="3" t="str">
        <f>IF(O223="Plus",$K223,IF(O223="Basis",$K223-SUM(P$8:P222),IF(O223="Breedte",$K223-SUM(P$8:P222),IF(O222="Breedte",1-SUM(P$8:P222)," "))))</f>
        <v xml:space="preserve"> </v>
      </c>
      <c r="Q223" s="57" t="str">
        <f t="shared" si="93"/>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6"/>
        <v>1</v>
      </c>
    </row>
    <row r="224" spans="1:36" ht="12" customHeight="1" x14ac:dyDescent="0.15">
      <c r="A224" s="5">
        <f t="shared" si="74"/>
        <v>0</v>
      </c>
      <c r="B224" s="5">
        <f t="shared" si="75"/>
        <v>0</v>
      </c>
      <c r="C224" s="14">
        <f t="shared" si="94"/>
        <v>-11</v>
      </c>
      <c r="F224" s="241" t="e">
        <f>VLOOKUP(C224,Blad1!$A:$B,2,0)</f>
        <v>#N/A</v>
      </c>
      <c r="G224" s="67" t="str">
        <f t="shared" si="76"/>
        <v/>
      </c>
      <c r="H224" s="4" t="str">
        <f>IF(G224="I",$K224,IF(G224="II",$K224-SUM(H$8:H223),IF(G224="III",$K224-SUM(H$8:H223),IF(G224="IV",$K224-SUM(H$8:H223),IF(G224="V",1-SUM(H$8:H223)," ")))))</f>
        <v xml:space="preserve"> </v>
      </c>
      <c r="I224" s="68" t="str">
        <f t="shared" si="77"/>
        <v/>
      </c>
      <c r="L224" s="9" t="str">
        <f t="shared" si="78"/>
        <v xml:space="preserve"> </v>
      </c>
      <c r="P224" s="3" t="str">
        <f>IF(O224="Plus",$K224,IF(O224="Basis",$K224-SUM(P$8:P223),IF(O224="Breedte",$K224-SUM(P$8:P223),IF(O223="Breedte",1-SUM(P$8:P223)," "))))</f>
        <v xml:space="preserve"> </v>
      </c>
      <c r="Q224" s="57" t="str">
        <f t="shared" si="93"/>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6"/>
        <v>1</v>
      </c>
    </row>
    <row r="225" spans="1:36" ht="12" customHeight="1" x14ac:dyDescent="0.15">
      <c r="A225" s="5">
        <f t="shared" si="74"/>
        <v>0</v>
      </c>
      <c r="B225" s="5">
        <f t="shared" si="75"/>
        <v>0</v>
      </c>
      <c r="C225" s="14">
        <f t="shared" si="94"/>
        <v>-12</v>
      </c>
      <c r="F225" s="241" t="e">
        <f>VLOOKUP(C225,Blad1!$A:$B,2,0)</f>
        <v>#N/A</v>
      </c>
      <c r="G225" s="67" t="str">
        <f t="shared" si="76"/>
        <v/>
      </c>
      <c r="H225" s="4" t="str">
        <f>IF(G225="I",$K225,IF(G225="II",$K225-SUM(H$8:H224),IF(G225="III",$K225-SUM(H$8:H224),IF(G225="IV",$K225-SUM(H$8:H224),IF(G225="V",1-SUM(H$8:H224)," ")))))</f>
        <v xml:space="preserve"> </v>
      </c>
      <c r="I225" s="68" t="str">
        <f t="shared" si="77"/>
        <v/>
      </c>
      <c r="L225" s="9" t="str">
        <f t="shared" si="78"/>
        <v xml:space="preserve"> </v>
      </c>
      <c r="P225" s="3" t="str">
        <f>IF(O225="Plus",$K225,IF(O225="Basis",$K225-SUM(P$8:P224),IF(O225="Breedte",$K225-SUM(P$8:P224),IF(O224="Breedte",1-SUM(P$8:P224)," "))))</f>
        <v xml:space="preserve"> </v>
      </c>
      <c r="Q225" s="57" t="str">
        <f t="shared" si="93"/>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6"/>
        <v>1</v>
      </c>
    </row>
    <row r="226" spans="1:36" ht="12" customHeight="1" x14ac:dyDescent="0.15">
      <c r="A226" s="5">
        <f t="shared" si="74"/>
        <v>0</v>
      </c>
      <c r="B226" s="5">
        <f t="shared" si="75"/>
        <v>0</v>
      </c>
      <c r="C226" s="14">
        <f t="shared" si="94"/>
        <v>-13</v>
      </c>
      <c r="F226" s="241" t="e">
        <f>VLOOKUP(C226,Blad1!$A:$B,2,0)</f>
        <v>#N/A</v>
      </c>
      <c r="G226" s="67" t="str">
        <f t="shared" si="76"/>
        <v/>
      </c>
      <c r="H226" s="4" t="str">
        <f>IF(G226="I",$K226,IF(G226="II",$K226-SUM(H$8:H225),IF(G226="III",$K226-SUM(H$8:H225),IF(G226="IV",$K226-SUM(H$8:H225),IF(G226="V",1-SUM(H$8:H225)," ")))))</f>
        <v xml:space="preserve"> </v>
      </c>
      <c r="I226" s="68" t="str">
        <f t="shared" si="77"/>
        <v/>
      </c>
      <c r="L226" s="9" t="str">
        <f t="shared" si="78"/>
        <v xml:space="preserve"> </v>
      </c>
      <c r="P226" s="3" t="str">
        <f>IF(O226="Plus",$K226,IF(O226="Basis",$K226-SUM(P$8:P225),IF(O226="Breedte",$K226-SUM(P$8:P225),IF(O225="Breedte",1-SUM(P$8:P225)," "))))</f>
        <v xml:space="preserve"> </v>
      </c>
      <c r="Q226" s="57" t="str">
        <f t="shared" si="93"/>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6"/>
        <v>1</v>
      </c>
    </row>
    <row r="227" spans="1:36" ht="12" customHeight="1" x14ac:dyDescent="0.15">
      <c r="A227" s="5">
        <f t="shared" si="74"/>
        <v>0</v>
      </c>
      <c r="B227" s="5">
        <f t="shared" si="75"/>
        <v>0</v>
      </c>
      <c r="C227" s="14">
        <f t="shared" si="94"/>
        <v>-14</v>
      </c>
      <c r="F227" s="241" t="e">
        <f>VLOOKUP(C227,Blad1!$A:$B,2,0)</f>
        <v>#N/A</v>
      </c>
      <c r="G227" s="67" t="str">
        <f t="shared" si="76"/>
        <v/>
      </c>
      <c r="H227" s="4" t="str">
        <f>IF(G227="I",$K227,IF(G227="II",$K227-SUM(H$8:H226),IF(G227="III",$K227-SUM(H$8:H226),IF(G227="IV",$K227-SUM(H$8:H226),IF(G227="V",1-SUM(H$8:H226)," ")))))</f>
        <v xml:space="preserve"> </v>
      </c>
      <c r="I227" s="68" t="str">
        <f t="shared" si="77"/>
        <v/>
      </c>
      <c r="L227" s="9" t="str">
        <f t="shared" si="78"/>
        <v xml:space="preserve"> </v>
      </c>
      <c r="P227" s="3" t="str">
        <f>IF(O227="Plus",$K227,IF(O227="Basis",$K227-SUM(P$8:P226),IF(O227="Breedte",$K227-SUM(P$8:P226),IF(O226="Breedte",1-SUM(P$8:P226)," "))))</f>
        <v xml:space="preserve"> </v>
      </c>
      <c r="Q227" s="57" t="str">
        <f t="shared" si="93"/>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6"/>
        <v>1</v>
      </c>
    </row>
    <row r="228" spans="1:36" ht="12" customHeight="1" x14ac:dyDescent="0.15">
      <c r="A228" s="5">
        <f t="shared" si="74"/>
        <v>0</v>
      </c>
      <c r="B228" s="5">
        <f t="shared" si="75"/>
        <v>0</v>
      </c>
      <c r="C228" s="14">
        <f t="shared" si="94"/>
        <v>-15</v>
      </c>
      <c r="F228" s="241" t="e">
        <f>VLOOKUP(C228,Blad1!$A:$B,2,0)</f>
        <v>#N/A</v>
      </c>
      <c r="G228" s="67" t="str">
        <f t="shared" si="76"/>
        <v/>
      </c>
      <c r="H228" s="4" t="str">
        <f>IF(G228="I",$K228,IF(G228="II",$K228-SUM(H$8:H227),IF(G228="III",$K228-SUM(H$8:H227),IF(G228="IV",$K228-SUM(H$8:H227),IF(G228="V",1-SUM(H$8:H227)," ")))))</f>
        <v xml:space="preserve"> </v>
      </c>
      <c r="I228" s="68" t="str">
        <f t="shared" si="77"/>
        <v/>
      </c>
      <c r="L228" s="9" t="str">
        <f t="shared" si="78"/>
        <v xml:space="preserve"> </v>
      </c>
      <c r="P228" s="3" t="str">
        <f>IF(O228="Plus",$K228,IF(O228="Basis",$K228-SUM(P$8:P227),IF(O228="Breedte",$K228-SUM(P$8:P227),IF(O227="Breedte",1-SUM(P$8:P227)," "))))</f>
        <v xml:space="preserve"> </v>
      </c>
      <c r="Q228" s="57" t="str">
        <f t="shared" si="93"/>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6"/>
        <v>1</v>
      </c>
    </row>
    <row r="229" spans="1:36" ht="12" customHeight="1" x14ac:dyDescent="0.15">
      <c r="A229" s="5">
        <f t="shared" si="74"/>
        <v>0</v>
      </c>
      <c r="B229" s="5">
        <f t="shared" si="75"/>
        <v>0</v>
      </c>
      <c r="C229" s="14">
        <f t="shared" si="94"/>
        <v>-16</v>
      </c>
      <c r="F229" s="241" t="e">
        <f>VLOOKUP(C229,Blad1!$A:$B,2,0)</f>
        <v>#N/A</v>
      </c>
      <c r="G229" s="67" t="str">
        <f t="shared" si="76"/>
        <v/>
      </c>
      <c r="H229" s="4" t="str">
        <f>IF(G229="I",$K229,IF(G229="II",$K229-SUM(H$8:H228),IF(G229="III",$K229-SUM(H$8:H228),IF(G229="IV",$K229-SUM(H$8:H228),IF(G229="V",1-SUM(H$8:H228)," ")))))</f>
        <v xml:space="preserve"> </v>
      </c>
      <c r="I229" s="68" t="str">
        <f t="shared" si="77"/>
        <v/>
      </c>
      <c r="L229" s="9" t="str">
        <f t="shared" si="78"/>
        <v xml:space="preserve"> </v>
      </c>
      <c r="P229" s="3" t="str">
        <f>IF(O229="Plus",$K229,IF(O229="Basis",$K229-SUM(P$8:P228),IF(O229="Breedte",$K229-SUM(P$8:P228),IF(O228="Breedte",1-SUM(P$8:P228)," "))))</f>
        <v xml:space="preserve"> </v>
      </c>
      <c r="Q229" s="57" t="str">
        <f t="shared" si="93"/>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6"/>
        <v>1</v>
      </c>
    </row>
    <row r="230" spans="1:36" ht="12" customHeight="1" x14ac:dyDescent="0.15">
      <c r="A230" s="5">
        <f t="shared" si="74"/>
        <v>0</v>
      </c>
      <c r="B230" s="5">
        <f t="shared" si="75"/>
        <v>0</v>
      </c>
      <c r="C230" s="14">
        <f t="shared" si="94"/>
        <v>-17</v>
      </c>
      <c r="F230" s="241" t="e">
        <f>VLOOKUP(C230,Blad1!$A:$B,2,0)</f>
        <v>#N/A</v>
      </c>
      <c r="G230" s="67" t="str">
        <f t="shared" si="76"/>
        <v/>
      </c>
      <c r="H230" s="4" t="str">
        <f>IF(G230="I",$K230,IF(G230="II",$K230-SUM(H$8:H229),IF(G230="III",$K230-SUM(H$8:H229),IF(G230="IV",$K230-SUM(H$8:H229),IF(G230="V",1-SUM(H$8:H229)," ")))))</f>
        <v xml:space="preserve"> </v>
      </c>
      <c r="I230" s="68" t="str">
        <f t="shared" si="77"/>
        <v/>
      </c>
      <c r="L230" s="9" t="str">
        <f t="shared" si="78"/>
        <v xml:space="preserve"> </v>
      </c>
      <c r="P230" s="3" t="str">
        <f>IF(O230="Plus",$K230,IF(O230="Basis",$K230-SUM(P$8:P229),IF(O230="Breedte",$K230-SUM(P$8:P229),IF(O229="Breedte",1-SUM(P$8:P229)," "))))</f>
        <v xml:space="preserve"> </v>
      </c>
      <c r="Q230" s="57" t="str">
        <f t="shared" si="93"/>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6"/>
        <v>1</v>
      </c>
    </row>
    <row r="231" spans="1:36" ht="12" customHeight="1" x14ac:dyDescent="0.15">
      <c r="A231" s="5">
        <f t="shared" si="74"/>
        <v>0</v>
      </c>
      <c r="B231" s="5">
        <f t="shared" si="75"/>
        <v>0</v>
      </c>
      <c r="C231" s="14">
        <f t="shared" si="94"/>
        <v>-18</v>
      </c>
      <c r="F231" s="241" t="e">
        <f>VLOOKUP(C231,Blad1!$A:$B,2,0)</f>
        <v>#N/A</v>
      </c>
      <c r="G231" s="67" t="str">
        <f t="shared" si="76"/>
        <v/>
      </c>
      <c r="H231" s="4" t="str">
        <f>IF(G231="I",$K231,IF(G231="II",$K231-SUM(H$8:H230),IF(G231="III",$K231-SUM(H$8:H230),IF(G231="IV",$K231-SUM(H$8:H230),IF(G231="V",1-SUM(H$8:H230)," ")))))</f>
        <v xml:space="preserve"> </v>
      </c>
      <c r="I231" s="68" t="str">
        <f>IF(C231=36,"A",IF(C231=27,"B",IF(C231=17,"C",IF(C231=8,"D",IF(C231=0,"E","")))))</f>
        <v/>
      </c>
      <c r="L231" s="9" t="str">
        <f t="shared" si="78"/>
        <v xml:space="preserve"> </v>
      </c>
      <c r="P231" s="3" t="str">
        <f>IF(O231="Plus",$K231,IF(O231="Basis",$K231-SUM(P$8:P230),IF(O231="Breedte",$K231-SUM(P$8:P230),IF(O230="Breedte",1-SUM(P$8:P230)," "))))</f>
        <v xml:space="preserve"> </v>
      </c>
      <c r="Q231" s="57" t="str">
        <f t="shared" si="93"/>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6"/>
        <v>1</v>
      </c>
    </row>
    <row r="232" spans="1:36" ht="12" customHeight="1" x14ac:dyDescent="0.15">
      <c r="A232" s="5">
        <f t="shared" si="74"/>
        <v>0</v>
      </c>
      <c r="B232" s="5">
        <f t="shared" si="75"/>
        <v>0</v>
      </c>
      <c r="C232" s="14">
        <f t="shared" si="94"/>
        <v>-19</v>
      </c>
      <c r="F232" s="241" t="e">
        <f>VLOOKUP(C232,Blad1!$A:$B,2,0)</f>
        <v>#N/A</v>
      </c>
      <c r="G232" s="67" t="str">
        <f t="shared" ref="G232:G235" si="95">IF(C232=141,"I",IF(C232=124,"II",IF(C232=108,"III",IF(C232=89,"IV",IF(C232=0,"V","")))))</f>
        <v/>
      </c>
      <c r="H232" s="4" t="str">
        <f>IF(G232="I",$K232,IF(G232="II",$K232-SUM(H$8:H231),IF(G232="III",$K232-SUM(H$8:H231),IF(G232="IV",$K232-SUM(H$8:H231),IF(G232="V",1-SUM(H$8:H231)," ")))))</f>
        <v xml:space="preserve"> </v>
      </c>
      <c r="I232" s="68"/>
      <c r="L232" s="9" t="str">
        <f t="shared" si="78"/>
        <v xml:space="preserve"> </v>
      </c>
      <c r="P232" s="3" t="str">
        <f>IF(O232="Plus",$K232,IF(O232="Basis",$K232-SUM(P$8:P231),IF(O232="Breedte",$K232-SUM(P$8:P231),IF(O231="Breedte",1-SUM(P$8:P231)," "))))</f>
        <v xml:space="preserve"> </v>
      </c>
      <c r="Q232" s="57" t="str">
        <f t="shared" si="93"/>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6"/>
        <v>1</v>
      </c>
    </row>
    <row r="233" spans="1:36" ht="12" customHeight="1" x14ac:dyDescent="0.15">
      <c r="A233" s="5">
        <f t="shared" si="74"/>
        <v>0</v>
      </c>
      <c r="B233" s="5">
        <f t="shared" si="75"/>
        <v>0</v>
      </c>
      <c r="C233" s="14">
        <f t="shared" si="94"/>
        <v>-20</v>
      </c>
      <c r="F233" s="241" t="e">
        <f>VLOOKUP(C233,Blad1!$A:$B,2,0)</f>
        <v>#N/A</v>
      </c>
      <c r="G233" s="67" t="str">
        <f t="shared" si="95"/>
        <v/>
      </c>
      <c r="H233" s="4" t="str">
        <f>IF(G233="I",$K233,IF(G233="II",$K233-SUM(H$8:H232),IF(G233="III",$K233-SUM(H$8:H232),IF(G233="IV",$K233-SUM(H$8:H232),IF(G233="V",1-SUM(H$8:H232)," ")))))</f>
        <v xml:space="preserve"> </v>
      </c>
      <c r="I233" s="68"/>
      <c r="L233" s="9" t="str">
        <f t="shared" si="78"/>
        <v xml:space="preserve"> </v>
      </c>
      <c r="P233" s="3" t="str">
        <f>IF(O233="Plus",$K233,IF(O233="Basis",$K233-SUM(P$8:P232),IF(O233="Breedte",$K233-SUM(P$8:P232),IF(O232="Breedte",1-SUM(P$8:P232)," "))))</f>
        <v xml:space="preserve"> </v>
      </c>
      <c r="Q233" s="57" t="str">
        <f t="shared" si="93"/>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6"/>
        <v>1</v>
      </c>
    </row>
    <row r="234" spans="1:36" ht="12" customHeight="1" x14ac:dyDescent="0.15">
      <c r="A234" s="5">
        <f t="shared" si="74"/>
        <v>0</v>
      </c>
      <c r="B234" s="5">
        <f t="shared" si="75"/>
        <v>0</v>
      </c>
      <c r="C234" s="14">
        <f t="shared" si="94"/>
        <v>-21</v>
      </c>
      <c r="F234" s="241" t="e">
        <f>VLOOKUP(C234,Blad1!$A:$B,2,0)</f>
        <v>#N/A</v>
      </c>
      <c r="G234" s="67" t="str">
        <f t="shared" si="95"/>
        <v/>
      </c>
      <c r="H234" s="4" t="str">
        <f>IF(G234="I",$K234,IF(G234="II",$K234-SUM(H$8:H233),IF(G234="III",$K234-SUM(H$8:H233),IF(G234="IV",$K234-SUM(H$8:H233),IF(G234="V",1-SUM(H$8:H233)," ")))))</f>
        <v xml:space="preserve"> </v>
      </c>
      <c r="I234" s="68"/>
      <c r="L234" s="9" t="str">
        <f t="shared" si="78"/>
        <v xml:space="preserve"> </v>
      </c>
      <c r="P234" s="3" t="str">
        <f>IF(O234="Plus",$K234,IF(O234="Basis",$K234-SUM(P$8:P233),IF(O234="Breedte",$K234-SUM(P$8:P233),IF(O233="Breedte",1-SUM(P$8:P233)," "))))</f>
        <v xml:space="preserve"> </v>
      </c>
      <c r="Q234" s="57" t="str">
        <f t="shared" si="93"/>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6"/>
        <v>1</v>
      </c>
    </row>
    <row r="235" spans="1:36" ht="12" customHeight="1" x14ac:dyDescent="0.15">
      <c r="A235" s="5">
        <f t="shared" si="74"/>
        <v>0</v>
      </c>
      <c r="B235" s="5">
        <f t="shared" si="75"/>
        <v>0</v>
      </c>
      <c r="C235" s="14">
        <f t="shared" si="94"/>
        <v>-22</v>
      </c>
      <c r="F235" s="241" t="e">
        <f>VLOOKUP(C235,Blad1!$A:$B,2,0)</f>
        <v>#N/A</v>
      </c>
      <c r="G235" s="67" t="str">
        <f t="shared" si="95"/>
        <v/>
      </c>
      <c r="H235" s="4" t="str">
        <f>IF(G235="I",$K235,IF(G235="II",$K235-SUM(H$8:H234),IF(G235="III",$K235-SUM(H$8:H234),IF(G235="IV",$K235-SUM(H$8:H234),IF(G235="V",1-SUM(H$8:H234)," ")))))</f>
        <v xml:space="preserve"> </v>
      </c>
      <c r="I235" s="68"/>
      <c r="L235" s="9" t="str">
        <f t="shared" si="78"/>
        <v xml:space="preserve"> </v>
      </c>
      <c r="P235" s="3" t="str">
        <f>IF(O235="Plus",$K235,IF(O235="Basis",$K235-SUM(P$8:P234),IF(O235="Breedte",$K235-SUM(P$8:P234),IF(O234="Breedte",1-SUM(P$8:P234)," "))))</f>
        <v xml:space="preserve"> </v>
      </c>
      <c r="Q235" s="57" t="str">
        <f t="shared" si="93"/>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6"/>
        <v>1</v>
      </c>
    </row>
    <row r="236" spans="1:36" ht="12" customHeight="1" x14ac:dyDescent="0.15">
      <c r="A236" s="5">
        <f t="shared" si="74"/>
        <v>0</v>
      </c>
      <c r="B236" s="5">
        <f t="shared" si="75"/>
        <v>0</v>
      </c>
      <c r="C236" s="14">
        <f t="shared" si="94"/>
        <v>-23</v>
      </c>
      <c r="F236" s="241" t="e">
        <f>VLOOKUP(C236,Blad1!$A:$B,2,0)</f>
        <v>#N/A</v>
      </c>
      <c r="H236" s="4" t="str">
        <f>IF(G236="I",$K236,IF(G236="II",$K236-SUM(H$8:H235),IF(G236="III",$K236-SUM(H$8:H235),IF(G236="IV",$K236-SUM(H$8:H235),IF(G236="V",1-SUM(H$8:H235)," ")))))</f>
        <v xml:space="preserve"> </v>
      </c>
      <c r="I236" s="68"/>
      <c r="L236" s="9" t="str">
        <f t="shared" si="78"/>
        <v xml:space="preserve"> </v>
      </c>
      <c r="P236" s="3" t="str">
        <f>IF(O236="Plus",$K236,IF(O236="Basis",$K236-SUM(P$8:P235),IF(O236="Breedte",$K236-SUM(P$8:P235),IF(O235="Breedte",1-SUM(P$8:P235)," "))))</f>
        <v xml:space="preserve"> </v>
      </c>
      <c r="Q236" s="57" t="str">
        <f t="shared" si="93"/>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6"/>
        <v>1</v>
      </c>
    </row>
    <row r="237" spans="1:36" ht="12" customHeight="1" x14ac:dyDescent="0.15">
      <c r="A237" s="5">
        <f t="shared" si="74"/>
        <v>0</v>
      </c>
      <c r="B237" s="5">
        <f t="shared" si="75"/>
        <v>0</v>
      </c>
      <c r="C237" s="14">
        <f t="shared" si="94"/>
        <v>-24</v>
      </c>
      <c r="F237" s="241" t="e">
        <f>VLOOKUP(C237,Blad1!$A:$B,2,0)</f>
        <v>#N/A</v>
      </c>
      <c r="H237" s="4" t="str">
        <f>IF(G237="I",$K237,IF(G237="II",$K237-SUM(H$8:H236),IF(G237="III",$K237-SUM(H$8:H236),IF(G237="IV",$K237-SUM(H$8:H236),IF(G237="V",1-SUM(H$8:H236)," ")))))</f>
        <v xml:space="preserve"> </v>
      </c>
      <c r="I237" s="68"/>
      <c r="L237" s="9" t="str">
        <f t="shared" si="78"/>
        <v xml:space="preserve"> </v>
      </c>
      <c r="P237" s="3" t="str">
        <f>IF(O237="Plus",$K237,IF(O237="Basis",$K237-SUM(P$8:P236),IF(O237="Breedte",$K237-SUM(P$8:P236),IF(O236="Breedte",1-SUM(P$8:P236)," "))))</f>
        <v xml:space="preserve"> </v>
      </c>
      <c r="Q237" s="57" t="str">
        <f t="shared" si="93"/>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6"/>
        <v>1</v>
      </c>
    </row>
    <row r="238" spans="1:36" ht="12" customHeight="1" x14ac:dyDescent="0.15">
      <c r="A238" s="5">
        <f t="shared" si="74"/>
        <v>0</v>
      </c>
      <c r="B238" s="5">
        <f t="shared" si="75"/>
        <v>0</v>
      </c>
      <c r="F238" s="241">
        <f>VLOOKUP(C238,Blad1!$A:$B,2,0)</f>
        <v>144</v>
      </c>
      <c r="H238" s="4" t="str">
        <f>IF(G238="I",$K238,IF(G238="II",$K238-SUM(H$8:H237),IF(G238="III",$K238-SUM(H$8:H237),IF(G238="IV",$K238-SUM(H$8:H237),IF(G238="V",1-SUM(H$8:H237)," ")))))</f>
        <v xml:space="preserve"> </v>
      </c>
      <c r="I238" s="68"/>
      <c r="L238" s="9" t="str">
        <f t="shared" si="78"/>
        <v xml:space="preserve"> </v>
      </c>
      <c r="P238" s="3" t="str">
        <f>IF(O238="Plus",$K238,IF(O238="Basis",$K238-SUM(P$8:P237),IF(O238="Breedte",$K238-SUM(P$8:P237),IF(O237="Breedte",1-SUM(P$8:P237)," "))))</f>
        <v xml:space="preserve"> </v>
      </c>
      <c r="Q238" s="57" t="str">
        <f t="shared" si="93"/>
        <v/>
      </c>
    </row>
    <row r="239" spans="1:36" ht="12" customHeight="1" x14ac:dyDescent="0.15">
      <c r="A239" s="5">
        <f t="shared" si="74"/>
        <v>0</v>
      </c>
      <c r="B239" s="5">
        <f t="shared" si="75"/>
        <v>0</v>
      </c>
      <c r="F239" s="241">
        <f>VLOOKUP(C239,Blad1!$A:$B,2,0)</f>
        <v>144</v>
      </c>
      <c r="H239" s="4" t="str">
        <f>IF(G239="I",$K239,IF(G239="II",$K239-SUM(H$8:H238),IF(G239="III",$K239-SUM(H$8:H238),IF(G239="IV",$K239-SUM(H$8:H238),IF(G239="V",1-SUM(H$8:H238)," ")))))</f>
        <v xml:space="preserve"> </v>
      </c>
      <c r="I239" s="68"/>
      <c r="L239" s="9" t="str">
        <f t="shared" si="78"/>
        <v xml:space="preserve"> </v>
      </c>
      <c r="P239" s="3" t="str">
        <f>IF(O239="Plus",$K239,IF(O239="Basis",$K239-SUM(P$8:P238),IF(O239="Breedte",$K239-SUM(P$8:P238),IF(O238="Breedte",1-SUM(P$8:P238)," "))))</f>
        <v xml:space="preserve"> </v>
      </c>
      <c r="Q239" s="57" t="str">
        <f t="shared" si="93"/>
        <v/>
      </c>
    </row>
    <row r="240" spans="1:36" ht="12" customHeight="1" x14ac:dyDescent="0.15">
      <c r="A240" s="5">
        <f t="shared" si="74"/>
        <v>0</v>
      </c>
      <c r="B240" s="5">
        <f t="shared" si="75"/>
        <v>0</v>
      </c>
      <c r="F240" s="241">
        <f>VLOOKUP(C240,Blad1!$A:$B,2,0)</f>
        <v>144</v>
      </c>
      <c r="H240" s="4" t="str">
        <f>IF(G240="I",$K240,IF(G240="II",$K240-SUM(H$8:H239),IF(G240="III",$K240-SUM(H$8:H239),IF(G240="IV",$K240-SUM(H$8:H239),IF(G240="V",1-SUM(H$8:H239)," ")))))</f>
        <v xml:space="preserve"> </v>
      </c>
      <c r="I240" s="68"/>
      <c r="L240" s="9" t="str">
        <f t="shared" si="78"/>
        <v xml:space="preserve"> </v>
      </c>
      <c r="P240" s="3" t="str">
        <f>IF(O240="Plus",$K240,IF(O240="Basis",$K240-SUM(P$8:P239),IF(O240="Breedte",$K240-SUM(P$8:P239),IF(O239="Breedte",1-SUM(P$8:P239)," "))))</f>
        <v xml:space="preserve"> </v>
      </c>
      <c r="Q240" s="57" t="str">
        <f t="shared" si="93"/>
        <v/>
      </c>
    </row>
    <row r="241" spans="1:17" ht="12" customHeight="1" x14ac:dyDescent="0.15">
      <c r="A241" s="5">
        <f t="shared" si="74"/>
        <v>0</v>
      </c>
      <c r="B241" s="5">
        <f t="shared" si="75"/>
        <v>0</v>
      </c>
      <c r="F241" s="241">
        <f>VLOOKUP(C241,Blad1!$A:$B,2,0)</f>
        <v>144</v>
      </c>
      <c r="H241" s="4" t="str">
        <f>IF(G241="I",$K241,IF(G241="II",$K241-SUM(H$8:H240),IF(G241="III",$K241-SUM(H$8:H240),IF(G241="IV",$K241-SUM(H$8:H240),IF(G241="V",1-SUM(H$8:H240)," ")))))</f>
        <v xml:space="preserve"> </v>
      </c>
      <c r="I241" s="54"/>
      <c r="L241" s="9" t="str">
        <f t="shared" si="78"/>
        <v xml:space="preserve"> </v>
      </c>
      <c r="P241" s="3" t="str">
        <f>IF(O241="Plus",$K241,IF(O241="Basis",$K241-SUM(P$8:P240),IF(O241="Breedte",$K241-SUM(P$8:P240),IF(O240="Breedte",1-SUM(P$8:P240)," "))))</f>
        <v xml:space="preserve"> </v>
      </c>
      <c r="Q241" s="57" t="str">
        <f t="shared" ref="Q241:Q275" si="96">IF(L240="plus",CONCATENATE(E241,", "),IF(L240="basis",IF(E241=0,"",CONCATENATE(E241,", ")),CONCATENATE(Q240,IF(E241=0,"",CONCATENATE(E241,", ")))))</f>
        <v/>
      </c>
    </row>
    <row r="242" spans="1:17" ht="12" customHeight="1" x14ac:dyDescent="0.15">
      <c r="A242" s="5">
        <f t="shared" si="74"/>
        <v>0</v>
      </c>
      <c r="B242" s="5">
        <f t="shared" si="75"/>
        <v>0</v>
      </c>
      <c r="F242" s="241">
        <f>VLOOKUP(C242,Blad1!$A:$B,2,0)</f>
        <v>144</v>
      </c>
      <c r="H242" s="4" t="str">
        <f>IF(G242="I",$K242,IF(G242="II",$K242-SUM(H$8:H241),IF(G242="III",$K242-SUM(H$8:H241),IF(G242="IV",$K242-SUM(H$8:H241),IF(G242="V",1-SUM(H$8:H241)," ")))))</f>
        <v xml:space="preserve"> </v>
      </c>
      <c r="I242" s="54"/>
      <c r="L242" s="9" t="str">
        <f t="shared" si="78"/>
        <v xml:space="preserve"> </v>
      </c>
      <c r="P242" s="3" t="str">
        <f>IF(O242="Plus",$K242,IF(O242="Basis",$K242-SUM(P$8:P241),IF(O242="Breedte",$K242-SUM(P$8:P241),IF(O241="Breedte",1-SUM(P$8:P241)," "))))</f>
        <v xml:space="preserve"> </v>
      </c>
      <c r="Q242" s="57" t="str">
        <f t="shared" si="96"/>
        <v/>
      </c>
    </row>
    <row r="243" spans="1:17" ht="12" customHeight="1" x14ac:dyDescent="0.15">
      <c r="A243" s="5">
        <f t="shared" si="74"/>
        <v>0</v>
      </c>
      <c r="B243" s="5">
        <f t="shared" si="75"/>
        <v>0</v>
      </c>
      <c r="F243" s="241">
        <f>VLOOKUP(C243,Blad1!$A:$B,2,0)</f>
        <v>144</v>
      </c>
      <c r="I243" s="54"/>
      <c r="P243" s="3" t="str">
        <f>IF(O243="Plus",$K243,IF(O243="Basis",$K243-SUM(P$8:P242),IF(O243="Breedte",$K243-SUM(P$8:P242),IF(O242="Breedte",1-SUM(P$8:P242)," "))))</f>
        <v xml:space="preserve"> </v>
      </c>
      <c r="Q243" s="57" t="str">
        <f t="shared" si="96"/>
        <v/>
      </c>
    </row>
    <row r="244" spans="1:17" ht="12" customHeight="1" x14ac:dyDescent="0.15">
      <c r="A244" s="5">
        <f t="shared" si="74"/>
        <v>0</v>
      </c>
      <c r="B244" s="5">
        <f t="shared" si="75"/>
        <v>0</v>
      </c>
      <c r="F244" s="241">
        <f>VLOOKUP(C244,Blad1!$A:$B,2,0)</f>
        <v>144</v>
      </c>
      <c r="I244" s="54"/>
      <c r="P244" s="3" t="str">
        <f>IF(O244="Plus",$K244,IF(O244="Basis",$K244-SUM(P$8:P243),IF(O244="Breedte",$K244-SUM(P$8:P243),IF(O243="Breedte",1-SUM(P$8:P243)," "))))</f>
        <v xml:space="preserve"> </v>
      </c>
      <c r="Q244" s="57" t="str">
        <f t="shared" si="96"/>
        <v/>
      </c>
    </row>
    <row r="245" spans="1:17" ht="12" customHeight="1" x14ac:dyDescent="0.15">
      <c r="A245" s="5">
        <f t="shared" si="74"/>
        <v>0</v>
      </c>
      <c r="B245" s="5">
        <f t="shared" si="75"/>
        <v>0</v>
      </c>
      <c r="F245" s="241">
        <f>VLOOKUP(C245,Blad1!$A:$B,2,0)</f>
        <v>144</v>
      </c>
      <c r="I245" s="54"/>
      <c r="P245" s="3" t="str">
        <f>IF(O245="Plus",$K245,IF(O245="Basis",$K245-SUM(P$8:P244),IF(O245="Breedte",$K245-SUM(P$8:P244),IF(O244="Breedte",1-SUM(P$8:P244)," "))))</f>
        <v xml:space="preserve"> </v>
      </c>
      <c r="Q245" s="57" t="str">
        <f t="shared" si="96"/>
        <v/>
      </c>
    </row>
    <row r="246" spans="1:17" ht="12" customHeight="1" x14ac:dyDescent="0.15">
      <c r="A246" s="5">
        <f t="shared" si="74"/>
        <v>0</v>
      </c>
      <c r="B246" s="5">
        <f t="shared" si="75"/>
        <v>0</v>
      </c>
      <c r="F246" s="241">
        <f>VLOOKUP(C246,Blad1!$A:$B,2,0)</f>
        <v>144</v>
      </c>
      <c r="I246" s="54"/>
      <c r="P246" s="3" t="str">
        <f>IF(O246="Plus",$K246,IF(O246="Basis",$K246-SUM(P$8:P245),IF(O246="Breedte",$K246-SUM(P$8:P245),IF(O245="Breedte",1-SUM(P$8:P245)," "))))</f>
        <v xml:space="preserve"> </v>
      </c>
      <c r="Q246" s="57" t="str">
        <f t="shared" si="96"/>
        <v/>
      </c>
    </row>
    <row r="247" spans="1:17" ht="12" customHeight="1" x14ac:dyDescent="0.15">
      <c r="A247" s="5">
        <f t="shared" si="74"/>
        <v>0</v>
      </c>
      <c r="B247" s="5">
        <f t="shared" si="75"/>
        <v>0</v>
      </c>
      <c r="F247" s="241">
        <f>VLOOKUP(C247,Blad1!$A:$B,2,0)</f>
        <v>144</v>
      </c>
      <c r="I247" s="54"/>
      <c r="P247" s="3" t="str">
        <f>IF(O247="Plus",$K247,IF(O247="Basis",$K247-SUM(P$8:P246),IF(O247="Breedte",$K247-SUM(P$8:P246),IF(O246="Breedte",1-SUM(P$8:P246)," "))))</f>
        <v xml:space="preserve"> </v>
      </c>
      <c r="Q247" s="57" t="str">
        <f t="shared" si="96"/>
        <v/>
      </c>
    </row>
    <row r="248" spans="1:17" ht="12" customHeight="1" x14ac:dyDescent="0.15">
      <c r="A248" s="5">
        <f t="shared" si="74"/>
        <v>0</v>
      </c>
      <c r="B248" s="5">
        <f t="shared" si="75"/>
        <v>0</v>
      </c>
      <c r="F248" s="241">
        <f>VLOOKUP(C248,Blad1!$A:$B,2,0)</f>
        <v>144</v>
      </c>
      <c r="I248" s="54"/>
      <c r="P248" s="3" t="str">
        <f>IF(O248="Plus",$K248,IF(O248="Basis",$K248-SUM(P$8:P247),IF(O248="Breedte",$K248-SUM(P$8:P247),IF(O247="Breedte",1-SUM(P$8:P247)," "))))</f>
        <v xml:space="preserve"> </v>
      </c>
      <c r="Q248" s="57" t="str">
        <f t="shared" si="96"/>
        <v/>
      </c>
    </row>
    <row r="249" spans="1:17" ht="12" customHeight="1" x14ac:dyDescent="0.15">
      <c r="A249" s="5">
        <f t="shared" si="74"/>
        <v>0</v>
      </c>
      <c r="B249" s="5">
        <f t="shared" si="75"/>
        <v>0</v>
      </c>
      <c r="F249" s="241">
        <f>VLOOKUP(C249,Blad1!$A:$B,2,0)</f>
        <v>144</v>
      </c>
      <c r="I249" s="54"/>
      <c r="P249" s="3" t="str">
        <f>IF(O249="Plus",$K249,IF(O249="Basis",$K249-SUM(P$8:P248),IF(O249="Breedte",$K249-SUM(P$8:P248),IF(O248="Breedte",1-SUM(P$8:P248)," "))))</f>
        <v xml:space="preserve"> </v>
      </c>
      <c r="Q249" s="57" t="str">
        <f t="shared" si="96"/>
        <v/>
      </c>
    </row>
    <row r="250" spans="1:17" ht="12" customHeight="1" x14ac:dyDescent="0.15">
      <c r="A250" s="5">
        <f t="shared" si="74"/>
        <v>0</v>
      </c>
      <c r="B250" s="5">
        <f t="shared" si="75"/>
        <v>0</v>
      </c>
      <c r="F250" s="241">
        <f>VLOOKUP(C250,Blad1!$A:$B,2,0)</f>
        <v>144</v>
      </c>
      <c r="I250" s="54"/>
      <c r="P250" s="3" t="str">
        <f>IF(O250="Plus",$K250,IF(O250="Basis",$K250-SUM(P$8:P249),IF(O250="Breedte",$K250-SUM(P$8:P249),IF(O249="Breedte",1-SUM(P$8:P249)," "))))</f>
        <v xml:space="preserve"> </v>
      </c>
      <c r="Q250" s="57" t="str">
        <f t="shared" si="96"/>
        <v/>
      </c>
    </row>
    <row r="251" spans="1:17" ht="12" customHeight="1" x14ac:dyDescent="0.15">
      <c r="A251" s="5">
        <f t="shared" ref="A251:A267" si="97">IF(I251="A",25,IF(I251="B",50,IF(I251="C",75,IF(I251="D",90,IF(I251="E",100,0)))))</f>
        <v>0</v>
      </c>
      <c r="B251" s="5">
        <f t="shared" ref="B251:B272" si="98">IF(G251="I",20,IF(G251="II",40,IF(G251="III",60,IF(G251="IV",80,IF(G251="V",100,0)))))</f>
        <v>0</v>
      </c>
      <c r="F251" s="241">
        <f>VLOOKUP(C251,Blad1!$A:$B,2,0)</f>
        <v>144</v>
      </c>
      <c r="I251" s="54"/>
      <c r="P251" s="3" t="str">
        <f>IF(O251="Plus",$K251,IF(O251="Basis",$K251-SUM(P$8:P250),IF(O251="Breedte",$K251-SUM(P$8:P250),IF(O250="Breedte",1-SUM(P$8:P250)," "))))</f>
        <v xml:space="preserve"> </v>
      </c>
      <c r="Q251" s="57" t="str">
        <f t="shared" si="96"/>
        <v/>
      </c>
    </row>
    <row r="252" spans="1:17" ht="12" customHeight="1" x14ac:dyDescent="0.15">
      <c r="A252" s="5">
        <f t="shared" si="97"/>
        <v>0</v>
      </c>
      <c r="B252" s="5">
        <f t="shared" si="98"/>
        <v>0</v>
      </c>
      <c r="F252" s="241">
        <f>VLOOKUP(C252,Blad1!$A:$B,2,0)</f>
        <v>144</v>
      </c>
      <c r="I252" s="54"/>
      <c r="P252" s="3" t="str">
        <f>IF(O252="Plus",$K252,IF(O252="Basis",$K252-SUM(P$8:P251),IF(O252="Breedte",$K252-SUM(P$8:P251),IF(O251="Breedte",1-SUM(P$8:P251)," "))))</f>
        <v xml:space="preserve"> </v>
      </c>
      <c r="Q252" s="57" t="str">
        <f t="shared" si="96"/>
        <v/>
      </c>
    </row>
    <row r="253" spans="1:17" ht="12" customHeight="1" x14ac:dyDescent="0.15">
      <c r="A253" s="5">
        <f t="shared" si="97"/>
        <v>0</v>
      </c>
      <c r="B253" s="5">
        <f t="shared" si="98"/>
        <v>0</v>
      </c>
      <c r="F253" s="241">
        <f>VLOOKUP(C253,Blad1!$A:$B,2,0)</f>
        <v>144</v>
      </c>
      <c r="I253" s="54"/>
      <c r="P253" s="3" t="str">
        <f>IF(O253="Plus",$K253,IF(O253="Basis",$K253-SUM(P$8:P252),IF(O253="Breedte",$K253-SUM(P$8:P252),IF(O252="Breedte",1-SUM(P$8:P252)," "))))</f>
        <v xml:space="preserve"> </v>
      </c>
      <c r="Q253" s="57" t="str">
        <f t="shared" si="96"/>
        <v/>
      </c>
    </row>
    <row r="254" spans="1:17" ht="12" customHeight="1" x14ac:dyDescent="0.15">
      <c r="A254" s="5">
        <f t="shared" si="97"/>
        <v>0</v>
      </c>
      <c r="B254" s="5">
        <f t="shared" si="98"/>
        <v>0</v>
      </c>
      <c r="F254" s="241">
        <f>VLOOKUP(C254,Blad1!$A:$B,2,0)</f>
        <v>144</v>
      </c>
      <c r="I254" s="54"/>
      <c r="P254" s="3" t="str">
        <f>IF(O254="Plus",$K254,IF(O254="Basis",$K254-SUM(P$8:P253),IF(O254="Breedte",$K254-SUM(P$8:P253),IF(O253="Breedte",1-SUM(P$8:P253)," "))))</f>
        <v xml:space="preserve"> </v>
      </c>
      <c r="Q254" s="57" t="str">
        <f t="shared" si="96"/>
        <v/>
      </c>
    </row>
    <row r="255" spans="1:17" ht="12" customHeight="1" x14ac:dyDescent="0.15">
      <c r="A255" s="5">
        <f t="shared" si="97"/>
        <v>0</v>
      </c>
      <c r="B255" s="5">
        <f t="shared" si="98"/>
        <v>0</v>
      </c>
      <c r="F255" s="241">
        <f>VLOOKUP(C255,Blad1!$A:$B,2,0)</f>
        <v>144</v>
      </c>
      <c r="I255" s="54"/>
      <c r="P255" s="3" t="str">
        <f>IF(O255="Plus",$K255,IF(O255="Basis",$K255-SUM(P$8:P254),IF(O255="Breedte",$K255-SUM(P$8:P254),IF(O254="Breedte",1-SUM(P$8:P254)," "))))</f>
        <v xml:space="preserve"> </v>
      </c>
      <c r="Q255" s="57" t="str">
        <f t="shared" si="96"/>
        <v/>
      </c>
    </row>
    <row r="256" spans="1:17" ht="12" customHeight="1" x14ac:dyDescent="0.15">
      <c r="A256" s="5">
        <f t="shared" si="97"/>
        <v>0</v>
      </c>
      <c r="B256" s="5">
        <f t="shared" si="98"/>
        <v>0</v>
      </c>
      <c r="I256" s="54"/>
      <c r="P256" s="3" t="str">
        <f>IF(O256="Plus",$K256,IF(O256="Basis",$K256-SUM(P$8:P255),IF(O256="Breedte",$K256-SUM(P$8:P255),IF(O255="Breedte",1-SUM(P$8:P255)," "))))</f>
        <v xml:space="preserve"> </v>
      </c>
      <c r="Q256" s="57" t="str">
        <f t="shared" si="96"/>
        <v/>
      </c>
    </row>
    <row r="257" spans="1:17" ht="12" customHeight="1" x14ac:dyDescent="0.15">
      <c r="A257" s="5">
        <f t="shared" si="97"/>
        <v>0</v>
      </c>
      <c r="B257" s="5">
        <f t="shared" si="98"/>
        <v>0</v>
      </c>
      <c r="I257" s="54"/>
      <c r="P257" s="3" t="str">
        <f>IF(O257="Plus",$K257,IF(O257="Basis",$K257-SUM(P$8:P256),IF(O257="Breedte",$K257-SUM(P$8:P256),IF(O256="Breedte",1-SUM(P$8:P256)," "))))</f>
        <v xml:space="preserve"> </v>
      </c>
      <c r="Q257" s="57" t="str">
        <f t="shared" si="96"/>
        <v/>
      </c>
    </row>
    <row r="258" spans="1:17" ht="12" customHeight="1" x14ac:dyDescent="0.15">
      <c r="A258" s="5">
        <f t="shared" si="97"/>
        <v>0</v>
      </c>
      <c r="B258" s="5">
        <f t="shared" si="98"/>
        <v>0</v>
      </c>
      <c r="I258" s="54"/>
      <c r="P258" s="3" t="str">
        <f>IF(O258="Plus",$K258,IF(O258="Basis",$K258-SUM(P$8:P257),IF(O258="Breedte",$K258-SUM(P$8:P257),IF(O257="Breedte",1-SUM(P$8:P257)," "))))</f>
        <v xml:space="preserve"> </v>
      </c>
      <c r="Q258" s="57" t="str">
        <f t="shared" si="96"/>
        <v/>
      </c>
    </row>
    <row r="259" spans="1:17" ht="12" customHeight="1" x14ac:dyDescent="0.15">
      <c r="A259" s="5">
        <f t="shared" si="97"/>
        <v>0</v>
      </c>
      <c r="B259" s="5">
        <f t="shared" si="98"/>
        <v>0</v>
      </c>
      <c r="I259" s="54"/>
      <c r="P259" s="3" t="str">
        <f>IF(O259="Plus",$K259,IF(O259="Basis",$K259-SUM(P$8:P258),IF(O259="Breedte",$K259-SUM(P$8:P258),IF(O258="Breedte",1-SUM(P$8:P258)," "))))</f>
        <v xml:space="preserve"> </v>
      </c>
      <c r="Q259" s="57" t="str">
        <f t="shared" si="96"/>
        <v/>
      </c>
    </row>
    <row r="260" spans="1:17" ht="12" customHeight="1" x14ac:dyDescent="0.15">
      <c r="A260" s="5">
        <f t="shared" si="97"/>
        <v>0</v>
      </c>
      <c r="B260" s="5">
        <f t="shared" si="98"/>
        <v>0</v>
      </c>
      <c r="I260" s="54"/>
      <c r="P260" s="3" t="str">
        <f>IF(O260="Plus",$K260,IF(O260="Basis",$K260-SUM(P$8:P259),IF(O260="Breedte",$K260-SUM(P$8:P259),IF(O259="Breedte",1-SUM(P$8:P259)," "))))</f>
        <v xml:space="preserve"> </v>
      </c>
      <c r="Q260" s="57" t="str">
        <f t="shared" si="96"/>
        <v/>
      </c>
    </row>
    <row r="261" spans="1:17" ht="12" customHeight="1" x14ac:dyDescent="0.15">
      <c r="A261" s="5">
        <f t="shared" si="97"/>
        <v>0</v>
      </c>
      <c r="B261" s="5">
        <f t="shared" si="98"/>
        <v>0</v>
      </c>
      <c r="I261" s="54"/>
      <c r="P261" s="3" t="str">
        <f>IF(O261="Plus",$K261,IF(O261="Basis",$K261-SUM(P$8:P260),IF(O261="Breedte",$K261-SUM(P$8:P260),IF(O260="Breedte",1-SUM(P$8:P260)," "))))</f>
        <v xml:space="preserve"> </v>
      </c>
      <c r="Q261" s="57" t="str">
        <f t="shared" si="96"/>
        <v/>
      </c>
    </row>
    <row r="262" spans="1:17" ht="12" customHeight="1" x14ac:dyDescent="0.15">
      <c r="A262" s="5">
        <f t="shared" si="97"/>
        <v>0</v>
      </c>
      <c r="B262" s="5">
        <f t="shared" si="98"/>
        <v>0</v>
      </c>
      <c r="I262" s="54"/>
      <c r="P262" s="3" t="str">
        <f>IF(O262="Plus",$K262,IF(O262="Basis",$K262-SUM(P$8:P261),IF(O262="Breedte",$K262-SUM(P$8:P261),IF(O261="Breedte",1-SUM(P$8:P261)," "))))</f>
        <v xml:space="preserve"> </v>
      </c>
      <c r="Q262" s="57" t="str">
        <f t="shared" si="96"/>
        <v/>
      </c>
    </row>
    <row r="263" spans="1:17" ht="12" customHeight="1" x14ac:dyDescent="0.15">
      <c r="A263" s="5">
        <f t="shared" si="97"/>
        <v>0</v>
      </c>
      <c r="B263" s="5">
        <f t="shared" si="98"/>
        <v>0</v>
      </c>
      <c r="I263" s="54"/>
      <c r="P263" s="3" t="str">
        <f>IF(O263="Plus",$K263,IF(O263="Basis",$K263-SUM(P$8:P262),IF(O263="Breedte",$K263-SUM(P$8:P262),IF(O262="Breedte",1-SUM(P$8:P262)," "))))</f>
        <v xml:space="preserve"> </v>
      </c>
      <c r="Q263" s="57" t="str">
        <f t="shared" si="96"/>
        <v/>
      </c>
    </row>
    <row r="264" spans="1:17" ht="12" customHeight="1" x14ac:dyDescent="0.15">
      <c r="A264" s="5">
        <f t="shared" si="97"/>
        <v>0</v>
      </c>
      <c r="B264" s="5">
        <f t="shared" si="98"/>
        <v>0</v>
      </c>
      <c r="I264" s="54"/>
      <c r="P264" s="3" t="str">
        <f>IF(O264="Plus",$K264,IF(O264="Basis",$K264-SUM(P$8:P263),IF(O264="Breedte",$K264-SUM(P$8:P263),IF(O263="Breedte",1-SUM(P$8:P263)," "))))</f>
        <v xml:space="preserve"> </v>
      </c>
      <c r="Q264" s="57" t="str">
        <f t="shared" si="96"/>
        <v/>
      </c>
    </row>
    <row r="265" spans="1:17" ht="12" customHeight="1" x14ac:dyDescent="0.15">
      <c r="A265" s="5">
        <f t="shared" si="97"/>
        <v>0</v>
      </c>
      <c r="B265" s="5">
        <f t="shared" si="98"/>
        <v>0</v>
      </c>
      <c r="P265" s="3" t="str">
        <f>IF(O265="Plus",$K265,IF(O265="Basis",$K265-SUM(P$8:P264),IF(O265="Breedte",$K265-SUM(P$8:P264),IF(O264="Breedte",1-SUM(P$8:P264)," "))))</f>
        <v xml:space="preserve"> </v>
      </c>
      <c r="Q265" s="57" t="str">
        <f t="shared" si="96"/>
        <v/>
      </c>
    </row>
    <row r="266" spans="1:17" ht="12" customHeight="1" x14ac:dyDescent="0.15">
      <c r="A266" s="5">
        <f t="shared" si="97"/>
        <v>0</v>
      </c>
      <c r="B266" s="5">
        <f t="shared" si="98"/>
        <v>0</v>
      </c>
      <c r="P266" s="3" t="str">
        <f>IF(O266="Plus",$K266,IF(O266="Basis",$K266-SUM(P$8:P265),IF(O266="Breedte",$K266-SUM(P$8:P265),IF(O265="Breedte",1-SUM(P$8:P265)," "))))</f>
        <v xml:space="preserve"> </v>
      </c>
      <c r="Q266" s="57" t="str">
        <f t="shared" si="96"/>
        <v/>
      </c>
    </row>
    <row r="267" spans="1:17" ht="12" customHeight="1" x14ac:dyDescent="0.15">
      <c r="A267" s="5">
        <f t="shared" si="97"/>
        <v>0</v>
      </c>
      <c r="B267" s="5">
        <f t="shared" si="98"/>
        <v>0</v>
      </c>
      <c r="P267" s="3" t="str">
        <f>IF(O267="Plus",$K267,IF(O267="Basis",$K267-SUM(P$8:P266),IF(O267="Breedte",$K267-SUM(P$8:P266),IF(O266="Breedte",1-SUM(P$8:P266)," "))))</f>
        <v xml:space="preserve"> </v>
      </c>
      <c r="Q267" s="57" t="str">
        <f t="shared" si="96"/>
        <v/>
      </c>
    </row>
    <row r="268" spans="1:17" ht="12" customHeight="1" x14ac:dyDescent="0.15">
      <c r="A268" s="5">
        <f t="shared" ref="A268:A272" si="99">IF(I268="A",25,IF(I268="B",50,IF(I268="C",75,IF(I268="D",90,0))))</f>
        <v>0</v>
      </c>
      <c r="B268" s="5">
        <f t="shared" si="98"/>
        <v>0</v>
      </c>
      <c r="P268" s="3" t="str">
        <f>IF(O268="Plus",$K268,IF(O268="Basis",$K268-SUM(P$8:P267),IF(O268="Breedte",$K268-SUM(P$8:P267),IF(O267="Breedte",1-SUM(P$8:P267)," "))))</f>
        <v xml:space="preserve"> </v>
      </c>
      <c r="Q268" s="57" t="str">
        <f t="shared" si="96"/>
        <v/>
      </c>
    </row>
    <row r="269" spans="1:17" ht="12" customHeight="1" x14ac:dyDescent="0.15">
      <c r="A269" s="5">
        <f t="shared" si="99"/>
        <v>0</v>
      </c>
      <c r="B269" s="5">
        <f t="shared" si="98"/>
        <v>0</v>
      </c>
      <c r="P269" s="3" t="str">
        <f>IF(O269="Plus",$K269,IF(O269="Basis",$K269-SUM(P$8:P268),IF(O269="Breedte",$K269-SUM(P$8:P268),IF(O268="Breedte",1-SUM(P$8:P268)," "))))</f>
        <v xml:space="preserve"> </v>
      </c>
      <c r="Q269" s="57" t="str">
        <f t="shared" si="96"/>
        <v/>
      </c>
    </row>
    <row r="270" spans="1:17" ht="12" customHeight="1" x14ac:dyDescent="0.15">
      <c r="A270" s="5">
        <f t="shared" si="99"/>
        <v>0</v>
      </c>
      <c r="B270" s="5">
        <f t="shared" si="98"/>
        <v>0</v>
      </c>
      <c r="P270" s="3" t="str">
        <f>IF(O270="Plus",$K270,IF(O270="Basis",$K270-SUM(P$8:P269),IF(O270="Breedte",$K270-SUM(P$8:P269),IF(O269="Breedte",1-SUM(P$8:P269)," "))))</f>
        <v xml:space="preserve"> </v>
      </c>
      <c r="Q270" s="57" t="str">
        <f t="shared" si="96"/>
        <v/>
      </c>
    </row>
    <row r="271" spans="1:17" ht="12" customHeight="1" x14ac:dyDescent="0.15">
      <c r="A271" s="5">
        <f t="shared" si="99"/>
        <v>0</v>
      </c>
      <c r="B271" s="5">
        <f t="shared" si="98"/>
        <v>0</v>
      </c>
      <c r="P271" s="3" t="str">
        <f>IF(O271="Plus",$K271,IF(O271="Basis",$K271-SUM(P$8:P270),IF(O271="Breedte",$K271-SUM(P$8:P270),IF(O270="Breedte",1-SUM(P$8:P270)," "))))</f>
        <v xml:space="preserve"> </v>
      </c>
      <c r="Q271" s="57" t="str">
        <f t="shared" si="96"/>
        <v/>
      </c>
    </row>
    <row r="272" spans="1:17" ht="12" customHeight="1" x14ac:dyDescent="0.15">
      <c r="A272" s="5">
        <f t="shared" si="99"/>
        <v>0</v>
      </c>
      <c r="B272" s="5">
        <f t="shared" si="98"/>
        <v>0</v>
      </c>
      <c r="Q272" s="57" t="str">
        <f t="shared" si="96"/>
        <v/>
      </c>
    </row>
    <row r="273" spans="17:17" ht="12" customHeight="1" x14ac:dyDescent="0.15">
      <c r="Q273" s="57" t="str">
        <f t="shared" si="96"/>
        <v/>
      </c>
    </row>
    <row r="274" spans="17:17" ht="12" customHeight="1" x14ac:dyDescent="0.15">
      <c r="Q274" s="57" t="str">
        <f t="shared" si="96"/>
        <v/>
      </c>
    </row>
    <row r="275" spans="17:17" ht="12" customHeight="1" x14ac:dyDescent="0.15">
      <c r="Q275" s="57" t="str">
        <f t="shared" si="96"/>
        <v/>
      </c>
    </row>
  </sheetData>
  <sheetProtection sheet="1" objects="1" scenarios="1" selectLockedCells="1"/>
  <mergeCells count="5">
    <mergeCell ref="AQ37:BB37"/>
    <mergeCell ref="C1:N1"/>
    <mergeCell ref="C2:N2"/>
    <mergeCell ref="AQ33:BB33"/>
    <mergeCell ref="AQ35:BB35"/>
  </mergeCells>
  <phoneticPr fontId="0" type="noConversion"/>
  <conditionalFormatting sqref="AT10:AV15 AZ15:BB15">
    <cfRule type="cellIs" dxfId="1703" priority="41" stopIfTrue="1" operator="lessThanOrEqual">
      <formula>0</formula>
    </cfRule>
  </conditionalFormatting>
  <conditionalFormatting sqref="AT18:AV22 AT26:AV30">
    <cfRule type="cellIs" dxfId="1702" priority="42" stopIfTrue="1" operator="lessThanOrEqual">
      <formula>0</formula>
    </cfRule>
  </conditionalFormatting>
  <conditionalFormatting sqref="AY26:BB30 AY18:BB22">
    <cfRule type="cellIs" dxfId="1701" priority="43" stopIfTrue="1" operator="lessThanOrEqual">
      <formula>0</formula>
    </cfRule>
  </conditionalFormatting>
  <conditionalFormatting sqref="AR32 AR34 AR36">
    <cfRule type="cellIs" dxfId="1700" priority="34" operator="equal">
      <formula>0</formula>
    </cfRule>
  </conditionalFormatting>
  <conditionalFormatting sqref="AQ33 AQ35 AQ37">
    <cfRule type="containsErrors" dxfId="1699" priority="67">
      <formula>ISERROR(AQ33)</formula>
    </cfRule>
  </conditionalFormatting>
  <conditionalFormatting sqref="K8:K65533">
    <cfRule type="expression" dxfId="1698" priority="123" stopIfTrue="1">
      <formula>OR($C8&lt;0,AND($C8=$Y8,$B8=$Y8))</formula>
    </cfRule>
    <cfRule type="expression" dxfId="1697" priority="124" stopIfTrue="1">
      <formula>SUM($U8:$X8)&gt;0</formula>
    </cfRule>
    <cfRule type="expression" dxfId="1696" priority="125" stopIfTrue="1">
      <formula>$D8=0</formula>
    </cfRule>
  </conditionalFormatting>
  <conditionalFormatting sqref="L8:M65533">
    <cfRule type="expression" dxfId="1695" priority="126" stopIfTrue="1">
      <formula>OR($C8&lt;0,AND($C8=$Y8,$B8=$Y8))</formula>
    </cfRule>
    <cfRule type="expression" dxfId="1694" priority="127" stopIfTrue="1">
      <formula>SUM($U8:$X8)&gt;1</formula>
    </cfRule>
  </conditionalFormatting>
  <conditionalFormatting sqref="D8:F65536">
    <cfRule type="expression" dxfId="1693" priority="1" stopIfTrue="1">
      <formula>OR($C8&lt;0,AND($C8=$Y8,$B8=$Y8))</formula>
    </cfRule>
  </conditionalFormatting>
  <conditionalFormatting sqref="B8:B65536">
    <cfRule type="expression" dxfId="1692" priority="129" stopIfTrue="1">
      <formula>OR($C8&lt;0,AND($C8=$Y8,$B8=$Y8))</formula>
    </cfRule>
    <cfRule type="expression" dxfId="1691" priority="130" stopIfTrue="1">
      <formula>$B8&gt;0</formula>
    </cfRule>
    <cfRule type="cellIs" dxfId="1690" priority="131" stopIfTrue="1" operator="equal">
      <formula>0</formula>
    </cfRule>
  </conditionalFormatting>
  <conditionalFormatting sqref="K65534:K65536">
    <cfRule type="expression" dxfId="1689" priority="132" stopIfTrue="1">
      <formula>OR($C65534&lt;0,AND($C65534=$Y65534,$B65534=$Y65534))</formula>
    </cfRule>
    <cfRule type="expression" dxfId="1688" priority="133" stopIfTrue="1">
      <formula>SUM($U65534:$X65536)&gt;0</formula>
    </cfRule>
    <cfRule type="expression" dxfId="1687" priority="134" stopIfTrue="1">
      <formula>$D65534=0</formula>
    </cfRule>
  </conditionalFormatting>
  <conditionalFormatting sqref="L65534:M65536">
    <cfRule type="expression" dxfId="1686" priority="135" stopIfTrue="1">
      <formula>OR($C65534&lt;0,AND($C65534=$Y65534,$B65534=$Y65534))</formula>
    </cfRule>
    <cfRule type="expression" dxfId="1685" priority="136" stopIfTrue="1">
      <formula>SUM($U65534:$X65536)&gt;1</formula>
    </cfRule>
  </conditionalFormatting>
  <conditionalFormatting sqref="N8:P65536">
    <cfRule type="expression" dxfId="1684" priority="137" stopIfTrue="1">
      <formula>OR($C8&lt;0,AND($C8=$Y8,$B8=$Y8))</formula>
    </cfRule>
    <cfRule type="expression" dxfId="1683" priority="138" stopIfTrue="1">
      <formula>OR($O8="Plus",$O8="Basis",$O8="Breedte")</formula>
    </cfRule>
  </conditionalFormatting>
  <conditionalFormatting sqref="A8:A272">
    <cfRule type="expression" dxfId="1682" priority="139" stopIfTrue="1">
      <formula>OR($C8&lt;0,AND($C8=$AJ8,$A8=$AJ8))</formula>
    </cfRule>
    <cfRule type="expression" dxfId="1681" priority="140" stopIfTrue="1">
      <formula>$A8&gt;0</formula>
    </cfRule>
    <cfRule type="cellIs" dxfId="1680" priority="141" stopIfTrue="1" operator="equal">
      <formula>0</formula>
    </cfRule>
  </conditionalFormatting>
  <conditionalFormatting sqref="C8:C65536 G8:H65536">
    <cfRule type="expression" dxfId="1679" priority="142" stopIfTrue="1">
      <formula>OR($C8&lt;0,AND($C8=$Y8,$B8=$Y8))</formula>
    </cfRule>
    <cfRule type="expression" dxfId="1678" priority="143" stopIfTrue="1">
      <formula>$B8&gt;0</formula>
    </cfRule>
  </conditionalFormatting>
  <conditionalFormatting sqref="I8:J65536">
    <cfRule type="expression" dxfId="1677" priority="146" stopIfTrue="1">
      <formula>OR($C8&lt;0,AND($C8=$AJ8,$A8=$AJ8))</formula>
    </cfRule>
    <cfRule type="expression" dxfId="1676" priority="147" stopIfTrue="1">
      <formula>$A8&gt;0</formula>
    </cfRule>
  </conditionalFormatting>
  <conditionalFormatting sqref="F8:F255">
    <cfRule type="expression" dxfId="1675" priority="128">
      <formula>$D8=0</formula>
    </cfRule>
  </conditionalFormatting>
  <pageMargins left="0.75" right="0.75" top="1" bottom="1" header="0.5" footer="0.5"/>
  <pageSetup paperSize="9" orientation="portrait" horizontalDpi="1200" verticalDpi="1200" r:id="rId1"/>
  <headerFooter alignWithMargins="0"/>
  <ignoredErrors>
    <ignoredError sqref="K42:K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47" activePane="bottomRight" state="frozen"/>
      <selection activeCell="C9" sqref="C9"/>
      <selection pane="topRight" activeCell="C9" sqref="C9"/>
      <selection pane="bottomLeft" activeCell="C9" sqref="C9"/>
      <selection pane="bottomRight" activeCell="C9" sqref="C9"/>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7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7" customWidth="1"/>
    <col min="47" max="47" width="7.42578125" customWidth="1"/>
    <col min="48" max="48" width="7.7109375" customWidth="1"/>
    <col min="49" max="49" width="7.85546875" customWidth="1"/>
    <col min="50" max="50" width="6.85546875" customWidth="1"/>
    <col min="52" max="52" width="6.7109375" customWidth="1"/>
    <col min="53" max="53" width="7.5703125" customWidth="1"/>
    <col min="54" max="54" width="8.42578125" customWidth="1"/>
    <col min="55" max="55" width="1.5703125" customWidth="1"/>
  </cols>
  <sheetData>
    <row r="1" spans="1:55" ht="18" customHeight="1" x14ac:dyDescent="0.2">
      <c r="B1" s="8" t="s">
        <v>2</v>
      </c>
      <c r="C1" s="250" t="s">
        <v>88</v>
      </c>
      <c r="D1" s="251"/>
      <c r="E1" s="251"/>
      <c r="F1" s="251"/>
      <c r="G1" s="251"/>
      <c r="H1" s="251"/>
      <c r="I1" s="251"/>
      <c r="J1" s="251"/>
      <c r="K1" s="251"/>
      <c r="L1" s="251"/>
      <c r="M1" s="251"/>
      <c r="N1" s="252"/>
      <c r="O1" s="16"/>
      <c r="P1" s="7"/>
      <c r="Q1" s="57" t="s">
        <v>21</v>
      </c>
    </row>
    <row r="2" spans="1:55" ht="18" customHeight="1" x14ac:dyDescent="0.2">
      <c r="B2" s="8" t="s">
        <v>3</v>
      </c>
      <c r="C2" s="250" t="s">
        <v>45</v>
      </c>
      <c r="D2" s="251"/>
      <c r="E2" s="251"/>
      <c r="F2" s="251"/>
      <c r="G2" s="251"/>
      <c r="H2" s="251"/>
      <c r="I2" s="251"/>
      <c r="J2" s="251"/>
      <c r="K2" s="251"/>
      <c r="L2" s="251"/>
      <c r="M2" s="251"/>
      <c r="N2" s="252"/>
      <c r="O2" s="16"/>
      <c r="P2" s="7"/>
    </row>
    <row r="3" spans="1:55"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5"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5" ht="12" customHeight="1" x14ac:dyDescent="0.15">
      <c r="B5" s="8" t="s">
        <v>5</v>
      </c>
      <c r="C5" s="69">
        <v>210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5"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5"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94</v>
      </c>
    </row>
    <row r="8" spans="1:55" ht="12" customHeight="1" thickTop="1" x14ac:dyDescent="0.15">
      <c r="A8" s="5">
        <f t="shared" ref="A8:A71" si="0">IF(I8="A",25,IF(I8="B",25,IF(I8="C",25,IF(I8="D",15,IF(I8="E",10,0)))))</f>
        <v>0</v>
      </c>
      <c r="B8" s="5">
        <f t="shared" ref="B8:B71" si="1">IF(G8="I",20,IF(G8="II",20,IF(G8="III",20,IF(G8="IV",20,IF(G8="V",20,0)))))</f>
        <v>0</v>
      </c>
      <c r="C8" s="14">
        <f>C5</f>
        <v>210</v>
      </c>
      <c r="F8" s="241">
        <f>VLOOKUP(C8,Blad1!$A:$C,3,0)</f>
        <v>230</v>
      </c>
      <c r="G8" s="67" t="str">
        <f>IF(C8=164,"I",IF(C8=147,"II",IF(C8=131,"III",IF(C8=114,"IV",IF(C8=50,"V","")))))</f>
        <v/>
      </c>
      <c r="H8" s="4" t="str">
        <f>IF(G8="I",$K8,IF(G8="II",$K8-SUM(H7:H$8),IF(G8="III",$K8-SUM(H7:H$8),IF(G8="IV",$K8-SUM(H7:H$8),IF(G8="V",1-SUM(H7:H$8)," ")))))</f>
        <v xml:space="preserve"> </v>
      </c>
      <c r="I8" s="68" t="str">
        <f t="shared" ref="I8:I39" si="2">IF(C8=45,"A",IF(C8=35,"B",IF(C8=25,"C",IF(C8=17,"D",IF(C8=0,"E","")))))</f>
        <v/>
      </c>
      <c r="J8" s="43" t="str">
        <f>IF(I8="A",$K8,IF(I8="B",$K8-SUM(J7:J$8),IF(I8="C",$K8-SUM(J7:J$8),IF(I8="D",$K8-SUM(J7:J$8),IF(I8="E",1-SUM(J7:J$8)," ")))))</f>
        <v xml:space="preserve"> </v>
      </c>
      <c r="K8" s="1">
        <f>IF(C$4=0,0,(SUM(D$8:D8)/C$4))</f>
        <v>0</v>
      </c>
      <c r="L8" s="9" t="str">
        <f t="shared" ref="L8:L71" si="3">IF(U8=2,"Plus",IF(W8=2,"Basis",IF(X8=2,"Breedte"," ")))</f>
        <v xml:space="preserve"> </v>
      </c>
      <c r="M8" s="2" t="str">
        <f>IF(U8=2,K8,IF(W8=2,K8-SUM(M7:M$8),IF(X8=2,K8-SUM(M7:M$8),IF(X7=2,1-SUM(M7:M$8)," "))))</f>
        <v xml:space="preserve"> </v>
      </c>
      <c r="N8" s="1" t="str">
        <f t="shared" ref="N8:N71" si="4">IF(OR(O8="Plus",O8="Basis",O8="Breedte"),K8," ")</f>
        <v xml:space="preserve"> </v>
      </c>
      <c r="P8" s="3" t="str">
        <f>IF(O8="Plus",$K8,IF(O8="Basis",$K8-SUM(P7:P$8),IF(O8="Breedte",$K8-SUM(P7:P$8),IF(O7="Breedte",1-SUM(P7:P$8)," "))))</f>
        <v xml:space="preserve"> </v>
      </c>
      <c r="Q8" s="57" t="str">
        <f>CONCATENATE(IF(E8=0,"",CONCATENATE(E8,"; ")))</f>
        <v/>
      </c>
      <c r="R8" s="123">
        <f>F8</f>
        <v>230</v>
      </c>
      <c r="S8" s="12">
        <f t="shared" ref="S8:S71" si="5">C8</f>
        <v>210</v>
      </c>
      <c r="T8" s="18">
        <f t="shared" ref="T8:T71" si="6">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7">IF(D8=0,1,ABS(K8-0.2))</f>
        <v>1</v>
      </c>
      <c r="Z8" s="12">
        <f t="shared" ref="Z8:Z71" si="8">IF(D8=0,1,ABS(K8-0.5))</f>
        <v>1</v>
      </c>
      <c r="AA8" s="12">
        <f t="shared" ref="AA8:AA71" si="9">IF(D8=0,1,ABS(K8-0.8))</f>
        <v>1</v>
      </c>
      <c r="AB8" s="12">
        <f t="shared" ref="AB8:AB71" si="10">IF(D8=0,1,ABS(K8-1))</f>
        <v>1</v>
      </c>
      <c r="AD8" s="12">
        <f t="shared" ref="AD8:AD71" si="11">S8</f>
        <v>210</v>
      </c>
      <c r="AE8" s="18">
        <f t="shared" ref="AE8:AE71" si="12">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3">IF(AE8=0,1,ABS(AH8-0.25))</f>
        <v>1</v>
      </c>
      <c r="AK8" s="12">
        <f t="shared" ref="AK8:AK71" si="14">IF(T8=0,1,ABS(W8-0.5))</f>
        <v>1</v>
      </c>
      <c r="AL8" s="12">
        <f t="shared" ref="AL8:AL71" si="15">IF(T8=0,1,ABS(W8-0.75))</f>
        <v>1</v>
      </c>
      <c r="AM8" s="12">
        <f t="shared" ref="AM8:AM71" si="16">IF(T8=0,1,ABS(W8-0.9))</f>
        <v>1</v>
      </c>
      <c r="AQ8" s="27" t="s">
        <v>6</v>
      </c>
      <c r="AR8" s="28"/>
      <c r="AS8" s="28" t="s">
        <v>7</v>
      </c>
      <c r="AT8" s="28"/>
      <c r="AU8" s="28"/>
      <c r="AV8" s="29"/>
      <c r="BC8" s="71"/>
    </row>
    <row r="9" spans="1:55" ht="12" customHeight="1" x14ac:dyDescent="0.15">
      <c r="A9" s="5">
        <f t="shared" si="0"/>
        <v>0</v>
      </c>
      <c r="B9" s="5">
        <f t="shared" si="1"/>
        <v>0</v>
      </c>
      <c r="C9" s="14">
        <f t="shared" ref="C9:C72" si="17">C8-1</f>
        <v>209</v>
      </c>
      <c r="E9" s="56"/>
      <c r="F9" s="241">
        <f>VLOOKUP(C9,Blad1!$A:$C,3,0)</f>
        <v>230</v>
      </c>
      <c r="G9" s="67" t="str">
        <f t="shared" ref="G9:G72" si="18">IF(C9=164,"I",IF(C9=147,"II",IF(C9=131,"III",IF(C9=114,"IV",IF(C9=50,"V","")))))</f>
        <v/>
      </c>
      <c r="H9" s="4" t="str">
        <f>IF(G9="I",$K9,IF(G9="II",$K9-SUM(H8:H$8),IF(G9="III",$K9-SUM(H8:H$8),IF(G9="IV",$K9-SUM(H8:H$8),IF(G9="V",1-SUM(H8:H$8)," ")))))</f>
        <v xml:space="preserve"> </v>
      </c>
      <c r="I9" s="68" t="str">
        <f t="shared" si="2"/>
        <v/>
      </c>
      <c r="J9" s="43" t="str">
        <f>IF(I9="A",$K9,IF(I9="B",$K9-SUM(J8:J$8),IF(I9="C",$K9-SUM(J8:J$8),IF(I9="D",$K9-SUM(J8:J$8),IF(I9="E",1-SUM(J8:J$8)," ")))))</f>
        <v xml:space="preserve"> </v>
      </c>
      <c r="K9" s="1">
        <f>IF(C$4=0,0,(SUM(D$8:D9)/C$4))</f>
        <v>0</v>
      </c>
      <c r="L9" s="9" t="str">
        <f t="shared" si="3"/>
        <v xml:space="preserve"> </v>
      </c>
      <c r="M9" s="2" t="str">
        <f>IF(U9=2,K9,IF(W9=2,K9-SUM(M8:M$8),IF(X9=2,K9-SUM(M8:M$8),IF(X8=2,1-SUM(M8:M$8)," "))))</f>
        <v xml:space="preserve"> </v>
      </c>
      <c r="N9" s="1" t="str">
        <f t="shared" si="4"/>
        <v xml:space="preserve"> </v>
      </c>
      <c r="P9" s="3" t="str">
        <f>IF(O9="Plus",$K9,IF(O9="Basis",$K9-SUM(P8:P$8),IF(O9="Breedte",$K9-SUM(P8:P$8),IF(O8="Breedte",1-SUM(P8:P$8)," "))))</f>
        <v xml:space="preserve"> </v>
      </c>
      <c r="Q9" s="57" t="str">
        <f>IF(L8="plus",IF(E9=0,"",CONCATENATE(E9,", ")),IF(L8="basis",IF(E9=0,"",CONCATENATE(E9,", ")),CONCATENATE(Q8,IF(E9=0,"",CONCATENATE(E9,", ")))))</f>
        <v/>
      </c>
      <c r="R9" s="123">
        <f t="shared" ref="R9:R72" si="19">F9</f>
        <v>230</v>
      </c>
      <c r="S9" s="12">
        <f t="shared" si="5"/>
        <v>209</v>
      </c>
      <c r="T9" s="18">
        <f t="shared" si="6"/>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7"/>
        <v>1</v>
      </c>
      <c r="Z9" s="12">
        <f t="shared" si="8"/>
        <v>1</v>
      </c>
      <c r="AA9" s="12">
        <f t="shared" si="9"/>
        <v>1</v>
      </c>
      <c r="AB9" s="12">
        <f t="shared" si="10"/>
        <v>1</v>
      </c>
      <c r="AD9" s="12">
        <f t="shared" si="11"/>
        <v>209</v>
      </c>
      <c r="AE9" s="18">
        <f t="shared" si="12"/>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3"/>
        <v>1</v>
      </c>
      <c r="AK9" s="12">
        <f t="shared" si="14"/>
        <v>1</v>
      </c>
      <c r="AL9" s="12">
        <f t="shared" si="15"/>
        <v>1</v>
      </c>
      <c r="AM9" s="12">
        <f t="shared" si="16"/>
        <v>1</v>
      </c>
      <c r="AQ9" s="30"/>
      <c r="AR9" s="31"/>
      <c r="AS9" s="32" t="s">
        <v>17</v>
      </c>
      <c r="AT9" s="32" t="s">
        <v>18</v>
      </c>
      <c r="AU9" s="32" t="s">
        <v>19</v>
      </c>
      <c r="AV9" s="33" t="s">
        <v>20</v>
      </c>
      <c r="BC9" s="71"/>
    </row>
    <row r="10" spans="1:55" ht="12" customHeight="1" x14ac:dyDescent="0.15">
      <c r="A10" s="5">
        <f t="shared" si="0"/>
        <v>0</v>
      </c>
      <c r="B10" s="5">
        <f t="shared" si="1"/>
        <v>0</v>
      </c>
      <c r="C10" s="14">
        <f t="shared" si="17"/>
        <v>208</v>
      </c>
      <c r="E10" s="56"/>
      <c r="F10" s="241">
        <f>VLOOKUP(C10,Blad1!$A:$C,3,0)</f>
        <v>230</v>
      </c>
      <c r="G10" s="67" t="str">
        <f t="shared" si="18"/>
        <v/>
      </c>
      <c r="H10" s="4" t="str">
        <f>IF(G10="I",$K10,IF(G10="II",$K10-SUM(H$8:H9),IF(G10="III",$K10-SUM(H$8:H9),IF(G10="IV",$K10-SUM(H$8:H9),IF(G10="V",1-SUM(H$8:H9)," ")))))</f>
        <v xml:space="preserve"> </v>
      </c>
      <c r="I10" s="68" t="str">
        <f t="shared" si="2"/>
        <v/>
      </c>
      <c r="J10" s="43" t="str">
        <f>IF(I10="A",$K10,IF(I10="B",$K10-SUM(J$8:J9),IF(I10="C",$K10-SUM(J$8:J9),IF(I10="D",$K10-SUM(J$8:J9),IF(I10="E",1-SUM(J$8:J9)," ")))))</f>
        <v xml:space="preserve"> </v>
      </c>
      <c r="K10" s="1">
        <f>IF(C$4=0,0,(SUM(D$8:D10)/C$4))</f>
        <v>0</v>
      </c>
      <c r="L10" s="9" t="str">
        <f t="shared" si="3"/>
        <v xml:space="preserve"> </v>
      </c>
      <c r="M10" s="2" t="str">
        <f>IF(U10=2,K10,IF(W10=2,K10-SUM(M$8:M9),IF(X10=2,K10-SUM(M$8:M9),IF(X9=2,1-SUM(M$8:M9)," "))))</f>
        <v xml:space="preserve"> </v>
      </c>
      <c r="N10" s="1" t="str">
        <f t="shared" si="4"/>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123">
        <f t="shared" si="19"/>
        <v>230</v>
      </c>
      <c r="S10" s="12">
        <f t="shared" si="5"/>
        <v>208</v>
      </c>
      <c r="T10" s="18">
        <f t="shared" si="6"/>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7"/>
        <v>1</v>
      </c>
      <c r="Z10" s="12">
        <f t="shared" si="8"/>
        <v>1</v>
      </c>
      <c r="AA10" s="12">
        <f t="shared" si="9"/>
        <v>1</v>
      </c>
      <c r="AB10" s="12">
        <f t="shared" si="10"/>
        <v>1</v>
      </c>
      <c r="AD10" s="12">
        <f t="shared" si="11"/>
        <v>208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si="14"/>
        <v>1</v>
      </c>
      <c r="AL10" s="12">
        <f t="shared" si="15"/>
        <v>1</v>
      </c>
      <c r="AM10" s="12">
        <f t="shared" si="16"/>
        <v>1</v>
      </c>
      <c r="AQ10" s="49" t="s">
        <v>26</v>
      </c>
      <c r="AR10" s="50">
        <v>0.2</v>
      </c>
      <c r="AS10" s="144">
        <f>IF($U3=0,0,VLOOKUP("I",$G:$S,13,FALSE))</f>
        <v>164</v>
      </c>
      <c r="AT10" s="144">
        <f>AU10*AT$14</f>
        <v>0</v>
      </c>
      <c r="AU10" s="145">
        <f>AV10</f>
        <v>0</v>
      </c>
      <c r="AV10" s="148">
        <f>IF($U3=0,0,VLOOKUP("I",$G:$S,5,FALSE))</f>
        <v>0</v>
      </c>
      <c r="BC10" s="71"/>
    </row>
    <row r="11" spans="1:55" ht="12" customHeight="1" x14ac:dyDescent="0.15">
      <c r="A11" s="5">
        <f t="shared" si="0"/>
        <v>0</v>
      </c>
      <c r="B11" s="5">
        <f t="shared" si="1"/>
        <v>0</v>
      </c>
      <c r="C11" s="14">
        <f t="shared" si="17"/>
        <v>207</v>
      </c>
      <c r="E11" s="56"/>
      <c r="F11" s="241">
        <f>VLOOKUP(C11,Blad1!$A:$C,3,0)</f>
        <v>230</v>
      </c>
      <c r="G11" s="67" t="str">
        <f t="shared" si="18"/>
        <v/>
      </c>
      <c r="H11" s="4" t="str">
        <f>IF(G11="I",$K11,IF(G11="II",$K11-SUM(H$8:H10),IF(G11="III",$K11-SUM(H$8:H10),IF(G11="IV",$K11-SUM(H$8:H10),IF(G11="V",1-SUM(H$8:H10)," ")))))</f>
        <v xml:space="preserve"> </v>
      </c>
      <c r="I11" s="68" t="str">
        <f t="shared" si="2"/>
        <v/>
      </c>
      <c r="J11" s="43" t="str">
        <f>IF(I11="A",$K11,IF(I11="B",$K11-SUM(J$8:J10),IF(I11="C",$K11-SUM(J$8:J10),IF(I11="D",$K11-SUM(J$8:J10),IF(I11="E",1-SUM(J$8:J10)," ")))))</f>
        <v xml:space="preserve"> </v>
      </c>
      <c r="K11" s="1">
        <f>IF(C$4=0,0,(SUM(D$8:D11)/C$4))</f>
        <v>0</v>
      </c>
      <c r="L11" s="9" t="str">
        <f t="shared" si="3"/>
        <v xml:space="preserve"> </v>
      </c>
      <c r="M11" s="2" t="str">
        <f>IF(U11=2,K11,IF(W11=2,K11-SUM(M$8:M10),IF(X11=2,K11-SUM(M$8:M10),IF(X10=2,1-SUM(M$8:M10)," "))))</f>
        <v xml:space="preserve"> </v>
      </c>
      <c r="N11" s="1" t="str">
        <f t="shared" si="4"/>
        <v xml:space="preserve"> </v>
      </c>
      <c r="P11" s="3" t="str">
        <f>IF(O11="Plus",$K11,IF(O11="Basis",$K11-SUM(P$8:P10),IF(O11="Breedte",$K11-SUM(P$8:P10),IF(O10="Breedte",1-SUM(P$8:P10)," "))))</f>
        <v xml:space="preserve"> </v>
      </c>
      <c r="Q11" s="57" t="str">
        <f t="shared" si="20"/>
        <v/>
      </c>
      <c r="R11" s="123">
        <f t="shared" si="19"/>
        <v>230</v>
      </c>
      <c r="S11" s="12">
        <f t="shared" si="5"/>
        <v>207</v>
      </c>
      <c r="T11" s="18">
        <f t="shared" si="6"/>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7"/>
        <v>1</v>
      </c>
      <c r="Z11" s="12">
        <f t="shared" si="8"/>
        <v>1</v>
      </c>
      <c r="AA11" s="12">
        <f t="shared" si="9"/>
        <v>1</v>
      </c>
      <c r="AB11" s="12">
        <f t="shared" si="10"/>
        <v>1</v>
      </c>
      <c r="AD11" s="12">
        <f t="shared" si="11"/>
        <v>207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4"/>
        <v>1</v>
      </c>
      <c r="AL11" s="12">
        <f t="shared" si="15"/>
        <v>1</v>
      </c>
      <c r="AM11" s="12">
        <f t="shared" si="16"/>
        <v>1</v>
      </c>
      <c r="AQ11" s="49" t="s">
        <v>30</v>
      </c>
      <c r="AR11" s="50">
        <v>0.6</v>
      </c>
      <c r="AS11" s="144">
        <f>IF($U4=0,0,VLOOKUP("IV",$G:$S,13,FALSE))</f>
        <v>114</v>
      </c>
      <c r="AT11" s="144">
        <f>AU11*AT$14</f>
        <v>0</v>
      </c>
      <c r="AU11" s="145">
        <f>AV11-AV10</f>
        <v>0</v>
      </c>
      <c r="AV11" s="148">
        <f>IF($U4=0,0,VLOOKUP("IV",$G:$S,5,FALSE))</f>
        <v>0</v>
      </c>
      <c r="BC11" s="71"/>
    </row>
    <row r="12" spans="1:55" ht="12" customHeight="1" x14ac:dyDescent="0.15">
      <c r="A12" s="5">
        <f t="shared" si="0"/>
        <v>0</v>
      </c>
      <c r="B12" s="5">
        <f t="shared" si="1"/>
        <v>0</v>
      </c>
      <c r="C12" s="14">
        <f t="shared" si="17"/>
        <v>206</v>
      </c>
      <c r="E12" s="56"/>
      <c r="F12" s="241">
        <f>VLOOKUP(C12,Blad1!$A:$C,3,0)</f>
        <v>230</v>
      </c>
      <c r="G12" s="67" t="str">
        <f t="shared" si="18"/>
        <v/>
      </c>
      <c r="H12" s="4" t="str">
        <f>IF(G12="I",$K12,IF(G12="II",$K12-SUM(H$8:H11),IF(G12="III",$K12-SUM(H$8:H11),IF(G12="IV",$K12-SUM(H$8:H11),IF(G12="V",1-SUM(H$8:H11)," ")))))</f>
        <v xml:space="preserve"> </v>
      </c>
      <c r="I12" s="68" t="str">
        <f t="shared" si="2"/>
        <v/>
      </c>
      <c r="J12" s="43" t="str">
        <f>IF(I12="A",$K12,IF(I12="B",$K12-SUM(J$8:J11),IF(I12="C",$K12-SUM(J$8:J11),IF(I12="D",$K12-SUM(J$8:J11),IF(I12="E",1-SUM(J$8:J11)," ")))))</f>
        <v xml:space="preserve"> </v>
      </c>
      <c r="K12" s="1">
        <f>IF(C$4=0,0,(SUM(D$8:D12)/C$4))</f>
        <v>0</v>
      </c>
      <c r="L12" s="9" t="str">
        <f t="shared" si="3"/>
        <v xml:space="preserve"> </v>
      </c>
      <c r="M12" s="2" t="str">
        <f>IF(U12=2,K12,IF(W12=2,K12-SUM(M$8:M11),IF(X12=2,K12-SUM(M$8:M11),IF(X11=2,1-SUM(M$8:M11)," "))))</f>
        <v xml:space="preserve"> </v>
      </c>
      <c r="N12" s="1" t="str">
        <f t="shared" si="4"/>
        <v xml:space="preserve"> </v>
      </c>
      <c r="P12" s="3" t="str">
        <f>IF(O12="Plus",$K12,IF(O12="Basis",$K12-SUM(P$8:P11),IF(O12="Breedte",$K12-SUM(P$8:P11),IF(O11="Breedte",1-SUM(P$8:P11)," "))))</f>
        <v xml:space="preserve"> </v>
      </c>
      <c r="Q12" s="57" t="str">
        <f t="shared" si="20"/>
        <v/>
      </c>
      <c r="R12" s="123">
        <f t="shared" si="19"/>
        <v>230</v>
      </c>
      <c r="S12" s="12">
        <f t="shared" si="5"/>
        <v>206</v>
      </c>
      <c r="T12" s="18">
        <f t="shared" si="6"/>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7"/>
        <v>1</v>
      </c>
      <c r="Z12" s="12">
        <f t="shared" si="8"/>
        <v>1</v>
      </c>
      <c r="AA12" s="12">
        <f t="shared" si="9"/>
        <v>1</v>
      </c>
      <c r="AB12" s="12">
        <f t="shared" si="10"/>
        <v>1</v>
      </c>
      <c r="AD12" s="12">
        <f t="shared" si="11"/>
        <v>206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4"/>
        <v>1</v>
      </c>
      <c r="AL12" s="12">
        <f t="shared" si="15"/>
        <v>1</v>
      </c>
      <c r="AM12" s="12">
        <f t="shared" si="16"/>
        <v>1</v>
      </c>
      <c r="AQ12" s="49" t="s">
        <v>29</v>
      </c>
      <c r="AR12" s="50">
        <v>0.2</v>
      </c>
      <c r="AS12" s="144">
        <f>IF($U5=0,0,VLOOKUP("V",$G:$S,13,FALSE))</f>
        <v>50</v>
      </c>
      <c r="AT12" s="144">
        <f>AU12*AT$14</f>
        <v>0</v>
      </c>
      <c r="AU12" s="145">
        <f>AV12-AV11</f>
        <v>0</v>
      </c>
      <c r="AV12" s="148">
        <f>IF($U5=0,0,VLOOKUP("V",$G:$S,5,FALSE))</f>
        <v>0</v>
      </c>
      <c r="BC12" s="71"/>
    </row>
    <row r="13" spans="1:55" ht="12" customHeight="1" x14ac:dyDescent="0.15">
      <c r="A13" s="5">
        <f t="shared" si="0"/>
        <v>0</v>
      </c>
      <c r="B13" s="5">
        <f t="shared" si="1"/>
        <v>0</v>
      </c>
      <c r="C13" s="14">
        <f t="shared" si="17"/>
        <v>205</v>
      </c>
      <c r="E13" s="56"/>
      <c r="F13" s="241">
        <f>VLOOKUP(C13,Blad1!$A:$C,3,0)</f>
        <v>230</v>
      </c>
      <c r="G13" s="67" t="str">
        <f t="shared" si="18"/>
        <v/>
      </c>
      <c r="H13" s="4" t="str">
        <f>IF(G13="I",$K13,IF(G13="II",$K13-SUM(H$8:H12),IF(G13="III",$K13-SUM(H$8:H12),IF(G13="IV",$K13-SUM(H$8:H12),IF(G13="V",1-SUM(H$8:H12)," ")))))</f>
        <v xml:space="preserve"> </v>
      </c>
      <c r="I13" s="68" t="str">
        <f t="shared" si="2"/>
        <v/>
      </c>
      <c r="J13" s="43" t="str">
        <f>IF(I13="A",$K13,IF(I13="B",$K13-SUM(J$8:J12),IF(I13="C",$K13-SUM(J$8:J12),IF(I13="D",$K13-SUM(J$8:J12),IF(I13="E",1-SUM(J$8:J12)," ")))))</f>
        <v xml:space="preserve"> </v>
      </c>
      <c r="K13" s="1">
        <f>IF(C$4=0,0,(SUM(D$8:D13)/C$4))</f>
        <v>0</v>
      </c>
      <c r="L13" s="9" t="str">
        <f t="shared" si="3"/>
        <v xml:space="preserve"> </v>
      </c>
      <c r="M13" s="2" t="str">
        <f>IF(U13=2,K13,IF(W13=2,K13-SUM(M$8:M12),IF(X13=2,K13-SUM(M$8:M12),IF(X12=2,1-SUM(M$8:M12)," "))))</f>
        <v xml:space="preserve"> </v>
      </c>
      <c r="N13" s="1" t="str">
        <f t="shared" si="4"/>
        <v xml:space="preserve"> </v>
      </c>
      <c r="P13" s="3" t="str">
        <f>IF(O13="Plus",$K13,IF(O13="Basis",$K13-SUM(P$8:P12),IF(O13="Breedte",$K13-SUM(P$8:P12),IF(O12="Breedte",1-SUM(P$8:P12)," "))))</f>
        <v xml:space="preserve"> </v>
      </c>
      <c r="Q13" s="57" t="str">
        <f t="shared" si="20"/>
        <v/>
      </c>
      <c r="R13" s="123">
        <f t="shared" si="19"/>
        <v>230</v>
      </c>
      <c r="S13" s="12">
        <f t="shared" si="5"/>
        <v>205</v>
      </c>
      <c r="T13" s="18">
        <f t="shared" si="6"/>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7"/>
        <v>1</v>
      </c>
      <c r="Z13" s="12">
        <f t="shared" si="8"/>
        <v>1</v>
      </c>
      <c r="AA13" s="12">
        <f t="shared" si="9"/>
        <v>1</v>
      </c>
      <c r="AB13" s="12">
        <f t="shared" si="10"/>
        <v>1</v>
      </c>
      <c r="AD13" s="12">
        <f t="shared" si="11"/>
        <v>205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4"/>
        <v>1</v>
      </c>
      <c r="AL13" s="12">
        <f t="shared" si="15"/>
        <v>1</v>
      </c>
      <c r="AM13" s="12">
        <f t="shared" si="16"/>
        <v>1</v>
      </c>
      <c r="AQ13" s="49"/>
      <c r="AR13" s="50"/>
      <c r="AS13" s="144"/>
      <c r="AT13" s="144"/>
      <c r="AU13" s="145"/>
      <c r="AV13" s="148">
        <f>IF(SUM(AT10:AT12)&lt;AT14,1,0)</f>
        <v>0</v>
      </c>
      <c r="BC13" s="71"/>
    </row>
    <row r="14" spans="1:55" ht="12" customHeight="1" thickBot="1" x14ac:dyDescent="0.2">
      <c r="A14" s="5">
        <f t="shared" si="0"/>
        <v>0</v>
      </c>
      <c r="B14" s="5">
        <f t="shared" si="1"/>
        <v>0</v>
      </c>
      <c r="C14" s="14">
        <f t="shared" si="17"/>
        <v>204</v>
      </c>
      <c r="E14" s="56"/>
      <c r="F14" s="241">
        <f>VLOOKUP(C14,Blad1!$A:$C,3,0)</f>
        <v>230</v>
      </c>
      <c r="G14" s="67" t="str">
        <f t="shared" si="18"/>
        <v/>
      </c>
      <c r="H14" s="4" t="str">
        <f>IF(G14="I",$K14,IF(G14="II",$K14-SUM(H$8:H13),IF(G14="III",$K14-SUM(H$8:H13),IF(G14="IV",$K14-SUM(H$8:H13),IF(G14="V",1-SUM(H$8:H13)," ")))))</f>
        <v xml:space="preserve"> </v>
      </c>
      <c r="I14" s="68" t="str">
        <f t="shared" si="2"/>
        <v/>
      </c>
      <c r="J14" s="43" t="str">
        <f>IF(I14="A",$K14,IF(I14="B",$K14-SUM(J$8:J13),IF(I14="C",$K14-SUM(J$8:J13),IF(I14="D",$K14-SUM(J$8:J13),IF(I14="E",1-SUM(J$8:J13)," ")))))</f>
        <v xml:space="preserve"> </v>
      </c>
      <c r="K14" s="1">
        <f>IF(C$4=0,0,(SUM(D$8:D14)/C$4))</f>
        <v>0</v>
      </c>
      <c r="L14" s="9" t="str">
        <f t="shared" si="3"/>
        <v xml:space="preserve"> </v>
      </c>
      <c r="M14" s="2" t="str">
        <f>IF(U14=2,K14,IF(W14=2,K14-SUM(M$8:M13),IF(X14=2,K14-SUM(M$8:M13),IF(X13=2,1-SUM(M$8:M13)," "))))</f>
        <v xml:space="preserve"> </v>
      </c>
      <c r="N14" s="1" t="str">
        <f t="shared" si="4"/>
        <v xml:space="preserve"> </v>
      </c>
      <c r="P14" s="3" t="str">
        <f>IF(O14="Plus",$K14,IF(O14="Basis",$K14-SUM(P$8:P13),IF(O14="Breedte",$K14-SUM(P$8:P13),IF(O13="Breedte",1-SUM(P$8:P13)," "))))</f>
        <v xml:space="preserve"> </v>
      </c>
      <c r="Q14" s="57" t="str">
        <f t="shared" si="20"/>
        <v/>
      </c>
      <c r="R14" s="123">
        <f t="shared" si="19"/>
        <v>230</v>
      </c>
      <c r="S14" s="12">
        <f t="shared" si="5"/>
        <v>204</v>
      </c>
      <c r="T14" s="18">
        <f t="shared" si="6"/>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7"/>
        <v>1</v>
      </c>
      <c r="Z14" s="12">
        <f t="shared" si="8"/>
        <v>1</v>
      </c>
      <c r="AA14" s="12">
        <f t="shared" si="9"/>
        <v>1</v>
      </c>
      <c r="AB14" s="12">
        <f t="shared" si="10"/>
        <v>1</v>
      </c>
      <c r="AD14" s="12">
        <f t="shared" si="11"/>
        <v>204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4"/>
        <v>1</v>
      </c>
      <c r="AL14" s="12">
        <f t="shared" si="15"/>
        <v>1</v>
      </c>
      <c r="AM14" s="12">
        <f t="shared" si="16"/>
        <v>1</v>
      </c>
      <c r="AQ14" s="34"/>
      <c r="AR14" s="35"/>
      <c r="AS14" s="146"/>
      <c r="AT14" s="147">
        <f>$C$4</f>
        <v>0</v>
      </c>
      <c r="AU14" s="146"/>
      <c r="AV14" s="149"/>
      <c r="BC14" s="71"/>
    </row>
    <row r="15" spans="1:55" ht="12" customHeight="1" thickTop="1" thickBot="1" x14ac:dyDescent="0.2">
      <c r="A15" s="5">
        <f t="shared" si="0"/>
        <v>0</v>
      </c>
      <c r="B15" s="5">
        <f t="shared" si="1"/>
        <v>0</v>
      </c>
      <c r="C15" s="14">
        <f t="shared" si="17"/>
        <v>203</v>
      </c>
      <c r="F15" s="241">
        <f>VLOOKUP(C15,Blad1!$A:$C,3,0)</f>
        <v>230</v>
      </c>
      <c r="G15" s="67" t="str">
        <f t="shared" si="18"/>
        <v/>
      </c>
      <c r="H15" s="4" t="str">
        <f>IF(G15="I",$K15,IF(G15="II",$K15-SUM(H$8:H14),IF(G15="III",$K15-SUM(H$8:H14),IF(G15="IV",$K15-SUM(H$8:H14),IF(G15="V",1-SUM(H$8:H14)," ")))))</f>
        <v xml:space="preserve"> </v>
      </c>
      <c r="I15" s="68" t="str">
        <f t="shared" si="2"/>
        <v/>
      </c>
      <c r="J15" s="43" t="str">
        <f>IF(I15="A",$K15,IF(I15="B",$K15-SUM(J$8:J14),IF(I15="C",$K15-SUM(J$8:J14),IF(I15="D",$K15-SUM(J$8:J14),IF(I15="E",1-SUM(J$8:J14)," ")))))</f>
        <v xml:space="preserve"> </v>
      </c>
      <c r="K15" s="1">
        <f>IF(C$4=0,0,(SUM(D$8:D15)/C$4))</f>
        <v>0</v>
      </c>
      <c r="L15" s="9" t="str">
        <f t="shared" si="3"/>
        <v xml:space="preserve"> </v>
      </c>
      <c r="M15" s="2" t="str">
        <f>IF(U15=2,K15,IF(W15=2,K15-SUM(M$8:M14),IF(X15=2,K15-SUM(M$8:M14),IF(X14=2,1-SUM(M$8:M14)," "))))</f>
        <v xml:space="preserve"> </v>
      </c>
      <c r="N15" s="1" t="str">
        <f t="shared" si="4"/>
        <v xml:space="preserve"> </v>
      </c>
      <c r="P15" s="3" t="str">
        <f>IF(O15="Plus",$K15,IF(O15="Basis",$K15-SUM(P$8:P14),IF(O15="Breedte",$K15-SUM(P$8:P14),IF(O14="Breedte",1-SUM(P$8:P14)," "))))</f>
        <v xml:space="preserve"> </v>
      </c>
      <c r="Q15" s="57" t="str">
        <f t="shared" si="20"/>
        <v/>
      </c>
      <c r="R15" s="123">
        <f t="shared" si="19"/>
        <v>230</v>
      </c>
      <c r="S15" s="12">
        <f t="shared" si="5"/>
        <v>203</v>
      </c>
      <c r="T15" s="18">
        <f t="shared" si="6"/>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7"/>
        <v>1</v>
      </c>
      <c r="Z15" s="12">
        <f t="shared" si="8"/>
        <v>1</v>
      </c>
      <c r="AA15" s="12">
        <f t="shared" si="9"/>
        <v>1</v>
      </c>
      <c r="AB15" s="12">
        <f t="shared" si="10"/>
        <v>1</v>
      </c>
      <c r="AD15" s="12">
        <f t="shared" si="11"/>
        <v>203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4"/>
        <v>1</v>
      </c>
      <c r="AL15" s="12">
        <f t="shared" si="15"/>
        <v>1</v>
      </c>
      <c r="AM15" s="12">
        <f t="shared" si="16"/>
        <v>1</v>
      </c>
      <c r="AV15" s="129"/>
      <c r="AW15" s="135"/>
      <c r="AX15" s="135"/>
    </row>
    <row r="16" spans="1:55" ht="12" customHeight="1" thickTop="1" thickBot="1" x14ac:dyDescent="0.2">
      <c r="A16" s="5">
        <f t="shared" si="0"/>
        <v>0</v>
      </c>
      <c r="B16" s="5">
        <f t="shared" si="1"/>
        <v>0</v>
      </c>
      <c r="C16" s="14">
        <f t="shared" si="17"/>
        <v>202</v>
      </c>
      <c r="E16" s="56"/>
      <c r="F16" s="241">
        <f>VLOOKUP(C16,Blad1!$A:$C,3,0)</f>
        <v>230</v>
      </c>
      <c r="G16" s="67" t="str">
        <f t="shared" si="18"/>
        <v/>
      </c>
      <c r="H16" s="4" t="str">
        <f>IF(G16="I",$K16,IF(G16="II",$K16-SUM(H$8:H15),IF(G16="III",$K16-SUM(H$8:H15),IF(G16="IV",$K16-SUM(H$8:H15),IF(G16="V",1-SUM(H$8:H15)," ")))))</f>
        <v xml:space="preserve"> </v>
      </c>
      <c r="I16" s="68" t="str">
        <f t="shared" si="2"/>
        <v/>
      </c>
      <c r="J16" s="43" t="str">
        <f>IF(I16="A",$K16,IF(I16="B",$K16-SUM(J$8:J15),IF(I16="C",$K16-SUM(J$8:J15),IF(I16="D",$K16-SUM(J$8:J15),IF(I16="E",1-SUM(J$8:J15)," ")))))</f>
        <v xml:space="preserve"> </v>
      </c>
      <c r="K16" s="1">
        <f>IF(C$4=0,0,(SUM(D$8:D16)/C$4))</f>
        <v>0</v>
      </c>
      <c r="L16" s="9" t="str">
        <f t="shared" si="3"/>
        <v xml:space="preserve"> </v>
      </c>
      <c r="M16" s="2" t="str">
        <f>IF(U16=2,K16,IF(W16=2,K16-SUM(M$8:M15),IF(X16=2,K16-SUM(M$8:M15),IF(X15=2,1-SUM(M$8:M15)," "))))</f>
        <v xml:space="preserve"> </v>
      </c>
      <c r="N16" s="1" t="str">
        <f t="shared" si="4"/>
        <v xml:space="preserve"> </v>
      </c>
      <c r="P16" s="3" t="str">
        <f>IF(O16="Plus",$K16,IF(O16="Basis",$K16-SUM(P$8:P15),IF(O16="Breedte",$K16-SUM(P$8:P15),IF(O15="Breedte",1-SUM(P$8:P15)," "))))</f>
        <v xml:space="preserve"> </v>
      </c>
      <c r="Q16" s="57" t="str">
        <f t="shared" si="20"/>
        <v/>
      </c>
      <c r="R16" s="123">
        <f t="shared" si="19"/>
        <v>230</v>
      </c>
      <c r="S16" s="12">
        <f t="shared" si="5"/>
        <v>202</v>
      </c>
      <c r="T16" s="18">
        <f t="shared" si="6"/>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7"/>
        <v>1</v>
      </c>
      <c r="Z16" s="12">
        <f t="shared" si="8"/>
        <v>1</v>
      </c>
      <c r="AA16" s="12">
        <f t="shared" si="9"/>
        <v>1</v>
      </c>
      <c r="AB16" s="12">
        <f t="shared" si="10"/>
        <v>1</v>
      </c>
      <c r="AD16" s="12">
        <f t="shared" si="11"/>
        <v>202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4"/>
        <v>1</v>
      </c>
      <c r="AL16" s="12">
        <f t="shared" si="15"/>
        <v>1</v>
      </c>
      <c r="AM16" s="12">
        <f t="shared" si="16"/>
        <v>1</v>
      </c>
      <c r="AP16" s="44"/>
      <c r="AQ16" s="27" t="s">
        <v>6</v>
      </c>
      <c r="AR16" s="28"/>
      <c r="AS16" s="28" t="s">
        <v>8</v>
      </c>
      <c r="AT16" s="28"/>
      <c r="AU16" s="28"/>
      <c r="AV16" s="51"/>
      <c r="AW16" s="140"/>
      <c r="AX16" s="131"/>
      <c r="AY16" s="28" t="s">
        <v>9</v>
      </c>
      <c r="AZ16" s="28"/>
      <c r="BA16" s="28"/>
      <c r="BB16" s="29"/>
    </row>
    <row r="17" spans="1:55" ht="12" customHeight="1" thickTop="1" x14ac:dyDescent="0.15">
      <c r="A17" s="5">
        <f t="shared" si="0"/>
        <v>0</v>
      </c>
      <c r="B17" s="5">
        <f t="shared" si="1"/>
        <v>0</v>
      </c>
      <c r="C17" s="14">
        <f t="shared" si="17"/>
        <v>201</v>
      </c>
      <c r="F17" s="241">
        <f>VLOOKUP(C17,Blad1!$A:$C,3,0)</f>
        <v>230</v>
      </c>
      <c r="G17" s="67" t="str">
        <f t="shared" si="18"/>
        <v/>
      </c>
      <c r="H17" s="4" t="str">
        <f>IF(G17="I",$K17,IF(G17="II",$K17-SUM(H$8:H16),IF(G17="III",$K17-SUM(H$8:H16),IF(G17="IV",$K17-SUM(H$8:H16),IF(G17="V",1-SUM(H$8:H16)," ")))))</f>
        <v xml:space="preserve"> </v>
      </c>
      <c r="I17" s="68" t="str">
        <f t="shared" si="2"/>
        <v/>
      </c>
      <c r="J17" s="43" t="str">
        <f>IF(I17="A",$K17,IF(I17="B",$K17-SUM(J$8:J16),IF(I17="C",$K17-SUM(J$8:J16),IF(I17="D",$K17-SUM(J$8:J16),IF(I17="E",1-SUM(J$8:J16)," ")))))</f>
        <v xml:space="preserve"> </v>
      </c>
      <c r="K17" s="1">
        <f>IF(C$4=0,0,(SUM(D$8:D17)/C$4))</f>
        <v>0</v>
      </c>
      <c r="L17" s="9" t="str">
        <f t="shared" si="3"/>
        <v xml:space="preserve"> </v>
      </c>
      <c r="M17" s="2" t="str">
        <f>IF(U17=2,K17,IF(W17=2,K17-SUM(M$8:M16),IF(X17=2,K17-SUM(M$8:M16),IF(X16=2,1-SUM(M$8:M16)," "))))</f>
        <v xml:space="preserve"> </v>
      </c>
      <c r="N17" s="1" t="str">
        <f t="shared" si="4"/>
        <v xml:space="preserve"> </v>
      </c>
      <c r="P17" s="3" t="str">
        <f>IF(O17="Plus",$K17,IF(O17="Basis",$K17-SUM(P$8:P16),IF(O17="Breedte",$K17-SUM(P$8:P16),IF(O16="Breedte",1-SUM(P$8:P16)," "))))</f>
        <v xml:space="preserve"> </v>
      </c>
      <c r="Q17" s="57" t="str">
        <f t="shared" si="20"/>
        <v/>
      </c>
      <c r="R17" s="123">
        <f t="shared" si="19"/>
        <v>230</v>
      </c>
      <c r="S17" s="12">
        <f t="shared" si="5"/>
        <v>201</v>
      </c>
      <c r="T17" s="18">
        <f t="shared" si="6"/>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7"/>
        <v>1</v>
      </c>
      <c r="Z17" s="12">
        <f t="shared" si="8"/>
        <v>1</v>
      </c>
      <c r="AA17" s="12">
        <f t="shared" si="9"/>
        <v>1</v>
      </c>
      <c r="AB17" s="12">
        <f t="shared" si="10"/>
        <v>1</v>
      </c>
      <c r="AD17" s="12">
        <f t="shared" si="11"/>
        <v>201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4"/>
        <v>1</v>
      </c>
      <c r="AL17" s="12">
        <f t="shared" si="15"/>
        <v>1</v>
      </c>
      <c r="AM17" s="12">
        <f t="shared" si="16"/>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2">
      <c r="A18" s="5">
        <f t="shared" si="0"/>
        <v>0</v>
      </c>
      <c r="B18" s="5">
        <f t="shared" si="1"/>
        <v>0</v>
      </c>
      <c r="C18" s="14">
        <f t="shared" si="17"/>
        <v>200</v>
      </c>
      <c r="E18" s="56"/>
      <c r="F18" s="241">
        <f>VLOOKUP(C18,Blad1!$A:$C,3,0)</f>
        <v>230</v>
      </c>
      <c r="G18" s="67" t="str">
        <f t="shared" si="18"/>
        <v/>
      </c>
      <c r="H18" s="4" t="str">
        <f>IF(G18="I",$K18,IF(G18="II",$K18-SUM(H$8:H17),IF(G18="III",$K18-SUM(H$8:H17),IF(G18="IV",$K18-SUM(H$8:H17),IF(G18="V",1-SUM(H$8:H17)," ")))))</f>
        <v xml:space="preserve"> </v>
      </c>
      <c r="I18" s="68" t="str">
        <f t="shared" si="2"/>
        <v/>
      </c>
      <c r="J18" s="43" t="str">
        <f>IF(I18="A",$K18,IF(I18="B",$K18-SUM(J$8:J17),IF(I18="C",$K18-SUM(J$8:J17),IF(I18="D",$K18-SUM(J$8:J17),IF(I18="E",1-SUM(J$8:J17)," ")))))</f>
        <v xml:space="preserve"> </v>
      </c>
      <c r="K18" s="1">
        <f>IF(C$4=0,0,(SUM(D$8:D18)/C$4))</f>
        <v>0</v>
      </c>
      <c r="L18" s="9" t="str">
        <f t="shared" si="3"/>
        <v xml:space="preserve"> </v>
      </c>
      <c r="M18" s="2" t="str">
        <f>IF(U18=2,K18,IF(W18=2,K18-SUM(M$8:M17),IF(X18=2,K18-SUM(M$8:M17),IF(X17=2,1-SUM(M$8:M17)," "))))</f>
        <v xml:space="preserve"> </v>
      </c>
      <c r="N18" s="1" t="str">
        <f t="shared" si="4"/>
        <v xml:space="preserve"> </v>
      </c>
      <c r="P18" s="3" t="str">
        <f>IF(O18="Plus",$K18,IF(O18="Basis",$K18-SUM(P$8:P17),IF(O18="Breedte",$K18-SUM(P$8:P17),IF(O17="Breedte",1-SUM(P$8:P17)," "))))</f>
        <v xml:space="preserve"> </v>
      </c>
      <c r="Q18" s="57" t="str">
        <f t="shared" si="20"/>
        <v/>
      </c>
      <c r="R18" s="123">
        <f t="shared" si="19"/>
        <v>230</v>
      </c>
      <c r="S18" s="12">
        <f t="shared" si="5"/>
        <v>200</v>
      </c>
      <c r="T18" s="18">
        <f t="shared" si="6"/>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7"/>
        <v>1</v>
      </c>
      <c r="Z18" s="12">
        <f t="shared" si="8"/>
        <v>1</v>
      </c>
      <c r="AA18" s="12">
        <f t="shared" si="9"/>
        <v>1</v>
      </c>
      <c r="AB18" s="12">
        <f t="shared" si="10"/>
        <v>1</v>
      </c>
      <c r="AD18" s="12">
        <f t="shared" si="11"/>
        <v>200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4"/>
        <v>1</v>
      </c>
      <c r="AL18" s="12">
        <f t="shared" si="15"/>
        <v>1</v>
      </c>
      <c r="AM18" s="12">
        <f t="shared" si="16"/>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7"/>
        <v>199</v>
      </c>
      <c r="F19" s="241">
        <f>VLOOKUP(C19,Blad1!$A:$C,3,0)</f>
        <v>230</v>
      </c>
      <c r="G19" s="67" t="str">
        <f t="shared" si="18"/>
        <v/>
      </c>
      <c r="H19" s="4" t="str">
        <f>IF(G19="I",$K19,IF(G19="II",$K19-SUM(H$8:H18),IF(G19="III",$K19-SUM(H$8:H18),IF(G19="IV",$K19-SUM(H$8:H18),IF(G19="V",1-SUM(H$8:H18)," ")))))</f>
        <v xml:space="preserve"> </v>
      </c>
      <c r="I19" s="68" t="str">
        <f t="shared" si="2"/>
        <v/>
      </c>
      <c r="J19" s="43" t="str">
        <f>IF(I19="A",$K19,IF(I19="B",$K19-SUM(J$8:J18),IF(I19="C",$K19-SUM(J$8:J18),IF(I19="D",$K19-SUM(J$8:J18),IF(I19="E",1-SUM(J$8:J18)," ")))))</f>
        <v xml:space="preserve"> </v>
      </c>
      <c r="K19" s="1">
        <f>IF(C$4=0,0,(SUM(D$8:D19)/C$4))</f>
        <v>0</v>
      </c>
      <c r="L19" s="9" t="str">
        <f t="shared" si="3"/>
        <v xml:space="preserve"> </v>
      </c>
      <c r="M19" s="2" t="str">
        <f>IF(U19=2,K19,IF(W19=2,K19-SUM(M$8:M18),IF(X19=2,K19-SUM(M$8:M18),IF(X18=2,1-SUM(M$8:M18)," "))))</f>
        <v xml:space="preserve"> </v>
      </c>
      <c r="N19" s="1" t="str">
        <f t="shared" si="4"/>
        <v xml:space="preserve"> </v>
      </c>
      <c r="P19" s="3" t="str">
        <f>IF(O19="Plus",$K19,IF(O19="Basis",$K19-SUM(P$8:P18),IF(O19="Breedte",$K19-SUM(P$8:P18),IF(O18="Breedte",1-SUM(P$8:P18)," "))))</f>
        <v xml:space="preserve"> </v>
      </c>
      <c r="Q19" s="57" t="str">
        <f t="shared" si="20"/>
        <v/>
      </c>
      <c r="R19" s="123">
        <f t="shared" si="19"/>
        <v>230</v>
      </c>
      <c r="S19" s="12">
        <f t="shared" si="5"/>
        <v>199</v>
      </c>
      <c r="T19" s="18">
        <f t="shared" si="6"/>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7"/>
        <v>1</v>
      </c>
      <c r="Z19" s="12">
        <f t="shared" si="8"/>
        <v>1</v>
      </c>
      <c r="AA19" s="12">
        <f t="shared" si="9"/>
        <v>1</v>
      </c>
      <c r="AB19" s="12">
        <f t="shared" si="10"/>
        <v>1</v>
      </c>
      <c r="AD19" s="12">
        <f t="shared" si="11"/>
        <v>199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4"/>
        <v>1</v>
      </c>
      <c r="AL19" s="12">
        <f t="shared" si="15"/>
        <v>1</v>
      </c>
      <c r="AM19" s="12">
        <f t="shared" si="16"/>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7"/>
        <v>198</v>
      </c>
      <c r="F20" s="241">
        <f>VLOOKUP(C20,Blad1!$A:$C,3,0)</f>
        <v>230</v>
      </c>
      <c r="G20" s="67" t="str">
        <f t="shared" si="18"/>
        <v/>
      </c>
      <c r="H20" s="4" t="str">
        <f>IF(G20="I",$K20,IF(G20="II",$K20-SUM(H$8:H19),IF(G20="III",$K20-SUM(H$8:H19),IF(G20="IV",$K20-SUM(H$8:H19),IF(G20="V",1-SUM(H$8:H19)," ")))))</f>
        <v xml:space="preserve"> </v>
      </c>
      <c r="I20" s="68" t="str">
        <f t="shared" si="2"/>
        <v/>
      </c>
      <c r="J20" s="43" t="str">
        <f>IF(I20="A",$K20,IF(I20="B",$K20-SUM(J$8:J19),IF(I20="C",$K20-SUM(J$8:J19),IF(I20="D",$K20-SUM(J$8:J19),IF(I20="E",1-SUM(J$8:J19)," ")))))</f>
        <v xml:space="preserve"> </v>
      </c>
      <c r="K20" s="1">
        <f>IF(C$4=0,0,(SUM(D$8:D20)/C$4))</f>
        <v>0</v>
      </c>
      <c r="L20" s="9" t="str">
        <f t="shared" si="3"/>
        <v xml:space="preserve"> </v>
      </c>
      <c r="M20" s="2" t="str">
        <f>IF(U20=2,K20,IF(W20=2,K20-SUM(M$8:M19),IF(X20=2,K20-SUM(M$8:M19),IF(X19=2,1-SUM(M$8:M19)," "))))</f>
        <v xml:space="preserve"> </v>
      </c>
      <c r="N20" s="1" t="str">
        <f t="shared" si="4"/>
        <v xml:space="preserve"> </v>
      </c>
      <c r="P20" s="3" t="str">
        <f>IF(O20="Plus",$K20,IF(O20="Basis",$K20-SUM(P$8:P19),IF(O20="Breedte",$K20-SUM(P$8:P19),IF(O19="Breedte",1-SUM(P$8:P19)," "))))</f>
        <v xml:space="preserve"> </v>
      </c>
      <c r="Q20" s="57" t="str">
        <f t="shared" si="20"/>
        <v/>
      </c>
      <c r="R20" s="123">
        <f t="shared" si="19"/>
        <v>230</v>
      </c>
      <c r="S20" s="12">
        <f t="shared" si="5"/>
        <v>198</v>
      </c>
      <c r="T20" s="18">
        <f t="shared" si="6"/>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7"/>
        <v>1</v>
      </c>
      <c r="Z20" s="12">
        <f t="shared" si="8"/>
        <v>1</v>
      </c>
      <c r="AA20" s="12">
        <f t="shared" si="9"/>
        <v>1</v>
      </c>
      <c r="AB20" s="12">
        <f t="shared" si="10"/>
        <v>1</v>
      </c>
      <c r="AD20" s="12">
        <f t="shared" si="11"/>
        <v>198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4"/>
        <v>1</v>
      </c>
      <c r="AL20" s="12">
        <f t="shared" si="15"/>
        <v>1</v>
      </c>
      <c r="AM20" s="12">
        <f t="shared" si="16"/>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7"/>
        <v>197</v>
      </c>
      <c r="E21" s="56"/>
      <c r="F21" s="241">
        <f>VLOOKUP(C21,Blad1!$A:$C,3,0)</f>
        <v>230</v>
      </c>
      <c r="G21" s="67" t="str">
        <f t="shared" si="18"/>
        <v/>
      </c>
      <c r="H21" s="4" t="str">
        <f>IF(G21="I",$K21,IF(G21="II",$K21-SUM(H$8:H20),IF(G21="III",$K21-SUM(H$8:H20),IF(G21="IV",$K21-SUM(H$8:H20),IF(G21="V",1-SUM(H$8:H20)," ")))))</f>
        <v xml:space="preserve"> </v>
      </c>
      <c r="I21" s="68" t="str">
        <f t="shared" si="2"/>
        <v/>
      </c>
      <c r="J21" s="43" t="str">
        <f>IF(I21="A",$K21,IF(I21="B",$K21-SUM(J$8:J20),IF(I21="C",$K21-SUM(J$8:J20),IF(I21="D",$K21-SUM(J$8:J20),IF(I21="E",1-SUM(J$8:J20)," ")))))</f>
        <v xml:space="preserve"> </v>
      </c>
      <c r="K21" s="1">
        <f>IF(C$4=0,0,(SUM(D$8:D21)/C$4))</f>
        <v>0</v>
      </c>
      <c r="L21" s="9" t="str">
        <f t="shared" si="3"/>
        <v xml:space="preserve"> </v>
      </c>
      <c r="M21" s="2" t="str">
        <f>IF(U21=2,K21,IF(W21=2,K21-SUM(M$8:M20),IF(X21=2,K21-SUM(M$8:M20),IF(X20=2,1-SUM(M$8:M20)," "))))</f>
        <v xml:space="preserve"> </v>
      </c>
      <c r="N21" s="1" t="str">
        <f t="shared" si="4"/>
        <v xml:space="preserve"> </v>
      </c>
      <c r="P21" s="3" t="str">
        <f>IF(O21="Plus",$K21,IF(O21="Basis",$K21-SUM(P$8:P20),IF(O21="Breedte",$K21-SUM(P$8:P20),IF(O20="Breedte",1-SUM(P$8:P20)," "))))</f>
        <v xml:space="preserve"> </v>
      </c>
      <c r="Q21" s="57" t="str">
        <f t="shared" si="20"/>
        <v/>
      </c>
      <c r="R21" s="123">
        <f t="shared" si="19"/>
        <v>230</v>
      </c>
      <c r="S21" s="12">
        <f t="shared" si="5"/>
        <v>197</v>
      </c>
      <c r="T21" s="18">
        <f t="shared" si="6"/>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7"/>
        <v>1</v>
      </c>
      <c r="Z21" s="12">
        <f t="shared" si="8"/>
        <v>1</v>
      </c>
      <c r="AA21" s="12">
        <f t="shared" si="9"/>
        <v>1</v>
      </c>
      <c r="AB21" s="12">
        <f t="shared" si="10"/>
        <v>1</v>
      </c>
      <c r="AD21" s="12">
        <f t="shared" si="11"/>
        <v>197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4"/>
        <v>1</v>
      </c>
      <c r="AL21" s="12">
        <f t="shared" si="15"/>
        <v>1</v>
      </c>
      <c r="AM21" s="12">
        <f t="shared" si="16"/>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2">
      <c r="A22" s="5">
        <f t="shared" si="0"/>
        <v>0</v>
      </c>
      <c r="B22" s="5">
        <f t="shared" si="1"/>
        <v>0</v>
      </c>
      <c r="C22" s="14">
        <f t="shared" si="17"/>
        <v>196</v>
      </c>
      <c r="E22" s="56"/>
      <c r="F22" s="241">
        <f>VLOOKUP(C22,Blad1!$A:$C,3,0)</f>
        <v>230</v>
      </c>
      <c r="G22" s="67" t="str">
        <f t="shared" si="18"/>
        <v/>
      </c>
      <c r="H22" s="4" t="str">
        <f>IF(G22="I",$K22,IF(G22="II",$K22-SUM(H$8:H21),IF(G22="III",$K22-SUM(H$8:H21),IF(G22="IV",$K22-SUM(H$8:H21),IF(G22="V",1-SUM(H$8:H21)," ")))))</f>
        <v xml:space="preserve"> </v>
      </c>
      <c r="I22" s="68" t="str">
        <f t="shared" si="2"/>
        <v/>
      </c>
      <c r="J22" s="43" t="str">
        <f>IF(I22="A",$K22,IF(I22="B",$K22-SUM(J$8:J21),IF(I22="C",$K22-SUM(J$8:J21),IF(I22="D",$K22-SUM(J$8:J21),IF(I22="E",1-SUM(J$8:J21)," ")))))</f>
        <v xml:space="preserve"> </v>
      </c>
      <c r="K22" s="1">
        <f>IF(C$4=0,0,(SUM(D$8:D22)/C$4))</f>
        <v>0</v>
      </c>
      <c r="L22" s="9" t="str">
        <f t="shared" si="3"/>
        <v xml:space="preserve"> </v>
      </c>
      <c r="M22" s="2" t="str">
        <f>IF(U22=2,K22,IF(W22=2,K22-SUM(M$8:M21),IF(X22=2,K22-SUM(M$8:M21),IF(X21=2,1-SUM(M$8:M21)," "))))</f>
        <v xml:space="preserve"> </v>
      </c>
      <c r="N22" s="1" t="str">
        <f t="shared" si="4"/>
        <v xml:space="preserve"> </v>
      </c>
      <c r="P22" s="3" t="str">
        <f>IF(O22="Plus",$K22,IF(O22="Basis",$K22-SUM(P$8:P21),IF(O22="Breedte",$K22-SUM(P$8:P21),IF(O21="Breedte",1-SUM(P$8:P21)," "))))</f>
        <v xml:space="preserve"> </v>
      </c>
      <c r="Q22" s="57" t="str">
        <f t="shared" si="20"/>
        <v/>
      </c>
      <c r="R22" s="123">
        <f t="shared" si="19"/>
        <v>230</v>
      </c>
      <c r="S22" s="12">
        <f t="shared" si="5"/>
        <v>196</v>
      </c>
      <c r="T22" s="18">
        <f t="shared" si="6"/>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7"/>
        <v>1</v>
      </c>
      <c r="Z22" s="12">
        <f t="shared" si="8"/>
        <v>1</v>
      </c>
      <c r="AA22" s="12">
        <f t="shared" si="9"/>
        <v>1</v>
      </c>
      <c r="AB22" s="12">
        <f t="shared" si="10"/>
        <v>1</v>
      </c>
      <c r="AD22" s="12">
        <f t="shared" si="11"/>
        <v>196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4"/>
        <v>1</v>
      </c>
      <c r="AL22" s="12">
        <f t="shared" si="15"/>
        <v>1</v>
      </c>
      <c r="AM22" s="12">
        <f t="shared" si="16"/>
        <v>1</v>
      </c>
      <c r="AP22" s="44"/>
      <c r="AQ22" s="52"/>
      <c r="AR22" s="53"/>
      <c r="AS22" s="36"/>
      <c r="AT22" s="142">
        <f>$C$4</f>
        <v>0</v>
      </c>
      <c r="AU22" s="36"/>
      <c r="AV22" s="36"/>
      <c r="AW22" s="60"/>
      <c r="AX22" s="141"/>
      <c r="AY22" s="37"/>
      <c r="AZ22" s="48">
        <f>AT22</f>
        <v>0</v>
      </c>
      <c r="BA22" s="37"/>
      <c r="BB22" s="38"/>
    </row>
    <row r="23" spans="1:55" ht="12" customHeight="1" thickTop="1" thickBot="1" x14ac:dyDescent="0.2">
      <c r="A23" s="5">
        <f t="shared" si="0"/>
        <v>0</v>
      </c>
      <c r="B23" s="5">
        <f t="shared" si="1"/>
        <v>0</v>
      </c>
      <c r="C23" s="14">
        <f t="shared" si="17"/>
        <v>195</v>
      </c>
      <c r="E23" s="56"/>
      <c r="F23" s="241">
        <f>VLOOKUP(C23,Blad1!$A:$C,3,0)</f>
        <v>229</v>
      </c>
      <c r="G23" s="67" t="str">
        <f t="shared" si="18"/>
        <v/>
      </c>
      <c r="H23" s="4" t="str">
        <f>IF(G23="I",$K23,IF(G23="II",$K23-SUM(H$8:H22),IF(G23="III",$K23-SUM(H$8:H22),IF(G23="IV",$K23-SUM(H$8:H22),IF(G23="V",1-SUM(H$8:H22)," ")))))</f>
        <v xml:space="preserve"> </v>
      </c>
      <c r="I23" s="68" t="str">
        <f t="shared" si="2"/>
        <v/>
      </c>
      <c r="J23" s="43" t="str">
        <f>IF(I23="A",$K23,IF(I23="B",$K23-SUM(J$8:J22),IF(I23="C",$K23-SUM(J$8:J22),IF(I23="D",$K23-SUM(J$8:J22),IF(I23="E",1-SUM(J$8:J22)," ")))))</f>
        <v xml:space="preserve"> </v>
      </c>
      <c r="K23" s="1">
        <f>IF(C$4=0,0,(SUM(D$8:D23)/C$4))</f>
        <v>0</v>
      </c>
      <c r="L23" s="9" t="str">
        <f t="shared" si="3"/>
        <v xml:space="preserve"> </v>
      </c>
      <c r="M23" s="2" t="str">
        <f>IF(U23=2,K23,IF(W23=2,K23-SUM(M$8:M22),IF(X23=2,K23-SUM(M$8:M22),IF(X22=2,1-SUM(M$8:M22)," "))))</f>
        <v xml:space="preserve"> </v>
      </c>
      <c r="N23" s="1" t="str">
        <f t="shared" si="4"/>
        <v xml:space="preserve"> </v>
      </c>
      <c r="P23" s="3" t="str">
        <f>IF(O23="Plus",$K23,IF(O23="Basis",$K23-SUM(P$8:P22),IF(O23="Breedte",$K23-SUM(P$8:P22),IF(O22="Breedte",1-SUM(P$8:P22)," "))))</f>
        <v xml:space="preserve"> </v>
      </c>
      <c r="Q23" s="57" t="str">
        <f t="shared" si="20"/>
        <v/>
      </c>
      <c r="R23" s="123">
        <f t="shared" si="19"/>
        <v>229</v>
      </c>
      <c r="S23" s="12">
        <f t="shared" si="5"/>
        <v>195</v>
      </c>
      <c r="T23" s="18">
        <f t="shared" si="6"/>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7"/>
        <v>1</v>
      </c>
      <c r="Z23" s="12">
        <f t="shared" si="8"/>
        <v>1</v>
      </c>
      <c r="AA23" s="12">
        <f t="shared" si="9"/>
        <v>1</v>
      </c>
      <c r="AB23" s="12">
        <f t="shared" si="10"/>
        <v>1</v>
      </c>
      <c r="AD23" s="12">
        <f t="shared" si="11"/>
        <v>195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4"/>
        <v>1</v>
      </c>
      <c r="AL23" s="12">
        <f t="shared" si="15"/>
        <v>1</v>
      </c>
      <c r="AM23" s="12">
        <f t="shared" si="16"/>
        <v>1</v>
      </c>
      <c r="AV23" s="134"/>
      <c r="AW23" s="134"/>
      <c r="AX23" s="134"/>
    </row>
    <row r="24" spans="1:55" ht="12" customHeight="1" thickTop="1" thickBot="1" x14ac:dyDescent="0.2">
      <c r="A24" s="5">
        <f t="shared" si="0"/>
        <v>0</v>
      </c>
      <c r="B24" s="5">
        <f t="shared" si="1"/>
        <v>0</v>
      </c>
      <c r="C24" s="14">
        <f t="shared" si="17"/>
        <v>194</v>
      </c>
      <c r="F24" s="241">
        <f>VLOOKUP(C24,Blad1!$A:$C,3,0)</f>
        <v>229</v>
      </c>
      <c r="G24" s="67" t="str">
        <f t="shared" si="18"/>
        <v/>
      </c>
      <c r="H24" s="4" t="str">
        <f>IF(G24="I",$K24,IF(G24="II",$K24-SUM(H$8:H23),IF(G24="III",$K24-SUM(H$8:H23),IF(G24="IV",$K24-SUM(H$8:H23),IF(G24="V",1-SUM(H$8:H23)," ")))))</f>
        <v xml:space="preserve"> </v>
      </c>
      <c r="I24" s="68" t="str">
        <f t="shared" si="2"/>
        <v/>
      </c>
      <c r="J24" s="43" t="str">
        <f>IF(I24="A",$K24,IF(I24="B",$K24-SUM(J$8:J23),IF(I24="C",$K24-SUM(J$8:J23),IF(I24="D",$K24-SUM(J$8:J23),IF(I24="E",1-SUM(J$8:J23)," ")))))</f>
        <v xml:space="preserve"> </v>
      </c>
      <c r="K24" s="1">
        <f>IF(C$4=0,0,(SUM(D$8:D24)/C$4))</f>
        <v>0</v>
      </c>
      <c r="L24" s="9" t="str">
        <f t="shared" si="3"/>
        <v xml:space="preserve"> </v>
      </c>
      <c r="M24" s="2" t="str">
        <f>IF(U24=2,K24,IF(W24=2,K24-SUM(M$8:M23),IF(X24=2,K24-SUM(M$8:M23),IF(X23=2,1-SUM(M$8:M23)," "))))</f>
        <v xml:space="preserve"> </v>
      </c>
      <c r="N24" s="1" t="str">
        <f t="shared" si="4"/>
        <v xml:space="preserve"> </v>
      </c>
      <c r="P24" s="3" t="str">
        <f>IF(O24="Plus",$K24,IF(O24="Basis",$K24-SUM(P$8:P23),IF(O24="Breedte",$K24-SUM(P$8:P23),IF(O23="Breedte",1-SUM(P$8:P23)," "))))</f>
        <v xml:space="preserve"> </v>
      </c>
      <c r="Q24" s="57" t="str">
        <f t="shared" si="20"/>
        <v/>
      </c>
      <c r="R24" s="123">
        <f t="shared" si="19"/>
        <v>229</v>
      </c>
      <c r="S24" s="12">
        <f t="shared" si="5"/>
        <v>194</v>
      </c>
      <c r="T24" s="18">
        <f t="shared" si="6"/>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7"/>
        <v>1</v>
      </c>
      <c r="Z24" s="12">
        <f t="shared" si="8"/>
        <v>1</v>
      </c>
      <c r="AA24" s="12">
        <f t="shared" si="9"/>
        <v>1</v>
      </c>
      <c r="AB24" s="12">
        <f t="shared" si="10"/>
        <v>1</v>
      </c>
      <c r="AD24" s="12">
        <f t="shared" si="11"/>
        <v>194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4"/>
        <v>1</v>
      </c>
      <c r="AL24" s="12">
        <f t="shared" si="15"/>
        <v>1</v>
      </c>
      <c r="AM24" s="12">
        <f t="shared" si="16"/>
        <v>1</v>
      </c>
      <c r="AQ24" s="27" t="s">
        <v>6</v>
      </c>
      <c r="AR24" s="28"/>
      <c r="AS24" s="28" t="s">
        <v>8</v>
      </c>
      <c r="AT24" s="28"/>
      <c r="AU24" s="28"/>
      <c r="AV24" s="51"/>
      <c r="AW24" s="140"/>
      <c r="AX24" s="131"/>
      <c r="AY24" s="28" t="s">
        <v>9</v>
      </c>
      <c r="AZ24" s="28"/>
      <c r="BA24" s="28"/>
      <c r="BB24" s="29"/>
    </row>
    <row r="25" spans="1:55" ht="12" customHeight="1" thickTop="1" x14ac:dyDescent="0.15">
      <c r="A25" s="5">
        <f t="shared" si="0"/>
        <v>0</v>
      </c>
      <c r="B25" s="5">
        <f t="shared" si="1"/>
        <v>0</v>
      </c>
      <c r="C25" s="14">
        <f t="shared" si="17"/>
        <v>193</v>
      </c>
      <c r="E25" s="56"/>
      <c r="F25" s="241">
        <f>VLOOKUP(C25,Blad1!$A:$C,3,0)</f>
        <v>228</v>
      </c>
      <c r="G25" s="67" t="str">
        <f t="shared" si="18"/>
        <v/>
      </c>
      <c r="H25" s="4" t="str">
        <f>IF(G25="I",$K25,IF(G25="II",$K25-SUM(H$8:H24),IF(G25="III",$K25-SUM(H$8:H24),IF(G25="IV",$K25-SUM(H$8:H24),IF(G25="V",1-SUM(H$8:H24)," ")))))</f>
        <v xml:space="preserve"> </v>
      </c>
      <c r="I25" s="68" t="str">
        <f t="shared" si="2"/>
        <v/>
      </c>
      <c r="J25" s="43" t="str">
        <f>IF(I25="A",$K25,IF(I25="B",$K25-SUM(J$8:J24),IF(I25="C",$K25-SUM(J$8:J24),IF(I25="D",$K25-SUM(J$8:J24),IF(I25="E",1-SUM(J$8:J24)," ")))))</f>
        <v xml:space="preserve"> </v>
      </c>
      <c r="K25" s="1">
        <f>IF(C$4=0,0,(SUM(D$8:D25)/C$4))</f>
        <v>0</v>
      </c>
      <c r="L25" s="9" t="str">
        <f t="shared" si="3"/>
        <v xml:space="preserve"> </v>
      </c>
      <c r="M25" s="2" t="str">
        <f>IF(U25=2,K25,IF(W25=2,K25-SUM(M$8:M24),IF(X25=2,K25-SUM(M$8:M24),IF(X24=2,1-SUM(M$8:M24)," "))))</f>
        <v xml:space="preserve"> </v>
      </c>
      <c r="N25" s="1" t="str">
        <f t="shared" si="4"/>
        <v xml:space="preserve"> </v>
      </c>
      <c r="P25" s="3" t="str">
        <f>IF(O25="Plus",$K25,IF(O25="Basis",$K25-SUM(P$8:P24),IF(O25="Breedte",$K25-SUM(P$8:P24),IF(O24="Breedte",1-SUM(P$8:P24)," "))))</f>
        <v xml:space="preserve"> </v>
      </c>
      <c r="Q25" s="57" t="str">
        <f t="shared" si="20"/>
        <v/>
      </c>
      <c r="R25" s="123">
        <f t="shared" si="19"/>
        <v>228</v>
      </c>
      <c r="S25" s="12">
        <f t="shared" si="5"/>
        <v>193</v>
      </c>
      <c r="T25" s="18">
        <f t="shared" si="6"/>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7"/>
        <v>1</v>
      </c>
      <c r="Z25" s="12">
        <f t="shared" si="8"/>
        <v>1</v>
      </c>
      <c r="AA25" s="12">
        <f t="shared" si="9"/>
        <v>1</v>
      </c>
      <c r="AB25" s="12">
        <f t="shared" si="10"/>
        <v>1</v>
      </c>
      <c r="AD25" s="12">
        <f t="shared" si="11"/>
        <v>193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4"/>
        <v>1</v>
      </c>
      <c r="AL25" s="12">
        <f t="shared" si="15"/>
        <v>1</v>
      </c>
      <c r="AM25" s="12">
        <f t="shared" si="16"/>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2">
      <c r="A26" s="5">
        <f t="shared" si="0"/>
        <v>0</v>
      </c>
      <c r="B26" s="5">
        <f t="shared" si="1"/>
        <v>0</v>
      </c>
      <c r="C26" s="14">
        <f t="shared" si="17"/>
        <v>192</v>
      </c>
      <c r="F26" s="241">
        <f>VLOOKUP(C26,Blad1!$A:$C,3,0)</f>
        <v>228</v>
      </c>
      <c r="G26" s="67" t="str">
        <f t="shared" si="18"/>
        <v/>
      </c>
      <c r="H26" s="4" t="str">
        <f>IF(G26="I",$K26,IF(G26="II",$K26-SUM(H$8:H25),IF(G26="III",$K26-SUM(H$8:H25),IF(G26="IV",$K26-SUM(H$8:H25),IF(G26="V",1-SUM(H$8:H25)," ")))))</f>
        <v xml:space="preserve"> </v>
      </c>
      <c r="I26" s="68" t="str">
        <f t="shared" si="2"/>
        <v/>
      </c>
      <c r="J26" s="43" t="str">
        <f>IF(I26="A",$K26,IF(I26="B",$K26-SUM(J$8:J25),IF(I26="C",$K26-SUM(J$8:J25),IF(I26="D",$K26-SUM(J$8:J25),IF(I26="E",1-SUM(J$8:J25)," ")))))</f>
        <v xml:space="preserve"> </v>
      </c>
      <c r="K26" s="1">
        <f>IF(C$4=0,0,(SUM(D$8:D26)/C$4))</f>
        <v>0</v>
      </c>
      <c r="L26" s="9" t="str">
        <f t="shared" si="3"/>
        <v xml:space="preserve"> </v>
      </c>
      <c r="M26" s="2" t="str">
        <f>IF(U26=2,K26,IF(W26=2,K26-SUM(M$8:M25),IF(X26=2,K26-SUM(M$8:M25),IF(X25=2,1-SUM(M$8:M25)," "))))</f>
        <v xml:space="preserve"> </v>
      </c>
      <c r="N26" s="1" t="str">
        <f t="shared" si="4"/>
        <v xml:space="preserve"> </v>
      </c>
      <c r="P26" s="3" t="str">
        <f>IF(O26="Plus",$K26,IF(O26="Basis",$K26-SUM(P$8:P25),IF(O26="Breedte",$K26-SUM(P$8:P25),IF(O25="Breedte",1-SUM(P$8:P25)," "))))</f>
        <v xml:space="preserve"> </v>
      </c>
      <c r="Q26" s="57" t="str">
        <f t="shared" si="20"/>
        <v/>
      </c>
      <c r="R26" s="123">
        <f t="shared" si="19"/>
        <v>228</v>
      </c>
      <c r="S26" s="12">
        <f t="shared" si="5"/>
        <v>192</v>
      </c>
      <c r="T26" s="18">
        <f t="shared" si="6"/>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7"/>
        <v>1</v>
      </c>
      <c r="Z26" s="12">
        <f t="shared" si="8"/>
        <v>1</v>
      </c>
      <c r="AA26" s="12">
        <f t="shared" si="9"/>
        <v>1</v>
      </c>
      <c r="AB26" s="12">
        <f t="shared" si="10"/>
        <v>1</v>
      </c>
      <c r="AD26" s="12">
        <f t="shared" si="11"/>
        <v>192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4"/>
        <v>1</v>
      </c>
      <c r="AL26" s="12">
        <f t="shared" si="15"/>
        <v>1</v>
      </c>
      <c r="AM26" s="12">
        <f t="shared" si="16"/>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7"/>
        <v>191</v>
      </c>
      <c r="F27" s="241">
        <f>VLOOKUP(C27,Blad1!$A:$C,3,0)</f>
        <v>227</v>
      </c>
      <c r="G27" s="67" t="str">
        <f t="shared" si="18"/>
        <v/>
      </c>
      <c r="H27" s="4" t="str">
        <f>IF(G27="I",$K27,IF(G27="II",$K27-SUM(H$8:H26),IF(G27="III",$K27-SUM(H$8:H26),IF(G27="IV",$K27-SUM(H$8:H26),IF(G27="V",1-SUM(H$8:H26)," ")))))</f>
        <v xml:space="preserve"> </v>
      </c>
      <c r="I27" s="68" t="str">
        <f t="shared" si="2"/>
        <v/>
      </c>
      <c r="J27" s="43" t="str">
        <f>IF(I27="A",$K27,IF(I27="B",$K27-SUM(J$8:J26),IF(I27="C",$K27-SUM(J$8:J26),IF(I27="D",$K27-SUM(J$8:J26),IF(I27="E",1-SUM(J$8:J26)," ")))))</f>
        <v xml:space="preserve"> </v>
      </c>
      <c r="K27" s="1">
        <f>IF(C$4=0,0,(SUM(D$8:D27)/C$4))</f>
        <v>0</v>
      </c>
      <c r="L27" s="9" t="str">
        <f t="shared" si="3"/>
        <v xml:space="preserve"> </v>
      </c>
      <c r="M27" s="2" t="str">
        <f>IF(U27=2,K27,IF(W27=2,K27-SUM(M$8:M26),IF(X27=2,K27-SUM(M$8:M26),IF(X26=2,1-SUM(M$8:M26)," "))))</f>
        <v xml:space="preserve"> </v>
      </c>
      <c r="N27" s="1" t="str">
        <f t="shared" si="4"/>
        <v xml:space="preserve"> </v>
      </c>
      <c r="P27" s="3" t="str">
        <f>IF(O27="Plus",$K27,IF(O27="Basis",$K27-SUM(P$8:P26),IF(O27="Breedte",$K27-SUM(P$8:P26),IF(O26="Breedte",1-SUM(P$8:P26)," "))))</f>
        <v xml:space="preserve"> </v>
      </c>
      <c r="Q27" s="57" t="str">
        <f t="shared" si="20"/>
        <v/>
      </c>
      <c r="R27" s="123">
        <f t="shared" si="19"/>
        <v>227</v>
      </c>
      <c r="S27" s="12">
        <f t="shared" si="5"/>
        <v>191</v>
      </c>
      <c r="T27" s="18">
        <f t="shared" si="6"/>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7"/>
        <v>1</v>
      </c>
      <c r="Z27" s="12">
        <f t="shared" si="8"/>
        <v>1</v>
      </c>
      <c r="AA27" s="12">
        <f t="shared" si="9"/>
        <v>1</v>
      </c>
      <c r="AB27" s="12">
        <f t="shared" si="10"/>
        <v>1</v>
      </c>
      <c r="AD27" s="12">
        <f t="shared" si="11"/>
        <v>191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4"/>
        <v>1</v>
      </c>
      <c r="AL27" s="12">
        <f t="shared" si="15"/>
        <v>1</v>
      </c>
      <c r="AM27" s="12">
        <f t="shared" si="16"/>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7"/>
        <v>190</v>
      </c>
      <c r="F28" s="241">
        <f>VLOOKUP(C28,Blad1!$A:$C,3,0)</f>
        <v>227</v>
      </c>
      <c r="G28" s="67" t="str">
        <f t="shared" si="18"/>
        <v/>
      </c>
      <c r="H28" s="4" t="str">
        <f>IF(G28="I",$K28,IF(G28="II",$K28-SUM(H$8:H27),IF(G28="III",$K28-SUM(H$8:H27),IF(G28="IV",$K28-SUM(H$8:H27),IF(G28="V",1-SUM(H$8:H27)," ")))))</f>
        <v xml:space="preserve"> </v>
      </c>
      <c r="I28" s="68" t="str">
        <f t="shared" si="2"/>
        <v/>
      </c>
      <c r="J28" s="43" t="str">
        <f>IF(I28="A",$K28,IF(I28="B",$K28-SUM(J$8:J27),IF(I28="C",$K28-SUM(J$8:J27),IF(I28="D",$K28-SUM(J$8:J27),IF(I28="E",1-SUM(J$8:J27)," ")))))</f>
        <v xml:space="preserve"> </v>
      </c>
      <c r="K28" s="1">
        <f>IF(C$4=0,0,(SUM(D$8:D28)/C$4))</f>
        <v>0</v>
      </c>
      <c r="L28" s="9" t="str">
        <f t="shared" si="3"/>
        <v xml:space="preserve"> </v>
      </c>
      <c r="M28" s="2" t="str">
        <f>IF(U28=2,K28,IF(W28=2,K28-SUM(M$8:M27),IF(X28=2,K28-SUM(M$8:M27),IF(X27=2,1-SUM(M$8:M27)," "))))</f>
        <v xml:space="preserve"> </v>
      </c>
      <c r="N28" s="1" t="str">
        <f t="shared" si="4"/>
        <v xml:space="preserve"> </v>
      </c>
      <c r="P28" s="3" t="str">
        <f>IF(O28="Plus",$K28,IF(O28="Basis",$K28-SUM(P$8:P27),IF(O28="Breedte",$K28-SUM(P$8:P27),IF(O27="Breedte",1-SUM(P$8:P27)," "))))</f>
        <v xml:space="preserve"> </v>
      </c>
      <c r="Q28" s="57" t="str">
        <f t="shared" si="20"/>
        <v/>
      </c>
      <c r="R28" s="123">
        <f t="shared" si="19"/>
        <v>227</v>
      </c>
      <c r="S28" s="12">
        <f t="shared" si="5"/>
        <v>190</v>
      </c>
      <c r="T28" s="18">
        <f t="shared" si="6"/>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7"/>
        <v>1</v>
      </c>
      <c r="Z28" s="12">
        <f t="shared" si="8"/>
        <v>1</v>
      </c>
      <c r="AA28" s="12">
        <f t="shared" si="9"/>
        <v>1</v>
      </c>
      <c r="AB28" s="12">
        <f t="shared" si="10"/>
        <v>1</v>
      </c>
      <c r="AD28" s="12">
        <f t="shared" si="11"/>
        <v>190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4"/>
        <v>1</v>
      </c>
      <c r="AL28" s="12">
        <f t="shared" si="15"/>
        <v>1</v>
      </c>
      <c r="AM28" s="12">
        <f t="shared" si="16"/>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7"/>
        <v>189</v>
      </c>
      <c r="F29" s="241">
        <f>VLOOKUP(C29,Blad1!$A:$C,3,0)</f>
        <v>226</v>
      </c>
      <c r="G29" s="67" t="str">
        <f t="shared" si="18"/>
        <v/>
      </c>
      <c r="H29" s="4" t="str">
        <f>IF(G29="I",$K29,IF(G29="II",$K29-SUM(H$8:H28),IF(G29="III",$K29-SUM(H$8:H28),IF(G29="IV",$K29-SUM(H$8:H28),IF(G29="V",1-SUM(H$8:H28)," ")))))</f>
        <v xml:space="preserve"> </v>
      </c>
      <c r="I29" s="68" t="str">
        <f t="shared" si="2"/>
        <v/>
      </c>
      <c r="J29" s="43" t="str">
        <f>IF(I29="A",$K29,IF(I29="B",$K29-SUM(J$8:J28),IF(I29="C",$K29-SUM(J$8:J28),IF(I29="D",$K29-SUM(J$8:J28),IF(I29="E",1-SUM(J$8:J28)," ")))))</f>
        <v xml:space="preserve"> </v>
      </c>
      <c r="K29" s="1">
        <f>IF(C$4=0,0,(SUM(D$8:D29)/C$4))</f>
        <v>0</v>
      </c>
      <c r="L29" s="9" t="str">
        <f t="shared" si="3"/>
        <v xml:space="preserve"> </v>
      </c>
      <c r="M29" s="2" t="str">
        <f>IF(U29=2,K29,IF(W29=2,K29-SUM(M$8:M28),IF(X29=2,K29-SUM(M$8:M28),IF(X28=2,1-SUM(M$8:M28)," "))))</f>
        <v xml:space="preserve"> </v>
      </c>
      <c r="N29" s="1" t="str">
        <f t="shared" si="4"/>
        <v xml:space="preserve"> </v>
      </c>
      <c r="P29" s="3" t="str">
        <f>IF(O29="Plus",$K29,IF(O29="Basis",$K29-SUM(P$8:P28),IF(O29="Breedte",$K29-SUM(P$8:P28),IF(O28="Breedte",1-SUM(P$8:P28)," "))))</f>
        <v xml:space="preserve"> </v>
      </c>
      <c r="Q29" s="57" t="str">
        <f t="shared" si="20"/>
        <v/>
      </c>
      <c r="R29" s="123">
        <f t="shared" si="19"/>
        <v>226</v>
      </c>
      <c r="S29" s="12">
        <f t="shared" si="5"/>
        <v>189</v>
      </c>
      <c r="T29" s="18">
        <f t="shared" si="6"/>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7"/>
        <v>1</v>
      </c>
      <c r="Z29" s="12">
        <f t="shared" si="8"/>
        <v>1</v>
      </c>
      <c r="AA29" s="12">
        <f t="shared" si="9"/>
        <v>1</v>
      </c>
      <c r="AB29" s="12">
        <f t="shared" si="10"/>
        <v>1</v>
      </c>
      <c r="AD29" s="12">
        <f t="shared" si="11"/>
        <v>189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4"/>
        <v>1</v>
      </c>
      <c r="AL29" s="12">
        <f t="shared" si="15"/>
        <v>1</v>
      </c>
      <c r="AM29" s="12">
        <f t="shared" si="16"/>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2">
      <c r="A30" s="5">
        <f t="shared" si="0"/>
        <v>0</v>
      </c>
      <c r="B30" s="5">
        <f t="shared" si="1"/>
        <v>0</v>
      </c>
      <c r="C30" s="14">
        <f t="shared" si="17"/>
        <v>188</v>
      </c>
      <c r="E30" s="56"/>
      <c r="F30" s="241">
        <f>VLOOKUP(C30,Blad1!$A:$C,3,0)</f>
        <v>226</v>
      </c>
      <c r="G30" s="67" t="str">
        <f t="shared" si="18"/>
        <v/>
      </c>
      <c r="H30" s="4" t="str">
        <f>IF(G30="I",$K30,IF(G30="II",$K30-SUM(H$8:H29),IF(G30="III",$K30-SUM(H$8:H29),IF(G30="IV",$K30-SUM(H$8:H29),IF(G30="V",1-SUM(H$8:H29)," ")))))</f>
        <v xml:space="preserve"> </v>
      </c>
      <c r="I30" s="68" t="str">
        <f t="shared" si="2"/>
        <v/>
      </c>
      <c r="J30" s="43" t="str">
        <f>IF(I30="A",$K30,IF(I30="B",$K30-SUM(J$8:J29),IF(I30="C",$K30-SUM(J$8:J29),IF(I30="D",$K30-SUM(J$8:J29),IF(I30="E",1-SUM(J$8:J29)," ")))))</f>
        <v xml:space="preserve"> </v>
      </c>
      <c r="K30" s="1">
        <f>IF(C$4=0,0,(SUM(D$8:D30)/C$4))</f>
        <v>0</v>
      </c>
      <c r="L30" s="9" t="str">
        <f t="shared" si="3"/>
        <v xml:space="preserve"> </v>
      </c>
      <c r="M30" s="2" t="str">
        <f>IF(U30=2,K30,IF(W30=2,K30-SUM(M$8:M29),IF(X30=2,K30-SUM(M$8:M29),IF(X29=2,1-SUM(M$8:M29)," "))))</f>
        <v xml:space="preserve"> </v>
      </c>
      <c r="N30" s="1" t="str">
        <f t="shared" si="4"/>
        <v xml:space="preserve"> </v>
      </c>
      <c r="P30" s="3" t="str">
        <f>IF(O30="Plus",$K30,IF(O30="Basis",$K30-SUM(P$8:P29),IF(O30="Breedte",$K30-SUM(P$8:P29),IF(O29="Breedte",1-SUM(P$8:P29)," "))))</f>
        <v xml:space="preserve"> </v>
      </c>
      <c r="Q30" s="57" t="str">
        <f t="shared" si="20"/>
        <v/>
      </c>
      <c r="R30" s="123">
        <f t="shared" si="19"/>
        <v>226</v>
      </c>
      <c r="S30" s="12">
        <f t="shared" si="5"/>
        <v>188</v>
      </c>
      <c r="T30" s="18">
        <f t="shared" si="6"/>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7"/>
        <v>1</v>
      </c>
      <c r="Z30" s="12">
        <f t="shared" si="8"/>
        <v>1</v>
      </c>
      <c r="AA30" s="12">
        <f t="shared" si="9"/>
        <v>1</v>
      </c>
      <c r="AB30" s="12">
        <f t="shared" si="10"/>
        <v>1</v>
      </c>
      <c r="AD30" s="12">
        <f t="shared" si="11"/>
        <v>188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4"/>
        <v>1</v>
      </c>
      <c r="AL30" s="12">
        <f t="shared" si="15"/>
        <v>1</v>
      </c>
      <c r="AM30" s="12">
        <f t="shared" si="16"/>
        <v>1</v>
      </c>
      <c r="AQ30" s="52"/>
      <c r="AR30" s="53"/>
      <c r="AS30" s="36"/>
      <c r="AT30" s="142">
        <f>$C$4</f>
        <v>0</v>
      </c>
      <c r="AU30" s="36"/>
      <c r="AV30" s="36"/>
      <c r="AW30" s="136"/>
      <c r="AX30" s="136"/>
      <c r="AY30" s="37"/>
      <c r="AZ30" s="48">
        <f>AT30</f>
        <v>0</v>
      </c>
      <c r="BA30" s="37"/>
      <c r="BB30" s="38"/>
    </row>
    <row r="31" spans="1:55" ht="12" customHeight="1" thickTop="1" thickBot="1" x14ac:dyDescent="0.2">
      <c r="A31" s="5">
        <f t="shared" si="0"/>
        <v>0</v>
      </c>
      <c r="B31" s="5">
        <f t="shared" si="1"/>
        <v>0</v>
      </c>
      <c r="C31" s="14">
        <f t="shared" si="17"/>
        <v>187</v>
      </c>
      <c r="F31" s="241">
        <f>VLOOKUP(C31,Blad1!$A:$C,3,0)</f>
        <v>225</v>
      </c>
      <c r="G31" s="67" t="str">
        <f t="shared" si="18"/>
        <v/>
      </c>
      <c r="H31" s="4" t="str">
        <f>IF(G31="I",$K31,IF(G31="II",$K31-SUM(H$8:H30),IF(G31="III",$K31-SUM(H$8:H30),IF(G31="IV",$K31-SUM(H$8:H30),IF(G31="V",1-SUM(H$8:H30)," ")))))</f>
        <v xml:space="preserve"> </v>
      </c>
      <c r="I31" s="68" t="str">
        <f t="shared" si="2"/>
        <v/>
      </c>
      <c r="J31" s="43" t="str">
        <f>IF(I31="A",$K31,IF(I31="B",$K31-SUM(J$8:J30),IF(I31="C",$K31-SUM(J$8:J30),IF(I31="D",$K31-SUM(J$8:J30),IF(I31="E",1-SUM(J$8:J30)," ")))))</f>
        <v xml:space="preserve"> </v>
      </c>
      <c r="K31" s="1">
        <f>IF(C$4=0,0,(SUM(D$8:D31)/C$4))</f>
        <v>0</v>
      </c>
      <c r="L31" s="9" t="str">
        <f t="shared" si="3"/>
        <v xml:space="preserve"> </v>
      </c>
      <c r="M31" s="2" t="str">
        <f>IF(U31=2,K31,IF(W31=2,K31-SUM(M$8:M30),IF(X31=2,K31-SUM(M$8:M30),IF(X30=2,1-SUM(M$8:M30)," "))))</f>
        <v xml:space="preserve"> </v>
      </c>
      <c r="N31" s="1" t="str">
        <f t="shared" si="4"/>
        <v xml:space="preserve"> </v>
      </c>
      <c r="P31" s="3" t="str">
        <f>IF(O31="Plus",$K31,IF(O31="Basis",$K31-SUM(P$8:P30),IF(O31="Breedte",$K31-SUM(P$8:P30),IF(O30="Breedte",1-SUM(P$8:P30)," "))))</f>
        <v xml:space="preserve"> </v>
      </c>
      <c r="Q31" s="57" t="str">
        <f t="shared" si="20"/>
        <v/>
      </c>
      <c r="R31" s="123">
        <f t="shared" si="19"/>
        <v>225</v>
      </c>
      <c r="S31" s="12">
        <f t="shared" si="5"/>
        <v>187</v>
      </c>
      <c r="T31" s="18">
        <f t="shared" si="6"/>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7"/>
        <v>1</v>
      </c>
      <c r="Z31" s="12">
        <f t="shared" si="8"/>
        <v>1</v>
      </c>
      <c r="AA31" s="12">
        <f t="shared" si="9"/>
        <v>1</v>
      </c>
      <c r="AB31" s="12">
        <f t="shared" si="10"/>
        <v>1</v>
      </c>
      <c r="AD31" s="12">
        <f t="shared" si="11"/>
        <v>187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4"/>
        <v>1</v>
      </c>
      <c r="AL31" s="12">
        <f t="shared" si="15"/>
        <v>1</v>
      </c>
      <c r="AM31" s="12">
        <f t="shared" si="16"/>
        <v>1</v>
      </c>
      <c r="AQ31" s="60"/>
      <c r="AR31" s="60"/>
      <c r="AS31" s="60"/>
      <c r="AT31" s="60"/>
      <c r="AU31" s="60"/>
      <c r="AV31" s="60"/>
      <c r="AW31" s="135"/>
      <c r="AX31" s="135"/>
      <c r="AY31" s="60"/>
      <c r="AZ31" s="60"/>
      <c r="BA31" s="60"/>
      <c r="BB31" s="60"/>
    </row>
    <row r="32" spans="1:55" ht="12" customHeight="1" thickTop="1" x14ac:dyDescent="0.15">
      <c r="A32" s="5">
        <f t="shared" si="0"/>
        <v>0</v>
      </c>
      <c r="B32" s="5">
        <f t="shared" si="1"/>
        <v>0</v>
      </c>
      <c r="C32" s="14">
        <f t="shared" si="17"/>
        <v>186</v>
      </c>
      <c r="F32" s="241">
        <f>VLOOKUP(C32,Blad1!$A:$C,3,0)</f>
        <v>225</v>
      </c>
      <c r="G32" s="67" t="str">
        <f t="shared" si="18"/>
        <v/>
      </c>
      <c r="H32" s="4" t="str">
        <f>IF(G32="I",$K32,IF(G32="II",$K32-SUM(H$8:H31),IF(G32="III",$K32-SUM(H$8:H31),IF(G32="IV",$K32-SUM(H$8:H31),IF(G32="V",1-SUM(H$8:H31)," ")))))</f>
        <v xml:space="preserve"> </v>
      </c>
      <c r="I32" s="68" t="str">
        <f t="shared" si="2"/>
        <v/>
      </c>
      <c r="J32" s="43" t="str">
        <f>IF(I32="A",$K32,IF(I32="B",$K32-SUM(J$8:J31),IF(I32="C",$K32-SUM(J$8:J31),IF(I32="D",$K32-SUM(J$8:J31),IF(I32="E",1-SUM(J$8:J31)," ")))))</f>
        <v xml:space="preserve"> </v>
      </c>
      <c r="K32" s="1">
        <f>IF(C$4=0,0,(SUM(D$8:D32)/C$4))</f>
        <v>0</v>
      </c>
      <c r="L32" s="9" t="str">
        <f t="shared" si="3"/>
        <v xml:space="preserve"> </v>
      </c>
      <c r="M32" s="2" t="str">
        <f>IF(U32=2,K32,IF(W32=2,K32-SUM(M$8:M31),IF(X32=2,K32-SUM(M$8:M31),IF(X31=2,1-SUM(M$8:M31)," "))))</f>
        <v xml:space="preserve"> </v>
      </c>
      <c r="N32" s="1" t="str">
        <f t="shared" si="4"/>
        <v xml:space="preserve"> </v>
      </c>
      <c r="P32" s="3" t="str">
        <f>IF(O32="Plus",$K32,IF(O32="Basis",$K32-SUM(P$8:P31),IF(O32="Breedte",$K32-SUM(P$8:P31),IF(O31="Breedte",1-SUM(P$8:P31)," "))))</f>
        <v xml:space="preserve"> </v>
      </c>
      <c r="Q32" s="57" t="str">
        <f t="shared" si="20"/>
        <v/>
      </c>
      <c r="R32" s="123">
        <f t="shared" si="19"/>
        <v>225</v>
      </c>
      <c r="S32" s="12">
        <f t="shared" si="5"/>
        <v>186</v>
      </c>
      <c r="T32" s="18">
        <f t="shared" si="6"/>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7"/>
        <v>1</v>
      </c>
      <c r="Z32" s="12">
        <f t="shared" si="8"/>
        <v>1</v>
      </c>
      <c r="AA32" s="12">
        <f t="shared" si="9"/>
        <v>1</v>
      </c>
      <c r="AB32" s="12">
        <f t="shared" si="10"/>
        <v>1</v>
      </c>
      <c r="AD32" s="12">
        <f t="shared" si="11"/>
        <v>186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4"/>
        <v>1</v>
      </c>
      <c r="AL32" s="12">
        <f t="shared" si="15"/>
        <v>1</v>
      </c>
      <c r="AM32" s="12">
        <f t="shared" si="16"/>
        <v>1</v>
      </c>
      <c r="AQ32" s="49" t="s">
        <v>24</v>
      </c>
      <c r="AR32" s="51"/>
      <c r="AS32" s="122"/>
      <c r="AT32" s="51"/>
      <c r="AU32" s="51"/>
      <c r="AV32" s="51"/>
      <c r="AW32" s="51"/>
      <c r="AX32" s="51"/>
      <c r="AY32" s="51"/>
      <c r="AZ32" s="51"/>
      <c r="BA32" s="51"/>
      <c r="BB32" s="55"/>
    </row>
    <row r="33" spans="1:54" ht="12" customHeight="1" x14ac:dyDescent="0.15">
      <c r="A33" s="5">
        <f t="shared" si="0"/>
        <v>0</v>
      </c>
      <c r="B33" s="5">
        <f t="shared" si="1"/>
        <v>0</v>
      </c>
      <c r="C33" s="14">
        <f t="shared" si="17"/>
        <v>185</v>
      </c>
      <c r="F33" s="241">
        <f>VLOOKUP(C33,Blad1!$A:$C,3,0)</f>
        <v>224</v>
      </c>
      <c r="G33" s="67" t="str">
        <f t="shared" si="18"/>
        <v/>
      </c>
      <c r="H33" s="4" t="str">
        <f>IF(G33="I",$K33,IF(G33="II",$K33-SUM(H$8:H32),IF(G33="III",$K33-SUM(H$8:H32),IF(G33="IV",$K33-SUM(H$8:H32),IF(G33="V",1-SUM(H$8:H32)," ")))))</f>
        <v xml:space="preserve"> </v>
      </c>
      <c r="I33" s="68" t="str">
        <f t="shared" si="2"/>
        <v/>
      </c>
      <c r="J33" s="43" t="str">
        <f>IF(I33="A",$K33,IF(I33="B",$K33-SUM(J$8:J32),IF(I33="C",$K33-SUM(J$8:J32),IF(I33="D",$K33-SUM(J$8:J32),IF(I33="E",1-SUM(J$8:J32)," ")))))</f>
        <v xml:space="preserve"> </v>
      </c>
      <c r="K33" s="1">
        <f>IF(C$4=0,0,(SUM(D$8:D33)/C$4))</f>
        <v>0</v>
      </c>
      <c r="L33" s="9" t="str">
        <f t="shared" si="3"/>
        <v xml:space="preserve"> </v>
      </c>
      <c r="M33" s="2" t="str">
        <f>IF(U33=2,K33,IF(W33=2,K33-SUM(M$8:M32),IF(X33=2,K33-SUM(M$8:M32),IF(X32=2,1-SUM(M$8:M32)," "))))</f>
        <v xml:space="preserve"> </v>
      </c>
      <c r="N33" s="1" t="str">
        <f t="shared" si="4"/>
        <v xml:space="preserve"> </v>
      </c>
      <c r="P33" s="3" t="str">
        <f>IF(O33="Plus",$K33,IF(O33="Basis",$K33-SUM(P$8:P32),IF(O33="Breedte",$K33-SUM(P$8:P32),IF(O32="Breedte",1-SUM(P$8:P32)," "))))</f>
        <v xml:space="preserve"> </v>
      </c>
      <c r="Q33" s="57" t="str">
        <f t="shared" si="20"/>
        <v/>
      </c>
      <c r="R33" s="123">
        <f t="shared" si="19"/>
        <v>224</v>
      </c>
      <c r="S33" s="12">
        <f t="shared" si="5"/>
        <v>185</v>
      </c>
      <c r="T33" s="18">
        <f t="shared" si="6"/>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7"/>
        <v>1</v>
      </c>
      <c r="Z33" s="12">
        <f t="shared" si="8"/>
        <v>1</v>
      </c>
      <c r="AA33" s="12">
        <f t="shared" si="9"/>
        <v>1</v>
      </c>
      <c r="AB33" s="12">
        <f t="shared" si="10"/>
        <v>1</v>
      </c>
      <c r="AD33" s="12">
        <f t="shared" si="11"/>
        <v>185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4"/>
        <v>1</v>
      </c>
      <c r="AL33" s="12">
        <f t="shared" si="15"/>
        <v>1</v>
      </c>
      <c r="AM33" s="12">
        <f t="shared" si="16"/>
        <v>1</v>
      </c>
      <c r="AQ33" s="253" t="e">
        <f>VLOOKUP(AQ32,L8:Q275,6,FALSE)</f>
        <v>#N/A</v>
      </c>
      <c r="AR33" s="254"/>
      <c r="AS33" s="254"/>
      <c r="AT33" s="254"/>
      <c r="AU33" s="254"/>
      <c r="AV33" s="254"/>
      <c r="AW33" s="254"/>
      <c r="AX33" s="254"/>
      <c r="AY33" s="254"/>
      <c r="AZ33" s="254"/>
      <c r="BA33" s="254"/>
      <c r="BB33" s="255"/>
    </row>
    <row r="34" spans="1:54" ht="12" customHeight="1" x14ac:dyDescent="0.15">
      <c r="A34" s="5">
        <f t="shared" si="0"/>
        <v>0</v>
      </c>
      <c r="B34" s="5">
        <f t="shared" si="1"/>
        <v>0</v>
      </c>
      <c r="C34" s="14">
        <f t="shared" si="17"/>
        <v>184</v>
      </c>
      <c r="F34" s="241">
        <f>VLOOKUP(C34,Blad1!$A:$C,3,0)</f>
        <v>224</v>
      </c>
      <c r="G34" s="67" t="str">
        <f t="shared" si="18"/>
        <v/>
      </c>
      <c r="H34" s="4" t="str">
        <f>IF(G34="I",$K34,IF(G34="II",$K34-SUM(H$8:H33),IF(G34="III",$K34-SUM(H$8:H33),IF(G34="IV",$K34-SUM(H$8:H33),IF(G34="V",1-SUM(H$8:H33)," ")))))</f>
        <v xml:space="preserve"> </v>
      </c>
      <c r="I34" s="68" t="str">
        <f t="shared" si="2"/>
        <v/>
      </c>
      <c r="J34" s="43" t="str">
        <f>IF(I34="A",$K34,IF(I34="B",$K34-SUM(J$8:J33),IF(I34="C",$K34-SUM(J$8:J33),IF(I34="D",$K34-SUM(J$8:J33),IF(I34="E",1-SUM(J$8:J33)," ")))))</f>
        <v xml:space="preserve"> </v>
      </c>
      <c r="K34" s="1">
        <f>IF(C$4=0,0,(SUM(D$8:D34)/C$4))</f>
        <v>0</v>
      </c>
      <c r="L34" s="9" t="str">
        <f t="shared" si="3"/>
        <v xml:space="preserve"> </v>
      </c>
      <c r="M34" s="2" t="str">
        <f>IF(U34=2,K34,IF(W34=2,K34-SUM(M$8:M33),IF(X34=2,K34-SUM(M$8:M33),IF(X33=2,1-SUM(M$8:M33)," "))))</f>
        <v xml:space="preserve"> </v>
      </c>
      <c r="N34" s="1" t="str">
        <f t="shared" si="4"/>
        <v xml:space="preserve"> </v>
      </c>
      <c r="P34" s="3" t="str">
        <f>IF(O34="Plus",$K34,IF(O34="Basis",$K34-SUM(P$8:P33),IF(O34="Breedte",$K34-SUM(P$8:P33),IF(O33="Breedte",1-SUM(P$8:P33)," "))))</f>
        <v xml:space="preserve"> </v>
      </c>
      <c r="Q34" s="57" t="str">
        <f t="shared" si="20"/>
        <v/>
      </c>
      <c r="R34" s="123">
        <f t="shared" si="19"/>
        <v>224</v>
      </c>
      <c r="S34" s="12">
        <f t="shared" si="5"/>
        <v>184</v>
      </c>
      <c r="T34" s="18">
        <f t="shared" si="6"/>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7"/>
        <v>1</v>
      </c>
      <c r="Z34" s="12">
        <f t="shared" si="8"/>
        <v>1</v>
      </c>
      <c r="AA34" s="12">
        <f t="shared" si="9"/>
        <v>1</v>
      </c>
      <c r="AB34" s="12">
        <f t="shared" si="10"/>
        <v>1</v>
      </c>
      <c r="AD34" s="12">
        <f t="shared" si="11"/>
        <v>184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4"/>
        <v>1</v>
      </c>
      <c r="AL34" s="12">
        <f t="shared" si="15"/>
        <v>1</v>
      </c>
      <c r="AM34" s="12">
        <f t="shared" si="16"/>
        <v>1</v>
      </c>
      <c r="AQ34" s="49" t="s">
        <v>22</v>
      </c>
      <c r="AR34" s="51"/>
      <c r="AS34" s="122"/>
      <c r="AT34" s="51"/>
      <c r="AU34" s="51"/>
      <c r="AV34" s="51"/>
      <c r="AW34" s="51"/>
      <c r="AX34" s="51"/>
      <c r="AY34" s="51"/>
      <c r="AZ34" s="51"/>
      <c r="BA34" s="51"/>
      <c r="BB34" s="55"/>
    </row>
    <row r="35" spans="1:54" ht="24" customHeight="1" x14ac:dyDescent="0.15">
      <c r="A35" s="5">
        <f t="shared" si="0"/>
        <v>0</v>
      </c>
      <c r="B35" s="5">
        <f t="shared" si="1"/>
        <v>0</v>
      </c>
      <c r="C35" s="14">
        <f t="shared" si="17"/>
        <v>183</v>
      </c>
      <c r="F35" s="241">
        <f>VLOOKUP(C35,Blad1!$A:$C,3,0)</f>
        <v>223</v>
      </c>
      <c r="G35" s="67" t="str">
        <f t="shared" si="18"/>
        <v/>
      </c>
      <c r="H35" s="4" t="str">
        <f>IF(G35="I",$K35,IF(G35="II",$K35-SUM(H$8:H34),IF(G35="III",$K35-SUM(H$8:H34),IF(G35="IV",$K35-SUM(H$8:H34),IF(G35="V",1-SUM(H$8:H34)," ")))))</f>
        <v xml:space="preserve"> </v>
      </c>
      <c r="I35" s="68" t="str">
        <f t="shared" si="2"/>
        <v/>
      </c>
      <c r="J35" s="43" t="str">
        <f>IF(I35="A",$K35,IF(I35="B",$K35-SUM(J$8:J34),IF(I35="C",$K35-SUM(J$8:J34),IF(I35="D",$K35-SUM(J$8:J34),IF(I35="E",1-SUM(J$8:J34)," ")))))</f>
        <v xml:space="preserve"> </v>
      </c>
      <c r="K35" s="1">
        <f>IF(C$4=0,0,(SUM(D$8:D35)/C$4))</f>
        <v>0</v>
      </c>
      <c r="L35" s="9" t="str">
        <f t="shared" si="3"/>
        <v xml:space="preserve"> </v>
      </c>
      <c r="M35" s="2" t="str">
        <f>IF(U35=2,K35,IF(W35=2,K35-SUM(M$8:M34),IF(X35=2,K35-SUM(M$8:M34),IF(X34=2,1-SUM(M$8:M34)," "))))</f>
        <v xml:space="preserve"> </v>
      </c>
      <c r="N35" s="1" t="str">
        <f t="shared" si="4"/>
        <v xml:space="preserve"> </v>
      </c>
      <c r="P35" s="3" t="str">
        <f>IF(O35="Plus",$K35,IF(O35="Basis",$K35-SUM(P$8:P34),IF(O35="Breedte",$K35-SUM(P$8:P34),IF(O34="Breedte",1-SUM(P$8:P34)," "))))</f>
        <v xml:space="preserve"> </v>
      </c>
      <c r="Q35" s="57" t="str">
        <f t="shared" si="20"/>
        <v/>
      </c>
      <c r="R35" s="123">
        <f t="shared" si="19"/>
        <v>223</v>
      </c>
      <c r="S35" s="12">
        <f t="shared" si="5"/>
        <v>183</v>
      </c>
      <c r="T35" s="18">
        <f t="shared" si="6"/>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7"/>
        <v>1</v>
      </c>
      <c r="Z35" s="12">
        <f t="shared" si="8"/>
        <v>1</v>
      </c>
      <c r="AA35" s="12">
        <f t="shared" si="9"/>
        <v>1</v>
      </c>
      <c r="AB35" s="12">
        <f t="shared" si="10"/>
        <v>1</v>
      </c>
      <c r="AD35" s="12">
        <f t="shared" si="11"/>
        <v>183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3"/>
        <v>1</v>
      </c>
      <c r="AK35" s="12">
        <f t="shared" si="14"/>
        <v>1</v>
      </c>
      <c r="AL35" s="12">
        <f t="shared" si="15"/>
        <v>1</v>
      </c>
      <c r="AM35" s="12">
        <f t="shared" si="16"/>
        <v>1</v>
      </c>
      <c r="AQ35" s="256" t="e">
        <f>VLOOKUP(AQ34,L8:Q275,6,FALSE)</f>
        <v>#N/A</v>
      </c>
      <c r="AR35" s="257"/>
      <c r="AS35" s="257"/>
      <c r="AT35" s="257"/>
      <c r="AU35" s="257"/>
      <c r="AV35" s="257"/>
      <c r="AW35" s="257"/>
      <c r="AX35" s="257"/>
      <c r="AY35" s="257"/>
      <c r="AZ35" s="257"/>
      <c r="BA35" s="257"/>
      <c r="BB35" s="258"/>
    </row>
    <row r="36" spans="1:54" ht="12" customHeight="1" x14ac:dyDescent="0.15">
      <c r="A36" s="5">
        <f t="shared" si="0"/>
        <v>0</v>
      </c>
      <c r="B36" s="5">
        <f t="shared" si="1"/>
        <v>0</v>
      </c>
      <c r="C36" s="14">
        <f t="shared" si="17"/>
        <v>182</v>
      </c>
      <c r="F36" s="241">
        <f>VLOOKUP(C36,Blad1!$A:$C,3,0)</f>
        <v>222</v>
      </c>
      <c r="G36" s="67" t="str">
        <f t="shared" si="18"/>
        <v/>
      </c>
      <c r="H36" s="4" t="str">
        <f>IF(G36="I",$K36,IF(G36="II",$K36-SUM(H$8:H35),IF(G36="III",$K36-SUM(H$8:H35),IF(G36="IV",$K36-SUM(H$8:H35),IF(G36="V",1-SUM(H$8:H35)," ")))))</f>
        <v xml:space="preserve"> </v>
      </c>
      <c r="I36" s="68" t="str">
        <f t="shared" si="2"/>
        <v/>
      </c>
      <c r="J36" s="43" t="str">
        <f>IF(I36="A",$K36,IF(I36="B",$K36-SUM(J$8:J35),IF(I36="C",$K36-SUM(J$8:J35),IF(I36="D",$K36-SUM(J$8:J35),IF(I36="E",1-SUM(J$8:J35)," ")))))</f>
        <v xml:space="preserve"> </v>
      </c>
      <c r="K36" s="1">
        <f>IF(C$4=0,0,(SUM(D$8:D36)/C$4))</f>
        <v>0</v>
      </c>
      <c r="L36" s="9" t="str">
        <f t="shared" si="3"/>
        <v xml:space="preserve"> </v>
      </c>
      <c r="M36" s="2" t="str">
        <f>IF(U36=2,K36,IF(W36=2,K36-SUM(M$8:M35),IF(X36=2,K36-SUM(M$8:M35),IF(X35=2,1-SUM(M$8:M35)," "))))</f>
        <v xml:space="preserve"> </v>
      </c>
      <c r="N36" s="1" t="str">
        <f t="shared" si="4"/>
        <v xml:space="preserve"> </v>
      </c>
      <c r="P36" s="3" t="str">
        <f>IF(O36="Plus",$K36,IF(O36="Basis",$K36-SUM(P$8:P35),IF(O36="Breedte",$K36-SUM(P$8:P35),IF(O35="Breedte",1-SUM(P$8:P35)," "))))</f>
        <v xml:space="preserve"> </v>
      </c>
      <c r="Q36" s="57" t="str">
        <f t="shared" si="20"/>
        <v/>
      </c>
      <c r="R36" s="123">
        <f t="shared" si="19"/>
        <v>222</v>
      </c>
      <c r="S36" s="12">
        <f t="shared" si="5"/>
        <v>182</v>
      </c>
      <c r="T36" s="18">
        <f t="shared" si="6"/>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7"/>
        <v>1</v>
      </c>
      <c r="Z36" s="12">
        <f t="shared" si="8"/>
        <v>1</v>
      </c>
      <c r="AA36" s="12">
        <f t="shared" si="9"/>
        <v>1</v>
      </c>
      <c r="AB36" s="12">
        <f t="shared" si="10"/>
        <v>1</v>
      </c>
      <c r="AD36" s="12">
        <f t="shared" si="11"/>
        <v>182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4"/>
        <v>1</v>
      </c>
      <c r="AL36" s="12">
        <f t="shared" si="15"/>
        <v>1</v>
      </c>
      <c r="AM36" s="12">
        <f t="shared" si="16"/>
        <v>1</v>
      </c>
      <c r="AQ36" s="49" t="s">
        <v>23</v>
      </c>
      <c r="AR36" s="51"/>
      <c r="AS36" s="122"/>
      <c r="AT36" s="51"/>
      <c r="AU36" s="51"/>
      <c r="AV36" s="51"/>
      <c r="AW36" s="51"/>
      <c r="AX36" s="51"/>
      <c r="AY36" s="51"/>
      <c r="AZ36" s="51"/>
      <c r="BA36" s="51"/>
      <c r="BB36" s="55"/>
    </row>
    <row r="37" spans="1:54" ht="12" customHeight="1" thickBot="1" x14ac:dyDescent="0.2">
      <c r="A37" s="5">
        <f t="shared" si="0"/>
        <v>0</v>
      </c>
      <c r="B37" s="5">
        <f t="shared" si="1"/>
        <v>0</v>
      </c>
      <c r="C37" s="14">
        <f t="shared" si="17"/>
        <v>181</v>
      </c>
      <c r="F37" s="241">
        <f>VLOOKUP(C37,Blad1!$A:$C,3,0)</f>
        <v>222</v>
      </c>
      <c r="G37" s="67" t="str">
        <f t="shared" si="18"/>
        <v/>
      </c>
      <c r="H37" s="4" t="str">
        <f>IF(G37="I",$K37,IF(G37="II",$K37-SUM(H$8:H36),IF(G37="III",$K37-SUM(H$8:H36),IF(G37="IV",$K37-SUM(H$8:H36),IF(G37="V",1-SUM(H$8:H36)," ")))))</f>
        <v xml:space="preserve"> </v>
      </c>
      <c r="I37" s="68" t="str">
        <f t="shared" si="2"/>
        <v/>
      </c>
      <c r="J37" s="43" t="str">
        <f>IF(I37="A",$K37,IF(I37="B",$K37-SUM(J$8:J36),IF(I37="C",$K37-SUM(J$8:J36),IF(I37="D",$K37-SUM(J$8:J36),IF(I37="E",1-SUM(J$8:J36)," ")))))</f>
        <v xml:space="preserve"> </v>
      </c>
      <c r="K37" s="1">
        <f>IF(C$4=0,0,(SUM(D$8:D37)/C$4))</f>
        <v>0</v>
      </c>
      <c r="L37" s="9" t="str">
        <f t="shared" si="3"/>
        <v xml:space="preserve"> </v>
      </c>
      <c r="M37" s="2" t="str">
        <f>IF(U37=2,K37,IF(W37=2,K37-SUM(M$8:M36),IF(X37=2,K37-SUM(M$8:M36),IF(X36=2,1-SUM(M$8:M36)," "))))</f>
        <v xml:space="preserve"> </v>
      </c>
      <c r="N37" s="1" t="str">
        <f t="shared" si="4"/>
        <v xml:space="preserve"> </v>
      </c>
      <c r="P37" s="3" t="str">
        <f>IF(O37="Plus",$K37,IF(O37="Basis",$K37-SUM(P$8:P36),IF(O37="Breedte",$K37-SUM(P$8:P36),IF(O36="Breedte",1-SUM(P$8:P36)," "))))</f>
        <v xml:space="preserve"> </v>
      </c>
      <c r="Q37" s="57" t="str">
        <f t="shared" si="20"/>
        <v/>
      </c>
      <c r="R37" s="123">
        <f t="shared" si="19"/>
        <v>222</v>
      </c>
      <c r="S37" s="12">
        <f t="shared" si="5"/>
        <v>181</v>
      </c>
      <c r="T37" s="18">
        <f t="shared" si="6"/>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7"/>
        <v>1</v>
      </c>
      <c r="Z37" s="12">
        <f t="shared" si="8"/>
        <v>1</v>
      </c>
      <c r="AA37" s="12">
        <f t="shared" si="9"/>
        <v>1</v>
      </c>
      <c r="AB37" s="12">
        <f t="shared" si="10"/>
        <v>1</v>
      </c>
      <c r="AD37" s="12">
        <f t="shared" si="11"/>
        <v>181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4"/>
        <v>1</v>
      </c>
      <c r="AL37" s="12">
        <f t="shared" si="15"/>
        <v>1</v>
      </c>
      <c r="AM37" s="12">
        <f t="shared" si="16"/>
        <v>1</v>
      </c>
      <c r="AQ37" s="247" t="e">
        <f>VLOOKUP(AQ36,L8:T275,6,FALSE)</f>
        <v>#N/A</v>
      </c>
      <c r="AR37" s="248"/>
      <c r="AS37" s="248"/>
      <c r="AT37" s="248"/>
      <c r="AU37" s="248"/>
      <c r="AV37" s="248"/>
      <c r="AW37" s="248"/>
      <c r="AX37" s="248"/>
      <c r="AY37" s="248"/>
      <c r="AZ37" s="248"/>
      <c r="BA37" s="248"/>
      <c r="BB37" s="249"/>
    </row>
    <row r="38" spans="1:54" ht="12" customHeight="1" thickTop="1" x14ac:dyDescent="0.15">
      <c r="A38" s="5">
        <f t="shared" si="0"/>
        <v>0</v>
      </c>
      <c r="B38" s="5">
        <f t="shared" si="1"/>
        <v>0</v>
      </c>
      <c r="C38" s="14">
        <f t="shared" si="17"/>
        <v>180</v>
      </c>
      <c r="F38" s="241">
        <f>VLOOKUP(C38,Blad1!$A:$C,3,0)</f>
        <v>221</v>
      </c>
      <c r="G38" s="67" t="str">
        <f t="shared" si="18"/>
        <v/>
      </c>
      <c r="H38" s="4" t="str">
        <f>IF(G38="I",$K38,IF(G38="II",$K38-SUM(H$8:H37),IF(G38="III",$K38-SUM(H$8:H37),IF(G38="IV",$K38-SUM(H$8:H37),IF(G38="V",1-SUM(H$8:H37)," ")))))</f>
        <v xml:space="preserve"> </v>
      </c>
      <c r="I38" s="68" t="str">
        <f t="shared" si="2"/>
        <v/>
      </c>
      <c r="J38" s="43" t="str">
        <f>IF(I38="A",$K38,IF(I38="B",$K38-SUM(J$8:J37),IF(I38="C",$K38-SUM(J$8:J37),IF(I38="D",$K38-SUM(J$8:J37),IF(I38="E",1-SUM(J$8:J37)," ")))))</f>
        <v xml:space="preserve"> </v>
      </c>
      <c r="K38" s="1">
        <f>IF(C$4=0,0,(SUM(D$8:D38)/C$4))</f>
        <v>0</v>
      </c>
      <c r="L38" s="9" t="str">
        <f t="shared" si="3"/>
        <v xml:space="preserve"> </v>
      </c>
      <c r="M38" s="2" t="str">
        <f>IF(U38=2,K38,IF(W38=2,K38-SUM(M$8:M37),IF(X38=2,K38-SUM(M$8:M37),IF(X37=2,1-SUM(M$8:M37)," "))))</f>
        <v xml:space="preserve"> </v>
      </c>
      <c r="N38" s="1" t="str">
        <f t="shared" si="4"/>
        <v xml:space="preserve"> </v>
      </c>
      <c r="P38" s="3" t="str">
        <f>IF(O38="Plus",$K38,IF(O38="Basis",$K38-SUM(P$8:P37),IF(O38="Breedte",$K38-SUM(P$8:P37),IF(O37="Breedte",1-SUM(P$8:P37)," "))))</f>
        <v xml:space="preserve"> </v>
      </c>
      <c r="Q38" s="57" t="str">
        <f t="shared" si="20"/>
        <v/>
      </c>
      <c r="R38" s="123">
        <f t="shared" si="19"/>
        <v>221</v>
      </c>
      <c r="S38" s="12">
        <f t="shared" si="5"/>
        <v>180</v>
      </c>
      <c r="T38" s="18">
        <f t="shared" si="6"/>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7"/>
        <v>1</v>
      </c>
      <c r="Z38" s="12">
        <f t="shared" si="8"/>
        <v>1</v>
      </c>
      <c r="AA38" s="12">
        <f t="shared" si="9"/>
        <v>1</v>
      </c>
      <c r="AB38" s="12">
        <f t="shared" si="10"/>
        <v>1</v>
      </c>
      <c r="AD38" s="12">
        <f t="shared" si="11"/>
        <v>180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4"/>
        <v>1</v>
      </c>
      <c r="AL38" s="12">
        <f t="shared" si="15"/>
        <v>1</v>
      </c>
      <c r="AM38" s="12">
        <f t="shared" si="16"/>
        <v>1</v>
      </c>
    </row>
    <row r="39" spans="1:54" ht="12" customHeight="1" x14ac:dyDescent="0.15">
      <c r="A39" s="5">
        <f t="shared" si="0"/>
        <v>0</v>
      </c>
      <c r="B39" s="5">
        <f t="shared" si="1"/>
        <v>0</v>
      </c>
      <c r="C39" s="14">
        <f t="shared" si="17"/>
        <v>179</v>
      </c>
      <c r="F39" s="241">
        <f>VLOOKUP(C39,Blad1!$A:$C,3,0)</f>
        <v>221</v>
      </c>
      <c r="G39" s="67" t="str">
        <f t="shared" si="18"/>
        <v/>
      </c>
      <c r="H39" s="4" t="str">
        <f>IF(G39="I",$K39,IF(G39="II",$K39-SUM(H$8:H38),IF(G39="III",$K39-SUM(H$8:H38),IF(G39="IV",$K39-SUM(H$8:H38),IF(G39="V",1-SUM(H$8:H38)," ")))))</f>
        <v xml:space="preserve"> </v>
      </c>
      <c r="I39" s="68" t="str">
        <f t="shared" si="2"/>
        <v/>
      </c>
      <c r="J39" s="43" t="str">
        <f>IF(I39="A",$K39,IF(I39="B",$K39-SUM(J$8:J38),IF(I39="C",$K39-SUM(J$8:J38),IF(I39="D",$K39-SUM(J$8:J38),IF(I39="E",1-SUM(J$8:J38)," ")))))</f>
        <v xml:space="preserve"> </v>
      </c>
      <c r="K39" s="1">
        <f>IF(C$4=0,0,(SUM(D$8:D39)/C$4))</f>
        <v>0</v>
      </c>
      <c r="L39" s="9" t="str">
        <f t="shared" si="3"/>
        <v xml:space="preserve"> </v>
      </c>
      <c r="M39" s="2" t="str">
        <f>IF(U39=2,K39,IF(W39=2,K39-SUM(M$8:M38),IF(X39=2,K39-SUM(M$8:M38),IF(X38=2,1-SUM(M$8:M38)," "))))</f>
        <v xml:space="preserve"> </v>
      </c>
      <c r="N39" s="1" t="str">
        <f t="shared" si="4"/>
        <v xml:space="preserve"> </v>
      </c>
      <c r="P39" s="3" t="str">
        <f>IF(O39="Plus",$K39,IF(O39="Basis",$K39-SUM(P$8:P38),IF(O39="Breedte",$K39-SUM(P$8:P38),IF(O38="Breedte",1-SUM(P$8:P38)," "))))</f>
        <v xml:space="preserve"> </v>
      </c>
      <c r="Q39" s="57" t="str">
        <f t="shared" si="20"/>
        <v/>
      </c>
      <c r="R39" s="123">
        <f t="shared" si="19"/>
        <v>221</v>
      </c>
      <c r="S39" s="12">
        <f t="shared" si="5"/>
        <v>179</v>
      </c>
      <c r="T39" s="18">
        <f t="shared" si="6"/>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7"/>
        <v>1</v>
      </c>
      <c r="Z39" s="12">
        <f t="shared" si="8"/>
        <v>1</v>
      </c>
      <c r="AA39" s="12">
        <f t="shared" si="9"/>
        <v>1</v>
      </c>
      <c r="AB39" s="12">
        <f t="shared" si="10"/>
        <v>1</v>
      </c>
      <c r="AD39" s="12">
        <f t="shared" si="11"/>
        <v>179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4"/>
        <v>1</v>
      </c>
      <c r="AL39" s="12">
        <f t="shared" si="15"/>
        <v>1</v>
      </c>
      <c r="AM39" s="12">
        <f t="shared" si="16"/>
        <v>1</v>
      </c>
    </row>
    <row r="40" spans="1:54" ht="12" customHeight="1" x14ac:dyDescent="0.15">
      <c r="A40" s="5">
        <f t="shared" si="0"/>
        <v>0</v>
      </c>
      <c r="B40" s="5">
        <f t="shared" si="1"/>
        <v>0</v>
      </c>
      <c r="C40" s="14">
        <f t="shared" si="17"/>
        <v>178</v>
      </c>
      <c r="F40" s="241">
        <f>VLOOKUP(C40,Blad1!$A:$C,3,0)</f>
        <v>220</v>
      </c>
      <c r="G40" s="67" t="str">
        <f t="shared" si="18"/>
        <v/>
      </c>
      <c r="H40" s="4" t="str">
        <f>IF(G40="I",$K40,IF(G40="II",$K40-SUM(H$8:H39),IF(G40="III",$K40-SUM(H$8:H39),IF(G40="IV",$K40-SUM(H$8:H39),IF(G40="V",1-SUM(H$8:H39)," ")))))</f>
        <v xml:space="preserve"> </v>
      </c>
      <c r="I40" s="68" t="str">
        <f t="shared" ref="I40:I85" si="24">IF(C40=45,"A",IF(C40=35,"B",IF(C40=25,"C",IF(C40=17,"D",IF(C40=0,"E","")))))</f>
        <v/>
      </c>
      <c r="J40" s="43" t="str">
        <f>IF(I40="A",$K40,IF(I40="B",$K40-SUM(J$8:J39),IF(I40="C",$K40-SUM(J$8:J39),IF(I40="D",$K40-SUM(J$8:J39),IF(I40="E",1-SUM(J$8:J39)," ")))))</f>
        <v xml:space="preserve"> </v>
      </c>
      <c r="K40" s="1">
        <f>IF(C$4=0,0,(SUM(D$8:D40)/C$4))</f>
        <v>0</v>
      </c>
      <c r="L40" s="9" t="str">
        <f t="shared" si="3"/>
        <v xml:space="preserve"> </v>
      </c>
      <c r="M40" s="2" t="str">
        <f>IF(U40=2,K40,IF(W40=2,K40-SUM(M$8:M39),IF(X40=2,K40-SUM(M$8:M39),IF(X39=2,1-SUM(M$8:M39)," "))))</f>
        <v xml:space="preserve"> </v>
      </c>
      <c r="N40" s="1" t="str">
        <f t="shared" si="4"/>
        <v xml:space="preserve"> </v>
      </c>
      <c r="P40" s="3" t="str">
        <f>IF(O40="Plus",$K40,IF(O40="Basis",$K40-SUM(P$8:P39),IF(O40="Breedte",$K40-SUM(P$8:P39),IF(O39="Breedte",1-SUM(P$8:P39)," "))))</f>
        <v xml:space="preserve"> </v>
      </c>
      <c r="Q40" s="57" t="str">
        <f t="shared" si="20"/>
        <v/>
      </c>
      <c r="R40" s="123">
        <f t="shared" si="19"/>
        <v>220</v>
      </c>
      <c r="S40" s="12">
        <f t="shared" si="5"/>
        <v>178</v>
      </c>
      <c r="T40" s="18">
        <f t="shared" si="6"/>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7"/>
        <v>1</v>
      </c>
      <c r="Z40" s="12">
        <f t="shared" si="8"/>
        <v>1</v>
      </c>
      <c r="AA40" s="12">
        <f t="shared" si="9"/>
        <v>1</v>
      </c>
      <c r="AB40" s="12">
        <f t="shared" si="10"/>
        <v>1</v>
      </c>
      <c r="AD40" s="12">
        <f t="shared" si="11"/>
        <v>178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4"/>
        <v>1</v>
      </c>
      <c r="AL40" s="12">
        <f t="shared" si="15"/>
        <v>1</v>
      </c>
      <c r="AM40" s="12">
        <f t="shared" si="16"/>
        <v>1</v>
      </c>
    </row>
    <row r="41" spans="1:54" ht="12" customHeight="1" x14ac:dyDescent="0.15">
      <c r="A41" s="5">
        <f t="shared" si="0"/>
        <v>0</v>
      </c>
      <c r="B41" s="5">
        <f t="shared" si="1"/>
        <v>0</v>
      </c>
      <c r="C41" s="14">
        <f t="shared" si="17"/>
        <v>177</v>
      </c>
      <c r="F41" s="241">
        <f>VLOOKUP(C41,Blad1!$A:$C,3,0)</f>
        <v>220</v>
      </c>
      <c r="G41" s="67" t="str">
        <f t="shared" si="18"/>
        <v/>
      </c>
      <c r="H41" s="4" t="str">
        <f>IF(G41="I",$K41,IF(G41="II",$K41-SUM(H$8:H40),IF(G41="III",$K41-SUM(H$8:H40),IF(G41="IV",$K41-SUM(H$8:H40),IF(G41="V",1-SUM(H$8:H40)," ")))))</f>
        <v xml:space="preserve"> </v>
      </c>
      <c r="I41" s="68" t="str">
        <f t="shared" si="24"/>
        <v/>
      </c>
      <c r="J41" s="43" t="str">
        <f>IF(I41="A",$K41,IF(I41="B",$K41-SUM(J$8:J40),IF(I41="C",$K41-SUM(J$8:J40),IF(I41="D",$K41-SUM(J$8:J40),IF(I41="E",1-SUM(J$8:J40)," ")))))</f>
        <v xml:space="preserve"> </v>
      </c>
      <c r="K41" s="1">
        <f>IF(C$4=0,0,(SUM(D$8:D41)/C$4))</f>
        <v>0</v>
      </c>
      <c r="L41" s="9" t="str">
        <f t="shared" si="3"/>
        <v xml:space="preserve"> </v>
      </c>
      <c r="M41" s="2" t="str">
        <f>IF(U41=2,K41,IF(W41=2,K41-SUM(M$8:M40),IF(X41=2,K41-SUM(M$8:M40),IF(X40=2,1-SUM(M$8:M40)," "))))</f>
        <v xml:space="preserve"> </v>
      </c>
      <c r="N41" s="1" t="str">
        <f t="shared" si="4"/>
        <v xml:space="preserve"> </v>
      </c>
      <c r="P41" s="3" t="str">
        <f>IF(O41="Plus",$K41,IF(O41="Basis",$K41-SUM(P$8:P40),IF(O41="Breedte",$K41-SUM(P$8:P40),IF(O40="Breedte",1-SUM(P$8:P40)," "))))</f>
        <v xml:space="preserve"> </v>
      </c>
      <c r="Q41" s="57" t="str">
        <f t="shared" si="20"/>
        <v/>
      </c>
      <c r="R41" s="123">
        <f t="shared" si="19"/>
        <v>220</v>
      </c>
      <c r="S41" s="12">
        <f t="shared" si="5"/>
        <v>177</v>
      </c>
      <c r="T41" s="18">
        <f t="shared" si="6"/>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7"/>
        <v>1</v>
      </c>
      <c r="Z41" s="12">
        <f t="shared" si="8"/>
        <v>1</v>
      </c>
      <c r="AA41" s="12">
        <f t="shared" si="9"/>
        <v>1</v>
      </c>
      <c r="AB41" s="12">
        <f t="shared" si="10"/>
        <v>1</v>
      </c>
      <c r="AD41" s="12">
        <f t="shared" si="11"/>
        <v>177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4"/>
        <v>1</v>
      </c>
      <c r="AL41" s="12">
        <f t="shared" si="15"/>
        <v>1</v>
      </c>
      <c r="AM41" s="12">
        <f t="shared" si="16"/>
        <v>1</v>
      </c>
    </row>
    <row r="42" spans="1:54" ht="12" customHeight="1" x14ac:dyDescent="0.15">
      <c r="A42" s="5">
        <f t="shared" si="0"/>
        <v>0</v>
      </c>
      <c r="B42" s="5">
        <f t="shared" si="1"/>
        <v>0</v>
      </c>
      <c r="C42" s="14">
        <f t="shared" si="17"/>
        <v>176</v>
      </c>
      <c r="F42" s="241">
        <f>VLOOKUP(C42,Blad1!$A:$C,3,0)</f>
        <v>219</v>
      </c>
      <c r="G42" s="67" t="str">
        <f t="shared" si="18"/>
        <v/>
      </c>
      <c r="H42" s="4" t="str">
        <f>IF(G42="I",$K42,IF(G42="II",$K42-SUM(H$8:H41),IF(G42="III",$K42-SUM(H$8:H41),IF(G42="IV",$K42-SUM(H$8:H41),IF(G42="V",1-SUM(H$8:H41)," ")))))</f>
        <v xml:space="preserve"> </v>
      </c>
      <c r="I42" s="68" t="str">
        <f t="shared" si="24"/>
        <v/>
      </c>
      <c r="J42" s="43" t="str">
        <f>IF(I42="A",$K42,IF(I42="B",$K42-SUM(J$8:J41),IF(I42="C",$K42-SUM(J$8:J41),IF(I42="D",$K42-SUM(J$8:J41),IF(I42="E",1-SUM(J$8:J41)," ")))))</f>
        <v xml:space="preserve"> </v>
      </c>
      <c r="K42" s="1">
        <f>IF(C$4=0,0,(SUM(D$8:D42)/C$4))</f>
        <v>0</v>
      </c>
      <c r="L42" s="9" t="str">
        <f t="shared" si="3"/>
        <v xml:space="preserve"> </v>
      </c>
      <c r="M42" s="2" t="str">
        <f>IF(U42=2,K42,IF(W42=2,K42-SUM(M$8:M41),IF(X42=2,K42-SUM(M$8:M41),IF(X41=2,1-SUM(M$8:M41)," "))))</f>
        <v xml:space="preserve"> </v>
      </c>
      <c r="N42" s="1" t="str">
        <f t="shared" si="4"/>
        <v xml:space="preserve"> </v>
      </c>
      <c r="P42" s="3" t="str">
        <f>IF(O42="Plus",$K42,IF(O42="Basis",$K42-SUM(P$8:P41),IF(O42="Breedte",$K42-SUM(P$8:P41),IF(O41="Breedte",1-SUM(P$8:P41)," "))))</f>
        <v xml:space="preserve"> </v>
      </c>
      <c r="Q42" s="57" t="str">
        <f t="shared" si="20"/>
        <v/>
      </c>
      <c r="R42" s="123">
        <f t="shared" si="19"/>
        <v>219</v>
      </c>
      <c r="S42" s="12">
        <f t="shared" si="5"/>
        <v>176</v>
      </c>
      <c r="T42" s="18">
        <f t="shared" si="6"/>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7"/>
        <v>1</v>
      </c>
      <c r="Z42" s="12">
        <f t="shared" si="8"/>
        <v>1</v>
      </c>
      <c r="AA42" s="12">
        <f t="shared" si="9"/>
        <v>1</v>
      </c>
      <c r="AB42" s="12">
        <f t="shared" si="10"/>
        <v>1</v>
      </c>
      <c r="AD42" s="12">
        <f t="shared" si="11"/>
        <v>176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4"/>
        <v>1</v>
      </c>
      <c r="AL42" s="12">
        <f t="shared" si="15"/>
        <v>1</v>
      </c>
      <c r="AM42" s="12">
        <f t="shared" si="16"/>
        <v>1</v>
      </c>
    </row>
    <row r="43" spans="1:54" ht="12" customHeight="1" x14ac:dyDescent="0.15">
      <c r="A43" s="5">
        <f t="shared" si="0"/>
        <v>0</v>
      </c>
      <c r="B43" s="5">
        <f t="shared" si="1"/>
        <v>0</v>
      </c>
      <c r="C43" s="14">
        <f t="shared" si="17"/>
        <v>175</v>
      </c>
      <c r="F43" s="241">
        <f>VLOOKUP(C43,Blad1!$A:$C,3,0)</f>
        <v>219</v>
      </c>
      <c r="G43" s="67" t="str">
        <f t="shared" si="18"/>
        <v/>
      </c>
      <c r="I43" s="68" t="str">
        <f t="shared" si="24"/>
        <v/>
      </c>
      <c r="J43" s="43" t="str">
        <f>IF(I43="A",$K43,IF(I43="B",$K43-SUM(J$8:J42),IF(I43="C",$K43-SUM(J$8:J42),IF(I43="D",$K43-SUM(J$8:J42),IF(I43="E",1-SUM(J$8:J42)," ")))))</f>
        <v xml:space="preserve"> </v>
      </c>
      <c r="K43" s="1">
        <f>IF(C$4=0,0,(SUM(D$8:D43)/C$4))</f>
        <v>0</v>
      </c>
      <c r="L43" s="9" t="str">
        <f t="shared" si="3"/>
        <v xml:space="preserve"> </v>
      </c>
      <c r="M43" s="2" t="str">
        <f>IF(U43=2,K43,IF(W43=2,K43-SUM(M$8:M42),IF(X43=2,K43-SUM(M$8:M42),IF(X42=2,1-SUM(M$8:M42)," "))))</f>
        <v xml:space="preserve"> </v>
      </c>
      <c r="N43" s="1" t="str">
        <f t="shared" si="4"/>
        <v xml:space="preserve"> </v>
      </c>
      <c r="P43" s="3" t="str">
        <f>IF(O43="Plus",$K43,IF(O43="Basis",$K43-SUM(P$8:P42),IF(O43="Breedte",$K43-SUM(P$8:P42),IF(O42="Breedte",1-SUM(P$8:P42)," "))))</f>
        <v xml:space="preserve"> </v>
      </c>
      <c r="Q43" s="57" t="str">
        <f t="shared" si="20"/>
        <v/>
      </c>
      <c r="R43" s="123">
        <f t="shared" si="19"/>
        <v>219</v>
      </c>
      <c r="S43" s="12">
        <f t="shared" si="5"/>
        <v>175</v>
      </c>
      <c r="T43" s="18">
        <f t="shared" si="6"/>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7"/>
        <v>1</v>
      </c>
      <c r="Z43" s="12">
        <f t="shared" si="8"/>
        <v>1</v>
      </c>
      <c r="AA43" s="12">
        <f t="shared" si="9"/>
        <v>1</v>
      </c>
      <c r="AB43" s="12">
        <f t="shared" si="10"/>
        <v>1</v>
      </c>
      <c r="AD43" s="12">
        <f t="shared" si="11"/>
        <v>175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4"/>
        <v>1</v>
      </c>
      <c r="AL43" s="12">
        <f t="shared" si="15"/>
        <v>1</v>
      </c>
      <c r="AM43" s="12">
        <f t="shared" si="16"/>
        <v>1</v>
      </c>
    </row>
    <row r="44" spans="1:54" ht="12" customHeight="1" x14ac:dyDescent="0.15">
      <c r="A44" s="5">
        <f t="shared" si="0"/>
        <v>0</v>
      </c>
      <c r="B44" s="5">
        <f t="shared" si="1"/>
        <v>0</v>
      </c>
      <c r="C44" s="14">
        <f t="shared" si="17"/>
        <v>174</v>
      </c>
      <c r="F44" s="241">
        <f>VLOOKUP(C44,Blad1!$A:$C,3,0)</f>
        <v>218</v>
      </c>
      <c r="G44" s="67" t="str">
        <f t="shared" si="18"/>
        <v/>
      </c>
      <c r="H44" s="4" t="str">
        <f>IF(G44="I",$K44,IF(G44="II",$K44-SUM(H$8:H43),IF(G44="III",$K44-SUM(H$8:H43),IF(G44="IV",$K44-SUM(H$8:H43),IF(G44="V",1-SUM(H$8:H43)," ")))))</f>
        <v xml:space="preserve"> </v>
      </c>
      <c r="I44" s="68" t="str">
        <f t="shared" si="24"/>
        <v/>
      </c>
      <c r="J44" s="43" t="str">
        <f>IF(I44="A",$K44,IF(I44="B",$K44-SUM(J$8:J43),IF(I44="C",$K44-SUM(J$8:J43),IF(I44="D",$K44-SUM(J$8:J43),IF(I44="E",1-SUM(J$8:J43)," ")))))</f>
        <v xml:space="preserve"> </v>
      </c>
      <c r="K44" s="1">
        <f>IF(C$4=0,0,(SUM(D$8:D44)/C$4))</f>
        <v>0</v>
      </c>
      <c r="L44" s="9" t="str">
        <f t="shared" si="3"/>
        <v xml:space="preserve"> </v>
      </c>
      <c r="M44" s="2" t="str">
        <f>IF(U44=2,K44,IF(W44=2,K44-SUM(M$8:M43),IF(X44=2,K44-SUM(M$8:M43),IF(X43=2,1-SUM(M$8:M43)," "))))</f>
        <v xml:space="preserve"> </v>
      </c>
      <c r="N44" s="1" t="str">
        <f t="shared" si="4"/>
        <v xml:space="preserve"> </v>
      </c>
      <c r="P44" s="3" t="str">
        <f>IF(O44="Plus",$K44,IF(O44="Basis",$K44-SUM(P$8:P43),IF(O44="Breedte",$K44-SUM(P$8:P43),IF(O43="Breedte",1-SUM(P$8:P43)," "))))</f>
        <v xml:space="preserve"> </v>
      </c>
      <c r="Q44" s="57" t="str">
        <f t="shared" si="20"/>
        <v/>
      </c>
      <c r="R44" s="123">
        <f t="shared" si="19"/>
        <v>218</v>
      </c>
      <c r="S44" s="12">
        <f t="shared" si="5"/>
        <v>174</v>
      </c>
      <c r="T44" s="18">
        <f t="shared" si="6"/>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7"/>
        <v>1</v>
      </c>
      <c r="Z44" s="12">
        <f t="shared" si="8"/>
        <v>1</v>
      </c>
      <c r="AA44" s="12">
        <f t="shared" si="9"/>
        <v>1</v>
      </c>
      <c r="AB44" s="12">
        <f t="shared" si="10"/>
        <v>1</v>
      </c>
      <c r="AD44" s="12">
        <f t="shared" si="11"/>
        <v>174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4"/>
        <v>1</v>
      </c>
      <c r="AL44" s="12">
        <f t="shared" si="15"/>
        <v>1</v>
      </c>
      <c r="AM44" s="12">
        <f t="shared" si="16"/>
        <v>1</v>
      </c>
    </row>
    <row r="45" spans="1:54" ht="12" customHeight="1" x14ac:dyDescent="0.15">
      <c r="A45" s="5">
        <f t="shared" si="0"/>
        <v>0</v>
      </c>
      <c r="B45" s="5">
        <f t="shared" si="1"/>
        <v>0</v>
      </c>
      <c r="C45" s="14">
        <f t="shared" si="17"/>
        <v>173</v>
      </c>
      <c r="F45" s="241">
        <f>VLOOKUP(C45,Blad1!$A:$C,3,0)</f>
        <v>218</v>
      </c>
      <c r="G45" s="67" t="str">
        <f t="shared" si="18"/>
        <v/>
      </c>
      <c r="H45" s="4" t="str">
        <f>IF(G45="I",$K45,IF(G45="II",$K45-SUM(H$8:H44),IF(G45="III",$K45-SUM(H$8:H44),IF(G45="IV",$K45-SUM(H$8:H44),IF(G45="V",1-SUM(H$8:H44)," ")))))</f>
        <v xml:space="preserve"> </v>
      </c>
      <c r="I45" s="68" t="str">
        <f t="shared" si="24"/>
        <v/>
      </c>
      <c r="J45" s="43" t="str">
        <f>IF(I45="A",$K45,IF(I45="B",$K45-SUM(J$8:J44),IF(I45="C",$K45-SUM(J$8:J44),IF(I45="D",$K45-SUM(J$8:J44),IF(I45="E",1-SUM(J$8:J44)," ")))))</f>
        <v xml:space="preserve"> </v>
      </c>
      <c r="K45" s="1">
        <f>IF(C$4=0,0,(SUM(D$8:D45)/C$4))</f>
        <v>0</v>
      </c>
      <c r="L45" s="9" t="str">
        <f t="shared" si="3"/>
        <v xml:space="preserve"> </v>
      </c>
      <c r="M45" s="2" t="str">
        <f>IF(U45=2,K45,IF(W45=2,K45-SUM(M$8:M44),IF(X45=2,K45-SUM(M$8:M44),IF(X44=2,1-SUM(M$8:M44)," "))))</f>
        <v xml:space="preserve"> </v>
      </c>
      <c r="N45" s="1" t="str">
        <f t="shared" si="4"/>
        <v xml:space="preserve"> </v>
      </c>
      <c r="P45" s="3" t="str">
        <f>IF(O45="Plus",$K45,IF(O45="Basis",$K45-SUM(P$8:P44),IF(O45="Breedte",$K45-SUM(P$8:P44),IF(O44="Breedte",1-SUM(P$8:P44)," "))))</f>
        <v xml:space="preserve"> </v>
      </c>
      <c r="Q45" s="57" t="str">
        <f t="shared" si="20"/>
        <v/>
      </c>
      <c r="R45" s="123">
        <f t="shared" si="19"/>
        <v>218</v>
      </c>
      <c r="S45" s="12">
        <f t="shared" si="5"/>
        <v>173</v>
      </c>
      <c r="T45" s="18">
        <f t="shared" si="6"/>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7"/>
        <v>1</v>
      </c>
      <c r="Z45" s="12">
        <f t="shared" si="8"/>
        <v>1</v>
      </c>
      <c r="AA45" s="12">
        <f t="shared" si="9"/>
        <v>1</v>
      </c>
      <c r="AB45" s="12">
        <f t="shared" si="10"/>
        <v>1</v>
      </c>
      <c r="AD45" s="12">
        <f t="shared" si="11"/>
        <v>173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4"/>
        <v>1</v>
      </c>
      <c r="AL45" s="12">
        <f t="shared" si="15"/>
        <v>1</v>
      </c>
      <c r="AM45" s="12">
        <f t="shared" si="16"/>
        <v>1</v>
      </c>
    </row>
    <row r="46" spans="1:54" ht="12" customHeight="1" x14ac:dyDescent="0.15">
      <c r="A46" s="5">
        <f t="shared" si="0"/>
        <v>0</v>
      </c>
      <c r="B46" s="5">
        <f t="shared" si="1"/>
        <v>0</v>
      </c>
      <c r="C46" s="14">
        <f t="shared" si="17"/>
        <v>172</v>
      </c>
      <c r="F46" s="241">
        <f>VLOOKUP(C46,Blad1!$A:$C,3,0)</f>
        <v>217</v>
      </c>
      <c r="G46" s="67" t="str">
        <f t="shared" si="18"/>
        <v/>
      </c>
      <c r="H46" s="4" t="str">
        <f>IF(G46="I",$K46,IF(G46="II",$K46-SUM(H$8:H45),IF(G46="III",$K46-SUM(H$8:H45),IF(G46="IV",$K46-SUM(H$8:H45),IF(G46="V",1-SUM(H$8:H45)," ")))))</f>
        <v xml:space="preserve"> </v>
      </c>
      <c r="I46" s="68" t="str">
        <f t="shared" si="24"/>
        <v/>
      </c>
      <c r="J46" s="43" t="str">
        <f>IF(I46="A",$K46,IF(I46="B",$K46-SUM(J$8:J45),IF(I46="C",$K46-SUM(J$8:J45),IF(I46="D",$K46-SUM(J$8:J45),IF(I46="E",1-SUM(J$8:J45)," ")))))</f>
        <v xml:space="preserve"> </v>
      </c>
      <c r="K46" s="1">
        <f>IF(C$4=0,0,(SUM(D$8:D46)/C$4))</f>
        <v>0</v>
      </c>
      <c r="L46" s="9" t="str">
        <f t="shared" si="3"/>
        <v xml:space="preserve"> </v>
      </c>
      <c r="M46" s="2" t="str">
        <f>IF(U46=2,K46,IF(W46=2,K46-SUM(M$8:M45),IF(X46=2,K46-SUM(M$8:M45),IF(X45=2,1-SUM(M$8:M45)," "))))</f>
        <v xml:space="preserve"> </v>
      </c>
      <c r="N46" s="1" t="str">
        <f t="shared" si="4"/>
        <v xml:space="preserve"> </v>
      </c>
      <c r="P46" s="3" t="str">
        <f>IF(O46="Plus",$K46,IF(O46="Basis",$K46-SUM(P$8:P45),IF(O46="Breedte",$K46-SUM(P$8:P45),IF(O45="Breedte",1-SUM(P$8:P45)," "))))</f>
        <v xml:space="preserve"> </v>
      </c>
      <c r="Q46" s="57" t="str">
        <f t="shared" si="20"/>
        <v/>
      </c>
      <c r="R46" s="123">
        <f t="shared" si="19"/>
        <v>217</v>
      </c>
      <c r="S46" s="12">
        <f t="shared" si="5"/>
        <v>172</v>
      </c>
      <c r="T46" s="18">
        <f t="shared" si="6"/>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7"/>
        <v>1</v>
      </c>
      <c r="Z46" s="12">
        <f t="shared" si="8"/>
        <v>1</v>
      </c>
      <c r="AA46" s="12">
        <f t="shared" si="9"/>
        <v>1</v>
      </c>
      <c r="AB46" s="12">
        <f t="shared" si="10"/>
        <v>1</v>
      </c>
      <c r="AD46" s="12">
        <f t="shared" si="11"/>
        <v>172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4"/>
        <v>1</v>
      </c>
      <c r="AL46" s="12">
        <f t="shared" si="15"/>
        <v>1</v>
      </c>
      <c r="AM46" s="12">
        <f t="shared" si="16"/>
        <v>1</v>
      </c>
    </row>
    <row r="47" spans="1:54" ht="12" customHeight="1" x14ac:dyDescent="0.15">
      <c r="A47" s="5">
        <f t="shared" si="0"/>
        <v>0</v>
      </c>
      <c r="B47" s="5">
        <f t="shared" si="1"/>
        <v>0</v>
      </c>
      <c r="C47" s="14">
        <f t="shared" si="17"/>
        <v>171</v>
      </c>
      <c r="F47" s="241">
        <f>VLOOKUP(C47,Blad1!$A:$C,3,0)</f>
        <v>217</v>
      </c>
      <c r="G47" s="67" t="str">
        <f t="shared" si="18"/>
        <v/>
      </c>
      <c r="H47" s="4" t="str">
        <f>IF(G47="I",$K47,IF(G47="II",$K47-SUM(H$8:H46),IF(G47="III",$K47-SUM(H$8:H46),IF(G47="IV",$K47-SUM(H$8:H46),IF(G47="V",1-SUM(H$8:H46)," ")))))</f>
        <v xml:space="preserve"> </v>
      </c>
      <c r="I47" s="68" t="str">
        <f t="shared" si="24"/>
        <v/>
      </c>
      <c r="J47" s="43" t="str">
        <f>IF(I47="A",$K47,IF(I47="B",$K47-SUM(J$8:J46),IF(I47="C",$K47-SUM(J$8:J46),IF(I47="D",$K47-SUM(J$8:J46),IF(I47="E",1-SUM(J$8:J46)," ")))))</f>
        <v xml:space="preserve"> </v>
      </c>
      <c r="K47" s="1">
        <f>IF(C$4=0,0,(SUM(D$8:D47)/C$4))</f>
        <v>0</v>
      </c>
      <c r="L47" s="9" t="str">
        <f t="shared" si="3"/>
        <v xml:space="preserve"> </v>
      </c>
      <c r="M47" s="2" t="str">
        <f>IF(U47=2,K47,IF(W47=2,K47-SUM(M$8:M46),IF(X47=2,K47-SUM(M$8:M46),IF(X46=2,1-SUM(M$8:M46)," "))))</f>
        <v xml:space="preserve"> </v>
      </c>
      <c r="N47" s="1" t="str">
        <f t="shared" si="4"/>
        <v xml:space="preserve"> </v>
      </c>
      <c r="P47" s="3" t="str">
        <f>IF(O47="Plus",$K47,IF(O47="Basis",$K47-SUM(P$8:P46),IF(O47="Breedte",$K47-SUM(P$8:P46),IF(O46="Breedte",1-SUM(P$8:P46)," "))))</f>
        <v xml:space="preserve"> </v>
      </c>
      <c r="Q47" s="57" t="str">
        <f t="shared" si="20"/>
        <v/>
      </c>
      <c r="R47" s="123">
        <f t="shared" si="19"/>
        <v>217</v>
      </c>
      <c r="S47" s="12">
        <f t="shared" si="5"/>
        <v>171</v>
      </c>
      <c r="T47" s="18">
        <f t="shared" si="6"/>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7"/>
        <v>1</v>
      </c>
      <c r="Z47" s="12">
        <f t="shared" si="8"/>
        <v>1</v>
      </c>
      <c r="AA47" s="12">
        <f t="shared" si="9"/>
        <v>1</v>
      </c>
      <c r="AB47" s="12">
        <f t="shared" si="10"/>
        <v>1</v>
      </c>
      <c r="AD47" s="12">
        <f t="shared" si="11"/>
        <v>171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4"/>
        <v>1</v>
      </c>
      <c r="AL47" s="12">
        <f t="shared" si="15"/>
        <v>1</v>
      </c>
      <c r="AM47" s="12">
        <f t="shared" si="16"/>
        <v>1</v>
      </c>
    </row>
    <row r="48" spans="1:54" ht="12" customHeight="1" x14ac:dyDescent="0.15">
      <c r="A48" s="5">
        <f t="shared" si="0"/>
        <v>0</v>
      </c>
      <c r="B48" s="5">
        <f t="shared" si="1"/>
        <v>0</v>
      </c>
      <c r="C48" s="14">
        <f t="shared" si="17"/>
        <v>170</v>
      </c>
      <c r="F48" s="241">
        <f>VLOOKUP(C48,Blad1!$A:$C,3,0)</f>
        <v>216</v>
      </c>
      <c r="G48" s="67" t="str">
        <f t="shared" si="18"/>
        <v/>
      </c>
      <c r="H48" s="4" t="str">
        <f>IF(G48="I",$K48,IF(G48="II",$K48-SUM(H$8:H47),IF(G48="III",$K48-SUM(H$8:H47),IF(G48="IV",$K48-SUM(H$8:H47),IF(G48="V",1-SUM(H$8:H47)," ")))))</f>
        <v xml:space="preserve"> </v>
      </c>
      <c r="I48" s="68" t="str">
        <f t="shared" si="24"/>
        <v/>
      </c>
      <c r="J48" s="43" t="str">
        <f>IF(I48="A",$K48,IF(I48="B",$K48-SUM(J$8:J47),IF(I48="C",$K48-SUM(J$8:J47),IF(I48="D",$K48-SUM(J$8:J47),IF(I48="E",1-SUM(J$8:J47)," ")))))</f>
        <v xml:space="preserve"> </v>
      </c>
      <c r="K48" s="1">
        <f>IF(C$4=0,0,(SUM(D$8:D48)/C$4))</f>
        <v>0</v>
      </c>
      <c r="L48" s="9" t="str">
        <f t="shared" si="3"/>
        <v xml:space="preserve"> </v>
      </c>
      <c r="M48" s="2" t="str">
        <f>IF(U48=2,K48,IF(W48=2,K48-SUM(M$8:M47),IF(X48=2,K48-SUM(M$8:M47),IF(X47=2,1-SUM(M$8:M47)," "))))</f>
        <v xml:space="preserve"> </v>
      </c>
      <c r="N48" s="1" t="str">
        <f t="shared" si="4"/>
        <v xml:space="preserve"> </v>
      </c>
      <c r="P48" s="3" t="str">
        <f>IF(O48="Plus",$K48,IF(O48="Basis",$K48-SUM(P$8:P47),IF(O48="Breedte",$K48-SUM(P$8:P47),IF(O47="Breedte",1-SUM(P$8:P47)," "))))</f>
        <v xml:space="preserve"> </v>
      </c>
      <c r="Q48" s="57" t="str">
        <f t="shared" si="20"/>
        <v/>
      </c>
      <c r="R48" s="123">
        <f t="shared" si="19"/>
        <v>216</v>
      </c>
      <c r="S48" s="12">
        <f t="shared" si="5"/>
        <v>170</v>
      </c>
      <c r="T48" s="18">
        <f t="shared" si="6"/>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7"/>
        <v>1</v>
      </c>
      <c r="Z48" s="12">
        <f t="shared" si="8"/>
        <v>1</v>
      </c>
      <c r="AA48" s="12">
        <f t="shared" si="9"/>
        <v>1</v>
      </c>
      <c r="AB48" s="12">
        <f t="shared" si="10"/>
        <v>1</v>
      </c>
      <c r="AD48" s="12">
        <f t="shared" si="11"/>
        <v>170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4"/>
        <v>1</v>
      </c>
      <c r="AL48" s="12">
        <f t="shared" si="15"/>
        <v>1</v>
      </c>
      <c r="AM48" s="12">
        <f t="shared" si="16"/>
        <v>1</v>
      </c>
    </row>
    <row r="49" spans="1:39" ht="12" customHeight="1" x14ac:dyDescent="0.15">
      <c r="A49" s="5">
        <f t="shared" si="0"/>
        <v>0</v>
      </c>
      <c r="B49" s="5">
        <f t="shared" si="1"/>
        <v>0</v>
      </c>
      <c r="C49" s="14">
        <f t="shared" si="17"/>
        <v>169</v>
      </c>
      <c r="F49" s="241">
        <f>VLOOKUP(C49,Blad1!$A:$C,3,0)</f>
        <v>216</v>
      </c>
      <c r="G49" s="67" t="str">
        <f t="shared" si="18"/>
        <v/>
      </c>
      <c r="H49" s="4" t="str">
        <f>IF(G49="I",$K49,IF(G49="II",$K49-SUM(H$8:H48),IF(G49="III",$K49-SUM(H$8:H48),IF(G49="IV",$K49-SUM(H$8:H48),IF(G49="V",1-SUM(H$8:H48)," ")))))</f>
        <v xml:space="preserve"> </v>
      </c>
      <c r="I49" s="68" t="str">
        <f t="shared" si="24"/>
        <v/>
      </c>
      <c r="J49" s="43" t="str">
        <f>IF(I49="A",$K49,IF(I49="B",$K49-SUM(J$8:J48),IF(I49="C",$K49-SUM(J$8:J48),IF(I49="D",$K49-SUM(J$8:J48),IF(I49="E",1-SUM(J$8:J48)," ")))))</f>
        <v xml:space="preserve"> </v>
      </c>
      <c r="K49" s="1">
        <f>IF(C$4=0,0,(SUM(D$8:D49)/C$4))</f>
        <v>0</v>
      </c>
      <c r="L49" s="9" t="str">
        <f t="shared" si="3"/>
        <v xml:space="preserve"> </v>
      </c>
      <c r="M49" s="2" t="str">
        <f>IF(U49=2,K49,IF(W49=2,K49-SUM(M$8:M48),IF(X49=2,K49-SUM(M$8:M48),IF(X48=2,1-SUM(M$8:M48)," "))))</f>
        <v xml:space="preserve"> </v>
      </c>
      <c r="N49" s="1" t="str">
        <f t="shared" si="4"/>
        <v xml:space="preserve"> </v>
      </c>
      <c r="P49" s="3" t="str">
        <f>IF(O49="Plus",$K49,IF(O49="Basis",$K49-SUM(P$8:P48),IF(O49="Breedte",$K49-SUM(P$8:P48),IF(O48="Breedte",1-SUM(P$8:P48)," "))))</f>
        <v xml:space="preserve"> </v>
      </c>
      <c r="Q49" s="57" t="str">
        <f t="shared" si="20"/>
        <v/>
      </c>
      <c r="R49" s="123">
        <f t="shared" si="19"/>
        <v>216</v>
      </c>
      <c r="S49" s="12">
        <f t="shared" si="5"/>
        <v>169</v>
      </c>
      <c r="T49" s="18">
        <f t="shared" si="6"/>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7"/>
        <v>1</v>
      </c>
      <c r="Z49" s="12">
        <f t="shared" si="8"/>
        <v>1</v>
      </c>
      <c r="AA49" s="12">
        <f t="shared" si="9"/>
        <v>1</v>
      </c>
      <c r="AB49" s="12">
        <f t="shared" si="10"/>
        <v>1</v>
      </c>
      <c r="AD49" s="12">
        <f t="shared" si="11"/>
        <v>169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4"/>
        <v>1</v>
      </c>
      <c r="AL49" s="12">
        <f t="shared" si="15"/>
        <v>1</v>
      </c>
      <c r="AM49" s="12">
        <f t="shared" si="16"/>
        <v>1</v>
      </c>
    </row>
    <row r="50" spans="1:39" ht="12" customHeight="1" x14ac:dyDescent="0.15">
      <c r="A50" s="5">
        <f t="shared" si="0"/>
        <v>0</v>
      </c>
      <c r="B50" s="5">
        <f t="shared" si="1"/>
        <v>0</v>
      </c>
      <c r="C50" s="14">
        <f t="shared" si="17"/>
        <v>168</v>
      </c>
      <c r="F50" s="241">
        <f>VLOOKUP(C50,Blad1!$A:$C,3,0)</f>
        <v>215</v>
      </c>
      <c r="G50" s="67" t="str">
        <f t="shared" si="18"/>
        <v/>
      </c>
      <c r="H50" s="4" t="str">
        <f>IF(G50="I",$K50,IF(G50="II",$K50-SUM(H$8:H49),IF(G50="III",$K50-SUM(H$8:H49),IF(G50="IV",$K50-SUM(H$8:H49),IF(G50="V",1-SUM(H$8:H49)," ")))))</f>
        <v xml:space="preserve"> </v>
      </c>
      <c r="I50" s="68" t="str">
        <f t="shared" si="24"/>
        <v/>
      </c>
      <c r="J50" s="43" t="str">
        <f>IF(I50="A",$K50,IF(I50="B",$K50-SUM(J$8:J49),IF(I50="C",$K50-SUM(J$8:J49),IF(I50="D",$K50-SUM(J$8:J49),IF(I50="E",1-SUM(J$8:J49)," ")))))</f>
        <v xml:space="preserve"> </v>
      </c>
      <c r="K50" s="1">
        <f>IF(C$4=0,0,(SUM(D$8:D50)/C$4))</f>
        <v>0</v>
      </c>
      <c r="L50" s="9" t="str">
        <f t="shared" si="3"/>
        <v xml:space="preserve"> </v>
      </c>
      <c r="M50" s="2" t="str">
        <f>IF(U50=2,K50,IF(W50=2,K50-SUM(M$8:M49),IF(X50=2,K50-SUM(M$8:M49),IF(X49=2,1-SUM(M$8:M49)," "))))</f>
        <v xml:space="preserve"> </v>
      </c>
      <c r="N50" s="1" t="str">
        <f t="shared" si="4"/>
        <v xml:space="preserve"> </v>
      </c>
      <c r="P50" s="3" t="str">
        <f>IF(O50="Plus",$K50,IF(O50="Basis",$K50-SUM(P$8:P49),IF(O50="Breedte",$K50-SUM(P$8:P49),IF(O49="Breedte",1-SUM(P$8:P49)," "))))</f>
        <v xml:space="preserve"> </v>
      </c>
      <c r="Q50" s="57" t="str">
        <f t="shared" si="20"/>
        <v/>
      </c>
      <c r="R50" s="123">
        <f t="shared" si="19"/>
        <v>215</v>
      </c>
      <c r="S50" s="12">
        <f t="shared" si="5"/>
        <v>168</v>
      </c>
      <c r="T50" s="18">
        <f t="shared" si="6"/>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7"/>
        <v>1</v>
      </c>
      <c r="Z50" s="12">
        <f t="shared" si="8"/>
        <v>1</v>
      </c>
      <c r="AA50" s="12">
        <f t="shared" si="9"/>
        <v>1</v>
      </c>
      <c r="AB50" s="12">
        <f t="shared" si="10"/>
        <v>1</v>
      </c>
      <c r="AD50" s="12">
        <f t="shared" si="11"/>
        <v>168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4"/>
        <v>1</v>
      </c>
      <c r="AL50" s="12">
        <f t="shared" si="15"/>
        <v>1</v>
      </c>
      <c r="AM50" s="12">
        <f t="shared" si="16"/>
        <v>1</v>
      </c>
    </row>
    <row r="51" spans="1:39" ht="12" customHeight="1" x14ac:dyDescent="0.15">
      <c r="A51" s="5">
        <f t="shared" si="0"/>
        <v>0</v>
      </c>
      <c r="B51" s="5">
        <f t="shared" si="1"/>
        <v>0</v>
      </c>
      <c r="C51" s="14">
        <f t="shared" si="17"/>
        <v>167</v>
      </c>
      <c r="F51" s="241">
        <f>VLOOKUP(C51,Blad1!$A:$C,3,0)</f>
        <v>215</v>
      </c>
      <c r="G51" s="67" t="str">
        <f t="shared" si="18"/>
        <v/>
      </c>
      <c r="H51" s="4" t="str">
        <f>IF(G51="I",$K51,IF(G51="II",$K51-SUM(H$8:H50),IF(G51="III",$K51-SUM(H$8:H50),IF(G51="IV",$K51-SUM(H$8:H50),IF(G51="V",1-SUM(H$8:H50)," ")))))</f>
        <v xml:space="preserve"> </v>
      </c>
      <c r="I51" s="68" t="str">
        <f t="shared" si="24"/>
        <v/>
      </c>
      <c r="J51" s="43" t="str">
        <f>IF(I51="A",$K51,IF(I51="B",$K51-SUM(J$8:J50),IF(I51="C",$K51-SUM(J$8:J50),IF(I51="D",$K51-SUM(J$8:J50),IF(I51="E",1-SUM(J$8:J50)," ")))))</f>
        <v xml:space="preserve"> </v>
      </c>
      <c r="K51" s="1">
        <f>IF(C$4=0,0,(SUM(D$8:D51)/C$4))</f>
        <v>0</v>
      </c>
      <c r="L51" s="9" t="str">
        <f t="shared" si="3"/>
        <v xml:space="preserve"> </v>
      </c>
      <c r="M51" s="2" t="str">
        <f>IF(U51=2,K51,IF(W51=2,K51-SUM(M$8:M50),IF(X51=2,K51-SUM(M$8:M50),IF(X50=2,1-SUM(M$8:M50)," "))))</f>
        <v xml:space="preserve"> </v>
      </c>
      <c r="N51" s="1" t="str">
        <f t="shared" si="4"/>
        <v xml:space="preserve"> </v>
      </c>
      <c r="P51" s="3" t="str">
        <f>IF(O51="Plus",$K51,IF(O51="Basis",$K51-SUM(P$8:P50),IF(O51="Breedte",$K51-SUM(P$8:P50),IF(O50="Breedte",1-SUM(P$8:P50)," "))))</f>
        <v xml:space="preserve"> </v>
      </c>
      <c r="Q51" s="57" t="str">
        <f t="shared" si="20"/>
        <v/>
      </c>
      <c r="R51" s="123">
        <f t="shared" si="19"/>
        <v>215</v>
      </c>
      <c r="S51" s="12">
        <f t="shared" si="5"/>
        <v>167</v>
      </c>
      <c r="T51" s="18">
        <f t="shared" si="6"/>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7"/>
        <v>1</v>
      </c>
      <c r="Z51" s="12">
        <f t="shared" si="8"/>
        <v>1</v>
      </c>
      <c r="AA51" s="12">
        <f t="shared" si="9"/>
        <v>1</v>
      </c>
      <c r="AB51" s="12">
        <f t="shared" si="10"/>
        <v>1</v>
      </c>
      <c r="AD51" s="12">
        <f t="shared" si="11"/>
        <v>167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4"/>
        <v>1</v>
      </c>
      <c r="AL51" s="12">
        <f t="shared" si="15"/>
        <v>1</v>
      </c>
      <c r="AM51" s="12">
        <f t="shared" si="16"/>
        <v>1</v>
      </c>
    </row>
    <row r="52" spans="1:39" ht="12" customHeight="1" x14ac:dyDescent="0.15">
      <c r="A52" s="5">
        <f t="shared" si="0"/>
        <v>0</v>
      </c>
      <c r="B52" s="5">
        <f t="shared" si="1"/>
        <v>0</v>
      </c>
      <c r="C52" s="14">
        <f t="shared" si="17"/>
        <v>166</v>
      </c>
      <c r="F52" s="241">
        <f>VLOOKUP(C52,Blad1!$A:$C,3,0)</f>
        <v>214</v>
      </c>
      <c r="G52" s="67" t="str">
        <f t="shared" si="18"/>
        <v/>
      </c>
      <c r="H52" s="4" t="str">
        <f>IF(G52="I",$K52,IF(G52="II",$K52-SUM(H$8:H51),IF(G52="III",$K52-SUM(H$8:H51),IF(G52="IV",$K52-SUM(H$8:H51),IF(G52="V",1-SUM(H$8:H51)," ")))))</f>
        <v xml:space="preserve"> </v>
      </c>
      <c r="I52" s="68" t="str">
        <f t="shared" si="24"/>
        <v/>
      </c>
      <c r="J52" s="43" t="str">
        <f>IF(I52="A",$K52,IF(I52="B",$K52-SUM(J$8:J51),IF(I52="C",$K52-SUM(J$8:J51),IF(I52="D",$K52-SUM(J$8:J51),IF(I52="E",1-SUM(J$8:J51)," ")))))</f>
        <v xml:space="preserve"> </v>
      </c>
      <c r="K52" s="1">
        <f>IF(C$4=0,0,(SUM(D$8:D52)/C$4))</f>
        <v>0</v>
      </c>
      <c r="L52" s="9" t="str">
        <f t="shared" si="3"/>
        <v xml:space="preserve"> </v>
      </c>
      <c r="M52" s="2" t="str">
        <f>IF(U52=2,K52,IF(W52=2,K52-SUM(M$8:M51),IF(X52=2,K52-SUM(M$8:M51),IF(X51=2,1-SUM(M$8:M51)," "))))</f>
        <v xml:space="preserve"> </v>
      </c>
      <c r="N52" s="1" t="str">
        <f t="shared" si="4"/>
        <v xml:space="preserve"> </v>
      </c>
      <c r="P52" s="3" t="str">
        <f>IF(O52="Plus",$K52,IF(O52="Basis",$K52-SUM(P$8:P51),IF(O52="Breedte",$K52-SUM(P$8:P51),IF(O51="Breedte",1-SUM(P$8:P51)," "))))</f>
        <v xml:space="preserve"> </v>
      </c>
      <c r="Q52" s="57" t="str">
        <f t="shared" si="20"/>
        <v/>
      </c>
      <c r="R52" s="123">
        <f t="shared" si="19"/>
        <v>214</v>
      </c>
      <c r="S52" s="12">
        <f t="shared" si="5"/>
        <v>166</v>
      </c>
      <c r="T52" s="18">
        <f t="shared" si="6"/>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7"/>
        <v>1</v>
      </c>
      <c r="Z52" s="12">
        <f t="shared" si="8"/>
        <v>1</v>
      </c>
      <c r="AA52" s="12">
        <f t="shared" si="9"/>
        <v>1</v>
      </c>
      <c r="AB52" s="12">
        <f t="shared" si="10"/>
        <v>1</v>
      </c>
      <c r="AD52" s="12">
        <f t="shared" si="11"/>
        <v>166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4"/>
        <v>1</v>
      </c>
      <c r="AL52" s="12">
        <f t="shared" si="15"/>
        <v>1</v>
      </c>
      <c r="AM52" s="12">
        <f t="shared" si="16"/>
        <v>1</v>
      </c>
    </row>
    <row r="53" spans="1:39" ht="12" customHeight="1" x14ac:dyDescent="0.15">
      <c r="A53" s="5">
        <f t="shared" si="0"/>
        <v>0</v>
      </c>
      <c r="B53" s="5">
        <f t="shared" si="1"/>
        <v>0</v>
      </c>
      <c r="C53" s="14">
        <f t="shared" si="17"/>
        <v>165</v>
      </c>
      <c r="F53" s="241">
        <f>VLOOKUP(C53,Blad1!$A:$C,3,0)</f>
        <v>213</v>
      </c>
      <c r="G53" s="67" t="str">
        <f t="shared" si="18"/>
        <v/>
      </c>
      <c r="H53" s="4" t="str">
        <f>IF(G53="I",$K53,IF(G53="II",$K53-SUM(H$8:H52),IF(G53="III",$K53-SUM(H$8:H52),IF(G53="IV",$K53-SUM(H$8:H52),IF(G53="V",1-SUM(H$8:H52)," ")))))</f>
        <v xml:space="preserve"> </v>
      </c>
      <c r="I53" s="68" t="str">
        <f t="shared" si="24"/>
        <v/>
      </c>
      <c r="J53" s="43" t="str">
        <f>IF(I53="A",$K53,IF(I53="B",$K53-SUM(J$8:J52),IF(I53="C",$K53-SUM(J$8:J52),IF(I53="D",$K53-SUM(J$8:J52),IF(I53="E",1-SUM(J$8:J52)," ")))))</f>
        <v xml:space="preserve"> </v>
      </c>
      <c r="K53" s="1">
        <f>IF(C$4=0,0,(SUM(D$8:D53)/C$4))</f>
        <v>0</v>
      </c>
      <c r="L53" s="9" t="str">
        <f t="shared" si="3"/>
        <v xml:space="preserve"> </v>
      </c>
      <c r="M53" s="2" t="str">
        <f>IF(U53=2,K53,IF(W53=2,K53-SUM(M$8:M52),IF(X53=2,K53-SUM(M$8:M52),IF(X52=2,1-SUM(M$8:M52)," "))))</f>
        <v xml:space="preserve"> </v>
      </c>
      <c r="N53" s="1" t="str">
        <f t="shared" si="4"/>
        <v xml:space="preserve"> </v>
      </c>
      <c r="P53" s="3" t="str">
        <f>IF(O53="Plus",$K53,IF(O53="Basis",$K53-SUM(P$8:P52),IF(O53="Breedte",$K53-SUM(P$8:P52),IF(O52="Breedte",1-SUM(P$8:P52)," "))))</f>
        <v xml:space="preserve"> </v>
      </c>
      <c r="Q53" s="57" t="str">
        <f t="shared" si="20"/>
        <v/>
      </c>
      <c r="R53" s="123">
        <f t="shared" si="19"/>
        <v>213</v>
      </c>
      <c r="S53" s="12">
        <f t="shared" si="5"/>
        <v>165</v>
      </c>
      <c r="T53" s="18">
        <f t="shared" si="6"/>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7"/>
        <v>1</v>
      </c>
      <c r="Z53" s="12">
        <f t="shared" si="8"/>
        <v>1</v>
      </c>
      <c r="AA53" s="12">
        <f t="shared" si="9"/>
        <v>1</v>
      </c>
      <c r="AB53" s="12">
        <f t="shared" si="10"/>
        <v>1</v>
      </c>
      <c r="AD53" s="12">
        <f t="shared" si="11"/>
        <v>165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4"/>
        <v>1</v>
      </c>
      <c r="AL53" s="12">
        <f t="shared" si="15"/>
        <v>1</v>
      </c>
      <c r="AM53" s="12">
        <f t="shared" si="16"/>
        <v>1</v>
      </c>
    </row>
    <row r="54" spans="1:39" ht="12" customHeight="1" x14ac:dyDescent="0.15">
      <c r="A54" s="5">
        <f t="shared" si="0"/>
        <v>0</v>
      </c>
      <c r="B54" s="5">
        <f t="shared" si="1"/>
        <v>20</v>
      </c>
      <c r="C54" s="14">
        <f t="shared" si="17"/>
        <v>164</v>
      </c>
      <c r="F54" s="241">
        <f>VLOOKUP(C54,Blad1!$A:$C,3,0)</f>
        <v>213</v>
      </c>
      <c r="G54" s="67" t="str">
        <f t="shared" si="18"/>
        <v>I</v>
      </c>
      <c r="H54" s="4">
        <f>IF(G54="I",$K54,IF(G54="II",$K54-SUM(H$8:H53),IF(G54="III",$K54-SUM(H$8:H53),IF(G54="IV",$K54-SUM(H$8:H53),IF(G54="V",1-SUM(H$8:H53)," ")))))</f>
        <v>0</v>
      </c>
      <c r="I54" s="68" t="str">
        <f t="shared" si="24"/>
        <v/>
      </c>
      <c r="J54" s="43" t="str">
        <f>IF(I54="A",$K54,IF(I54="B",$K54-SUM(J$8:J53),IF(I54="C",$K54-SUM(J$8:J53),IF(I54="D",$K54-SUM(J$8:J53),IF(I54="E",1-SUM(J$8:J53)," ")))))</f>
        <v xml:space="preserve"> </v>
      </c>
      <c r="K54" s="1">
        <f>IF(C$4=0,0,(SUM(D$8:D54)/C$4))</f>
        <v>0</v>
      </c>
      <c r="L54" s="9" t="str">
        <f t="shared" si="3"/>
        <v xml:space="preserve"> </v>
      </c>
      <c r="M54" s="2" t="str">
        <f>IF(U54=2,K54,IF(W54=2,K54-SUM(M$8:M53),IF(X54=2,K54-SUM(M$8:M53),IF(X53=2,1-SUM(M$8:M53)," "))))</f>
        <v xml:space="preserve"> </v>
      </c>
      <c r="N54" s="1" t="str">
        <f t="shared" si="4"/>
        <v xml:space="preserve"> </v>
      </c>
      <c r="P54" s="3" t="str">
        <f>IF(O54="Plus",$K54,IF(O54="Basis",$K54-SUM(P$8:P53),IF(O54="Breedte",$K54-SUM(P$8:P53),IF(O53="Breedte",1-SUM(P$8:P53)," "))))</f>
        <v xml:space="preserve"> </v>
      </c>
      <c r="Q54" s="57" t="str">
        <f t="shared" si="20"/>
        <v/>
      </c>
      <c r="R54" s="123">
        <f t="shared" si="19"/>
        <v>213</v>
      </c>
      <c r="S54" s="12">
        <f t="shared" si="5"/>
        <v>164</v>
      </c>
      <c r="T54" s="18">
        <f t="shared" si="6"/>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7"/>
        <v>1</v>
      </c>
      <c r="Z54" s="12">
        <f t="shared" si="8"/>
        <v>1</v>
      </c>
      <c r="AA54" s="12">
        <f t="shared" si="9"/>
        <v>1</v>
      </c>
      <c r="AB54" s="12">
        <f t="shared" si="10"/>
        <v>1</v>
      </c>
      <c r="AD54" s="12">
        <f t="shared" si="11"/>
        <v>164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4"/>
        <v>1</v>
      </c>
      <c r="AL54" s="12">
        <f t="shared" si="15"/>
        <v>1</v>
      </c>
      <c r="AM54" s="12">
        <f t="shared" si="16"/>
        <v>1</v>
      </c>
    </row>
    <row r="55" spans="1:39" ht="12" customHeight="1" x14ac:dyDescent="0.15">
      <c r="A55" s="5">
        <f t="shared" si="0"/>
        <v>0</v>
      </c>
      <c r="B55" s="5">
        <f t="shared" si="1"/>
        <v>0</v>
      </c>
      <c r="C55" s="14">
        <f t="shared" si="17"/>
        <v>163</v>
      </c>
      <c r="F55" s="241">
        <f>VLOOKUP(C55,Blad1!$A:$C,3,0)</f>
        <v>212</v>
      </c>
      <c r="G55" s="67" t="str">
        <f t="shared" si="18"/>
        <v/>
      </c>
      <c r="H55" s="4" t="str">
        <f>IF(G55="I",$K55,IF(G55="II",$K55-SUM(H$8:H54),IF(G55="III",$K55-SUM(H$8:H54),IF(G55="IV",$K55-SUM(H$8:H54),IF(G55="V",1-SUM(H$8:H54)," ")))))</f>
        <v xml:space="preserve"> </v>
      </c>
      <c r="I55" s="68" t="str">
        <f t="shared" si="24"/>
        <v/>
      </c>
      <c r="J55" s="43" t="str">
        <f>IF(I55="A",$K55,IF(I55="B",$K55-SUM(J$8:J54),IF(I55="C",$K55-SUM(J$8:J54),IF(I55="D",$K55-SUM(J$8:J54),IF(I55="E",1-SUM(J$8:J54)," ")))))</f>
        <v xml:space="preserve"> </v>
      </c>
      <c r="K55" s="1">
        <f>IF(C$4=0,0,(SUM(D$8:D55)/C$4))</f>
        <v>0</v>
      </c>
      <c r="L55" s="9" t="str">
        <f t="shared" si="3"/>
        <v xml:space="preserve"> </v>
      </c>
      <c r="M55" s="2" t="str">
        <f>IF(U55=2,K55,IF(W55=2,K55-SUM(M$8:M54),IF(X55=2,K55-SUM(M$8:M54),IF(X54=2,1-SUM(M$8:M54)," "))))</f>
        <v xml:space="preserve"> </v>
      </c>
      <c r="N55" s="1" t="str">
        <f t="shared" si="4"/>
        <v xml:space="preserve"> </v>
      </c>
      <c r="P55" s="3" t="str">
        <f>IF(O55="Plus",$K55,IF(O55="Basis",$K55-SUM(P$8:P54),IF(O55="Breedte",$K55-SUM(P$8:P54),IF(O54="Breedte",1-SUM(P$8:P54)," "))))</f>
        <v xml:space="preserve"> </v>
      </c>
      <c r="Q55" s="57" t="str">
        <f t="shared" si="20"/>
        <v/>
      </c>
      <c r="R55" s="123">
        <f t="shared" si="19"/>
        <v>212</v>
      </c>
      <c r="S55" s="12">
        <f t="shared" si="5"/>
        <v>163</v>
      </c>
      <c r="T55" s="18">
        <f t="shared" si="6"/>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7"/>
        <v>1</v>
      </c>
      <c r="Z55" s="12">
        <f t="shared" si="8"/>
        <v>1</v>
      </c>
      <c r="AA55" s="12">
        <f t="shared" si="9"/>
        <v>1</v>
      </c>
      <c r="AB55" s="12">
        <f t="shared" si="10"/>
        <v>1</v>
      </c>
      <c r="AD55" s="12">
        <f t="shared" si="11"/>
        <v>163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4"/>
        <v>1</v>
      </c>
      <c r="AL55" s="12">
        <f t="shared" si="15"/>
        <v>1</v>
      </c>
      <c r="AM55" s="12">
        <f t="shared" si="16"/>
        <v>1</v>
      </c>
    </row>
    <row r="56" spans="1:39" ht="12" customHeight="1" x14ac:dyDescent="0.15">
      <c r="A56" s="5">
        <f t="shared" si="0"/>
        <v>0</v>
      </c>
      <c r="B56" s="5">
        <f t="shared" si="1"/>
        <v>0</v>
      </c>
      <c r="C56" s="14">
        <f t="shared" si="17"/>
        <v>162</v>
      </c>
      <c r="F56" s="241">
        <f>VLOOKUP(C56,Blad1!$A:$C,3,0)</f>
        <v>212</v>
      </c>
      <c r="G56" s="67" t="str">
        <f t="shared" si="18"/>
        <v/>
      </c>
      <c r="H56" s="4" t="str">
        <f>IF(G56="I",$K56,IF(G56="II",$K56-SUM(H$8:H55),IF(G56="III",$K56-SUM(H$8:H55),IF(G56="IV",$K56-SUM(H$8:H55),IF(G56="V",1-SUM(H$8:H55)," ")))))</f>
        <v xml:space="preserve"> </v>
      </c>
      <c r="I56" s="68" t="str">
        <f t="shared" si="24"/>
        <v/>
      </c>
      <c r="J56" s="43" t="str">
        <f>IF(I56="A",$K56,IF(I56="B",$K56-SUM(J$8:J55),IF(I56="C",$K56-SUM(J$8:J55),IF(I56="D",$K56-SUM(J$8:J55),IF(I56="E",1-SUM(J$8:J55)," ")))))</f>
        <v xml:space="preserve"> </v>
      </c>
      <c r="K56" s="1">
        <f>IF(C$4=0,0,(SUM(D$8:D56)/C$4))</f>
        <v>0</v>
      </c>
      <c r="L56" s="9" t="str">
        <f t="shared" si="3"/>
        <v xml:space="preserve"> </v>
      </c>
      <c r="M56" s="2" t="str">
        <f>IF(U56=2,K56,IF(W56=2,K56-SUM(M$8:M55),IF(X56=2,K56-SUM(M$8:M55),IF(X55=2,1-SUM(M$8:M55)," "))))</f>
        <v xml:space="preserve"> </v>
      </c>
      <c r="N56" s="1" t="str">
        <f t="shared" si="4"/>
        <v xml:space="preserve"> </v>
      </c>
      <c r="P56" s="3" t="str">
        <f>IF(O56="Plus",$K56,IF(O56="Basis",$K56-SUM(P$8:P55),IF(O56="Breedte",$K56-SUM(P$8:P55),IF(O55="Breedte",1-SUM(P$8:P55)," "))))</f>
        <v xml:space="preserve"> </v>
      </c>
      <c r="Q56" s="57" t="str">
        <f t="shared" si="20"/>
        <v/>
      </c>
      <c r="R56" s="123">
        <f t="shared" si="19"/>
        <v>212</v>
      </c>
      <c r="S56" s="12">
        <f t="shared" si="5"/>
        <v>162</v>
      </c>
      <c r="T56" s="18">
        <f t="shared" si="6"/>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7"/>
        <v>1</v>
      </c>
      <c r="Z56" s="12">
        <f t="shared" si="8"/>
        <v>1</v>
      </c>
      <c r="AA56" s="12">
        <f t="shared" si="9"/>
        <v>1</v>
      </c>
      <c r="AB56" s="12">
        <f t="shared" si="10"/>
        <v>1</v>
      </c>
      <c r="AD56" s="12">
        <f t="shared" si="11"/>
        <v>162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4"/>
        <v>1</v>
      </c>
      <c r="AL56" s="12">
        <f t="shared" si="15"/>
        <v>1</v>
      </c>
      <c r="AM56" s="12">
        <f t="shared" si="16"/>
        <v>1</v>
      </c>
    </row>
    <row r="57" spans="1:39" ht="12" customHeight="1" x14ac:dyDescent="0.15">
      <c r="A57" s="5">
        <f t="shared" si="0"/>
        <v>0</v>
      </c>
      <c r="B57" s="5">
        <f t="shared" si="1"/>
        <v>0</v>
      </c>
      <c r="C57" s="14">
        <f t="shared" si="17"/>
        <v>161</v>
      </c>
      <c r="F57" s="241">
        <f>VLOOKUP(C57,Blad1!$A:$C,3,0)</f>
        <v>211</v>
      </c>
      <c r="G57" s="67" t="str">
        <f t="shared" si="18"/>
        <v/>
      </c>
      <c r="H57" s="4" t="str">
        <f>IF(G57="I",$K57,IF(G57="II",$K57-SUM(H$8:H56),IF(G57="III",$K57-SUM(H$8:H56),IF(G57="IV",$K57-SUM(H$8:H56),IF(G57="V",1-SUM(H$8:H56)," ")))))</f>
        <v xml:space="preserve"> </v>
      </c>
      <c r="I57" s="68" t="str">
        <f t="shared" si="24"/>
        <v/>
      </c>
      <c r="J57" s="43" t="str">
        <f>IF(I57="A",$K57,IF(I57="B",$K57-SUM(J$8:J56),IF(I57="C",$K57-SUM(J$8:J56),IF(I57="D",$K57-SUM(J$8:J56),IF(I57="E",1-SUM(J$8:J56)," ")))))</f>
        <v xml:space="preserve"> </v>
      </c>
      <c r="K57" s="1">
        <f>IF(C$4=0,0,(SUM(D$8:D57)/C$4))</f>
        <v>0</v>
      </c>
      <c r="L57" s="9" t="str">
        <f t="shared" si="3"/>
        <v xml:space="preserve"> </v>
      </c>
      <c r="M57" s="2" t="str">
        <f>IF(U57=2,K57,IF(W57=2,K57-SUM(M$8:M56),IF(X57=2,K57-SUM(M$8:M56),IF(X56=2,1-SUM(M$8:M56)," "))))</f>
        <v xml:space="preserve"> </v>
      </c>
      <c r="N57" s="1" t="str">
        <f t="shared" si="4"/>
        <v xml:space="preserve"> </v>
      </c>
      <c r="P57" s="3" t="str">
        <f>IF(O57="Plus",$K57,IF(O57="Basis",$K57-SUM(P$8:P56),IF(O57="Breedte",$K57-SUM(P$8:P56),IF(O56="Breedte",1-SUM(P$8:P56)," "))))</f>
        <v xml:space="preserve"> </v>
      </c>
      <c r="Q57" s="57" t="str">
        <f t="shared" si="20"/>
        <v/>
      </c>
      <c r="R57" s="123">
        <f t="shared" si="19"/>
        <v>211</v>
      </c>
      <c r="S57" s="12">
        <f t="shared" si="5"/>
        <v>161</v>
      </c>
      <c r="T57" s="18">
        <f t="shared" si="6"/>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7"/>
        <v>1</v>
      </c>
      <c r="Z57" s="12">
        <f t="shared" si="8"/>
        <v>1</v>
      </c>
      <c r="AA57" s="12">
        <f t="shared" si="9"/>
        <v>1</v>
      </c>
      <c r="AB57" s="12">
        <f t="shared" si="10"/>
        <v>1</v>
      </c>
      <c r="AD57" s="12">
        <f t="shared" si="11"/>
        <v>161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4"/>
        <v>1</v>
      </c>
      <c r="AL57" s="12">
        <f t="shared" si="15"/>
        <v>1</v>
      </c>
      <c r="AM57" s="12">
        <f t="shared" si="16"/>
        <v>1</v>
      </c>
    </row>
    <row r="58" spans="1:39" ht="12" customHeight="1" x14ac:dyDescent="0.15">
      <c r="A58" s="5">
        <f t="shared" si="0"/>
        <v>0</v>
      </c>
      <c r="B58" s="5">
        <f t="shared" si="1"/>
        <v>0</v>
      </c>
      <c r="C58" s="14">
        <f t="shared" si="17"/>
        <v>160</v>
      </c>
      <c r="F58" s="241">
        <f>VLOOKUP(C58,Blad1!$A:$C,3,0)</f>
        <v>211</v>
      </c>
      <c r="G58" s="67" t="str">
        <f t="shared" si="18"/>
        <v/>
      </c>
      <c r="H58" s="4" t="str">
        <f>IF(G58="I",$K58,IF(G58="II",$K58-SUM(H$8:H57),IF(G58="III",$K58-SUM(H$8:H57),IF(G58="IV",$K58-SUM(H$8:H57),IF(G58="V",1-SUM(H$8:H57)," ")))))</f>
        <v xml:space="preserve"> </v>
      </c>
      <c r="I58" s="68" t="str">
        <f t="shared" si="24"/>
        <v/>
      </c>
      <c r="J58" s="43" t="str">
        <f>IF(I58="A",$K58,IF(I58="B",$K58-SUM(J$8:J57),IF(I58="C",$K58-SUM(J$8:J57),IF(I58="D",$K58-SUM(J$8:J57),IF(I58="E",1-SUM(J$8:J57)," ")))))</f>
        <v xml:space="preserve"> </v>
      </c>
      <c r="K58" s="1">
        <f>IF(C$4=0,0,(SUM(D$8:D58)/C$4))</f>
        <v>0</v>
      </c>
      <c r="L58" s="9" t="str">
        <f t="shared" si="3"/>
        <v xml:space="preserve"> </v>
      </c>
      <c r="M58" s="2" t="str">
        <f>IF(U58=2,K58,IF(W58=2,K58-SUM(M$8:M57),IF(X58=2,K58-SUM(M$8:M57),IF(X57=2,1-SUM(M$8:M57)," "))))</f>
        <v xml:space="preserve"> </v>
      </c>
      <c r="N58" s="1" t="str">
        <f t="shared" si="4"/>
        <v xml:space="preserve"> </v>
      </c>
      <c r="P58" s="3" t="str">
        <f>IF(O58="Plus",$K58,IF(O58="Basis",$K58-SUM(P$8:P57),IF(O58="Breedte",$K58-SUM(P$8:P57),IF(O57="Breedte",1-SUM(P$8:P57)," "))))</f>
        <v xml:space="preserve"> </v>
      </c>
      <c r="Q58" s="57" t="str">
        <f t="shared" si="20"/>
        <v/>
      </c>
      <c r="R58" s="123">
        <f t="shared" si="19"/>
        <v>211</v>
      </c>
      <c r="S58" s="12">
        <f t="shared" si="5"/>
        <v>160</v>
      </c>
      <c r="T58" s="18">
        <f t="shared" si="6"/>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7"/>
        <v>1</v>
      </c>
      <c r="Z58" s="12">
        <f t="shared" si="8"/>
        <v>1</v>
      </c>
      <c r="AA58" s="12">
        <f t="shared" si="9"/>
        <v>1</v>
      </c>
      <c r="AB58" s="12">
        <f t="shared" si="10"/>
        <v>1</v>
      </c>
      <c r="AD58" s="12">
        <f t="shared" si="11"/>
        <v>160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4"/>
        <v>1</v>
      </c>
      <c r="AL58" s="12">
        <f t="shared" si="15"/>
        <v>1</v>
      </c>
      <c r="AM58" s="12">
        <f t="shared" si="16"/>
        <v>1</v>
      </c>
    </row>
    <row r="59" spans="1:39" ht="12" customHeight="1" x14ac:dyDescent="0.15">
      <c r="A59" s="5">
        <f t="shared" si="0"/>
        <v>0</v>
      </c>
      <c r="B59" s="5">
        <f t="shared" si="1"/>
        <v>0</v>
      </c>
      <c r="C59" s="14">
        <f t="shared" si="17"/>
        <v>159</v>
      </c>
      <c r="F59" s="241">
        <f>VLOOKUP(C59,Blad1!$A:$C,3,0)</f>
        <v>210</v>
      </c>
      <c r="G59" s="67" t="str">
        <f t="shared" si="18"/>
        <v/>
      </c>
      <c r="H59" s="4" t="str">
        <f>IF(G59="I",$K59,IF(G59="II",$K59-SUM(H$8:H58),IF(G59="III",$K59-SUM(H$8:H58),IF(G59="IV",$K59-SUM(H$8:H58),IF(G59="V",1-SUM(H$8:H58)," ")))))</f>
        <v xml:space="preserve"> </v>
      </c>
      <c r="I59" s="68" t="str">
        <f t="shared" si="24"/>
        <v/>
      </c>
      <c r="J59" s="43" t="str">
        <f>IF(I59="A",$K59,IF(I59="B",$K59-SUM(J$8:J58),IF(I59="C",$K59-SUM(J$8:J58),IF(I59="D",$K59-SUM(J$8:J58),IF(I59="E",1-SUM(J$8:J58)," ")))))</f>
        <v xml:space="preserve"> </v>
      </c>
      <c r="K59" s="1">
        <f>IF(C$4=0,0,(SUM(D$8:D59)/C$4))</f>
        <v>0</v>
      </c>
      <c r="L59" s="9" t="str">
        <f t="shared" si="3"/>
        <v xml:space="preserve"> </v>
      </c>
      <c r="M59" s="2" t="str">
        <f>IF(U59=2,K59,IF(W59=2,K59-SUM(M$8:M58),IF(X59=2,K59-SUM(M$8:M58),IF(X58=2,1-SUM(M$8:M58)," "))))</f>
        <v xml:space="preserve"> </v>
      </c>
      <c r="N59" s="1" t="str">
        <f t="shared" si="4"/>
        <v xml:space="preserve"> </v>
      </c>
      <c r="P59" s="3" t="str">
        <f>IF(O59="Plus",$K59,IF(O59="Basis",$K59-SUM(P$8:P58),IF(O59="Breedte",$K59-SUM(P$8:P58),IF(O58="Breedte",1-SUM(P$8:P58)," "))))</f>
        <v xml:space="preserve"> </v>
      </c>
      <c r="Q59" s="57" t="str">
        <f t="shared" si="20"/>
        <v/>
      </c>
      <c r="R59" s="123">
        <f t="shared" si="19"/>
        <v>210</v>
      </c>
      <c r="S59" s="12">
        <f t="shared" si="5"/>
        <v>159</v>
      </c>
      <c r="T59" s="18">
        <f t="shared" si="6"/>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7"/>
        <v>1</v>
      </c>
      <c r="Z59" s="12">
        <f t="shared" si="8"/>
        <v>1</v>
      </c>
      <c r="AA59" s="12">
        <f t="shared" si="9"/>
        <v>1</v>
      </c>
      <c r="AB59" s="12">
        <f t="shared" si="10"/>
        <v>1</v>
      </c>
      <c r="AD59" s="12">
        <f t="shared" si="11"/>
        <v>159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4"/>
        <v>1</v>
      </c>
      <c r="AL59" s="12">
        <f t="shared" si="15"/>
        <v>1</v>
      </c>
      <c r="AM59" s="12">
        <f t="shared" si="16"/>
        <v>1</v>
      </c>
    </row>
    <row r="60" spans="1:39" ht="12" customHeight="1" x14ac:dyDescent="0.15">
      <c r="A60" s="5">
        <f t="shared" si="0"/>
        <v>0</v>
      </c>
      <c r="B60" s="5">
        <f t="shared" si="1"/>
        <v>0</v>
      </c>
      <c r="C60" s="14">
        <f t="shared" si="17"/>
        <v>158</v>
      </c>
      <c r="F60" s="241">
        <f>VLOOKUP(C60,Blad1!$A:$C,3,0)</f>
        <v>210</v>
      </c>
      <c r="G60" s="67" t="str">
        <f t="shared" si="18"/>
        <v/>
      </c>
      <c r="H60" s="4" t="str">
        <f>IF(G60="I",$K60,IF(G60="II",$K60-SUM(H$8:H59),IF(G60="III",$K60-SUM(H$8:H59),IF(G60="IV",$K60-SUM(H$8:H59),IF(G60="V",1-SUM(H$8:H59)," ")))))</f>
        <v xml:space="preserve"> </v>
      </c>
      <c r="I60" s="68" t="str">
        <f t="shared" si="24"/>
        <v/>
      </c>
      <c r="J60" s="43" t="str">
        <f>IF(I60="A",$K60,IF(I60="B",$K60-SUM(J$8:J59),IF(I60="C",$K60-SUM(J$8:J59),IF(I60="D",$K60-SUM(J$8:J59),IF(I60="E",1-SUM(J$8:J59)," ")))))</f>
        <v xml:space="preserve"> </v>
      </c>
      <c r="K60" s="1">
        <f>IF(C$4=0,0,(SUM(D$8:D60)/C$4))</f>
        <v>0</v>
      </c>
      <c r="L60" s="9" t="str">
        <f t="shared" si="3"/>
        <v xml:space="preserve"> </v>
      </c>
      <c r="M60" s="2" t="str">
        <f>IF(U60=2,K60,IF(W60=2,K60-SUM(M$8:M59),IF(X60=2,K60-SUM(M$8:M59),IF(X59=2,1-SUM(M$8:M59)," "))))</f>
        <v xml:space="preserve"> </v>
      </c>
      <c r="N60" s="1" t="str">
        <f t="shared" si="4"/>
        <v xml:space="preserve"> </v>
      </c>
      <c r="P60" s="3" t="str">
        <f>IF(O60="Plus",$K60,IF(O60="Basis",$K60-SUM(P$8:P59),IF(O60="Breedte",$K60-SUM(P$8:P59),IF(O59="Breedte",1-SUM(P$8:P59)," "))))</f>
        <v xml:space="preserve"> </v>
      </c>
      <c r="Q60" s="57" t="str">
        <f t="shared" si="20"/>
        <v/>
      </c>
      <c r="R60" s="123">
        <f t="shared" si="19"/>
        <v>210</v>
      </c>
      <c r="S60" s="12">
        <f t="shared" si="5"/>
        <v>158</v>
      </c>
      <c r="T60" s="18">
        <f t="shared" si="6"/>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7"/>
        <v>1</v>
      </c>
      <c r="Z60" s="12">
        <f t="shared" si="8"/>
        <v>1</v>
      </c>
      <c r="AA60" s="12">
        <f t="shared" si="9"/>
        <v>1</v>
      </c>
      <c r="AB60" s="12">
        <f t="shared" si="10"/>
        <v>1</v>
      </c>
      <c r="AD60" s="12">
        <f t="shared" si="11"/>
        <v>158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4"/>
        <v>1</v>
      </c>
      <c r="AL60" s="12">
        <f t="shared" si="15"/>
        <v>1</v>
      </c>
      <c r="AM60" s="12">
        <f t="shared" si="16"/>
        <v>1</v>
      </c>
    </row>
    <row r="61" spans="1:39" ht="12" customHeight="1" x14ac:dyDescent="0.15">
      <c r="A61" s="5">
        <f t="shared" si="0"/>
        <v>0</v>
      </c>
      <c r="B61" s="5">
        <f t="shared" si="1"/>
        <v>0</v>
      </c>
      <c r="C61" s="14">
        <f t="shared" si="17"/>
        <v>157</v>
      </c>
      <c r="F61" s="241">
        <f>VLOOKUP(C61,Blad1!$A:$C,3,0)</f>
        <v>209</v>
      </c>
      <c r="G61" s="67" t="str">
        <f t="shared" si="18"/>
        <v/>
      </c>
      <c r="H61" s="4" t="str">
        <f>IF(G61="I",$K61,IF(G61="II",$K61-SUM(H$8:H60),IF(G61="III",$K61-SUM(H$8:H60),IF(G61="IV",$K61-SUM(H$8:H60),IF(G61="V",1-SUM(H$8:H60)," ")))))</f>
        <v xml:space="preserve"> </v>
      </c>
      <c r="I61" s="68" t="str">
        <f t="shared" si="24"/>
        <v/>
      </c>
      <c r="J61" s="43" t="str">
        <f>IF(I61="A",$K61,IF(I61="B",$K61-SUM(J$8:J60),IF(I61="C",$K61-SUM(J$8:J60),IF(I61="D",$K61-SUM(J$8:J60),IF(I61="E",1-SUM(J$8:J60)," ")))))</f>
        <v xml:space="preserve"> </v>
      </c>
      <c r="K61" s="1">
        <f>IF(C$4=0,0,(SUM(D$8:D61)/C$4))</f>
        <v>0</v>
      </c>
      <c r="L61" s="9" t="str">
        <f t="shared" si="3"/>
        <v xml:space="preserve"> </v>
      </c>
      <c r="M61" s="2" t="str">
        <f>IF(U61=2,K61,IF(W61=2,K61-SUM(M$8:M60),IF(X61=2,K61-SUM(M$8:M60),IF(X60=2,1-SUM(M$8:M60)," "))))</f>
        <v xml:space="preserve"> </v>
      </c>
      <c r="N61" s="1" t="str">
        <f t="shared" si="4"/>
        <v xml:space="preserve"> </v>
      </c>
      <c r="P61" s="3" t="str">
        <f>IF(O61="Plus",$K61,IF(O61="Basis",$K61-SUM(P$8:P60),IF(O61="Breedte",$K61-SUM(P$8:P60),IF(O60="Breedte",1-SUM(P$8:P60)," "))))</f>
        <v xml:space="preserve"> </v>
      </c>
      <c r="Q61" s="57" t="str">
        <f t="shared" si="20"/>
        <v/>
      </c>
      <c r="R61" s="123">
        <f t="shared" si="19"/>
        <v>209</v>
      </c>
      <c r="S61" s="12">
        <f t="shared" si="5"/>
        <v>157</v>
      </c>
      <c r="T61" s="18">
        <f t="shared" si="6"/>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7"/>
        <v>1</v>
      </c>
      <c r="Z61" s="12">
        <f t="shared" si="8"/>
        <v>1</v>
      </c>
      <c r="AA61" s="12">
        <f t="shared" si="9"/>
        <v>1</v>
      </c>
      <c r="AB61" s="12">
        <f t="shared" si="10"/>
        <v>1</v>
      </c>
      <c r="AD61" s="12">
        <f t="shared" si="11"/>
        <v>157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4"/>
        <v>1</v>
      </c>
      <c r="AL61" s="12">
        <f t="shared" si="15"/>
        <v>1</v>
      </c>
      <c r="AM61" s="12">
        <f t="shared" si="16"/>
        <v>1</v>
      </c>
    </row>
    <row r="62" spans="1:39" ht="12" customHeight="1" x14ac:dyDescent="0.15">
      <c r="A62" s="5">
        <f t="shared" si="0"/>
        <v>0</v>
      </c>
      <c r="B62" s="5">
        <f t="shared" si="1"/>
        <v>0</v>
      </c>
      <c r="C62" s="14">
        <f t="shared" si="17"/>
        <v>156</v>
      </c>
      <c r="F62" s="241">
        <f>VLOOKUP(C62,Blad1!$A:$C,3,0)</f>
        <v>209</v>
      </c>
      <c r="G62" s="67" t="str">
        <f t="shared" si="18"/>
        <v/>
      </c>
      <c r="H62" s="4" t="str">
        <f>IF(G62="I",$K62,IF(G62="II",$K62-SUM(H$8:H61),IF(G62="III",$K62-SUM(H$8:H61),IF(G62="IV",$K62-SUM(H$8:H61),IF(G62="V",1-SUM(H$8:H61)," ")))))</f>
        <v xml:space="preserve"> </v>
      </c>
      <c r="I62" s="68" t="str">
        <f t="shared" si="24"/>
        <v/>
      </c>
      <c r="J62" s="43" t="str">
        <f>IF(I62="A",$K62,IF(I62="B",$K62-SUM(J$8:J61),IF(I62="C",$K62-SUM(J$8:J61),IF(I62="D",$K62-SUM(J$8:J61),IF(I62="E",1-SUM(J$8:J61)," ")))))</f>
        <v xml:space="preserve"> </v>
      </c>
      <c r="K62" s="1">
        <f>IF(C$4=0,0,(SUM(D$8:D62)/C$4))</f>
        <v>0</v>
      </c>
      <c r="L62" s="9" t="str">
        <f t="shared" si="3"/>
        <v xml:space="preserve"> </v>
      </c>
      <c r="M62" s="2" t="str">
        <f>IF(U62=2,K62,IF(W62=2,K62-SUM(M$8:M61),IF(X62=2,K62-SUM(M$8:M61),IF(X61=2,1-SUM(M$8:M61)," "))))</f>
        <v xml:space="preserve"> </v>
      </c>
      <c r="N62" s="1" t="str">
        <f t="shared" si="4"/>
        <v xml:space="preserve"> </v>
      </c>
      <c r="P62" s="3" t="str">
        <f>IF(O62="Plus",$K62,IF(O62="Basis",$K62-SUM(P$8:P61),IF(O62="Breedte",$K62-SUM(P$8:P61),IF(O61="Breedte",1-SUM(P$8:P61)," "))))</f>
        <v xml:space="preserve"> </v>
      </c>
      <c r="Q62" s="57" t="str">
        <f t="shared" si="20"/>
        <v/>
      </c>
      <c r="R62" s="123">
        <f t="shared" si="19"/>
        <v>209</v>
      </c>
      <c r="S62" s="12">
        <f t="shared" si="5"/>
        <v>156</v>
      </c>
      <c r="T62" s="18">
        <f t="shared" si="6"/>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7"/>
        <v>1</v>
      </c>
      <c r="Z62" s="12">
        <f t="shared" si="8"/>
        <v>1</v>
      </c>
      <c r="AA62" s="12">
        <f t="shared" si="9"/>
        <v>1</v>
      </c>
      <c r="AB62" s="12">
        <f t="shared" si="10"/>
        <v>1</v>
      </c>
      <c r="AD62" s="12">
        <f t="shared" si="11"/>
        <v>156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4"/>
        <v>1</v>
      </c>
      <c r="AL62" s="12">
        <f t="shared" si="15"/>
        <v>1</v>
      </c>
      <c r="AM62" s="12">
        <f t="shared" si="16"/>
        <v>1</v>
      </c>
    </row>
    <row r="63" spans="1:39" ht="12" customHeight="1" x14ac:dyDescent="0.15">
      <c r="A63" s="5">
        <f t="shared" si="0"/>
        <v>0</v>
      </c>
      <c r="B63" s="5">
        <f t="shared" si="1"/>
        <v>0</v>
      </c>
      <c r="C63" s="14">
        <f t="shared" si="17"/>
        <v>155</v>
      </c>
      <c r="F63" s="241">
        <f>VLOOKUP(C63,Blad1!$A:$C,3,0)</f>
        <v>208</v>
      </c>
      <c r="G63" s="67" t="str">
        <f t="shared" si="18"/>
        <v/>
      </c>
      <c r="H63" s="4" t="str">
        <f>IF(G63="I",$K63,IF(G63="II",$K63-SUM(H$8:H62),IF(G63="III",$K63-SUM(H$8:H62),IF(G63="IV",$K63-SUM(H$8:H62),IF(G63="V",1-SUM(H$8:H62)," ")))))</f>
        <v xml:space="preserve"> </v>
      </c>
      <c r="I63" s="68" t="str">
        <f t="shared" si="24"/>
        <v/>
      </c>
      <c r="J63" s="43" t="str">
        <f>IF(I63="A",$K63,IF(I63="B",$K63-SUM(J$8:J62),IF(I63="C",$K63-SUM(J$8:J62),IF(I63="D",$K63-SUM(J$8:J62),IF(I63="E",1-SUM(J$8:J62)," ")))))</f>
        <v xml:space="preserve"> </v>
      </c>
      <c r="K63" s="1">
        <f>IF(C$4=0,0,(SUM(D$8:D63)/C$4))</f>
        <v>0</v>
      </c>
      <c r="L63" s="9" t="str">
        <f t="shared" si="3"/>
        <v xml:space="preserve"> </v>
      </c>
      <c r="M63" s="2" t="str">
        <f>IF(U63=2,K63,IF(W63=2,K63-SUM(M$8:M62),IF(X63=2,K63-SUM(M$8:M62),IF(X62=2,1-SUM(M$8:M62)," "))))</f>
        <v xml:space="preserve"> </v>
      </c>
      <c r="N63" s="1" t="str">
        <f t="shared" si="4"/>
        <v xml:space="preserve"> </v>
      </c>
      <c r="P63" s="3" t="str">
        <f>IF(O63="Plus",$K63,IF(O63="Basis",$K63-SUM(P$8:P62),IF(O63="Breedte",$K63-SUM(P$8:P62),IF(O62="Breedte",1-SUM(P$8:P62)," "))))</f>
        <v xml:space="preserve"> </v>
      </c>
      <c r="Q63" s="57" t="str">
        <f t="shared" si="20"/>
        <v/>
      </c>
      <c r="R63" s="123">
        <f t="shared" si="19"/>
        <v>208</v>
      </c>
      <c r="S63" s="12">
        <f t="shared" si="5"/>
        <v>155</v>
      </c>
      <c r="T63" s="18">
        <f t="shared" si="6"/>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7"/>
        <v>1</v>
      </c>
      <c r="Z63" s="12">
        <f t="shared" si="8"/>
        <v>1</v>
      </c>
      <c r="AA63" s="12">
        <f t="shared" si="9"/>
        <v>1</v>
      </c>
      <c r="AB63" s="12">
        <f t="shared" si="10"/>
        <v>1</v>
      </c>
      <c r="AD63" s="12">
        <f t="shared" si="11"/>
        <v>155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4"/>
        <v>1</v>
      </c>
      <c r="AL63" s="12">
        <f t="shared" si="15"/>
        <v>1</v>
      </c>
      <c r="AM63" s="12">
        <f t="shared" si="16"/>
        <v>1</v>
      </c>
    </row>
    <row r="64" spans="1:39" ht="12" customHeight="1" x14ac:dyDescent="0.15">
      <c r="A64" s="5">
        <f t="shared" si="0"/>
        <v>0</v>
      </c>
      <c r="B64" s="5">
        <f t="shared" si="1"/>
        <v>0</v>
      </c>
      <c r="C64" s="14">
        <f t="shared" si="17"/>
        <v>154</v>
      </c>
      <c r="F64" s="241">
        <f>VLOOKUP(C64,Blad1!$A:$C,3,0)</f>
        <v>208</v>
      </c>
      <c r="G64" s="67" t="str">
        <f t="shared" si="18"/>
        <v/>
      </c>
      <c r="H64" s="4" t="str">
        <f>IF(G64="I",$K64,IF(G64="II",$K64-SUM(H$8:H63),IF(G64="III",$K64-SUM(H$8:H63),IF(G64="IV",$K64-SUM(H$8:H63),IF(G64="V",1-SUM(H$8:H63)," ")))))</f>
        <v xml:space="preserve"> </v>
      </c>
      <c r="I64" s="68" t="str">
        <f t="shared" si="24"/>
        <v/>
      </c>
      <c r="J64" s="43" t="str">
        <f>IF(I64="A",$K64,IF(I64="B",$K64-SUM(J$8:J63),IF(I64="C",$K64-SUM(J$8:J63),IF(I64="D",$K64-SUM(J$8:J63),IF(I64="E",1-SUM(J$8:J63)," ")))))</f>
        <v xml:space="preserve"> </v>
      </c>
      <c r="K64" s="1">
        <f>IF(C$4=0,0,(SUM(D$8:D64)/C$4))</f>
        <v>0</v>
      </c>
      <c r="L64" s="9" t="str">
        <f t="shared" si="3"/>
        <v xml:space="preserve"> </v>
      </c>
      <c r="M64" s="2" t="str">
        <f>IF(U64=2,K64,IF(W64=2,K64-SUM(M$8:M63),IF(X64=2,K64-SUM(M$8:M63),IF(X63=2,1-SUM(M$8:M63)," "))))</f>
        <v xml:space="preserve"> </v>
      </c>
      <c r="N64" s="1" t="str">
        <f t="shared" si="4"/>
        <v xml:space="preserve"> </v>
      </c>
      <c r="P64" s="3" t="str">
        <f>IF(O64="Plus",$K64,IF(O64="Basis",$K64-SUM(P$8:P63),IF(O64="Breedte",$K64-SUM(P$8:P63),IF(O63="Breedte",1-SUM(P$8:P63)," "))))</f>
        <v xml:space="preserve"> </v>
      </c>
      <c r="Q64" s="57" t="str">
        <f t="shared" si="20"/>
        <v/>
      </c>
      <c r="R64" s="123">
        <f t="shared" si="19"/>
        <v>208</v>
      </c>
      <c r="S64" s="12">
        <f t="shared" si="5"/>
        <v>154</v>
      </c>
      <c r="T64" s="18">
        <f t="shared" si="6"/>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7"/>
        <v>1</v>
      </c>
      <c r="Z64" s="12">
        <f t="shared" si="8"/>
        <v>1</v>
      </c>
      <c r="AA64" s="12">
        <f t="shared" si="9"/>
        <v>1</v>
      </c>
      <c r="AB64" s="12">
        <f t="shared" si="10"/>
        <v>1</v>
      </c>
      <c r="AD64" s="12">
        <f t="shared" si="11"/>
        <v>154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4"/>
        <v>1</v>
      </c>
      <c r="AL64" s="12">
        <f t="shared" si="15"/>
        <v>1</v>
      </c>
      <c r="AM64" s="12">
        <f t="shared" si="16"/>
        <v>1</v>
      </c>
    </row>
    <row r="65" spans="1:39" ht="12" customHeight="1" x14ac:dyDescent="0.15">
      <c r="A65" s="5">
        <f t="shared" si="0"/>
        <v>0</v>
      </c>
      <c r="B65" s="5">
        <f t="shared" si="1"/>
        <v>0</v>
      </c>
      <c r="C65" s="14">
        <f t="shared" si="17"/>
        <v>153</v>
      </c>
      <c r="F65" s="241">
        <f>VLOOKUP(C65,Blad1!$A:$C,3,0)</f>
        <v>207</v>
      </c>
      <c r="G65" s="67" t="str">
        <f t="shared" si="18"/>
        <v/>
      </c>
      <c r="H65" s="4" t="str">
        <f>IF(G65="I",$K65,IF(G65="II",$K65-SUM(H$8:H64),IF(G65="III",$K65-SUM(H$8:H64),IF(G65="IV",$K65-SUM(H$8:H64),IF(G65="V",1-SUM(H$8:H64)," ")))))</f>
        <v xml:space="preserve"> </v>
      </c>
      <c r="I65" s="68" t="str">
        <f t="shared" si="24"/>
        <v/>
      </c>
      <c r="J65" s="43" t="str">
        <f>IF(I65="A",$K65,IF(I65="B",$K65-SUM(J$8:J64),IF(I65="C",$K65-SUM(J$8:J64),IF(I65="D",$K65-SUM(J$8:J64),IF(I65="E",1-SUM(J$8:J64)," ")))))</f>
        <v xml:space="preserve"> </v>
      </c>
      <c r="K65" s="1">
        <f>IF(C$4=0,0,(SUM(D$8:D65)/C$4))</f>
        <v>0</v>
      </c>
      <c r="L65" s="9" t="str">
        <f t="shared" si="3"/>
        <v xml:space="preserve"> </v>
      </c>
      <c r="M65" s="2" t="str">
        <f>IF(U65=2,K65,IF(W65=2,K65-SUM(M$8:M64),IF(X65=2,K65-SUM(M$8:M64),IF(X64=2,1-SUM(M$8:M64)," "))))</f>
        <v xml:space="preserve"> </v>
      </c>
      <c r="N65" s="1" t="str">
        <f t="shared" si="4"/>
        <v xml:space="preserve"> </v>
      </c>
      <c r="P65" s="3" t="str">
        <f>IF(O65="Plus",$K65,IF(O65="Basis",$K65-SUM(P$8:P64),IF(O65="Breedte",$K65-SUM(P$8:P64),IF(O64="Breedte",1-SUM(P$8:P64)," "))))</f>
        <v xml:space="preserve"> </v>
      </c>
      <c r="Q65" s="57" t="str">
        <f t="shared" si="20"/>
        <v/>
      </c>
      <c r="R65" s="123">
        <f t="shared" si="19"/>
        <v>207</v>
      </c>
      <c r="S65" s="12">
        <f t="shared" si="5"/>
        <v>153</v>
      </c>
      <c r="T65" s="18">
        <f t="shared" si="6"/>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7"/>
        <v>1</v>
      </c>
      <c r="Z65" s="12">
        <f t="shared" si="8"/>
        <v>1</v>
      </c>
      <c r="AA65" s="12">
        <f t="shared" si="9"/>
        <v>1</v>
      </c>
      <c r="AB65" s="12">
        <f t="shared" si="10"/>
        <v>1</v>
      </c>
      <c r="AD65" s="12">
        <f t="shared" si="11"/>
        <v>153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4"/>
        <v>1</v>
      </c>
      <c r="AL65" s="12">
        <f t="shared" si="15"/>
        <v>1</v>
      </c>
      <c r="AM65" s="12">
        <f t="shared" si="16"/>
        <v>1</v>
      </c>
    </row>
    <row r="66" spans="1:39" ht="12" customHeight="1" x14ac:dyDescent="0.15">
      <c r="A66" s="5">
        <f t="shared" si="0"/>
        <v>0</v>
      </c>
      <c r="B66" s="5">
        <f t="shared" si="1"/>
        <v>0</v>
      </c>
      <c r="C66" s="14">
        <f t="shared" si="17"/>
        <v>152</v>
      </c>
      <c r="F66" s="241">
        <f>VLOOKUP(C66,Blad1!$A:$C,3,0)</f>
        <v>207</v>
      </c>
      <c r="G66" s="67" t="str">
        <f t="shared" si="18"/>
        <v/>
      </c>
      <c r="H66" s="4" t="str">
        <f>IF(G66="I",$K66,IF(G66="II",$K66-SUM(H$8:H65),IF(G66="III",$K66-SUM(H$8:H65),IF(G66="IV",$K66-SUM(H$8:H65),IF(G66="V",1-SUM(H$8:H65)," ")))))</f>
        <v xml:space="preserve"> </v>
      </c>
      <c r="I66" s="68" t="str">
        <f t="shared" si="24"/>
        <v/>
      </c>
      <c r="J66" s="43" t="str">
        <f>IF(I66="A",$K66,IF(I66="B",$K66-SUM(J$8:J65),IF(I66="C",$K66-SUM(J$8:J65),IF(I66="D",$K66-SUM(J$8:J65),IF(I66="E",1-SUM(J$8:J65)," ")))))</f>
        <v xml:space="preserve"> </v>
      </c>
      <c r="K66" s="1">
        <f>IF(C$4=0,0,(SUM(D$8:D66)/C$4))</f>
        <v>0</v>
      </c>
      <c r="L66" s="9" t="str">
        <f t="shared" si="3"/>
        <v xml:space="preserve"> </v>
      </c>
      <c r="M66" s="2" t="str">
        <f>IF(U66=2,K66,IF(W66=2,K66-SUM(M$8:M65),IF(X66=2,K66-SUM(M$8:M65),IF(X65=2,1-SUM(M$8:M65)," "))))</f>
        <v xml:space="preserve"> </v>
      </c>
      <c r="N66" s="1" t="str">
        <f t="shared" si="4"/>
        <v xml:space="preserve"> </v>
      </c>
      <c r="P66" s="3" t="str">
        <f>IF(O66="Plus",$K66,IF(O66="Basis",$K66-SUM(P$8:P65),IF(O66="Breedte",$K66-SUM(P$8:P65),IF(O65="Breedte",1-SUM(P$8:P65)," "))))</f>
        <v xml:space="preserve"> </v>
      </c>
      <c r="Q66" s="57" t="str">
        <f t="shared" si="20"/>
        <v/>
      </c>
      <c r="R66" s="123">
        <f t="shared" si="19"/>
        <v>207</v>
      </c>
      <c r="S66" s="12">
        <f t="shared" si="5"/>
        <v>152</v>
      </c>
      <c r="T66" s="18">
        <f t="shared" si="6"/>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7"/>
        <v>1</v>
      </c>
      <c r="Z66" s="12">
        <f t="shared" si="8"/>
        <v>1</v>
      </c>
      <c r="AA66" s="12">
        <f t="shared" si="9"/>
        <v>1</v>
      </c>
      <c r="AB66" s="12">
        <f t="shared" si="10"/>
        <v>1</v>
      </c>
      <c r="AD66" s="12">
        <f t="shared" si="11"/>
        <v>152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4"/>
        <v>1</v>
      </c>
      <c r="AL66" s="12">
        <f t="shared" si="15"/>
        <v>1</v>
      </c>
      <c r="AM66" s="12">
        <f t="shared" si="16"/>
        <v>1</v>
      </c>
    </row>
    <row r="67" spans="1:39" ht="12" customHeight="1" x14ac:dyDescent="0.15">
      <c r="A67" s="5">
        <f t="shared" si="0"/>
        <v>0</v>
      </c>
      <c r="B67" s="5">
        <f t="shared" si="1"/>
        <v>0</v>
      </c>
      <c r="C67" s="14">
        <f t="shared" si="17"/>
        <v>151</v>
      </c>
      <c r="F67" s="241">
        <f>VLOOKUP(C67,Blad1!$A:$C,3,0)</f>
        <v>206</v>
      </c>
      <c r="G67" s="67" t="str">
        <f t="shared" si="18"/>
        <v/>
      </c>
      <c r="H67" s="4" t="str">
        <f>IF(G67="I",$K67,IF(G67="II",$K67-SUM(H$8:H66),IF(G67="III",$K67-SUM(H$8:H66),IF(G67="IV",$K67-SUM(H$8:H66),IF(G67="V",1-SUM(H$8:H66)," ")))))</f>
        <v xml:space="preserve"> </v>
      </c>
      <c r="I67" s="68" t="str">
        <f t="shared" si="24"/>
        <v/>
      </c>
      <c r="J67" s="43" t="str">
        <f>IF(I67="A",$K67,IF(I67="B",$K67-SUM(J$8:J66),IF(I67="C",$K67-SUM(J$8:J66),IF(I67="D",$K67-SUM(J$8:J66),IF(I67="E",1-SUM(J$8:J66)," ")))))</f>
        <v xml:space="preserve"> </v>
      </c>
      <c r="K67" s="1">
        <f>IF(C$4=0,0,(SUM(D$8:D67)/C$4))</f>
        <v>0</v>
      </c>
      <c r="L67" s="9" t="str">
        <f t="shared" si="3"/>
        <v xml:space="preserve"> </v>
      </c>
      <c r="M67" s="2" t="str">
        <f>IF(U67=2,K67,IF(W67=2,K67-SUM(M$8:M66),IF(X67=2,K67-SUM(M$8:M66),IF(X66=2,1-SUM(M$8:M66)," "))))</f>
        <v xml:space="preserve"> </v>
      </c>
      <c r="N67" s="1" t="str">
        <f t="shared" si="4"/>
        <v xml:space="preserve"> </v>
      </c>
      <c r="P67" s="3" t="str">
        <f>IF(O67="Plus",$K67,IF(O67="Basis",$K67-SUM(P$8:P66),IF(O67="Breedte",$K67-SUM(P$8:P66),IF(O66="Breedte",1-SUM(P$8:P66)," "))))</f>
        <v xml:space="preserve"> </v>
      </c>
      <c r="Q67" s="57" t="str">
        <f t="shared" si="20"/>
        <v/>
      </c>
      <c r="R67" s="123">
        <f t="shared" si="19"/>
        <v>206</v>
      </c>
      <c r="S67" s="12">
        <f t="shared" si="5"/>
        <v>151</v>
      </c>
      <c r="T67" s="18">
        <f t="shared" si="6"/>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7"/>
        <v>1</v>
      </c>
      <c r="Z67" s="12">
        <f t="shared" si="8"/>
        <v>1</v>
      </c>
      <c r="AA67" s="12">
        <f t="shared" si="9"/>
        <v>1</v>
      </c>
      <c r="AB67" s="12">
        <f t="shared" si="10"/>
        <v>1</v>
      </c>
      <c r="AD67" s="12">
        <f t="shared" si="11"/>
        <v>151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4"/>
        <v>1</v>
      </c>
      <c r="AL67" s="12">
        <f t="shared" si="15"/>
        <v>1</v>
      </c>
      <c r="AM67" s="12">
        <f t="shared" si="16"/>
        <v>1</v>
      </c>
    </row>
    <row r="68" spans="1:39" ht="12" customHeight="1" x14ac:dyDescent="0.15">
      <c r="A68" s="5">
        <f t="shared" si="0"/>
        <v>0</v>
      </c>
      <c r="B68" s="5">
        <f t="shared" si="1"/>
        <v>0</v>
      </c>
      <c r="C68" s="14">
        <f t="shared" si="17"/>
        <v>150</v>
      </c>
      <c r="F68" s="241">
        <f>VLOOKUP(C68,Blad1!$A:$C,3,0)</f>
        <v>206</v>
      </c>
      <c r="G68" s="67" t="str">
        <f t="shared" si="18"/>
        <v/>
      </c>
      <c r="H68" s="4" t="str">
        <f>IF(G68="I",$K68,IF(G68="II",$K68-SUM(H$8:H67),IF(G68="III",$K68-SUM(H$8:H67),IF(G68="IV",$K68-SUM(H$8:H67),IF(G68="V",1-SUM(H$8:H67)," ")))))</f>
        <v xml:space="preserve"> </v>
      </c>
      <c r="I68" s="68" t="str">
        <f t="shared" si="24"/>
        <v/>
      </c>
      <c r="J68" s="43" t="str">
        <f>IF(I68="A",$K68,IF(I68="B",$K68-SUM(J$8:J67),IF(I68="C",$K68-SUM(J$8:J67),IF(I68="D",$K68-SUM(J$8:J67),IF(I68="E",1-SUM(J$8:J67)," ")))))</f>
        <v xml:space="preserve"> </v>
      </c>
      <c r="K68" s="1">
        <f>IF(C$4=0,0,(SUM(D$8:D68)/C$4))</f>
        <v>0</v>
      </c>
      <c r="L68" s="9" t="str">
        <f t="shared" si="3"/>
        <v xml:space="preserve"> </v>
      </c>
      <c r="M68" s="2" t="str">
        <f>IF(U68=2,K68,IF(W68=2,K68-SUM(M$8:M67),IF(X68=2,K68-SUM(M$8:M67),IF(X67=2,1-SUM(M$8:M67)," "))))</f>
        <v xml:space="preserve"> </v>
      </c>
      <c r="N68" s="1" t="str">
        <f t="shared" si="4"/>
        <v xml:space="preserve"> </v>
      </c>
      <c r="P68" s="3" t="str">
        <f>IF(O68="Plus",$K68,IF(O68="Basis",$K68-SUM(P$8:P67),IF(O68="Breedte",$K68-SUM(P$8:P67),IF(O67="Breedte",1-SUM(P$8:P67)," "))))</f>
        <v xml:space="preserve"> </v>
      </c>
      <c r="Q68" s="57" t="str">
        <f t="shared" si="20"/>
        <v/>
      </c>
      <c r="R68" s="123">
        <f t="shared" si="19"/>
        <v>206</v>
      </c>
      <c r="S68" s="12">
        <f t="shared" si="5"/>
        <v>150</v>
      </c>
      <c r="T68" s="18">
        <f t="shared" si="6"/>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7"/>
        <v>1</v>
      </c>
      <c r="Z68" s="12">
        <f t="shared" si="8"/>
        <v>1</v>
      </c>
      <c r="AA68" s="12">
        <f t="shared" si="9"/>
        <v>1</v>
      </c>
      <c r="AB68" s="12">
        <f t="shared" si="10"/>
        <v>1</v>
      </c>
      <c r="AD68" s="12">
        <f t="shared" si="11"/>
        <v>150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4"/>
        <v>1</v>
      </c>
      <c r="AL68" s="12">
        <f t="shared" si="15"/>
        <v>1</v>
      </c>
      <c r="AM68" s="12">
        <f t="shared" si="16"/>
        <v>1</v>
      </c>
    </row>
    <row r="69" spans="1:39" ht="12" customHeight="1" x14ac:dyDescent="0.15">
      <c r="A69" s="5">
        <f t="shared" si="0"/>
        <v>0</v>
      </c>
      <c r="B69" s="5">
        <f t="shared" si="1"/>
        <v>0</v>
      </c>
      <c r="C69" s="14">
        <f t="shared" si="17"/>
        <v>149</v>
      </c>
      <c r="F69" s="241">
        <f>VLOOKUP(C69,Blad1!$A:$C,3,0)</f>
        <v>205</v>
      </c>
      <c r="G69" s="67" t="str">
        <f t="shared" si="18"/>
        <v/>
      </c>
      <c r="H69" s="4" t="str">
        <f>IF(G69="I",$K69,IF(G69="II",$K69-SUM(H$8:H68),IF(G69="III",$K69-SUM(H$8:H68),IF(G69="IV",$K69-SUM(H$8:H68),IF(G69="V",1-SUM(H$8:H68)," ")))))</f>
        <v xml:space="preserve"> </v>
      </c>
      <c r="I69" s="68" t="str">
        <f t="shared" si="24"/>
        <v/>
      </c>
      <c r="J69" s="43" t="str">
        <f>IF(I69="A",$K69,IF(I69="B",$K69-SUM(J$8:J68),IF(I69="C",$K69-SUM(J$8:J68),IF(I69="D",$K69-SUM(J$8:J68),IF(I69="E",1-SUM(J$8:J68)," ")))))</f>
        <v xml:space="preserve"> </v>
      </c>
      <c r="K69" s="1">
        <f>IF(C$4=0,0,(SUM(D$8:D69)/C$4))</f>
        <v>0</v>
      </c>
      <c r="L69" s="9" t="str">
        <f t="shared" si="3"/>
        <v xml:space="preserve"> </v>
      </c>
      <c r="M69" s="2" t="str">
        <f>IF(U69=2,K69,IF(W69=2,K69-SUM(M$8:M68),IF(X69=2,K69-SUM(M$8:M68),IF(X68=2,1-SUM(M$8:M68)," "))))</f>
        <v xml:space="preserve"> </v>
      </c>
      <c r="N69" s="1" t="str">
        <f t="shared" si="4"/>
        <v xml:space="preserve"> </v>
      </c>
      <c r="P69" s="3" t="str">
        <f>IF(O69="Plus",$K69,IF(O69="Basis",$K69-SUM(P$8:P68),IF(O69="Breedte",$K69-SUM(P$8:P68),IF(O68="Breedte",1-SUM(P$8:P68)," "))))</f>
        <v xml:space="preserve"> </v>
      </c>
      <c r="Q69" s="57" t="str">
        <f t="shared" si="20"/>
        <v/>
      </c>
      <c r="R69" s="123">
        <f t="shared" si="19"/>
        <v>205</v>
      </c>
      <c r="S69" s="12">
        <f t="shared" si="5"/>
        <v>149</v>
      </c>
      <c r="T69" s="18">
        <f t="shared" si="6"/>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7"/>
        <v>1</v>
      </c>
      <c r="Z69" s="12">
        <f t="shared" si="8"/>
        <v>1</v>
      </c>
      <c r="AA69" s="12">
        <f t="shared" si="9"/>
        <v>1</v>
      </c>
      <c r="AB69" s="12">
        <f t="shared" si="10"/>
        <v>1</v>
      </c>
      <c r="AD69" s="12">
        <f t="shared" si="11"/>
        <v>149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4"/>
        <v>1</v>
      </c>
      <c r="AL69" s="12">
        <f t="shared" si="15"/>
        <v>1</v>
      </c>
      <c r="AM69" s="12">
        <f t="shared" si="16"/>
        <v>1</v>
      </c>
    </row>
    <row r="70" spans="1:39" ht="12" customHeight="1" x14ac:dyDescent="0.15">
      <c r="A70" s="5">
        <f t="shared" si="0"/>
        <v>0</v>
      </c>
      <c r="B70" s="5">
        <f t="shared" si="1"/>
        <v>0</v>
      </c>
      <c r="C70" s="14">
        <f t="shared" si="17"/>
        <v>148</v>
      </c>
      <c r="F70" s="241">
        <f>VLOOKUP(C70,Blad1!$A:$C,3,0)</f>
        <v>204</v>
      </c>
      <c r="G70" s="67" t="str">
        <f t="shared" si="18"/>
        <v/>
      </c>
      <c r="H70" s="4" t="str">
        <f>IF(G70="I",$K70,IF(G70="II",$K70-SUM(H$8:H69),IF(G70="III",$K70-SUM(H$8:H69),IF(G70="IV",$K70-SUM(H$8:H69),IF(G70="V",1-SUM(H$8:H69)," ")))))</f>
        <v xml:space="preserve"> </v>
      </c>
      <c r="I70" s="68" t="str">
        <f t="shared" si="24"/>
        <v/>
      </c>
      <c r="J70" s="43" t="str">
        <f>IF(I70="A",$K70,IF(I70="B",$K70-SUM(J$8:J69),IF(I70="C",$K70-SUM(J$8:J69),IF(I70="D",$K70-SUM(J$8:J69),IF(I70="E",1-SUM(J$8:J69)," ")))))</f>
        <v xml:space="preserve"> </v>
      </c>
      <c r="K70" s="1">
        <f>IF(C$4=0,0,(SUM(D$8:D70)/C$4))</f>
        <v>0</v>
      </c>
      <c r="L70" s="9" t="str">
        <f t="shared" si="3"/>
        <v xml:space="preserve"> </v>
      </c>
      <c r="M70" s="2" t="str">
        <f>IF(U70=2,K70,IF(W70=2,K70-SUM(M$8:M69),IF(X70=2,K70-SUM(M$8:M69),IF(X69=2,1-SUM(M$8:M69)," "))))</f>
        <v xml:space="preserve"> </v>
      </c>
      <c r="N70" s="1" t="str">
        <f t="shared" si="4"/>
        <v xml:space="preserve"> </v>
      </c>
      <c r="P70" s="3" t="str">
        <f>IF(O70="Plus",$K70,IF(O70="Basis",$K70-SUM(P$8:P69),IF(O70="Breedte",$K70-SUM(P$8:P69),IF(O69="Breedte",1-SUM(P$8:P69)," "))))</f>
        <v xml:space="preserve"> </v>
      </c>
      <c r="Q70" s="57" t="str">
        <f t="shared" si="20"/>
        <v/>
      </c>
      <c r="R70" s="123">
        <f t="shared" si="19"/>
        <v>204</v>
      </c>
      <c r="S70" s="12">
        <f t="shared" si="5"/>
        <v>148</v>
      </c>
      <c r="T70" s="18">
        <f t="shared" si="6"/>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7"/>
        <v>1</v>
      </c>
      <c r="Z70" s="12">
        <f t="shared" si="8"/>
        <v>1</v>
      </c>
      <c r="AA70" s="12">
        <f t="shared" si="9"/>
        <v>1</v>
      </c>
      <c r="AB70" s="12">
        <f t="shared" si="10"/>
        <v>1</v>
      </c>
      <c r="AD70" s="12">
        <f t="shared" si="11"/>
        <v>148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4"/>
        <v>1</v>
      </c>
      <c r="AL70" s="12">
        <f t="shared" si="15"/>
        <v>1</v>
      </c>
      <c r="AM70" s="12">
        <f t="shared" si="16"/>
        <v>1</v>
      </c>
    </row>
    <row r="71" spans="1:39" ht="12" customHeight="1" x14ac:dyDescent="0.15">
      <c r="A71" s="5">
        <f t="shared" si="0"/>
        <v>0</v>
      </c>
      <c r="B71" s="5">
        <f t="shared" si="1"/>
        <v>20</v>
      </c>
      <c r="C71" s="14">
        <f t="shared" si="17"/>
        <v>147</v>
      </c>
      <c r="F71" s="241">
        <f>VLOOKUP(C71,Blad1!$A:$C,3,0)</f>
        <v>204</v>
      </c>
      <c r="G71" s="67" t="str">
        <f t="shared" si="18"/>
        <v>II</v>
      </c>
      <c r="H71" s="4">
        <f>IF(G71="I",$K71,IF(G71="II",$K71-SUM(H$8:H70),IF(G71="III",$K71-SUM(H$8:H70),IF(G71="IV",$K71-SUM(H$8:H70),IF(G71="V",1-SUM(H$8:H70)," ")))))</f>
        <v>0</v>
      </c>
      <c r="I71" s="68" t="str">
        <f t="shared" si="24"/>
        <v/>
      </c>
      <c r="J71" s="43" t="str">
        <f>IF(I71="A",$K71,IF(I71="B",$K71-SUM(J$8:J70),IF(I71="C",$K71-SUM(J$8:J70),IF(I71="D",$K71-SUM(J$8:J70),IF(I71="E",1-SUM(J$8:J70)," ")))))</f>
        <v xml:space="preserve"> </v>
      </c>
      <c r="K71" s="1">
        <f>IF(C$4=0,0,(SUM(D$8:D71)/C$4))</f>
        <v>0</v>
      </c>
      <c r="L71" s="9" t="str">
        <f t="shared" si="3"/>
        <v xml:space="preserve"> </v>
      </c>
      <c r="M71" s="2" t="str">
        <f>IF(U71=2,K71,IF(W71=2,K71-SUM(M$8:M70),IF(X71=2,K71-SUM(M$8:M70),IF(X70=2,1-SUM(M$8:M70)," "))))</f>
        <v xml:space="preserve"> </v>
      </c>
      <c r="N71" s="1" t="str">
        <f t="shared" si="4"/>
        <v xml:space="preserve"> </v>
      </c>
      <c r="P71" s="3" t="str">
        <f>IF(O71="Plus",$K71,IF(O71="Basis",$K71-SUM(P$8:P70),IF(O71="Breedte",$K71-SUM(P$8:P70),IF(O70="Breedte",1-SUM(P$8:P70)," "))))</f>
        <v xml:space="preserve"> </v>
      </c>
      <c r="Q71" s="57" t="str">
        <f t="shared" si="20"/>
        <v/>
      </c>
      <c r="R71" s="123">
        <f t="shared" si="19"/>
        <v>204</v>
      </c>
      <c r="S71" s="12">
        <f t="shared" si="5"/>
        <v>147</v>
      </c>
      <c r="T71" s="18">
        <f t="shared" si="6"/>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7"/>
        <v>1</v>
      </c>
      <c r="Z71" s="12">
        <f t="shared" si="8"/>
        <v>1</v>
      </c>
      <c r="AA71" s="12">
        <f t="shared" si="9"/>
        <v>1</v>
      </c>
      <c r="AB71" s="12">
        <f t="shared" si="10"/>
        <v>1</v>
      </c>
      <c r="AD71" s="12">
        <f t="shared" si="11"/>
        <v>147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4"/>
        <v>1</v>
      </c>
      <c r="AL71" s="12">
        <f t="shared" si="15"/>
        <v>1</v>
      </c>
      <c r="AM71" s="12">
        <f t="shared" si="16"/>
        <v>1</v>
      </c>
    </row>
    <row r="72" spans="1:39" ht="12" customHeight="1" x14ac:dyDescent="0.15">
      <c r="A72" s="5">
        <f t="shared" ref="A72:A135" si="25">IF(I72="A",25,IF(I72="B",25,IF(I72="C",25,IF(I72="D",15,IF(I72="E",10,0)))))</f>
        <v>0</v>
      </c>
      <c r="B72" s="5">
        <f t="shared" ref="B72:B135" si="26">IF(G72="I",20,IF(G72="II",20,IF(G72="III",20,IF(G72="IV",20,IF(G72="V",20,0)))))</f>
        <v>0</v>
      </c>
      <c r="C72" s="14">
        <f t="shared" si="17"/>
        <v>146</v>
      </c>
      <c r="F72" s="241">
        <f>VLOOKUP(C72,Blad1!$A:$C,3,0)</f>
        <v>203</v>
      </c>
      <c r="G72" s="67" t="str">
        <f t="shared" si="18"/>
        <v/>
      </c>
      <c r="H72" s="4" t="str">
        <f>IF(G72="I",$K72,IF(G72="II",$K72-SUM(H$8:H71),IF(G72="III",$K72-SUM(H$8:H71),IF(G72="IV",$K72-SUM(H$8:H71),IF(G72="V",1-SUM(H$8:H71)," ")))))</f>
        <v xml:space="preserve"> </v>
      </c>
      <c r="I72" s="68" t="str">
        <f t="shared" si="24"/>
        <v/>
      </c>
      <c r="J72" s="43" t="str">
        <f>IF(I72="A",$K72,IF(I72="B",$K72-SUM(J$8:J71),IF(I72="C",$K72-SUM(J$8:J71),IF(I72="D",$K72-SUM(J$8:J71),IF(I72="E",1-SUM(J$8:J71)," ")))))</f>
        <v xml:space="preserve"> </v>
      </c>
      <c r="K72" s="1">
        <f>IF(C$4=0,0,(SUM(D$8:D72)/C$4))</f>
        <v>0</v>
      </c>
      <c r="L72" s="9" t="str">
        <f t="shared" ref="L72:L135" si="27">IF(U72=2,"Plus",IF(W72=2,"Basis",IF(X72=2,"Breedte"," ")))</f>
        <v xml:space="preserve"> </v>
      </c>
      <c r="M72" s="2" t="str">
        <f>IF(U72=2,K72,IF(W72=2,K72-SUM(M$8:M71),IF(X72=2,K72-SUM(M$8:M71),IF(X71=2,1-SUM(M$8:M71)," "))))</f>
        <v xml:space="preserve"> </v>
      </c>
      <c r="N72" s="1" t="str">
        <f t="shared" ref="N72:N135" si="28">IF(OR(O72="Plus",O72="Basis",O72="Breedte"),K72," ")</f>
        <v xml:space="preserve"> </v>
      </c>
      <c r="P72" s="3" t="str">
        <f>IF(O72="Plus",$K72,IF(O72="Basis",$K72-SUM(P$8:P71),IF(O72="Breedte",$K72-SUM(P$8:P71),IF(O71="Breedte",1-SUM(P$8:P71)," "))))</f>
        <v xml:space="preserve"> </v>
      </c>
      <c r="Q72" s="57" t="str">
        <f t="shared" si="20"/>
        <v/>
      </c>
      <c r="R72" s="123">
        <f t="shared" si="19"/>
        <v>203</v>
      </c>
      <c r="S72" s="12">
        <f t="shared" ref="S72:S135" si="29">C72</f>
        <v>146</v>
      </c>
      <c r="T72" s="18">
        <f t="shared" ref="T72:T135" si="30">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1">IF(D72=0,1,ABS(K72-0.2))</f>
        <v>1</v>
      </c>
      <c r="Z72" s="12">
        <f t="shared" ref="Z72:Z135" si="32">IF(D72=0,1,ABS(K72-0.5))</f>
        <v>1</v>
      </c>
      <c r="AA72" s="12">
        <f t="shared" ref="AA72:AA135" si="33">IF(D72=0,1,ABS(K72-0.8))</f>
        <v>1</v>
      </c>
      <c r="AB72" s="12">
        <f t="shared" ref="AB72:AB135" si="34">IF(D72=0,1,ABS(K72-1))</f>
        <v>1</v>
      </c>
      <c r="AD72" s="12">
        <f t="shared" ref="AD72:AD135" si="35">S72</f>
        <v>146</v>
      </c>
      <c r="AE72" s="18">
        <f t="shared" ref="AE72:AE135" si="36">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7">IF(AE72=0,1,ABS(AH72-0.25))</f>
        <v>1</v>
      </c>
      <c r="AK72" s="12">
        <f t="shared" ref="AK72:AK135" si="38">IF(T72=0,1,ABS(W72-0.5))</f>
        <v>1</v>
      </c>
      <c r="AL72" s="12">
        <f t="shared" ref="AL72:AL135" si="39">IF(T72=0,1,ABS(W72-0.75))</f>
        <v>1</v>
      </c>
      <c r="AM72" s="12">
        <f t="shared" ref="AM72:AM135" si="40">IF(T72=0,1,ABS(W72-0.9))</f>
        <v>1</v>
      </c>
    </row>
    <row r="73" spans="1:39" ht="12" customHeight="1" x14ac:dyDescent="0.15">
      <c r="A73" s="5">
        <f t="shared" si="25"/>
        <v>0</v>
      </c>
      <c r="B73" s="5">
        <f t="shared" si="26"/>
        <v>0</v>
      </c>
      <c r="C73" s="14">
        <f t="shared" ref="C73:C136" si="41">C72-1</f>
        <v>145</v>
      </c>
      <c r="F73" s="241">
        <f>VLOOKUP(C73,Blad1!$A:$C,3,0)</f>
        <v>203</v>
      </c>
      <c r="G73" s="67" t="str">
        <f t="shared" ref="G73:G136" si="42">IF(C73=164,"I",IF(C73=147,"II",IF(C73=131,"III",IF(C73=114,"IV",IF(C73=50,"V","")))))</f>
        <v/>
      </c>
      <c r="H73" s="4" t="str">
        <f>IF(G73="I",$K73,IF(G73="II",$K73-SUM(H$8:H72),IF(G73="III",$K73-SUM(H$8:H72),IF(G73="IV",$K73-SUM(H$8:H72),IF(G73="V",1-SUM(H$8:H72)," ")))))</f>
        <v xml:space="preserve"> </v>
      </c>
      <c r="I73" s="68" t="str">
        <f t="shared" si="24"/>
        <v/>
      </c>
      <c r="J73" s="43" t="str">
        <f>IF(I73="A",$K73,IF(I73="B",$K73-SUM(J$8:J72),IF(I73="C",$K73-SUM(J$8:J72),IF(I73="D",$K73-SUM(J$8:J72),IF(I73="E",1-SUM(J$8:J72)," ")))))</f>
        <v xml:space="preserve"> </v>
      </c>
      <c r="K73" s="1">
        <f>IF(C$4=0,0,(SUM(D$8:D73)/C$4))</f>
        <v>0</v>
      </c>
      <c r="L73" s="9" t="str">
        <f t="shared" si="27"/>
        <v xml:space="preserve"> </v>
      </c>
      <c r="M73" s="2" t="str">
        <f>IF(U73=2,K73,IF(W73=2,K73-SUM(M$8:M72),IF(X73=2,K73-SUM(M$8:M72),IF(X72=2,1-SUM(M$8:M72)," "))))</f>
        <v xml:space="preserve"> </v>
      </c>
      <c r="N73" s="1" t="str">
        <f t="shared" si="28"/>
        <v xml:space="preserve"> </v>
      </c>
      <c r="P73" s="3" t="str">
        <f>IF(O73="Plus",$K73,IF(O73="Basis",$K73-SUM(P$8:P72),IF(O73="Breedte",$K73-SUM(P$8:P72),IF(O72="Breedte",1-SUM(P$8:P72)," "))))</f>
        <v xml:space="preserve"> </v>
      </c>
      <c r="Q73" s="57" t="str">
        <f t="shared" si="20"/>
        <v/>
      </c>
      <c r="R73" s="123">
        <f t="shared" ref="R73:R136" si="43">F73</f>
        <v>203</v>
      </c>
      <c r="S73" s="12">
        <f t="shared" si="29"/>
        <v>145</v>
      </c>
      <c r="T73" s="18">
        <f t="shared" si="30"/>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1"/>
        <v>1</v>
      </c>
      <c r="Z73" s="12">
        <f t="shared" si="32"/>
        <v>1</v>
      </c>
      <c r="AA73" s="12">
        <f t="shared" si="33"/>
        <v>1</v>
      </c>
      <c r="AB73" s="12">
        <f t="shared" si="34"/>
        <v>1</v>
      </c>
      <c r="AD73" s="12">
        <f t="shared" si="35"/>
        <v>145</v>
      </c>
      <c r="AE73" s="18">
        <f t="shared" si="36"/>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7"/>
        <v>1</v>
      </c>
      <c r="AK73" s="12">
        <f t="shared" si="38"/>
        <v>1</v>
      </c>
      <c r="AL73" s="12">
        <f t="shared" si="39"/>
        <v>1</v>
      </c>
      <c r="AM73" s="12">
        <f t="shared" si="40"/>
        <v>1</v>
      </c>
    </row>
    <row r="74" spans="1:39" ht="12" customHeight="1" x14ac:dyDescent="0.15">
      <c r="A74" s="5">
        <f t="shared" si="25"/>
        <v>0</v>
      </c>
      <c r="B74" s="5">
        <f t="shared" si="26"/>
        <v>0</v>
      </c>
      <c r="C74" s="14">
        <f t="shared" si="41"/>
        <v>144</v>
      </c>
      <c r="F74" s="241">
        <f>VLOOKUP(C74,Blad1!$A:$C,3,0)</f>
        <v>202</v>
      </c>
      <c r="G74" s="67" t="str">
        <f t="shared" si="42"/>
        <v/>
      </c>
      <c r="H74" s="4" t="str">
        <f>IF(G74="I",$K74,IF(G74="II",$K74-SUM(H$8:H73),IF(G74="III",$K74-SUM(H$8:H73),IF(G74="IV",$K74-SUM(H$8:H73),IF(G74="V",1-SUM(H$8:H73)," ")))))</f>
        <v xml:space="preserve"> </v>
      </c>
      <c r="I74" s="68" t="str">
        <f t="shared" si="24"/>
        <v/>
      </c>
      <c r="J74" s="43" t="str">
        <f>IF(I74="A",$K74,IF(I74="B",$K74-SUM(J$8:J73),IF(I74="C",$K74-SUM(J$8:J73),IF(I74="D",$K74-SUM(J$8:J73),IF(I74="E",1-SUM(J$8:J73)," ")))))</f>
        <v xml:space="preserve"> </v>
      </c>
      <c r="K74" s="1">
        <f>IF(C$4=0,0,(SUM(D$8:D74)/C$4))</f>
        <v>0</v>
      </c>
      <c r="L74" s="9" t="str">
        <f t="shared" si="27"/>
        <v xml:space="preserve"> </v>
      </c>
      <c r="M74" s="2" t="str">
        <f>IF(U74=2,K74,IF(W74=2,K74-SUM(M$8:M73),IF(X74=2,K74-SUM(M$8:M73),IF(X73=2,1-SUM(M$8:M73)," "))))</f>
        <v xml:space="preserve"> </v>
      </c>
      <c r="N74" s="1" t="str">
        <f t="shared" si="28"/>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123">
        <f t="shared" si="43"/>
        <v>202</v>
      </c>
      <c r="S74" s="12">
        <f t="shared" si="29"/>
        <v>144</v>
      </c>
      <c r="T74" s="18">
        <f t="shared" si="30"/>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1"/>
        <v>1</v>
      </c>
      <c r="Z74" s="12">
        <f t="shared" si="32"/>
        <v>1</v>
      </c>
      <c r="AA74" s="12">
        <f t="shared" si="33"/>
        <v>1</v>
      </c>
      <c r="AB74" s="12">
        <f t="shared" si="34"/>
        <v>1</v>
      </c>
      <c r="AD74" s="12">
        <f t="shared" si="35"/>
        <v>144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si="38"/>
        <v>1</v>
      </c>
      <c r="AL74" s="12">
        <f t="shared" si="39"/>
        <v>1</v>
      </c>
      <c r="AM74" s="12">
        <f t="shared" si="40"/>
        <v>1</v>
      </c>
    </row>
    <row r="75" spans="1:39" ht="12" customHeight="1" x14ac:dyDescent="0.15">
      <c r="A75" s="5">
        <f t="shared" si="25"/>
        <v>0</v>
      </c>
      <c r="B75" s="5">
        <f t="shared" si="26"/>
        <v>0</v>
      </c>
      <c r="C75" s="14">
        <f t="shared" si="41"/>
        <v>143</v>
      </c>
      <c r="F75" s="241">
        <f>VLOOKUP(C75,Blad1!$A:$C,3,0)</f>
        <v>202</v>
      </c>
      <c r="G75" s="67" t="str">
        <f t="shared" si="42"/>
        <v/>
      </c>
      <c r="H75" s="4" t="str">
        <f>IF(G75="I",$K75,IF(G75="II",$K75-SUM(H$8:H74),IF(G75="III",$K75-SUM(H$8:H74),IF(G75="IV",$K75-SUM(H$8:H74),IF(G75="V",1-SUM(H$8:H74)," ")))))</f>
        <v xml:space="preserve"> </v>
      </c>
      <c r="I75" s="68" t="str">
        <f t="shared" si="24"/>
        <v/>
      </c>
      <c r="J75" s="43" t="str">
        <f>IF(I75="A",$K75,IF(I75="B",$K75-SUM(J$8:J74),IF(I75="C",$K75-SUM(J$8:J74),IF(I75="D",$K75-SUM(J$8:J74),IF(I75="E",1-SUM(J$8:J74)," ")))))</f>
        <v xml:space="preserve"> </v>
      </c>
      <c r="K75" s="1">
        <f>IF(C$4=0,0,(SUM(D$8:D75)/C$4))</f>
        <v>0</v>
      </c>
      <c r="L75" s="9" t="str">
        <f t="shared" si="27"/>
        <v xml:space="preserve"> </v>
      </c>
      <c r="M75" s="2" t="str">
        <f>IF(U75=2,K75,IF(W75=2,K75-SUM(M$8:M74),IF(X75=2,K75-SUM(M$8:M74),IF(X74=2,1-SUM(M$8:M74)," "))))</f>
        <v xml:space="preserve"> </v>
      </c>
      <c r="N75" s="1" t="str">
        <f t="shared" si="28"/>
        <v xml:space="preserve"> </v>
      </c>
      <c r="P75" s="3" t="str">
        <f>IF(O75="Plus",$K75,IF(O75="Basis",$K75-SUM(P$8:P74),IF(O75="Breedte",$K75-SUM(P$8:P74),IF(O74="Breedte",1-SUM(P$8:P74)," "))))</f>
        <v xml:space="preserve"> </v>
      </c>
      <c r="Q75" s="57" t="str">
        <f t="shared" si="44"/>
        <v/>
      </c>
      <c r="R75" s="123">
        <f t="shared" si="43"/>
        <v>202</v>
      </c>
      <c r="S75" s="12">
        <f t="shared" si="29"/>
        <v>143</v>
      </c>
      <c r="T75" s="18">
        <f t="shared" si="30"/>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1"/>
        <v>1</v>
      </c>
      <c r="Z75" s="12">
        <f t="shared" si="32"/>
        <v>1</v>
      </c>
      <c r="AA75" s="12">
        <f t="shared" si="33"/>
        <v>1</v>
      </c>
      <c r="AB75" s="12">
        <f t="shared" si="34"/>
        <v>1</v>
      </c>
      <c r="AD75" s="12">
        <f t="shared" si="35"/>
        <v>143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38"/>
        <v>1</v>
      </c>
      <c r="AL75" s="12">
        <f t="shared" si="39"/>
        <v>1</v>
      </c>
      <c r="AM75" s="12">
        <f t="shared" si="40"/>
        <v>1</v>
      </c>
    </row>
    <row r="76" spans="1:39" ht="12" customHeight="1" x14ac:dyDescent="0.15">
      <c r="A76" s="5">
        <f t="shared" si="25"/>
        <v>0</v>
      </c>
      <c r="B76" s="5">
        <f t="shared" si="26"/>
        <v>0</v>
      </c>
      <c r="C76" s="14">
        <f t="shared" si="41"/>
        <v>142</v>
      </c>
      <c r="F76" s="241">
        <f>VLOOKUP(C76,Blad1!$A:$C,3,0)</f>
        <v>201</v>
      </c>
      <c r="G76" s="67" t="str">
        <f t="shared" si="42"/>
        <v/>
      </c>
      <c r="H76" s="4" t="str">
        <f>IF(G76="I",$K76,IF(G76="II",$K76-SUM(H$8:H75),IF(G76="III",$K76-SUM(H$8:H75),IF(G76="IV",$K76-SUM(H$8:H75),IF(G76="V",1-SUM(H$8:H75)," ")))))</f>
        <v xml:space="preserve"> </v>
      </c>
      <c r="I76" s="68" t="str">
        <f t="shared" si="24"/>
        <v/>
      </c>
      <c r="J76" s="43" t="str">
        <f>IF(I76="A",$K76,IF(I76="B",$K76-SUM(J$8:J75),IF(I76="C",$K76-SUM(J$8:J75),IF(I76="D",$K76-SUM(J$8:J75),IF(I76="E",1-SUM(J$8:J75)," ")))))</f>
        <v xml:space="preserve"> </v>
      </c>
      <c r="K76" s="1">
        <f>IF(C$4=0,0,(SUM(D$8:D76)/C$4))</f>
        <v>0</v>
      </c>
      <c r="L76" s="9" t="str">
        <f t="shared" si="27"/>
        <v xml:space="preserve"> </v>
      </c>
      <c r="M76" s="2" t="str">
        <f>IF(U76=2,K76,IF(W76=2,K76-SUM(M$8:M75),IF(X76=2,K76-SUM(M$8:M75),IF(X75=2,1-SUM(M$8:M75)," "))))</f>
        <v xml:space="preserve"> </v>
      </c>
      <c r="N76" s="1" t="str">
        <f t="shared" si="28"/>
        <v xml:space="preserve"> </v>
      </c>
      <c r="P76" s="3" t="str">
        <f>IF(O76="Plus",$K76,IF(O76="Basis",$K76-SUM(P$8:P75),IF(O76="Breedte",$K76-SUM(P$8:P75),IF(O75="Breedte",1-SUM(P$8:P75)," "))))</f>
        <v xml:space="preserve"> </v>
      </c>
      <c r="Q76" s="57" t="str">
        <f t="shared" si="44"/>
        <v/>
      </c>
      <c r="R76" s="123">
        <f t="shared" si="43"/>
        <v>201</v>
      </c>
      <c r="S76" s="12">
        <f t="shared" si="29"/>
        <v>142</v>
      </c>
      <c r="T76" s="18">
        <f t="shared" si="30"/>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1"/>
        <v>1</v>
      </c>
      <c r="Z76" s="12">
        <f t="shared" si="32"/>
        <v>1</v>
      </c>
      <c r="AA76" s="12">
        <f t="shared" si="33"/>
        <v>1</v>
      </c>
      <c r="AB76" s="12">
        <f t="shared" si="34"/>
        <v>1</v>
      </c>
      <c r="AD76" s="12">
        <f t="shared" si="35"/>
        <v>142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38"/>
        <v>1</v>
      </c>
      <c r="AL76" s="12">
        <f t="shared" si="39"/>
        <v>1</v>
      </c>
      <c r="AM76" s="12">
        <f t="shared" si="40"/>
        <v>1</v>
      </c>
    </row>
    <row r="77" spans="1:39" ht="12" customHeight="1" x14ac:dyDescent="0.15">
      <c r="A77" s="5">
        <f t="shared" si="25"/>
        <v>0</v>
      </c>
      <c r="B77" s="5">
        <f t="shared" si="26"/>
        <v>0</v>
      </c>
      <c r="C77" s="14">
        <f t="shared" si="41"/>
        <v>141</v>
      </c>
      <c r="F77" s="241">
        <f>VLOOKUP(C77,Blad1!$A:$C,3,0)</f>
        <v>201</v>
      </c>
      <c r="G77" s="67" t="str">
        <f t="shared" si="42"/>
        <v/>
      </c>
      <c r="H77" s="4" t="str">
        <f>IF(G77="I",$K77,IF(G77="II",$K77-SUM(H$8:H76),IF(G77="III",$K77-SUM(H$8:H76),IF(G77="IV",$K77-SUM(H$8:H76),IF(G77="V",1-SUM(H$8:H76)," ")))))</f>
        <v xml:space="preserve"> </v>
      </c>
      <c r="I77" s="68" t="str">
        <f t="shared" si="24"/>
        <v/>
      </c>
      <c r="J77" s="43" t="str">
        <f>IF(I77="A",$K77,IF(I77="B",$K77-SUM(J$8:J76),IF(I77="C",$K77-SUM(J$8:J76),IF(I77="D",$K77-SUM(J$8:J76),IF(I77="E",1-SUM(J$8:J76)," ")))))</f>
        <v xml:space="preserve"> </v>
      </c>
      <c r="K77" s="1">
        <f>IF(C$4=0,0,(SUM(D$8:D77)/C$4))</f>
        <v>0</v>
      </c>
      <c r="L77" s="9" t="str">
        <f t="shared" si="27"/>
        <v xml:space="preserve"> </v>
      </c>
      <c r="M77" s="2" t="str">
        <f>IF(U77=2,K77,IF(W77=2,K77-SUM(M$8:M76),IF(X77=2,K77-SUM(M$8:M76),IF(X76=2,1-SUM(M$8:M76)," "))))</f>
        <v xml:space="preserve"> </v>
      </c>
      <c r="N77" s="1" t="str">
        <f t="shared" si="28"/>
        <v xml:space="preserve"> </v>
      </c>
      <c r="P77" s="3" t="str">
        <f>IF(O77="Plus",$K77,IF(O77="Basis",$K77-SUM(P$8:P76),IF(O77="Breedte",$K77-SUM(P$8:P76),IF(O76="Breedte",1-SUM(P$8:P76)," "))))</f>
        <v xml:space="preserve"> </v>
      </c>
      <c r="Q77" s="57" t="str">
        <f t="shared" si="44"/>
        <v/>
      </c>
      <c r="R77" s="123">
        <f t="shared" si="43"/>
        <v>201</v>
      </c>
      <c r="S77" s="12">
        <f t="shared" si="29"/>
        <v>141</v>
      </c>
      <c r="T77" s="18">
        <f t="shared" si="30"/>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1"/>
        <v>1</v>
      </c>
      <c r="Z77" s="12">
        <f t="shared" si="32"/>
        <v>1</v>
      </c>
      <c r="AA77" s="12">
        <f t="shared" si="33"/>
        <v>1</v>
      </c>
      <c r="AB77" s="12">
        <f t="shared" si="34"/>
        <v>1</v>
      </c>
      <c r="AD77" s="12">
        <f t="shared" si="35"/>
        <v>141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38"/>
        <v>1</v>
      </c>
      <c r="AL77" s="12">
        <f t="shared" si="39"/>
        <v>1</v>
      </c>
      <c r="AM77" s="12">
        <f t="shared" si="40"/>
        <v>1</v>
      </c>
    </row>
    <row r="78" spans="1:39" ht="12" customHeight="1" x14ac:dyDescent="0.15">
      <c r="A78" s="5">
        <f t="shared" si="25"/>
        <v>0</v>
      </c>
      <c r="B78" s="5">
        <f t="shared" si="26"/>
        <v>0</v>
      </c>
      <c r="C78" s="14">
        <f t="shared" si="41"/>
        <v>140</v>
      </c>
      <c r="F78" s="241">
        <f>VLOOKUP(C78,Blad1!$A:$C,3,0)</f>
        <v>200</v>
      </c>
      <c r="G78" s="67" t="str">
        <f t="shared" si="42"/>
        <v/>
      </c>
      <c r="H78" s="4" t="str">
        <f>IF(G78="I",$K78,IF(G78="II",$K78-SUM(H$8:H77),IF(G78="III",$K78-SUM(H$8:H77),IF(G78="IV",$K78-SUM(H$8:H77),IF(G78="V",1-SUM(H$8:H77)," ")))))</f>
        <v xml:space="preserve"> </v>
      </c>
      <c r="I78" s="68" t="str">
        <f t="shared" si="24"/>
        <v/>
      </c>
      <c r="J78" s="43" t="str">
        <f>IF(I78="A",$K78,IF(I78="B",$K78-SUM(J$8:J77),IF(I78="C",$K78-SUM(J$8:J77),IF(I78="D",$K78-SUM(J$8:J77),IF(I78="E",1-SUM(J$8:J77)," ")))))</f>
        <v xml:space="preserve"> </v>
      </c>
      <c r="K78" s="1">
        <f>IF(C$4=0,0,(SUM(D$8:D78)/C$4))</f>
        <v>0</v>
      </c>
      <c r="L78" s="9" t="str">
        <f t="shared" si="27"/>
        <v xml:space="preserve"> </v>
      </c>
      <c r="M78" s="2" t="str">
        <f>IF(U78=2,K78,IF(W78=2,K78-SUM(M$8:M77),IF(X78=2,K78-SUM(M$8:M77),IF(X77=2,1-SUM(M$8:M77)," "))))</f>
        <v xml:space="preserve"> </v>
      </c>
      <c r="N78" s="1" t="str">
        <f t="shared" si="28"/>
        <v xml:space="preserve"> </v>
      </c>
      <c r="P78" s="3" t="str">
        <f>IF(O78="Plus",$K78,IF(O78="Basis",$K78-SUM(P$8:P77),IF(O78="Breedte",$K78-SUM(P$8:P77),IF(O77="Breedte",1-SUM(P$8:P77)," "))))</f>
        <v xml:space="preserve"> </v>
      </c>
      <c r="Q78" s="57" t="str">
        <f t="shared" si="44"/>
        <v/>
      </c>
      <c r="R78" s="123">
        <f t="shared" si="43"/>
        <v>200</v>
      </c>
      <c r="S78" s="12">
        <f t="shared" si="29"/>
        <v>140</v>
      </c>
      <c r="T78" s="18">
        <f t="shared" si="30"/>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1"/>
        <v>1</v>
      </c>
      <c r="Z78" s="12">
        <f t="shared" si="32"/>
        <v>1</v>
      </c>
      <c r="AA78" s="12">
        <f t="shared" si="33"/>
        <v>1</v>
      </c>
      <c r="AB78" s="12">
        <f t="shared" si="34"/>
        <v>1</v>
      </c>
      <c r="AD78" s="12">
        <f t="shared" si="35"/>
        <v>140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38"/>
        <v>1</v>
      </c>
      <c r="AL78" s="12">
        <f t="shared" si="39"/>
        <v>1</v>
      </c>
      <c r="AM78" s="12">
        <f t="shared" si="40"/>
        <v>1</v>
      </c>
    </row>
    <row r="79" spans="1:39" ht="12" customHeight="1" x14ac:dyDescent="0.15">
      <c r="A79" s="5">
        <f t="shared" si="25"/>
        <v>0</v>
      </c>
      <c r="B79" s="5">
        <f t="shared" si="26"/>
        <v>0</v>
      </c>
      <c r="C79" s="14">
        <f t="shared" si="41"/>
        <v>139</v>
      </c>
      <c r="F79" s="241">
        <f>VLOOKUP(C79,Blad1!$A:$C,3,0)</f>
        <v>200</v>
      </c>
      <c r="G79" s="67" t="str">
        <f t="shared" si="42"/>
        <v/>
      </c>
      <c r="H79" s="4" t="str">
        <f>IF(G79="I",$K79,IF(G79="II",$K79-SUM(H$8:H78),IF(G79="III",$K79-SUM(H$8:H78),IF(G79="IV",$K79-SUM(H$8:H78),IF(G79="V",1-SUM(H$8:H78)," ")))))</f>
        <v xml:space="preserve"> </v>
      </c>
      <c r="I79" s="68" t="str">
        <f t="shared" si="24"/>
        <v/>
      </c>
      <c r="J79" s="43" t="str">
        <f>IF(I79="A",$K79,IF(I79="B",$K79-SUM(J$8:J78),IF(I79="C",$K79-SUM(J$8:J78),IF(I79="D",$K79-SUM(J$8:J78),IF(I79="E",1-SUM(J$8:J78)," ")))))</f>
        <v xml:space="preserve"> </v>
      </c>
      <c r="K79" s="1">
        <f>IF(C$4=0,0,(SUM(D$8:D79)/C$4))</f>
        <v>0</v>
      </c>
      <c r="L79" s="9" t="str">
        <f t="shared" si="27"/>
        <v xml:space="preserve"> </v>
      </c>
      <c r="M79" s="2" t="str">
        <f>IF(U79=2,K79,IF(W79=2,K79-SUM(M$8:M78),IF(X79=2,K79-SUM(M$8:M78),IF(X78=2,1-SUM(M$8:M78)," "))))</f>
        <v xml:space="preserve"> </v>
      </c>
      <c r="N79" s="1" t="str">
        <f t="shared" si="28"/>
        <v xml:space="preserve"> </v>
      </c>
      <c r="P79" s="3" t="str">
        <f>IF(O79="Plus",$K79,IF(O79="Basis",$K79-SUM(P$8:P78),IF(O79="Breedte",$K79-SUM(P$8:P78),IF(O78="Breedte",1-SUM(P$8:P78)," "))))</f>
        <v xml:space="preserve"> </v>
      </c>
      <c r="Q79" s="57" t="str">
        <f t="shared" si="44"/>
        <v/>
      </c>
      <c r="R79" s="123">
        <f t="shared" si="43"/>
        <v>200</v>
      </c>
      <c r="S79" s="12">
        <f t="shared" si="29"/>
        <v>139</v>
      </c>
      <c r="T79" s="18">
        <f t="shared" si="30"/>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1"/>
        <v>1</v>
      </c>
      <c r="Z79" s="12">
        <f t="shared" si="32"/>
        <v>1</v>
      </c>
      <c r="AA79" s="12">
        <f t="shared" si="33"/>
        <v>1</v>
      </c>
      <c r="AB79" s="12">
        <f t="shared" si="34"/>
        <v>1</v>
      </c>
      <c r="AD79" s="12">
        <f t="shared" si="35"/>
        <v>139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38"/>
        <v>1</v>
      </c>
      <c r="AL79" s="12">
        <f t="shared" si="39"/>
        <v>1</v>
      </c>
      <c r="AM79" s="12">
        <f t="shared" si="40"/>
        <v>1</v>
      </c>
    </row>
    <row r="80" spans="1:39" ht="12" customHeight="1" x14ac:dyDescent="0.15">
      <c r="A80" s="5">
        <f t="shared" si="25"/>
        <v>0</v>
      </c>
      <c r="B80" s="5">
        <f t="shared" si="26"/>
        <v>0</v>
      </c>
      <c r="C80" s="14">
        <f t="shared" si="41"/>
        <v>138</v>
      </c>
      <c r="F80" s="241">
        <f>VLOOKUP(C80,Blad1!$A:$C,3,0)</f>
        <v>199</v>
      </c>
      <c r="G80" s="67" t="str">
        <f t="shared" si="42"/>
        <v/>
      </c>
      <c r="H80" s="4" t="str">
        <f>IF(G80="I",$K80,IF(G80="II",$K80-SUM(H$8:H79),IF(G80="III",$K80-SUM(H$8:H79),IF(G80="IV",$K80-SUM(H$8:H79),IF(G80="V",1-SUM(H$8:H79)," ")))))</f>
        <v xml:space="preserve"> </v>
      </c>
      <c r="I80" s="68" t="str">
        <f t="shared" si="24"/>
        <v/>
      </c>
      <c r="J80" s="43" t="str">
        <f>IF(I80="A",$K80,IF(I80="B",$K80-SUM(J$8:J79),IF(I80="C",$K80-SUM(J$8:J79),IF(I80="D",$K80-SUM(J$8:J79),IF(I80="E",1-SUM(J$8:J79)," ")))))</f>
        <v xml:space="preserve"> </v>
      </c>
      <c r="K80" s="1">
        <f>IF(C$4=0,0,(SUM(D$8:D80)/C$4))</f>
        <v>0</v>
      </c>
      <c r="L80" s="9" t="str">
        <f t="shared" si="27"/>
        <v xml:space="preserve"> </v>
      </c>
      <c r="M80" s="2" t="str">
        <f>IF(U80=2,K80,IF(W80=2,K80-SUM(M$8:M79),IF(X80=2,K80-SUM(M$8:M79),IF(X79=2,1-SUM(M$8:M79)," "))))</f>
        <v xml:space="preserve"> </v>
      </c>
      <c r="N80" s="1" t="str">
        <f t="shared" si="28"/>
        <v xml:space="preserve"> </v>
      </c>
      <c r="P80" s="3" t="str">
        <f>IF(O80="Plus",$K80,IF(O80="Basis",$K80-SUM(P$8:P79),IF(O80="Breedte",$K80-SUM(P$8:P79),IF(O79="Breedte",1-SUM(P$8:P79)," "))))</f>
        <v xml:space="preserve"> </v>
      </c>
      <c r="Q80" s="57" t="str">
        <f t="shared" si="44"/>
        <v/>
      </c>
      <c r="R80" s="123">
        <f t="shared" si="43"/>
        <v>199</v>
      </c>
      <c r="S80" s="12">
        <f t="shared" si="29"/>
        <v>138</v>
      </c>
      <c r="T80" s="18">
        <f t="shared" si="30"/>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1"/>
        <v>1</v>
      </c>
      <c r="Z80" s="12">
        <f t="shared" si="32"/>
        <v>1</v>
      </c>
      <c r="AA80" s="12">
        <f t="shared" si="33"/>
        <v>1</v>
      </c>
      <c r="AB80" s="12">
        <f t="shared" si="34"/>
        <v>1</v>
      </c>
      <c r="AD80" s="12">
        <f t="shared" si="35"/>
        <v>138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38"/>
        <v>1</v>
      </c>
      <c r="AL80" s="12">
        <f t="shared" si="39"/>
        <v>1</v>
      </c>
      <c r="AM80" s="12">
        <f t="shared" si="40"/>
        <v>1</v>
      </c>
    </row>
    <row r="81" spans="1:39" ht="12" customHeight="1" x14ac:dyDescent="0.15">
      <c r="A81" s="5">
        <f t="shared" si="25"/>
        <v>0</v>
      </c>
      <c r="B81" s="5">
        <f t="shared" si="26"/>
        <v>0</v>
      </c>
      <c r="C81" s="14">
        <f t="shared" si="41"/>
        <v>137</v>
      </c>
      <c r="F81" s="241">
        <f>VLOOKUP(C81,Blad1!$A:$C,3,0)</f>
        <v>199</v>
      </c>
      <c r="G81" s="67" t="str">
        <f t="shared" si="42"/>
        <v/>
      </c>
      <c r="H81" s="4" t="str">
        <f>IF(G81="I",$K81,IF(G81="II",$K81-SUM(H$8:H80),IF(G81="III",$K81-SUM(H$8:H80),IF(G81="IV",$K81-SUM(H$8:H80),IF(G81="V",1-SUM(H$8:H80)," ")))))</f>
        <v xml:space="preserve"> </v>
      </c>
      <c r="I81" s="68" t="str">
        <f t="shared" si="24"/>
        <v/>
      </c>
      <c r="J81" s="43" t="str">
        <f>IF(I81="A",$K81,IF(I81="B",$K81-SUM(J$8:J80),IF(I81="C",$K81-SUM(J$8:J80),IF(I81="D",$K81-SUM(J$8:J80),IF(I81="E",1-SUM(J$8:J80)," ")))))</f>
        <v xml:space="preserve"> </v>
      </c>
      <c r="K81" s="1">
        <f>IF(C$4=0,0,(SUM(D$8:D81)/C$4))</f>
        <v>0</v>
      </c>
      <c r="L81" s="9" t="str">
        <f t="shared" si="27"/>
        <v xml:space="preserve"> </v>
      </c>
      <c r="M81" s="2" t="str">
        <f>IF(U81=2,K81,IF(W81=2,K81-SUM(M$8:M80),IF(X81=2,K81-SUM(M$8:M80),IF(X80=2,1-SUM(M$8:M80)," "))))</f>
        <v xml:space="preserve"> </v>
      </c>
      <c r="N81" s="1" t="str">
        <f t="shared" si="28"/>
        <v xml:space="preserve"> </v>
      </c>
      <c r="P81" s="3" t="str">
        <f>IF(O81="Plus",$K81,IF(O81="Basis",$K81-SUM(P$8:P80),IF(O81="Breedte",$K81-SUM(P$8:P80),IF(O80="Breedte",1-SUM(P$8:P80)," "))))</f>
        <v xml:space="preserve"> </v>
      </c>
      <c r="Q81" s="57" t="str">
        <f t="shared" si="44"/>
        <v/>
      </c>
      <c r="R81" s="123">
        <f t="shared" si="43"/>
        <v>199</v>
      </c>
      <c r="S81" s="12">
        <f t="shared" si="29"/>
        <v>137</v>
      </c>
      <c r="T81" s="18">
        <f t="shared" si="30"/>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1"/>
        <v>1</v>
      </c>
      <c r="Z81" s="12">
        <f t="shared" si="32"/>
        <v>1</v>
      </c>
      <c r="AA81" s="12">
        <f t="shared" si="33"/>
        <v>1</v>
      </c>
      <c r="AB81" s="12">
        <f t="shared" si="34"/>
        <v>1</v>
      </c>
      <c r="AD81" s="12">
        <f t="shared" si="35"/>
        <v>137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38"/>
        <v>1</v>
      </c>
      <c r="AL81" s="12">
        <f t="shared" si="39"/>
        <v>1</v>
      </c>
      <c r="AM81" s="12">
        <f t="shared" si="40"/>
        <v>1</v>
      </c>
    </row>
    <row r="82" spans="1:39" ht="12" customHeight="1" x14ac:dyDescent="0.15">
      <c r="A82" s="5">
        <f t="shared" si="25"/>
        <v>0</v>
      </c>
      <c r="B82" s="5">
        <f t="shared" si="26"/>
        <v>0</v>
      </c>
      <c r="C82" s="14">
        <f t="shared" si="41"/>
        <v>136</v>
      </c>
      <c r="F82" s="241">
        <f>VLOOKUP(C82,Blad1!$A:$C,3,0)</f>
        <v>198</v>
      </c>
      <c r="G82" s="67" t="str">
        <f t="shared" si="42"/>
        <v/>
      </c>
      <c r="H82" s="4" t="str">
        <f>IF(G82="I",$K82,IF(G82="II",$K82-SUM(H$8:H81),IF(G82="III",$K82-SUM(H$8:H81),IF(G82="IV",$K82-SUM(H$8:H81),IF(G82="V",1-SUM(H$8:H81)," ")))))</f>
        <v xml:space="preserve"> </v>
      </c>
      <c r="I82" s="68" t="str">
        <f t="shared" si="24"/>
        <v/>
      </c>
      <c r="J82" s="43" t="str">
        <f>IF(I82="A",$K82,IF(I82="B",$K82-SUM(J$8:J81),IF(I82="C",$K82-SUM(J$8:J81),IF(I82="D",$K82-SUM(J$8:J81),IF(I82="E",1-SUM(J$8:J81)," ")))))</f>
        <v xml:space="preserve"> </v>
      </c>
      <c r="K82" s="1">
        <f>IF(C$4=0,0,(SUM(D$8:D82)/C$4))</f>
        <v>0</v>
      </c>
      <c r="L82" s="9" t="str">
        <f t="shared" si="27"/>
        <v xml:space="preserve"> </v>
      </c>
      <c r="M82" s="2" t="str">
        <f>IF(U82=2,K82,IF(W82=2,K82-SUM(M$8:M81),IF(X82=2,K82-SUM(M$8:M81),IF(X81=2,1-SUM(M$8:M81)," "))))</f>
        <v xml:space="preserve"> </v>
      </c>
      <c r="N82" s="1" t="str">
        <f t="shared" si="28"/>
        <v xml:space="preserve"> </v>
      </c>
      <c r="P82" s="3" t="str">
        <f>IF(O82="Plus",$K82,IF(O82="Basis",$K82-SUM(P$8:P81),IF(O82="Breedte",$K82-SUM(P$8:P81),IF(O81="Breedte",1-SUM(P$8:P81)," "))))</f>
        <v xml:space="preserve"> </v>
      </c>
      <c r="Q82" s="57" t="str">
        <f t="shared" si="44"/>
        <v/>
      </c>
      <c r="R82" s="123">
        <f t="shared" si="43"/>
        <v>198</v>
      </c>
      <c r="S82" s="12">
        <f t="shared" si="29"/>
        <v>136</v>
      </c>
      <c r="T82" s="18">
        <f t="shared" si="30"/>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1"/>
        <v>1</v>
      </c>
      <c r="Z82" s="12">
        <f t="shared" si="32"/>
        <v>1</v>
      </c>
      <c r="AA82" s="12">
        <f t="shared" si="33"/>
        <v>1</v>
      </c>
      <c r="AB82" s="12">
        <f t="shared" si="34"/>
        <v>1</v>
      </c>
      <c r="AD82" s="12">
        <f t="shared" si="35"/>
        <v>136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38"/>
        <v>1</v>
      </c>
      <c r="AL82" s="12">
        <f t="shared" si="39"/>
        <v>1</v>
      </c>
      <c r="AM82" s="12">
        <f t="shared" si="40"/>
        <v>1</v>
      </c>
    </row>
    <row r="83" spans="1:39" ht="12" customHeight="1" x14ac:dyDescent="0.15">
      <c r="A83" s="5">
        <f t="shared" si="25"/>
        <v>0</v>
      </c>
      <c r="B83" s="5">
        <f t="shared" si="26"/>
        <v>0</v>
      </c>
      <c r="C83" s="14">
        <f t="shared" si="41"/>
        <v>135</v>
      </c>
      <c r="F83" s="241">
        <f>VLOOKUP(C83,Blad1!$A:$C,3,0)</f>
        <v>198</v>
      </c>
      <c r="G83" s="67" t="str">
        <f t="shared" si="42"/>
        <v/>
      </c>
      <c r="H83" s="4" t="str">
        <f>IF(G83="I",$K83,IF(G83="II",$K83-SUM(H$8:H82),IF(G83="III",$K83-SUM(H$8:H82),IF(G83="IV",$K83-SUM(H$8:H82),IF(G83="V",1-SUM(H$8:H82)," ")))))</f>
        <v xml:space="preserve"> </v>
      </c>
      <c r="I83" s="68" t="str">
        <f t="shared" si="24"/>
        <v/>
      </c>
      <c r="J83" s="43" t="str">
        <f>IF(I83="A",$K83,IF(I83="B",$K83-SUM(J$8:J82),IF(I83="C",$K83-SUM(J$8:J82),IF(I83="D",$K83-SUM(J$8:J82),IF(I83="E",1-SUM(J$8:J82)," ")))))</f>
        <v xml:space="preserve"> </v>
      </c>
      <c r="K83" s="1">
        <f>IF(C$4=0,0,(SUM(D$8:D83)/C$4))</f>
        <v>0</v>
      </c>
      <c r="L83" s="9" t="str">
        <f t="shared" si="27"/>
        <v xml:space="preserve"> </v>
      </c>
      <c r="M83" s="2" t="str">
        <f>IF(U83=2,K83,IF(W83=2,K83-SUM(M$8:M82),IF(X83=2,K83-SUM(M$8:M82),IF(X82=2,1-SUM(M$8:M82)," "))))</f>
        <v xml:space="preserve"> </v>
      </c>
      <c r="N83" s="1" t="str">
        <f t="shared" si="28"/>
        <v xml:space="preserve"> </v>
      </c>
      <c r="P83" s="3" t="str">
        <f>IF(O83="Plus",$K83,IF(O83="Basis",$K83-SUM(P$8:P82),IF(O83="Breedte",$K83-SUM(P$8:P82),IF(O82="Breedte",1-SUM(P$8:P82)," "))))</f>
        <v xml:space="preserve"> </v>
      </c>
      <c r="Q83" s="57" t="str">
        <f t="shared" si="44"/>
        <v/>
      </c>
      <c r="R83" s="123">
        <f t="shared" si="43"/>
        <v>198</v>
      </c>
      <c r="S83" s="12">
        <f t="shared" si="29"/>
        <v>135</v>
      </c>
      <c r="T83" s="18">
        <f t="shared" si="30"/>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1"/>
        <v>1</v>
      </c>
      <c r="Z83" s="12">
        <f t="shared" si="32"/>
        <v>1</v>
      </c>
      <c r="AA83" s="12">
        <f t="shared" si="33"/>
        <v>1</v>
      </c>
      <c r="AB83" s="12">
        <f t="shared" si="34"/>
        <v>1</v>
      </c>
      <c r="AD83" s="12">
        <f t="shared" si="35"/>
        <v>135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38"/>
        <v>1</v>
      </c>
      <c r="AL83" s="12">
        <f t="shared" si="39"/>
        <v>1</v>
      </c>
      <c r="AM83" s="12">
        <f t="shared" si="40"/>
        <v>1</v>
      </c>
    </row>
    <row r="84" spans="1:39" ht="12" customHeight="1" x14ac:dyDescent="0.15">
      <c r="A84" s="5">
        <f t="shared" si="25"/>
        <v>0</v>
      </c>
      <c r="B84" s="5">
        <f t="shared" si="26"/>
        <v>0</v>
      </c>
      <c r="C84" s="14">
        <f t="shared" si="41"/>
        <v>134</v>
      </c>
      <c r="F84" s="241">
        <f>VLOOKUP(C84,Blad1!$A:$C,3,0)</f>
        <v>197</v>
      </c>
      <c r="G84" s="67" t="str">
        <f t="shared" si="42"/>
        <v/>
      </c>
      <c r="H84" s="4" t="str">
        <f>IF(G84="I",$K84,IF(G84="II",$K84-SUM(H$8:H83),IF(G84="III",$K84-SUM(H$8:H83),IF(G84="IV",$K84-SUM(H$8:H83),IF(G84="V",1-SUM(H$8:H83)," ")))))</f>
        <v xml:space="preserve"> </v>
      </c>
      <c r="I84" s="68" t="str">
        <f t="shared" si="24"/>
        <v/>
      </c>
      <c r="J84" s="43" t="str">
        <f>IF(I84="A",$K84,IF(I84="B",$K84-SUM(J$8:J83),IF(I84="C",$K84-SUM(J$8:J83),IF(I84="D",$K84-SUM(J$8:J83),IF(I84="E",1-SUM(J$8:J83)," ")))))</f>
        <v xml:space="preserve"> </v>
      </c>
      <c r="K84" s="1">
        <f>IF(C$4=0,0,(SUM(D$8:D84)/C$4))</f>
        <v>0</v>
      </c>
      <c r="L84" s="9" t="str">
        <f t="shared" si="27"/>
        <v xml:space="preserve"> </v>
      </c>
      <c r="M84" s="2" t="str">
        <f>IF(U84=2,K84,IF(W84=2,K84-SUM(M$8:M83),IF(X84=2,K84-SUM(M$8:M83),IF(X83=2,1-SUM(M$8:M83)," "))))</f>
        <v xml:space="preserve"> </v>
      </c>
      <c r="N84" s="1" t="str">
        <f t="shared" si="28"/>
        <v xml:space="preserve"> </v>
      </c>
      <c r="P84" s="3" t="str">
        <f>IF(O84="Plus",$K84,IF(O84="Basis",$K84-SUM(P$8:P83),IF(O84="Breedte",$K84-SUM(P$8:P83),IF(O83="Breedte",1-SUM(P$8:P83)," "))))</f>
        <v xml:space="preserve"> </v>
      </c>
      <c r="Q84" s="57" t="str">
        <f t="shared" si="44"/>
        <v/>
      </c>
      <c r="R84" s="123">
        <f t="shared" si="43"/>
        <v>197</v>
      </c>
      <c r="S84" s="12">
        <f t="shared" si="29"/>
        <v>134</v>
      </c>
      <c r="T84" s="18">
        <f t="shared" si="30"/>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1"/>
        <v>1</v>
      </c>
      <c r="Z84" s="12">
        <f t="shared" si="32"/>
        <v>1</v>
      </c>
      <c r="AA84" s="12">
        <f t="shared" si="33"/>
        <v>1</v>
      </c>
      <c r="AB84" s="12">
        <f t="shared" si="34"/>
        <v>1</v>
      </c>
      <c r="AD84" s="12">
        <f t="shared" si="35"/>
        <v>134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38"/>
        <v>1</v>
      </c>
      <c r="AL84" s="12">
        <f t="shared" si="39"/>
        <v>1</v>
      </c>
      <c r="AM84" s="12">
        <f t="shared" si="40"/>
        <v>1</v>
      </c>
    </row>
    <row r="85" spans="1:39" ht="12" customHeight="1" x14ac:dyDescent="0.15">
      <c r="A85" s="5">
        <f t="shared" si="25"/>
        <v>0</v>
      </c>
      <c r="B85" s="5">
        <f t="shared" si="26"/>
        <v>0</v>
      </c>
      <c r="C85" s="14">
        <f t="shared" si="41"/>
        <v>133</v>
      </c>
      <c r="F85" s="241">
        <f>VLOOKUP(C85,Blad1!$A:$C,3,0)</f>
        <v>197</v>
      </c>
      <c r="G85" s="67" t="str">
        <f t="shared" si="42"/>
        <v/>
      </c>
      <c r="H85" s="4" t="str">
        <f>IF(G85="I",$K85,IF(G85="II",$K85-SUM(H$8:H84),IF(G85="III",$K85-SUM(H$8:H84),IF(G85="IV",$K85-SUM(H$8:H84),IF(G85="V",1-SUM(H$8:H84)," ")))))</f>
        <v xml:space="preserve"> </v>
      </c>
      <c r="I85" s="68" t="str">
        <f t="shared" si="24"/>
        <v/>
      </c>
      <c r="J85" s="43" t="str">
        <f>IF(I85="A",$K85,IF(I85="B",$K85-SUM(J$8:J84),IF(I85="C",$K85-SUM(J$8:J84),IF(I85="D",$K85-SUM(J$8:J84),IF(I85="E",1-SUM(J$8:J84)," ")))))</f>
        <v xml:space="preserve"> </v>
      </c>
      <c r="K85" s="1">
        <f>IF(C$4=0,0,(SUM(D$8:D85)/C$4))</f>
        <v>0</v>
      </c>
      <c r="L85" s="9" t="str">
        <f t="shared" si="27"/>
        <v xml:space="preserve"> </v>
      </c>
      <c r="M85" s="2" t="str">
        <f>IF(U85=2,K85,IF(W85=2,K85-SUM(M$8:M84),IF(X85=2,K85-SUM(M$8:M84),IF(X84=2,1-SUM(M$8:M84)," "))))</f>
        <v xml:space="preserve"> </v>
      </c>
      <c r="N85" s="1" t="str">
        <f t="shared" si="28"/>
        <v xml:space="preserve"> </v>
      </c>
      <c r="P85" s="3" t="str">
        <f>IF(O85="Plus",$K85,IF(O85="Basis",$K85-SUM(P$8:P84),IF(O85="Breedte",$K85-SUM(P$8:P84),IF(O84="Breedte",1-SUM(P$8:P84)," "))))</f>
        <v xml:space="preserve"> </v>
      </c>
      <c r="Q85" s="57" t="str">
        <f t="shared" si="44"/>
        <v/>
      </c>
      <c r="R85" s="123">
        <f t="shared" si="43"/>
        <v>197</v>
      </c>
      <c r="S85" s="12">
        <f t="shared" si="29"/>
        <v>133</v>
      </c>
      <c r="T85" s="18">
        <f t="shared" si="30"/>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1"/>
        <v>1</v>
      </c>
      <c r="Z85" s="12">
        <f t="shared" si="32"/>
        <v>1</v>
      </c>
      <c r="AA85" s="12">
        <f t="shared" si="33"/>
        <v>1</v>
      </c>
      <c r="AB85" s="12">
        <f t="shared" si="34"/>
        <v>1</v>
      </c>
      <c r="AD85" s="12">
        <f t="shared" si="35"/>
        <v>133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38"/>
        <v>1</v>
      </c>
      <c r="AL85" s="12">
        <f t="shared" si="39"/>
        <v>1</v>
      </c>
      <c r="AM85" s="12">
        <f t="shared" si="40"/>
        <v>1</v>
      </c>
    </row>
    <row r="86" spans="1:39" ht="12" customHeight="1" x14ac:dyDescent="0.15">
      <c r="A86" s="5">
        <f t="shared" si="25"/>
        <v>0</v>
      </c>
      <c r="B86" s="5">
        <f t="shared" si="26"/>
        <v>0</v>
      </c>
      <c r="C86" s="14">
        <f t="shared" si="41"/>
        <v>132</v>
      </c>
      <c r="F86" s="241">
        <f>VLOOKUP(C86,Blad1!$A:$C,3,0)</f>
        <v>196</v>
      </c>
      <c r="G86" s="67" t="str">
        <f t="shared" si="42"/>
        <v/>
      </c>
      <c r="H86" s="4" t="str">
        <f>IF(G86="I",$K86,IF(G86="II",$K86-SUM(H$8:H85),IF(G86="III",$K86-SUM(H$8:H85),IF(G86="IV",$K86-SUM(H$8:H85),IF(G86="V",1-SUM(H$8:H85)," ")))))</f>
        <v xml:space="preserve"> </v>
      </c>
      <c r="I86" s="68" t="str">
        <f t="shared" ref="I86:I103" si="45">IF(C86=45,"A",IF(C86=35,"B",IF(C86=25,"C",IF(C86=17,"D",IF(C86=0,"E","")))))</f>
        <v/>
      </c>
      <c r="J86" s="43" t="str">
        <f>IF(I86="A",$K86,IF(I86="B",$K86-SUM(J$8:J85),IF(I86="C",$K86-SUM(J$8:J85),IF(I86="D",$K86-SUM(J$8:J85),IF(I86="E",1-SUM(J$8:J85)," ")))))</f>
        <v xml:space="preserve"> </v>
      </c>
      <c r="K86" s="1">
        <f>IF(C$4=0,0,(SUM(D$8:D86)/C$4))</f>
        <v>0</v>
      </c>
      <c r="L86" s="9" t="str">
        <f t="shared" si="27"/>
        <v xml:space="preserve"> </v>
      </c>
      <c r="M86" s="2" t="str">
        <f>IF(U86=2,K86,IF(W86=2,K86-SUM(M$8:M85),IF(X86=2,K86-SUM(M$8:M85),IF(X85=2,1-SUM(M$8:M85)," "))))</f>
        <v xml:space="preserve"> </v>
      </c>
      <c r="N86" s="1" t="str">
        <f t="shared" si="28"/>
        <v xml:space="preserve"> </v>
      </c>
      <c r="P86" s="3" t="str">
        <f>IF(O86="Plus",$K86,IF(O86="Basis",$K86-SUM(P$8:P85),IF(O86="Breedte",$K86-SUM(P$8:P85),IF(O85="Breedte",1-SUM(P$8:P85)," "))))</f>
        <v xml:space="preserve"> </v>
      </c>
      <c r="Q86" s="57" t="str">
        <f t="shared" si="44"/>
        <v/>
      </c>
      <c r="R86" s="123">
        <f t="shared" si="43"/>
        <v>196</v>
      </c>
      <c r="S86" s="12">
        <f t="shared" si="29"/>
        <v>132</v>
      </c>
      <c r="T86" s="18">
        <f t="shared" si="30"/>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1"/>
        <v>1</v>
      </c>
      <c r="Z86" s="12">
        <f t="shared" si="32"/>
        <v>1</v>
      </c>
      <c r="AA86" s="12">
        <f t="shared" si="33"/>
        <v>1</v>
      </c>
      <c r="AB86" s="12">
        <f t="shared" si="34"/>
        <v>1</v>
      </c>
      <c r="AD86" s="12">
        <f t="shared" si="35"/>
        <v>132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38"/>
        <v>1</v>
      </c>
      <c r="AL86" s="12">
        <f t="shared" si="39"/>
        <v>1</v>
      </c>
      <c r="AM86" s="12">
        <f t="shared" si="40"/>
        <v>1</v>
      </c>
    </row>
    <row r="87" spans="1:39" ht="12" customHeight="1" x14ac:dyDescent="0.15">
      <c r="A87" s="5">
        <f t="shared" si="25"/>
        <v>0</v>
      </c>
      <c r="B87" s="5">
        <f t="shared" si="26"/>
        <v>20</v>
      </c>
      <c r="C87" s="14">
        <f t="shared" si="41"/>
        <v>131</v>
      </c>
      <c r="F87" s="241">
        <f>VLOOKUP(C87,Blad1!$A:$C,3,0)</f>
        <v>196</v>
      </c>
      <c r="G87" s="67" t="str">
        <f t="shared" si="42"/>
        <v>III</v>
      </c>
      <c r="H87" s="4">
        <f>IF(G87="I",$K87,IF(G87="II",$K87-SUM(H$8:H86),IF(G87="III",$K87-SUM(H$8:H86),IF(G87="IV",$K87-SUM(H$8:H86),IF(G87="V",1-SUM(H$8:H86)," ")))))</f>
        <v>0</v>
      </c>
      <c r="I87" s="68" t="str">
        <f t="shared" si="45"/>
        <v/>
      </c>
      <c r="J87" s="43" t="str">
        <f>IF(I87="A",$K87,IF(I87="B",$K87-SUM(J$8:J86),IF(I87="C",$K87-SUM(J$8:J86),IF(I87="D",$K87-SUM(J$8:J86),IF(I87="E",1-SUM(J$8:J86)," ")))))</f>
        <v xml:space="preserve"> </v>
      </c>
      <c r="K87" s="1">
        <f>IF(C$4=0,0,(SUM(D$8:D87)/C$4))</f>
        <v>0</v>
      </c>
      <c r="L87" s="9" t="str">
        <f t="shared" si="27"/>
        <v xml:space="preserve"> </v>
      </c>
      <c r="M87" s="2" t="str">
        <f>IF(U87=2,K87,IF(W87=2,K87-SUM(M$8:M86),IF(X87=2,K87-SUM(M$8:M86),IF(X86=2,1-SUM(M$8:M86)," "))))</f>
        <v xml:space="preserve"> </v>
      </c>
      <c r="N87" s="1" t="str">
        <f t="shared" si="28"/>
        <v xml:space="preserve"> </v>
      </c>
      <c r="P87" s="3" t="str">
        <f>IF(O87="Plus",$K87,IF(O87="Basis",$K87-SUM(P$8:P86),IF(O87="Breedte",$K87-SUM(P$8:P86),IF(O86="Breedte",1-SUM(P$8:P86)," "))))</f>
        <v xml:space="preserve"> </v>
      </c>
      <c r="Q87" s="57" t="str">
        <f t="shared" si="44"/>
        <v/>
      </c>
      <c r="R87" s="123">
        <f t="shared" si="43"/>
        <v>196</v>
      </c>
      <c r="S87" s="12">
        <f t="shared" si="29"/>
        <v>131</v>
      </c>
      <c r="T87" s="18">
        <f t="shared" si="30"/>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1"/>
        <v>1</v>
      </c>
      <c r="Z87" s="12">
        <f t="shared" si="32"/>
        <v>1</v>
      </c>
      <c r="AA87" s="12">
        <f t="shared" si="33"/>
        <v>1</v>
      </c>
      <c r="AB87" s="12">
        <f t="shared" si="34"/>
        <v>1</v>
      </c>
      <c r="AD87" s="12">
        <f t="shared" si="35"/>
        <v>131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38"/>
        <v>1</v>
      </c>
      <c r="AL87" s="12">
        <f t="shared" si="39"/>
        <v>1</v>
      </c>
      <c r="AM87" s="12">
        <f t="shared" si="40"/>
        <v>1</v>
      </c>
    </row>
    <row r="88" spans="1:39" ht="12" customHeight="1" x14ac:dyDescent="0.15">
      <c r="A88" s="5">
        <f t="shared" si="25"/>
        <v>0</v>
      </c>
      <c r="B88" s="5">
        <f t="shared" si="26"/>
        <v>0</v>
      </c>
      <c r="C88" s="14">
        <f t="shared" si="41"/>
        <v>130</v>
      </c>
      <c r="F88" s="241">
        <f>VLOOKUP(C88,Blad1!$A:$C,3,0)</f>
        <v>195</v>
      </c>
      <c r="G88" s="67" t="str">
        <f t="shared" si="42"/>
        <v/>
      </c>
      <c r="H88" s="4" t="str">
        <f>IF(G88="I",$K88,IF(G88="II",$K88-SUM(H$8:H87),IF(G88="III",$K88-SUM(H$8:H87),IF(G88="IV",$K88-SUM(H$8:H87),IF(G88="V",1-SUM(H$8:H87)," ")))))</f>
        <v xml:space="preserve"> </v>
      </c>
      <c r="I88" s="68" t="str">
        <f t="shared" si="45"/>
        <v/>
      </c>
      <c r="J88" s="43" t="str">
        <f>IF(I88="A",$K88,IF(I88="B",$K88-SUM(J$8:J87),IF(I88="C",$K88-SUM(J$8:J87),IF(I88="D",$K88-SUM(J$8:J87),IF(I88="E",1-SUM(J$8:J87)," ")))))</f>
        <v xml:space="preserve"> </v>
      </c>
      <c r="K88" s="1">
        <f>IF(C$4=0,0,(SUM(D$8:D88)/C$4))</f>
        <v>0</v>
      </c>
      <c r="L88" s="9" t="str">
        <f t="shared" si="27"/>
        <v xml:space="preserve"> </v>
      </c>
      <c r="M88" s="2" t="str">
        <f>IF(U88=2,K88,IF(W88=2,K88-SUM(M$8:M87),IF(X88=2,K88-SUM(M$8:M87),IF(X87=2,1-SUM(M$8:M87)," "))))</f>
        <v xml:space="preserve"> </v>
      </c>
      <c r="N88" s="1" t="str">
        <f t="shared" si="28"/>
        <v xml:space="preserve"> </v>
      </c>
      <c r="P88" s="3" t="str">
        <f>IF(O88="Plus",$K88,IF(O88="Basis",$K88-SUM(P$8:P87),IF(O88="Breedte",$K88-SUM(P$8:P87),IF(O87="Breedte",1-SUM(P$8:P87)," "))))</f>
        <v xml:space="preserve"> </v>
      </c>
      <c r="Q88" s="57" t="str">
        <f t="shared" si="44"/>
        <v/>
      </c>
      <c r="R88" s="123">
        <f t="shared" si="43"/>
        <v>195</v>
      </c>
      <c r="S88" s="12">
        <f t="shared" si="29"/>
        <v>130</v>
      </c>
      <c r="T88" s="18">
        <f t="shared" si="30"/>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1"/>
        <v>1</v>
      </c>
      <c r="Z88" s="12">
        <f t="shared" si="32"/>
        <v>1</v>
      </c>
      <c r="AA88" s="12">
        <f t="shared" si="33"/>
        <v>1</v>
      </c>
      <c r="AB88" s="12">
        <f t="shared" si="34"/>
        <v>1</v>
      </c>
      <c r="AD88" s="12">
        <f t="shared" si="35"/>
        <v>130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38"/>
        <v>1</v>
      </c>
      <c r="AL88" s="12">
        <f t="shared" si="39"/>
        <v>1</v>
      </c>
      <c r="AM88" s="12">
        <f t="shared" si="40"/>
        <v>1</v>
      </c>
    </row>
    <row r="89" spans="1:39" ht="12" customHeight="1" x14ac:dyDescent="0.15">
      <c r="A89" s="5">
        <f t="shared" si="25"/>
        <v>0</v>
      </c>
      <c r="B89" s="5">
        <f t="shared" si="26"/>
        <v>0</v>
      </c>
      <c r="C89" s="14">
        <f t="shared" si="41"/>
        <v>129</v>
      </c>
      <c r="F89" s="241">
        <f>VLOOKUP(C89,Blad1!$A:$C,3,0)</f>
        <v>194</v>
      </c>
      <c r="G89" s="67" t="str">
        <f t="shared" si="42"/>
        <v/>
      </c>
      <c r="H89" s="4" t="str">
        <f>IF(G89="I",$K89,IF(G89="II",$K89-SUM(H$8:H88),IF(G89="III",$K89-SUM(H$8:H88),IF(G89="IV",$K89-SUM(H$8:H88),IF(G89="V",1-SUM(H$8:H88)," ")))))</f>
        <v xml:space="preserve"> </v>
      </c>
      <c r="I89" s="68" t="str">
        <f t="shared" si="45"/>
        <v/>
      </c>
      <c r="J89" s="43" t="str">
        <f>IF(I89="A",$K89,IF(I89="B",$K89-SUM(J$8:J88),IF(I89="C",$K89-SUM(J$8:J88),IF(I89="D",$K89-SUM(J$8:J88),IF(I89="E",1-SUM(J$8:J88)," ")))))</f>
        <v xml:space="preserve"> </v>
      </c>
      <c r="K89" s="1">
        <f>IF(C$4=0,0,(SUM(D$8:D89)/C$4))</f>
        <v>0</v>
      </c>
      <c r="L89" s="9" t="str">
        <f t="shared" si="27"/>
        <v xml:space="preserve"> </v>
      </c>
      <c r="M89" s="2" t="str">
        <f>IF(U89=2,K89,IF(W89=2,K89-SUM(M$8:M88),IF(X89=2,K89-SUM(M$8:M88),IF(X88=2,1-SUM(M$8:M88)," "))))</f>
        <v xml:space="preserve"> </v>
      </c>
      <c r="N89" s="1" t="str">
        <f t="shared" si="28"/>
        <v xml:space="preserve"> </v>
      </c>
      <c r="P89" s="3" t="str">
        <f>IF(O89="Plus",$K89,IF(O89="Basis",$K89-SUM(P$8:P88),IF(O89="Breedte",$K89-SUM(P$8:P88),IF(O88="Breedte",1-SUM(P$8:P88)," "))))</f>
        <v xml:space="preserve"> </v>
      </c>
      <c r="Q89" s="57" t="str">
        <f t="shared" si="44"/>
        <v/>
      </c>
      <c r="R89" s="123">
        <f t="shared" si="43"/>
        <v>194</v>
      </c>
      <c r="S89" s="12">
        <f t="shared" si="29"/>
        <v>129</v>
      </c>
      <c r="T89" s="18">
        <f t="shared" si="30"/>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1"/>
        <v>1</v>
      </c>
      <c r="Z89" s="12">
        <f t="shared" si="32"/>
        <v>1</v>
      </c>
      <c r="AA89" s="12">
        <f t="shared" si="33"/>
        <v>1</v>
      </c>
      <c r="AB89" s="12">
        <f t="shared" si="34"/>
        <v>1</v>
      </c>
      <c r="AD89" s="12">
        <f t="shared" si="35"/>
        <v>129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38"/>
        <v>1</v>
      </c>
      <c r="AL89" s="12">
        <f t="shared" si="39"/>
        <v>1</v>
      </c>
      <c r="AM89" s="12">
        <f t="shared" si="40"/>
        <v>1</v>
      </c>
    </row>
    <row r="90" spans="1:39" ht="12" customHeight="1" x14ac:dyDescent="0.15">
      <c r="A90" s="5">
        <f t="shared" si="25"/>
        <v>0</v>
      </c>
      <c r="B90" s="5">
        <f t="shared" si="26"/>
        <v>0</v>
      </c>
      <c r="C90" s="14">
        <f t="shared" si="41"/>
        <v>128</v>
      </c>
      <c r="F90" s="241">
        <f>VLOOKUP(C90,Blad1!$A:$C,3,0)</f>
        <v>194</v>
      </c>
      <c r="G90" s="67" t="str">
        <f t="shared" si="42"/>
        <v/>
      </c>
      <c r="H90" s="4" t="str">
        <f>IF(G90="I",$K90,IF(G90="II",$K90-SUM(H$8:H89),IF(G90="III",$K90-SUM(H$8:H89),IF(G90="IV",$K90-SUM(H$8:H89),IF(G90="V",1-SUM(H$8:H89)," ")))))</f>
        <v xml:space="preserve"> </v>
      </c>
      <c r="I90" s="68" t="str">
        <f t="shared" si="45"/>
        <v/>
      </c>
      <c r="J90" s="43" t="str">
        <f>IF(I90="A",$K90,IF(I90="B",$K90-SUM(J$8:J89),IF(I90="C",$K90-SUM(J$8:J89),IF(I90="D",$K90-SUM(J$8:J89),IF(I90="E",1-SUM(J$8:J89)," ")))))</f>
        <v xml:space="preserve"> </v>
      </c>
      <c r="K90" s="1">
        <f>IF(C$4=0,0,(SUM(D$8:D90)/C$4))</f>
        <v>0</v>
      </c>
      <c r="L90" s="9" t="str">
        <f t="shared" si="27"/>
        <v xml:space="preserve"> </v>
      </c>
      <c r="M90" s="2" t="str">
        <f>IF(U90=2,K90,IF(W90=2,K90-SUM(M$8:M89),IF(X90=2,K90-SUM(M$8:M89),IF(X89=2,1-SUM(M$8:M89)," "))))</f>
        <v xml:space="preserve"> </v>
      </c>
      <c r="N90" s="1" t="str">
        <f t="shared" si="28"/>
        <v xml:space="preserve"> </v>
      </c>
      <c r="P90" s="3" t="str">
        <f>IF(O90="Plus",$K90,IF(O90="Basis",$K90-SUM(P$8:P89),IF(O90="Breedte",$K90-SUM(P$8:P89),IF(O89="Breedte",1-SUM(P$8:P89)," "))))</f>
        <v xml:space="preserve"> </v>
      </c>
      <c r="Q90" s="57" t="str">
        <f t="shared" si="44"/>
        <v/>
      </c>
      <c r="R90" s="123">
        <f t="shared" si="43"/>
        <v>194</v>
      </c>
      <c r="S90" s="12">
        <f t="shared" si="29"/>
        <v>128</v>
      </c>
      <c r="T90" s="18">
        <f t="shared" si="30"/>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1"/>
        <v>1</v>
      </c>
      <c r="Z90" s="12">
        <f t="shared" si="32"/>
        <v>1</v>
      </c>
      <c r="AA90" s="12">
        <f t="shared" si="33"/>
        <v>1</v>
      </c>
      <c r="AB90" s="12">
        <f t="shared" si="34"/>
        <v>1</v>
      </c>
      <c r="AD90" s="12">
        <f t="shared" si="35"/>
        <v>128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38"/>
        <v>1</v>
      </c>
      <c r="AL90" s="12">
        <f t="shared" si="39"/>
        <v>1</v>
      </c>
      <c r="AM90" s="12">
        <f t="shared" si="40"/>
        <v>1</v>
      </c>
    </row>
    <row r="91" spans="1:39" ht="12" customHeight="1" x14ac:dyDescent="0.15">
      <c r="A91" s="5">
        <f t="shared" si="25"/>
        <v>0</v>
      </c>
      <c r="B91" s="5">
        <f t="shared" si="26"/>
        <v>0</v>
      </c>
      <c r="C91" s="14">
        <f t="shared" si="41"/>
        <v>127</v>
      </c>
      <c r="F91" s="241">
        <f>VLOOKUP(C91,Blad1!$A:$C,3,0)</f>
        <v>193</v>
      </c>
      <c r="G91" s="67" t="str">
        <f t="shared" si="42"/>
        <v/>
      </c>
      <c r="H91" s="4" t="str">
        <f>IF(G91="I",$K91,IF(G91="II",$K91-SUM(H$8:H90),IF(G91="III",$K91-SUM(H$8:H90),IF(G91="IV",$K91-SUM(H$8:H90),IF(G91="V",1-SUM(H$8:H90)," ")))))</f>
        <v xml:space="preserve"> </v>
      </c>
      <c r="I91" s="68" t="str">
        <f t="shared" si="45"/>
        <v/>
      </c>
      <c r="J91" s="43" t="str">
        <f>IF(I91="A",$K91,IF(I91="B",$K91-SUM(J$8:J90),IF(I91="C",$K91-SUM(J$8:J90),IF(I91="D",$K91-SUM(J$8:J90),IF(I91="E",1-SUM(J$8:J90)," ")))))</f>
        <v xml:space="preserve"> </v>
      </c>
      <c r="K91" s="1">
        <f>IF(C$4=0,0,(SUM(D$8:D91)/C$4))</f>
        <v>0</v>
      </c>
      <c r="L91" s="9" t="str">
        <f t="shared" si="27"/>
        <v xml:space="preserve"> </v>
      </c>
      <c r="M91" s="2" t="str">
        <f>IF(U91=2,K91,IF(W91=2,K91-SUM(M$8:M90),IF(X91=2,K91-SUM(M$8:M90),IF(X90=2,1-SUM(M$8:M90)," "))))</f>
        <v xml:space="preserve"> </v>
      </c>
      <c r="N91" s="1" t="str">
        <f t="shared" si="28"/>
        <v xml:space="preserve"> </v>
      </c>
      <c r="P91" s="3" t="str">
        <f>IF(O91="Plus",$K91,IF(O91="Basis",$K91-SUM(P$8:P90),IF(O91="Breedte",$K91-SUM(P$8:P90),IF(O90="Breedte",1-SUM(P$8:P90)," "))))</f>
        <v xml:space="preserve"> </v>
      </c>
      <c r="Q91" s="57" t="str">
        <f t="shared" si="44"/>
        <v/>
      </c>
      <c r="R91" s="123">
        <f t="shared" si="43"/>
        <v>193</v>
      </c>
      <c r="S91" s="12">
        <f t="shared" si="29"/>
        <v>127</v>
      </c>
      <c r="T91" s="18">
        <f t="shared" si="30"/>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1"/>
        <v>1</v>
      </c>
      <c r="Z91" s="12">
        <f t="shared" si="32"/>
        <v>1</v>
      </c>
      <c r="AA91" s="12">
        <f t="shared" si="33"/>
        <v>1</v>
      </c>
      <c r="AB91" s="12">
        <f t="shared" si="34"/>
        <v>1</v>
      </c>
      <c r="AD91" s="12">
        <f t="shared" si="35"/>
        <v>127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38"/>
        <v>1</v>
      </c>
      <c r="AL91" s="12">
        <f t="shared" si="39"/>
        <v>1</v>
      </c>
      <c r="AM91" s="12">
        <f t="shared" si="40"/>
        <v>1</v>
      </c>
    </row>
    <row r="92" spans="1:39" ht="12" customHeight="1" x14ac:dyDescent="0.15">
      <c r="A92" s="5">
        <f t="shared" si="25"/>
        <v>0</v>
      </c>
      <c r="B92" s="5">
        <f t="shared" si="26"/>
        <v>0</v>
      </c>
      <c r="C92" s="14">
        <f t="shared" si="41"/>
        <v>126</v>
      </c>
      <c r="F92" s="241">
        <f>VLOOKUP(C92,Blad1!$A:$C,3,0)</f>
        <v>193</v>
      </c>
      <c r="G92" s="67" t="str">
        <f t="shared" si="42"/>
        <v/>
      </c>
      <c r="H92" s="4" t="str">
        <f>IF(G92="I",$K92,IF(G92="II",$K92-SUM(H$8:H91),IF(G92="III",$K92-SUM(H$8:H91),IF(G92="IV",$K92-SUM(H$8:H91),IF(G92="V",1-SUM(H$8:H91)," ")))))</f>
        <v xml:space="preserve"> </v>
      </c>
      <c r="I92" s="68" t="str">
        <f t="shared" si="45"/>
        <v/>
      </c>
      <c r="J92" s="43" t="str">
        <f>IF(I92="A",$K92,IF(I92="B",$K92-SUM(J$8:J91),IF(I92="C",$K92-SUM(J$8:J91),IF(I92="D",$K92-SUM(J$8:J91),IF(I92="E",1-SUM(J$8:J91)," ")))))</f>
        <v xml:space="preserve"> </v>
      </c>
      <c r="K92" s="1">
        <f>IF(C$4=0,0,(SUM(D$8:D92)/C$4))</f>
        <v>0</v>
      </c>
      <c r="L92" s="9" t="str">
        <f t="shared" si="27"/>
        <v xml:space="preserve"> </v>
      </c>
      <c r="M92" s="2" t="str">
        <f>IF(U92=2,K92,IF(W92=2,K92-SUM(M$8:M91),IF(X92=2,K92-SUM(M$8:M91),IF(X91=2,1-SUM(M$8:M91)," "))))</f>
        <v xml:space="preserve"> </v>
      </c>
      <c r="N92" s="1" t="str">
        <f t="shared" si="28"/>
        <v xml:space="preserve"> </v>
      </c>
      <c r="P92" s="3" t="str">
        <f>IF(O92="Plus",$K92,IF(O92="Basis",$K92-SUM(P$8:P91),IF(O92="Breedte",$K92-SUM(P$8:P91),IF(O91="Breedte",1-SUM(P$8:P91)," "))))</f>
        <v xml:space="preserve"> </v>
      </c>
      <c r="Q92" s="57" t="str">
        <f t="shared" si="44"/>
        <v/>
      </c>
      <c r="R92" s="123">
        <f t="shared" si="43"/>
        <v>193</v>
      </c>
      <c r="S92" s="12">
        <f t="shared" si="29"/>
        <v>126</v>
      </c>
      <c r="T92" s="18">
        <f t="shared" si="30"/>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1"/>
        <v>1</v>
      </c>
      <c r="Z92" s="12">
        <f t="shared" si="32"/>
        <v>1</v>
      </c>
      <c r="AA92" s="12">
        <f t="shared" si="33"/>
        <v>1</v>
      </c>
      <c r="AB92" s="12">
        <f t="shared" si="34"/>
        <v>1</v>
      </c>
      <c r="AD92" s="12">
        <f t="shared" si="35"/>
        <v>126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38"/>
        <v>1</v>
      </c>
      <c r="AL92" s="12">
        <f t="shared" si="39"/>
        <v>1</v>
      </c>
      <c r="AM92" s="12">
        <f t="shared" si="40"/>
        <v>1</v>
      </c>
    </row>
    <row r="93" spans="1:39" ht="12" customHeight="1" x14ac:dyDescent="0.15">
      <c r="A93" s="5">
        <f t="shared" si="25"/>
        <v>0</v>
      </c>
      <c r="B93" s="5">
        <f t="shared" si="26"/>
        <v>0</v>
      </c>
      <c r="C93" s="14">
        <f t="shared" si="41"/>
        <v>125</v>
      </c>
      <c r="F93" s="241">
        <f>VLOOKUP(C93,Blad1!$A:$C,3,0)</f>
        <v>192</v>
      </c>
      <c r="G93" s="67" t="str">
        <f t="shared" si="42"/>
        <v/>
      </c>
      <c r="H93" s="4" t="str">
        <f>IF(G93="I",$K93,IF(G93="II",$K93-SUM(H$8:H92),IF(G93="III",$K93-SUM(H$8:H92),IF(G93="IV",$K93-SUM(H$8:H92),IF(G93="V",1-SUM(H$8:H92)," ")))))</f>
        <v xml:space="preserve"> </v>
      </c>
      <c r="I93" s="68" t="str">
        <f t="shared" si="45"/>
        <v/>
      </c>
      <c r="J93" s="43" t="str">
        <f>IF(I93="A",$K93,IF(I93="B",$K93-SUM(J$8:J92),IF(I93="C",$K93-SUM(J$8:J92),IF(I93="D",$K93-SUM(J$8:J92),IF(I93="E",1-SUM(J$8:J92)," ")))))</f>
        <v xml:space="preserve"> </v>
      </c>
      <c r="K93" s="1">
        <f>IF(C$4=0,0,(SUM(D$8:D93)/C$4))</f>
        <v>0</v>
      </c>
      <c r="L93" s="9" t="str">
        <f t="shared" si="27"/>
        <v xml:space="preserve"> </v>
      </c>
      <c r="M93" s="2" t="str">
        <f>IF(U93=2,K93,IF(W93=2,K93-SUM(M$8:M92),IF(X93=2,K93-SUM(M$8:M92),IF(X92=2,1-SUM(M$8:M92)," "))))</f>
        <v xml:space="preserve"> </v>
      </c>
      <c r="N93" s="1" t="str">
        <f t="shared" si="28"/>
        <v xml:space="preserve"> </v>
      </c>
      <c r="P93" s="3" t="str">
        <f>IF(O93="Plus",$K93,IF(O93="Basis",$K93-SUM(P$8:P92),IF(O93="Breedte",$K93-SUM(P$8:P92),IF(O92="Breedte",1-SUM(P$8:P92)," "))))</f>
        <v xml:space="preserve"> </v>
      </c>
      <c r="Q93" s="57" t="str">
        <f t="shared" si="44"/>
        <v/>
      </c>
      <c r="R93" s="123">
        <f t="shared" si="43"/>
        <v>192</v>
      </c>
      <c r="S93" s="12">
        <f t="shared" si="29"/>
        <v>125</v>
      </c>
      <c r="T93" s="18">
        <f t="shared" si="30"/>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1"/>
        <v>1</v>
      </c>
      <c r="Z93" s="12">
        <f t="shared" si="32"/>
        <v>1</v>
      </c>
      <c r="AA93" s="12">
        <f t="shared" si="33"/>
        <v>1</v>
      </c>
      <c r="AB93" s="12">
        <f t="shared" si="34"/>
        <v>1</v>
      </c>
      <c r="AD93" s="12">
        <f t="shared" si="35"/>
        <v>125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38"/>
        <v>1</v>
      </c>
      <c r="AL93" s="12">
        <f t="shared" si="39"/>
        <v>1</v>
      </c>
      <c r="AM93" s="12">
        <f t="shared" si="40"/>
        <v>1</v>
      </c>
    </row>
    <row r="94" spans="1:39" ht="12" customHeight="1" x14ac:dyDescent="0.15">
      <c r="A94" s="5">
        <f t="shared" si="25"/>
        <v>0</v>
      </c>
      <c r="B94" s="5">
        <f t="shared" si="26"/>
        <v>0</v>
      </c>
      <c r="C94" s="14">
        <f t="shared" si="41"/>
        <v>124</v>
      </c>
      <c r="F94" s="241">
        <f>VLOOKUP(C94,Blad1!$A:$C,3,0)</f>
        <v>192</v>
      </c>
      <c r="G94" s="67" t="str">
        <f t="shared" si="42"/>
        <v/>
      </c>
      <c r="H94" s="4" t="str">
        <f>IF(G94="I",$K94,IF(G94="II",$K94-SUM(H$8:H93),IF(G94="III",$K94-SUM(H$8:H93),IF(G94="IV",$K94-SUM(H$8:H93),IF(G94="V",1-SUM(H$8:H93)," ")))))</f>
        <v xml:space="preserve"> </v>
      </c>
      <c r="I94" s="68" t="str">
        <f t="shared" si="45"/>
        <v/>
      </c>
      <c r="J94" s="43" t="str">
        <f>IF(I94="A",$K94,IF(I94="B",$K94-SUM(J$8:J93),IF(I94="C",$K94-SUM(J$8:J93),IF(I94="D",$K94-SUM(J$8:J93),IF(I94="E",1-SUM(J$8:J93)," ")))))</f>
        <v xml:space="preserve"> </v>
      </c>
      <c r="K94" s="1">
        <f>IF(C$4=0,0,(SUM(D$8:D94)/C$4))</f>
        <v>0</v>
      </c>
      <c r="L94" s="9" t="str">
        <f t="shared" si="27"/>
        <v xml:space="preserve"> </v>
      </c>
      <c r="M94" s="2" t="str">
        <f>IF(U94=2,K94,IF(W94=2,K94-SUM(M$8:M93),IF(X94=2,K94-SUM(M$8:M93),IF(X93=2,1-SUM(M$8:M93)," "))))</f>
        <v xml:space="preserve"> </v>
      </c>
      <c r="N94" s="1" t="str">
        <f t="shared" si="28"/>
        <v xml:space="preserve"> </v>
      </c>
      <c r="P94" s="3" t="str">
        <f>IF(O94="Plus",$K94,IF(O94="Basis",$K94-SUM(P$8:P93),IF(O94="Breedte",$K94-SUM(P$8:P93),IF(O93="Breedte",1-SUM(P$8:P93)," "))))</f>
        <v xml:space="preserve"> </v>
      </c>
      <c r="Q94" s="57" t="str">
        <f t="shared" si="44"/>
        <v/>
      </c>
      <c r="R94" s="123">
        <f t="shared" si="43"/>
        <v>192</v>
      </c>
      <c r="S94" s="12">
        <f t="shared" si="29"/>
        <v>124</v>
      </c>
      <c r="T94" s="18">
        <f t="shared" si="30"/>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1"/>
        <v>1</v>
      </c>
      <c r="Z94" s="12">
        <f t="shared" si="32"/>
        <v>1</v>
      </c>
      <c r="AA94" s="12">
        <f t="shared" si="33"/>
        <v>1</v>
      </c>
      <c r="AB94" s="12">
        <f t="shared" si="34"/>
        <v>1</v>
      </c>
      <c r="AD94" s="12">
        <f t="shared" si="35"/>
        <v>124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38"/>
        <v>1</v>
      </c>
      <c r="AL94" s="12">
        <f t="shared" si="39"/>
        <v>1</v>
      </c>
      <c r="AM94" s="12">
        <f t="shared" si="40"/>
        <v>1</v>
      </c>
    </row>
    <row r="95" spans="1:39" ht="12" customHeight="1" x14ac:dyDescent="0.15">
      <c r="A95" s="5">
        <f t="shared" si="25"/>
        <v>0</v>
      </c>
      <c r="B95" s="5">
        <f t="shared" si="26"/>
        <v>0</v>
      </c>
      <c r="C95" s="14">
        <f t="shared" si="41"/>
        <v>123</v>
      </c>
      <c r="F95" s="241">
        <f>VLOOKUP(C95,Blad1!$A:$C,3,0)</f>
        <v>191</v>
      </c>
      <c r="G95" s="67" t="str">
        <f t="shared" si="42"/>
        <v/>
      </c>
      <c r="H95" s="4" t="str">
        <f>IF(G95="I",$K95,IF(G95="II",$K95-SUM(H$8:H94),IF(G95="III",$K95-SUM(H$8:H94),IF(G95="IV",$K95-SUM(H$8:H94),IF(G95="V",1-SUM(H$8:H94)," ")))))</f>
        <v xml:space="preserve"> </v>
      </c>
      <c r="I95" s="68" t="str">
        <f t="shared" si="45"/>
        <v/>
      </c>
      <c r="J95" s="43" t="str">
        <f>IF(I95="A",$K95,IF(I95="B",$K95-SUM(J$8:J94),IF(I95="C",$K95-SUM(J$8:J94),IF(I95="D",$K95-SUM(J$8:J94),IF(I95="E",1-SUM(J$8:J94)," ")))))</f>
        <v xml:space="preserve"> </v>
      </c>
      <c r="K95" s="1">
        <f>IF(C$4=0,0,(SUM(D$8:D95)/C$4))</f>
        <v>0</v>
      </c>
      <c r="L95" s="9" t="str">
        <f t="shared" si="27"/>
        <v xml:space="preserve"> </v>
      </c>
      <c r="M95" s="2" t="str">
        <f>IF(U95=2,K95,IF(W95=2,K95-SUM(M$8:M94),IF(X95=2,K95-SUM(M$8:M94),IF(X94=2,1-SUM(M$8:M94)," "))))</f>
        <v xml:space="preserve"> </v>
      </c>
      <c r="N95" s="1" t="str">
        <f t="shared" si="28"/>
        <v xml:space="preserve"> </v>
      </c>
      <c r="P95" s="3" t="str">
        <f>IF(O95="Plus",$K95,IF(O95="Basis",$K95-SUM(P$8:P94),IF(O95="Breedte",$K95-SUM(P$8:P94),IF(O94="Breedte",1-SUM(P$8:P94)," "))))</f>
        <v xml:space="preserve"> </v>
      </c>
      <c r="Q95" s="57" t="str">
        <f t="shared" si="44"/>
        <v/>
      </c>
      <c r="R95" s="123">
        <f t="shared" si="43"/>
        <v>191</v>
      </c>
      <c r="S95" s="12">
        <f t="shared" si="29"/>
        <v>123</v>
      </c>
      <c r="T95" s="18">
        <f t="shared" si="30"/>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1"/>
        <v>1</v>
      </c>
      <c r="Z95" s="12">
        <f t="shared" si="32"/>
        <v>1</v>
      </c>
      <c r="AA95" s="12">
        <f t="shared" si="33"/>
        <v>1</v>
      </c>
      <c r="AB95" s="12">
        <f t="shared" si="34"/>
        <v>1</v>
      </c>
      <c r="AD95" s="12">
        <f t="shared" si="35"/>
        <v>123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38"/>
        <v>1</v>
      </c>
      <c r="AL95" s="12">
        <f t="shared" si="39"/>
        <v>1</v>
      </c>
      <c r="AM95" s="12">
        <f t="shared" si="40"/>
        <v>1</v>
      </c>
    </row>
    <row r="96" spans="1:39" ht="12" customHeight="1" x14ac:dyDescent="0.15">
      <c r="A96" s="5">
        <f t="shared" si="25"/>
        <v>0</v>
      </c>
      <c r="B96" s="5">
        <f t="shared" si="26"/>
        <v>0</v>
      </c>
      <c r="C96" s="14">
        <f t="shared" si="41"/>
        <v>122</v>
      </c>
      <c r="F96" s="241">
        <f>VLOOKUP(C96,Blad1!$A:$C,3,0)</f>
        <v>191</v>
      </c>
      <c r="G96" s="67" t="str">
        <f t="shared" si="42"/>
        <v/>
      </c>
      <c r="H96" s="4" t="str">
        <f>IF(G96="I",$K96,IF(G96="II",$K96-SUM(H$8:H95),IF(G96="III",$K96-SUM(H$8:H95),IF(G96="IV",$K96-SUM(H$8:H95),IF(G96="V",1-SUM(H$8:H95)," ")))))</f>
        <v xml:space="preserve"> </v>
      </c>
      <c r="I96" s="68" t="str">
        <f t="shared" si="45"/>
        <v/>
      </c>
      <c r="J96" s="43" t="str">
        <f>IF(I96="A",$K96,IF(I96="B",$K96-SUM(J$8:J95),IF(I96="C",$K96-SUM(J$8:J95),IF(I96="D",$K96-SUM(J$8:J95),IF(I96="E",1-SUM(J$8:J95)," ")))))</f>
        <v xml:space="preserve"> </v>
      </c>
      <c r="K96" s="1">
        <f>IF(C$4=0,0,(SUM(D$8:D96)/C$4))</f>
        <v>0</v>
      </c>
      <c r="L96" s="9" t="str">
        <f t="shared" si="27"/>
        <v xml:space="preserve"> </v>
      </c>
      <c r="M96" s="2" t="str">
        <f>IF(U96=2,K96,IF(W96=2,K96-SUM(M$8:M95),IF(X96=2,K96-SUM(M$8:M95),IF(X95=2,1-SUM(M$8:M95)," "))))</f>
        <v xml:space="preserve"> </v>
      </c>
      <c r="N96" s="1" t="str">
        <f t="shared" si="28"/>
        <v xml:space="preserve"> </v>
      </c>
      <c r="P96" s="3" t="str">
        <f>IF(O96="Plus",$K96,IF(O96="Basis",$K96-SUM(P$8:P95),IF(O96="Breedte",$K96-SUM(P$8:P95),IF(O95="Breedte",1-SUM(P$8:P95)," "))))</f>
        <v xml:space="preserve"> </v>
      </c>
      <c r="Q96" s="57" t="str">
        <f t="shared" si="44"/>
        <v/>
      </c>
      <c r="R96" s="123">
        <f t="shared" si="43"/>
        <v>191</v>
      </c>
      <c r="S96" s="12">
        <f t="shared" si="29"/>
        <v>122</v>
      </c>
      <c r="T96" s="18">
        <f t="shared" si="30"/>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1"/>
        <v>1</v>
      </c>
      <c r="Z96" s="12">
        <f t="shared" si="32"/>
        <v>1</v>
      </c>
      <c r="AA96" s="12">
        <f t="shared" si="33"/>
        <v>1</v>
      </c>
      <c r="AB96" s="12">
        <f t="shared" si="34"/>
        <v>1</v>
      </c>
      <c r="AD96" s="12">
        <f t="shared" si="35"/>
        <v>122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38"/>
        <v>1</v>
      </c>
      <c r="AL96" s="12">
        <f t="shared" si="39"/>
        <v>1</v>
      </c>
      <c r="AM96" s="12">
        <f t="shared" si="40"/>
        <v>1</v>
      </c>
    </row>
    <row r="97" spans="1:39" ht="12" customHeight="1" x14ac:dyDescent="0.15">
      <c r="A97" s="5">
        <f t="shared" si="25"/>
        <v>0</v>
      </c>
      <c r="B97" s="5">
        <f t="shared" si="26"/>
        <v>0</v>
      </c>
      <c r="C97" s="14">
        <f t="shared" si="41"/>
        <v>121</v>
      </c>
      <c r="F97" s="241">
        <f>VLOOKUP(C97,Blad1!$A:$C,3,0)</f>
        <v>190</v>
      </c>
      <c r="G97" s="67" t="str">
        <f t="shared" si="42"/>
        <v/>
      </c>
      <c r="H97" s="4" t="str">
        <f>IF(G97="I",$K97,IF(G97="II",$K97-SUM(H$8:H96),IF(G97="III",$K97-SUM(H$8:H96),IF(G97="IV",$K97-SUM(H$8:H96),IF(G97="V",1-SUM(H$8:H96)," ")))))</f>
        <v xml:space="preserve"> </v>
      </c>
      <c r="I97" s="68" t="str">
        <f t="shared" si="45"/>
        <v/>
      </c>
      <c r="J97" s="43" t="str">
        <f>IF(I97="A",$K97,IF(I97="B",$K97-SUM(J$8:J96),IF(I97="C",$K97-SUM(J$8:J96),IF(I97="D",$K97-SUM(J$8:J96),IF(I97="E",1-SUM(J$8:J96)," ")))))</f>
        <v xml:space="preserve"> </v>
      </c>
      <c r="K97" s="1">
        <f>IF(C$4=0,0,(SUM(D$8:D97)/C$4))</f>
        <v>0</v>
      </c>
      <c r="L97" s="9" t="str">
        <f t="shared" si="27"/>
        <v xml:space="preserve"> </v>
      </c>
      <c r="M97" s="2" t="str">
        <f>IF(U97=2,K97,IF(W97=2,K97-SUM(M$8:M96),IF(X97=2,K97-SUM(M$8:M96),IF(X96=2,1-SUM(M$8:M96)," "))))</f>
        <v xml:space="preserve"> </v>
      </c>
      <c r="N97" s="1" t="str">
        <f t="shared" si="28"/>
        <v xml:space="preserve"> </v>
      </c>
      <c r="P97" s="3" t="str">
        <f>IF(O97="Plus",$K97,IF(O97="Basis",$K97-SUM(P$8:P96),IF(O97="Breedte",$K97-SUM(P$8:P96),IF(O96="Breedte",1-SUM(P$8:P96)," "))))</f>
        <v xml:space="preserve"> </v>
      </c>
      <c r="Q97" s="57" t="str">
        <f t="shared" si="44"/>
        <v/>
      </c>
      <c r="R97" s="123">
        <f t="shared" si="43"/>
        <v>190</v>
      </c>
      <c r="S97" s="12">
        <f t="shared" si="29"/>
        <v>121</v>
      </c>
      <c r="T97" s="18">
        <f t="shared" si="30"/>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1"/>
        <v>1</v>
      </c>
      <c r="Z97" s="12">
        <f t="shared" si="32"/>
        <v>1</v>
      </c>
      <c r="AA97" s="12">
        <f t="shared" si="33"/>
        <v>1</v>
      </c>
      <c r="AB97" s="12">
        <f t="shared" si="34"/>
        <v>1</v>
      </c>
      <c r="AD97" s="12">
        <f t="shared" si="35"/>
        <v>121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38"/>
        <v>1</v>
      </c>
      <c r="AL97" s="12">
        <f t="shared" si="39"/>
        <v>1</v>
      </c>
      <c r="AM97" s="12">
        <f t="shared" si="40"/>
        <v>1</v>
      </c>
    </row>
    <row r="98" spans="1:39" ht="12" customHeight="1" x14ac:dyDescent="0.15">
      <c r="A98" s="5">
        <f t="shared" si="25"/>
        <v>0</v>
      </c>
      <c r="B98" s="5">
        <f t="shared" si="26"/>
        <v>0</v>
      </c>
      <c r="C98" s="14">
        <f t="shared" si="41"/>
        <v>120</v>
      </c>
      <c r="F98" s="241">
        <f>VLOOKUP(C98,Blad1!$A:$C,3,0)</f>
        <v>190</v>
      </c>
      <c r="G98" s="67" t="str">
        <f t="shared" si="42"/>
        <v/>
      </c>
      <c r="H98" s="4" t="str">
        <f>IF(G98="I",$K98,IF(G98="II",$K98-SUM(H$8:H97),IF(G98="III",$K98-SUM(H$8:H97),IF(G98="IV",$K98-SUM(H$8:H97),IF(G98="V",1-SUM(H$8:H97)," ")))))</f>
        <v xml:space="preserve"> </v>
      </c>
      <c r="I98" s="68" t="str">
        <f t="shared" si="45"/>
        <v/>
      </c>
      <c r="J98" s="43" t="str">
        <f>IF(I98="A",$K98,IF(I98="B",$K98-SUM(J$8:J97),IF(I98="C",$K98-SUM(J$8:J97),IF(I98="D",$K98-SUM(J$8:J97),IF(I98="E",1-SUM(J$8:J97)," ")))))</f>
        <v xml:space="preserve"> </v>
      </c>
      <c r="K98" s="1">
        <f>IF(C$4=0,0,(SUM(D$8:D98)/C$4))</f>
        <v>0</v>
      </c>
      <c r="L98" s="9" t="str">
        <f t="shared" si="27"/>
        <v xml:space="preserve"> </v>
      </c>
      <c r="M98" s="2" t="str">
        <f>IF(U98=2,K98,IF(W98=2,K98-SUM(M$8:M97),IF(X98=2,K98-SUM(M$8:M97),IF(X97=2,1-SUM(M$8:M97)," "))))</f>
        <v xml:space="preserve"> </v>
      </c>
      <c r="N98" s="1" t="str">
        <f t="shared" si="28"/>
        <v xml:space="preserve"> </v>
      </c>
      <c r="P98" s="3" t="str">
        <f>IF(O98="Plus",$K98,IF(O98="Basis",$K98-SUM(P$8:P97),IF(O98="Breedte",$K98-SUM(P$8:P97),IF(O97="Breedte",1-SUM(P$8:P97)," "))))</f>
        <v xml:space="preserve"> </v>
      </c>
      <c r="Q98" s="57" t="str">
        <f t="shared" si="44"/>
        <v/>
      </c>
      <c r="R98" s="123">
        <f t="shared" si="43"/>
        <v>190</v>
      </c>
      <c r="S98" s="12">
        <f t="shared" si="29"/>
        <v>120</v>
      </c>
      <c r="T98" s="18">
        <f t="shared" si="30"/>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1"/>
        <v>1</v>
      </c>
      <c r="Z98" s="12">
        <f t="shared" si="32"/>
        <v>1</v>
      </c>
      <c r="AA98" s="12">
        <f t="shared" si="33"/>
        <v>1</v>
      </c>
      <c r="AB98" s="12">
        <f t="shared" si="34"/>
        <v>1</v>
      </c>
      <c r="AD98" s="12">
        <f t="shared" si="35"/>
        <v>120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38"/>
        <v>1</v>
      </c>
      <c r="AL98" s="12">
        <f t="shared" si="39"/>
        <v>1</v>
      </c>
      <c r="AM98" s="12">
        <f t="shared" si="40"/>
        <v>1</v>
      </c>
    </row>
    <row r="99" spans="1:39" ht="12" customHeight="1" x14ac:dyDescent="0.15">
      <c r="A99" s="5">
        <f t="shared" si="25"/>
        <v>0</v>
      </c>
      <c r="B99" s="5">
        <f t="shared" si="26"/>
        <v>0</v>
      </c>
      <c r="C99" s="14">
        <f t="shared" si="41"/>
        <v>119</v>
      </c>
      <c r="F99" s="241">
        <f>VLOOKUP(C99,Blad1!$A:$C,3,0)</f>
        <v>189</v>
      </c>
      <c r="G99" s="67" t="str">
        <f t="shared" si="42"/>
        <v/>
      </c>
      <c r="H99" s="4" t="str">
        <f>IF(G99="I",$K99,IF(G99="II",$K99-SUM(H$8:H98),IF(G99="III",$K99-SUM(H$8:H98),IF(G99="IV",$K99-SUM(H$8:H98),IF(G99="V",1-SUM(H$8:H98)," ")))))</f>
        <v xml:space="preserve"> </v>
      </c>
      <c r="I99" s="68" t="str">
        <f t="shared" si="45"/>
        <v/>
      </c>
      <c r="J99" s="43" t="str">
        <f>IF(I99="A",$K99,IF(I99="B",$K99-SUM(J$8:J98),IF(I99="C",$K99-SUM(J$8:J98),IF(I99="D",$K99-SUM(J$8:J98),IF(I99="E",1-SUM(J$8:J98)," ")))))</f>
        <v xml:space="preserve"> </v>
      </c>
      <c r="K99" s="1">
        <f>IF(C$4=0,0,(SUM(D$8:D99)/C$4))</f>
        <v>0</v>
      </c>
      <c r="L99" s="9" t="str">
        <f t="shared" si="27"/>
        <v xml:space="preserve"> </v>
      </c>
      <c r="M99" s="2" t="str">
        <f>IF(U99=2,K99,IF(W99=2,K99-SUM(M$8:M98),IF(X99=2,K99-SUM(M$8:M98),IF(X98=2,1-SUM(M$8:M98)," "))))</f>
        <v xml:space="preserve"> </v>
      </c>
      <c r="N99" s="1" t="str">
        <f t="shared" si="28"/>
        <v xml:space="preserve"> </v>
      </c>
      <c r="P99" s="3" t="str">
        <f>IF(O99="Plus",$K99,IF(O99="Basis",$K99-SUM(P$8:P98),IF(O99="Breedte",$K99-SUM(P$8:P98),IF(O98="Breedte",1-SUM(P$8:P98)," "))))</f>
        <v xml:space="preserve"> </v>
      </c>
      <c r="Q99" s="57" t="str">
        <f t="shared" si="44"/>
        <v/>
      </c>
      <c r="R99" s="123">
        <f t="shared" si="43"/>
        <v>189</v>
      </c>
      <c r="S99" s="12">
        <f t="shared" si="29"/>
        <v>119</v>
      </c>
      <c r="T99" s="18">
        <f t="shared" si="30"/>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1"/>
        <v>1</v>
      </c>
      <c r="Z99" s="12">
        <f t="shared" si="32"/>
        <v>1</v>
      </c>
      <c r="AA99" s="12">
        <f t="shared" si="33"/>
        <v>1</v>
      </c>
      <c r="AB99" s="12">
        <f t="shared" si="34"/>
        <v>1</v>
      </c>
      <c r="AD99" s="12">
        <f t="shared" si="35"/>
        <v>119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38"/>
        <v>1</v>
      </c>
      <c r="AL99" s="12">
        <f t="shared" si="39"/>
        <v>1</v>
      </c>
      <c r="AM99" s="12">
        <f t="shared" si="40"/>
        <v>1</v>
      </c>
    </row>
    <row r="100" spans="1:39" ht="12" customHeight="1" x14ac:dyDescent="0.15">
      <c r="A100" s="5">
        <f t="shared" si="25"/>
        <v>0</v>
      </c>
      <c r="B100" s="5">
        <f t="shared" si="26"/>
        <v>0</v>
      </c>
      <c r="C100" s="14">
        <f t="shared" si="41"/>
        <v>118</v>
      </c>
      <c r="F100" s="241">
        <f>VLOOKUP(C100,Blad1!$A:$C,3,0)</f>
        <v>189</v>
      </c>
      <c r="G100" s="67" t="str">
        <f t="shared" si="42"/>
        <v/>
      </c>
      <c r="H100" s="4" t="str">
        <f>IF(G100="I",$K100,IF(G100="II",$K100-SUM(H$8:H99),IF(G100="III",$K100-SUM(H$8:H99),IF(G100="IV",$K100-SUM(H$8:H99),IF(G100="V",1-SUM(H$8:H99)," ")))))</f>
        <v xml:space="preserve"> </v>
      </c>
      <c r="I100" s="68" t="str">
        <f t="shared" si="45"/>
        <v/>
      </c>
      <c r="J100" s="43" t="str">
        <f>IF(I100="A",$K100,IF(I100="B",$K100-SUM(J$8:J99),IF(I100="C",$K100-SUM(J$8:J99),IF(I100="D",$K100-SUM(J$8:J99),IF(I100="E",1-SUM(J$8:J99)," ")))))</f>
        <v xml:space="preserve"> </v>
      </c>
      <c r="K100" s="1">
        <f>IF(C$4=0,0,(SUM(D$8:D100)/C$4))</f>
        <v>0</v>
      </c>
      <c r="L100" s="9" t="str">
        <f t="shared" si="27"/>
        <v xml:space="preserve"> </v>
      </c>
      <c r="M100" s="2" t="str">
        <f>IF(U100=2,K100,IF(W100=2,K100-SUM(M$8:M99),IF(X100=2,K100-SUM(M$8:M99),IF(X99=2,1-SUM(M$8:M99)," "))))</f>
        <v xml:space="preserve"> </v>
      </c>
      <c r="N100" s="1" t="str">
        <f t="shared" si="28"/>
        <v xml:space="preserve"> </v>
      </c>
      <c r="P100" s="3" t="str">
        <f>IF(O100="Plus",$K100,IF(O100="Basis",$K100-SUM(P$8:P99),IF(O100="Breedte",$K100-SUM(P$8:P99),IF(O99="Breedte",1-SUM(P$8:P99)," "))))</f>
        <v xml:space="preserve"> </v>
      </c>
      <c r="Q100" s="57" t="str">
        <f t="shared" si="44"/>
        <v/>
      </c>
      <c r="R100" s="123">
        <f t="shared" si="43"/>
        <v>189</v>
      </c>
      <c r="S100" s="12">
        <f t="shared" si="29"/>
        <v>118</v>
      </c>
      <c r="T100" s="18">
        <f t="shared" si="30"/>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1"/>
        <v>1</v>
      </c>
      <c r="Z100" s="12">
        <f t="shared" si="32"/>
        <v>1</v>
      </c>
      <c r="AA100" s="12">
        <f t="shared" si="33"/>
        <v>1</v>
      </c>
      <c r="AB100" s="12">
        <f t="shared" si="34"/>
        <v>1</v>
      </c>
      <c r="AD100" s="12">
        <f t="shared" si="35"/>
        <v>118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38"/>
        <v>1</v>
      </c>
      <c r="AL100" s="12">
        <f t="shared" si="39"/>
        <v>1</v>
      </c>
      <c r="AM100" s="12">
        <f t="shared" si="40"/>
        <v>1</v>
      </c>
    </row>
    <row r="101" spans="1:39" ht="12" customHeight="1" x14ac:dyDescent="0.15">
      <c r="A101" s="5">
        <f t="shared" si="25"/>
        <v>0</v>
      </c>
      <c r="B101" s="5">
        <f t="shared" si="26"/>
        <v>0</v>
      </c>
      <c r="C101" s="14">
        <f t="shared" si="41"/>
        <v>117</v>
      </c>
      <c r="F101" s="241">
        <f>VLOOKUP(C101,Blad1!$A:$C,3,0)</f>
        <v>188</v>
      </c>
      <c r="G101" s="67" t="str">
        <f t="shared" si="42"/>
        <v/>
      </c>
      <c r="H101" s="4" t="str">
        <f>IF(G101="I",$K101,IF(G101="II",$K101-SUM(H$8:H100),IF(G101="III",$K101-SUM(H$8:H100),IF(G101="IV",$K101-SUM(H$8:H100),IF(G101="V",1-SUM(H$8:H100)," ")))))</f>
        <v xml:space="preserve"> </v>
      </c>
      <c r="I101" s="68" t="str">
        <f t="shared" si="45"/>
        <v/>
      </c>
      <c r="J101" s="43" t="str">
        <f>IF(I101="A",$K101,IF(I101="B",$K101-SUM(J$8:J100),IF(I101="C",$K101-SUM(J$8:J100),IF(I101="D",$K101-SUM(J$8:J100),IF(I101="E",1-SUM(J$8:J100)," ")))))</f>
        <v xml:space="preserve"> </v>
      </c>
      <c r="K101" s="1">
        <f>IF(C$4=0,0,(SUM(D$8:D101)/C$4))</f>
        <v>0</v>
      </c>
      <c r="L101" s="9" t="str">
        <f t="shared" si="27"/>
        <v xml:space="preserve"> </v>
      </c>
      <c r="M101" s="2" t="str">
        <f>IF(U101=2,K101,IF(W101=2,K101-SUM(M$8:M100),IF(X101=2,K101-SUM(M$8:M100),IF(X100=2,1-SUM(M$8:M100)," "))))</f>
        <v xml:space="preserve"> </v>
      </c>
      <c r="N101" s="1" t="str">
        <f t="shared" si="28"/>
        <v xml:space="preserve"> </v>
      </c>
      <c r="P101" s="3" t="str">
        <f>IF(O101="Plus",$K101,IF(O101="Basis",$K101-SUM(P$8:P100),IF(O101="Breedte",$K101-SUM(P$8:P100),IF(O100="Breedte",1-SUM(P$8:P100)," "))))</f>
        <v xml:space="preserve"> </v>
      </c>
      <c r="Q101" s="57" t="str">
        <f t="shared" si="44"/>
        <v/>
      </c>
      <c r="R101" s="123">
        <f t="shared" si="43"/>
        <v>188</v>
      </c>
      <c r="S101" s="12">
        <f t="shared" si="29"/>
        <v>117</v>
      </c>
      <c r="T101" s="18">
        <f t="shared" si="30"/>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1"/>
        <v>1</v>
      </c>
      <c r="Z101" s="12">
        <f t="shared" si="32"/>
        <v>1</v>
      </c>
      <c r="AA101" s="12">
        <f t="shared" si="33"/>
        <v>1</v>
      </c>
      <c r="AB101" s="12">
        <f t="shared" si="34"/>
        <v>1</v>
      </c>
      <c r="AD101" s="12">
        <f t="shared" si="35"/>
        <v>117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38"/>
        <v>1</v>
      </c>
      <c r="AL101" s="12">
        <f t="shared" si="39"/>
        <v>1</v>
      </c>
      <c r="AM101" s="12">
        <f t="shared" si="40"/>
        <v>1</v>
      </c>
    </row>
    <row r="102" spans="1:39" ht="12" customHeight="1" x14ac:dyDescent="0.15">
      <c r="A102" s="5">
        <f t="shared" si="25"/>
        <v>0</v>
      </c>
      <c r="B102" s="5">
        <f t="shared" si="26"/>
        <v>0</v>
      </c>
      <c r="C102" s="14">
        <f t="shared" si="41"/>
        <v>116</v>
      </c>
      <c r="F102" s="241">
        <f>VLOOKUP(C102,Blad1!$A:$C,3,0)</f>
        <v>188</v>
      </c>
      <c r="G102" s="67" t="str">
        <f t="shared" si="42"/>
        <v/>
      </c>
      <c r="H102" s="4" t="str">
        <f>IF(G102="I",$K102,IF(G102="II",$K102-SUM(H$8:H101),IF(G102="III",$K102-SUM(H$8:H101),IF(G102="IV",$K102-SUM(H$8:H101),IF(G102="V",1-SUM(H$8:H101)," ")))))</f>
        <v xml:space="preserve"> </v>
      </c>
      <c r="I102" s="68" t="str">
        <f t="shared" si="45"/>
        <v/>
      </c>
      <c r="J102" s="43" t="str">
        <f>IF(I102="A",$K102,IF(I102="B",$K102-SUM(J$8:J101),IF(I102="C",$K102-SUM(J$8:J101),IF(I102="D",$K102-SUM(J$8:J101),IF(I102="E",1-SUM(J$8:J101)," ")))))</f>
        <v xml:space="preserve"> </v>
      </c>
      <c r="K102" s="1">
        <f>IF(C$4=0,0,(SUM(D$8:D102)/C$4))</f>
        <v>0</v>
      </c>
      <c r="L102" s="9" t="str">
        <f t="shared" si="27"/>
        <v xml:space="preserve"> </v>
      </c>
      <c r="M102" s="2" t="str">
        <f>IF(U102=2,K102,IF(W102=2,K102-SUM(M$8:M101),IF(X102=2,K102-SUM(M$8:M101),IF(X101=2,1-SUM(M$8:M101)," "))))</f>
        <v xml:space="preserve"> </v>
      </c>
      <c r="N102" s="1" t="str">
        <f t="shared" si="28"/>
        <v xml:space="preserve"> </v>
      </c>
      <c r="P102" s="3" t="str">
        <f>IF(O102="Plus",$K102,IF(O102="Basis",$K102-SUM(P$8:P101),IF(O102="Breedte",$K102-SUM(P$8:P101),IF(O101="Breedte",1-SUM(P$8:P101)," "))))</f>
        <v xml:space="preserve"> </v>
      </c>
      <c r="Q102" s="57" t="str">
        <f t="shared" si="44"/>
        <v/>
      </c>
      <c r="R102" s="123">
        <f t="shared" si="43"/>
        <v>188</v>
      </c>
      <c r="S102" s="12">
        <f t="shared" si="29"/>
        <v>116</v>
      </c>
      <c r="T102" s="18">
        <f t="shared" si="30"/>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1"/>
        <v>1</v>
      </c>
      <c r="Z102" s="12">
        <f t="shared" si="32"/>
        <v>1</v>
      </c>
      <c r="AA102" s="12">
        <f t="shared" si="33"/>
        <v>1</v>
      </c>
      <c r="AB102" s="12">
        <f t="shared" si="34"/>
        <v>1</v>
      </c>
      <c r="AD102" s="12">
        <f t="shared" si="35"/>
        <v>116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38"/>
        <v>1</v>
      </c>
      <c r="AL102" s="12">
        <f t="shared" si="39"/>
        <v>1</v>
      </c>
      <c r="AM102" s="12">
        <f t="shared" si="40"/>
        <v>1</v>
      </c>
    </row>
    <row r="103" spans="1:39" ht="12" customHeight="1" x14ac:dyDescent="0.15">
      <c r="A103" s="5">
        <f t="shared" si="25"/>
        <v>0</v>
      </c>
      <c r="B103" s="5">
        <f t="shared" si="26"/>
        <v>0</v>
      </c>
      <c r="C103" s="14">
        <f t="shared" si="41"/>
        <v>115</v>
      </c>
      <c r="F103" s="241">
        <f>VLOOKUP(C103,Blad1!$A:$C,3,0)</f>
        <v>187</v>
      </c>
      <c r="G103" s="67" t="str">
        <f t="shared" si="42"/>
        <v/>
      </c>
      <c r="H103" s="4" t="str">
        <f>IF(G103="I",$K103,IF(G103="II",$K103-SUM(H$8:H102),IF(G103="III",$K103-SUM(H$8:H102),IF(G103="IV",$K103-SUM(H$8:H102),IF(G103="V",1-SUM(H$8:H102)," ")))))</f>
        <v xml:space="preserve"> </v>
      </c>
      <c r="I103" s="68" t="str">
        <f t="shared" si="45"/>
        <v/>
      </c>
      <c r="J103" s="43" t="str">
        <f>IF(I103="A",$K103,IF(I103="B",$K103-SUM(J$8:J102),IF(I103="C",$K103-SUM(J$8:J102),IF(I103="D",$K103-SUM(J$8:J102),IF(I103="E",1-SUM(J$8:J102)," ")))))</f>
        <v xml:space="preserve"> </v>
      </c>
      <c r="K103" s="1">
        <f>IF(C$4=0,0,(SUM(D$8:D103)/C$4))</f>
        <v>0</v>
      </c>
      <c r="L103" s="9" t="str">
        <f t="shared" si="27"/>
        <v xml:space="preserve"> </v>
      </c>
      <c r="M103" s="2" t="str">
        <f>IF(U103=2,K103,IF(W103=2,K103-SUM(M$8:M102),IF(X103=2,K103-SUM(M$8:M102),IF(X102=2,1-SUM(M$8:M102)," "))))</f>
        <v xml:space="preserve"> </v>
      </c>
      <c r="N103" s="1" t="str">
        <f t="shared" si="28"/>
        <v xml:space="preserve"> </v>
      </c>
      <c r="P103" s="3" t="str">
        <f>IF(O103="Plus",$K103,IF(O103="Basis",$K103-SUM(P$8:P102),IF(O103="Breedte",$K103-SUM(P$8:P102),IF(O102="Breedte",1-SUM(P$8:P102)," "))))</f>
        <v xml:space="preserve"> </v>
      </c>
      <c r="Q103" s="57" t="str">
        <f t="shared" si="44"/>
        <v/>
      </c>
      <c r="R103" s="123">
        <f t="shared" si="43"/>
        <v>187</v>
      </c>
      <c r="S103" s="12">
        <f t="shared" si="29"/>
        <v>115</v>
      </c>
      <c r="T103" s="18">
        <f t="shared" si="30"/>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1"/>
        <v>1</v>
      </c>
      <c r="Z103" s="12">
        <f t="shared" si="32"/>
        <v>1</v>
      </c>
      <c r="AA103" s="12">
        <f t="shared" si="33"/>
        <v>1</v>
      </c>
      <c r="AB103" s="12">
        <f t="shared" si="34"/>
        <v>1</v>
      </c>
      <c r="AD103" s="12">
        <f t="shared" si="35"/>
        <v>115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38"/>
        <v>1</v>
      </c>
      <c r="AL103" s="12">
        <f t="shared" si="39"/>
        <v>1</v>
      </c>
      <c r="AM103" s="12">
        <f t="shared" si="40"/>
        <v>1</v>
      </c>
    </row>
    <row r="104" spans="1:39" ht="12" customHeight="1" x14ac:dyDescent="0.15">
      <c r="A104" s="5">
        <f t="shared" si="25"/>
        <v>0</v>
      </c>
      <c r="B104" s="5">
        <f t="shared" si="26"/>
        <v>20</v>
      </c>
      <c r="C104" s="14">
        <f t="shared" si="41"/>
        <v>114</v>
      </c>
      <c r="F104" s="241">
        <f>VLOOKUP(C104,Blad1!$A:$C,3,0)</f>
        <v>187</v>
      </c>
      <c r="G104" s="67" t="str">
        <f t="shared" si="42"/>
        <v>IV</v>
      </c>
      <c r="H104" s="4">
        <f>IF(G104="I",$K104,IF(G104="II",$K104-SUM(H$8:H103),IF(G104="III",$K104-SUM(H$8:H103),IF(G104="IV",$K104-SUM(H$8:H103),IF(G104="V",1-SUM(H$8:H103)," ")))))</f>
        <v>0</v>
      </c>
      <c r="I104" s="68" t="str">
        <f t="shared" ref="I104:I135" si="46">IF(C104=45,"A",IF(C104=35,"B",IF(C104=25,"C",IF(C104=17,"D",IF(C104=0,"E","")))))</f>
        <v/>
      </c>
      <c r="J104" s="43" t="str">
        <f>IF(I104="A",$K104,IF(I104="B",$K104-SUM(J$8:J103),IF(I104="C",$K104-SUM(J$8:J103),IF(I104="D",$K104-SUM(J$8:J103),IF(I104="E",1-SUM(J$8:J103)," ")))))</f>
        <v xml:space="preserve"> </v>
      </c>
      <c r="K104" s="1">
        <f>IF(C$4=0,0,(SUM(D$8:D104)/C$4))</f>
        <v>0</v>
      </c>
      <c r="L104" s="9" t="str">
        <f t="shared" si="27"/>
        <v xml:space="preserve"> </v>
      </c>
      <c r="M104" s="2" t="str">
        <f>IF(U104=2,K104,IF(W104=2,K104-SUM(M$8:M103),IF(X104=2,K104-SUM(M$8:M103),IF(X103=2,1-SUM(M$8:M103)," "))))</f>
        <v xml:space="preserve"> </v>
      </c>
      <c r="N104" s="1" t="str">
        <f t="shared" si="28"/>
        <v xml:space="preserve"> </v>
      </c>
      <c r="P104" s="3" t="str">
        <f>IF(O104="Plus",$K104,IF(O104="Basis",$K104-SUM(P$8:P103),IF(O104="Breedte",$K104-SUM(P$8:P103),IF(O103="Breedte",1-SUM(P$8:P103)," "))))</f>
        <v xml:space="preserve"> </v>
      </c>
      <c r="Q104" s="57" t="str">
        <f t="shared" si="44"/>
        <v/>
      </c>
      <c r="R104" s="123">
        <f t="shared" si="43"/>
        <v>187</v>
      </c>
      <c r="S104" s="12">
        <f t="shared" si="29"/>
        <v>114</v>
      </c>
      <c r="T104" s="18">
        <f t="shared" si="30"/>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1"/>
        <v>1</v>
      </c>
      <c r="Z104" s="12">
        <f t="shared" si="32"/>
        <v>1</v>
      </c>
      <c r="AA104" s="12">
        <f t="shared" si="33"/>
        <v>1</v>
      </c>
      <c r="AB104" s="12">
        <f t="shared" si="34"/>
        <v>1</v>
      </c>
      <c r="AD104" s="12">
        <f t="shared" si="35"/>
        <v>114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38"/>
        <v>1</v>
      </c>
      <c r="AL104" s="12">
        <f t="shared" si="39"/>
        <v>1</v>
      </c>
      <c r="AM104" s="12">
        <f t="shared" si="40"/>
        <v>1</v>
      </c>
    </row>
    <row r="105" spans="1:39" ht="12" customHeight="1" x14ac:dyDescent="0.15">
      <c r="A105" s="5">
        <f t="shared" si="25"/>
        <v>0</v>
      </c>
      <c r="B105" s="5">
        <f t="shared" si="26"/>
        <v>0</v>
      </c>
      <c r="C105" s="14">
        <f t="shared" si="41"/>
        <v>113</v>
      </c>
      <c r="F105" s="241">
        <f>VLOOKUP(C105,Blad1!$A:$C,3,0)</f>
        <v>186</v>
      </c>
      <c r="G105" s="67" t="str">
        <f t="shared" si="42"/>
        <v/>
      </c>
      <c r="H105" s="4" t="str">
        <f>IF(G105="I",$K105,IF(G105="II",$K105-SUM(H$8:H104),IF(G105="III",$K105-SUM(H$8:H104),IF(G105="IV",$K105-SUM(H$8:H104),IF(G105="V",1-SUM(H$8:H104)," ")))))</f>
        <v xml:space="preserve"> </v>
      </c>
      <c r="I105" s="68" t="str">
        <f t="shared" si="46"/>
        <v/>
      </c>
      <c r="J105" s="43" t="str">
        <f>IF(I105="A",$K105,IF(I105="B",$K105-SUM(J$8:J104),IF(I105="C",$K105-SUM(J$8:J104),IF(I105="D",$K105-SUM(J$8:J104),IF(I105="E",1-SUM(J$8:J104)," ")))))</f>
        <v xml:space="preserve"> </v>
      </c>
      <c r="K105" s="1">
        <f>IF(C$4=0,0,(SUM(D$8:D105)/C$4))</f>
        <v>0</v>
      </c>
      <c r="L105" s="9" t="str">
        <f t="shared" si="27"/>
        <v xml:space="preserve"> </v>
      </c>
      <c r="M105" s="2" t="str">
        <f>IF(U105=2,K105,IF(W105=2,K105-SUM(M$8:M104),IF(X105=2,K105-SUM(M$8:M104),IF(X104=2,1-SUM(M$8:M104)," "))))</f>
        <v xml:space="preserve"> </v>
      </c>
      <c r="N105" s="1" t="str">
        <f t="shared" si="28"/>
        <v xml:space="preserve"> </v>
      </c>
      <c r="P105" s="3" t="str">
        <f>IF(O105="Plus",$K105,IF(O105="Basis",$K105-SUM(P$8:P104),IF(O105="Breedte",$K105-SUM(P$8:P104),IF(O104="Breedte",1-SUM(P$8:P104)," "))))</f>
        <v xml:space="preserve"> </v>
      </c>
      <c r="Q105" s="57" t="str">
        <f t="shared" si="44"/>
        <v/>
      </c>
      <c r="R105" s="123">
        <f t="shared" si="43"/>
        <v>186</v>
      </c>
      <c r="S105" s="12">
        <f t="shared" si="29"/>
        <v>113</v>
      </c>
      <c r="T105" s="18">
        <f t="shared" si="30"/>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1"/>
        <v>1</v>
      </c>
      <c r="Z105" s="12">
        <f t="shared" si="32"/>
        <v>1</v>
      </c>
      <c r="AA105" s="12">
        <f t="shared" si="33"/>
        <v>1</v>
      </c>
      <c r="AB105" s="12">
        <f t="shared" si="34"/>
        <v>1</v>
      </c>
      <c r="AD105" s="12">
        <f t="shared" si="35"/>
        <v>113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38"/>
        <v>1</v>
      </c>
      <c r="AL105" s="12">
        <f t="shared" si="39"/>
        <v>1</v>
      </c>
      <c r="AM105" s="12">
        <f t="shared" si="40"/>
        <v>1</v>
      </c>
    </row>
    <row r="106" spans="1:39" ht="12" customHeight="1" x14ac:dyDescent="0.15">
      <c r="A106" s="5">
        <f t="shared" si="25"/>
        <v>0</v>
      </c>
      <c r="B106" s="5">
        <f t="shared" si="26"/>
        <v>0</v>
      </c>
      <c r="C106" s="14">
        <f t="shared" si="41"/>
        <v>112</v>
      </c>
      <c r="F106" s="241">
        <f>VLOOKUP(C106,Blad1!$A:$C,3,0)</f>
        <v>185</v>
      </c>
      <c r="G106" s="67" t="str">
        <f t="shared" si="42"/>
        <v/>
      </c>
      <c r="H106" s="4" t="str">
        <f>IF(G106="I",$K106,IF(G106="II",$K106-SUM(H$8:H105),IF(G106="III",$K106-SUM(H$8:H105),IF(G106="IV",$K106-SUM(H$8:H105),IF(G106="V",1-SUM(H$8:H105)," ")))))</f>
        <v xml:space="preserve"> </v>
      </c>
      <c r="I106" s="68" t="str">
        <f t="shared" si="46"/>
        <v/>
      </c>
      <c r="J106" s="43" t="str">
        <f>IF(I106="A",$K106,IF(I106="B",$K106-SUM(J$8:J105),IF(I106="C",$K106-SUM(J$8:J105),IF(I106="D",$K106-SUM(J$8:J105),IF(I106="E",1-SUM(J$8:J105)," ")))))</f>
        <v xml:space="preserve"> </v>
      </c>
      <c r="K106" s="1">
        <f>IF(C$4=0,0,(SUM(D$8:D106)/C$4))</f>
        <v>0</v>
      </c>
      <c r="L106" s="9" t="str">
        <f t="shared" si="27"/>
        <v xml:space="preserve"> </v>
      </c>
      <c r="M106" s="2" t="str">
        <f>IF(U106=2,K106,IF(W106=2,K106-SUM(M$8:M105),IF(X106=2,K106-SUM(M$8:M105),IF(X105=2,1-SUM(M$8:M105)," "))))</f>
        <v xml:space="preserve"> </v>
      </c>
      <c r="N106" s="1" t="str">
        <f t="shared" si="28"/>
        <v xml:space="preserve"> </v>
      </c>
      <c r="P106" s="3" t="str">
        <f>IF(O106="Plus",$K106,IF(O106="Basis",$K106-SUM(P$8:P105),IF(O106="Breedte",$K106-SUM(P$8:P105),IF(O105="Breedte",1-SUM(P$8:P105)," "))))</f>
        <v xml:space="preserve"> </v>
      </c>
      <c r="Q106" s="57" t="str">
        <f t="shared" si="44"/>
        <v/>
      </c>
      <c r="R106" s="123">
        <f t="shared" si="43"/>
        <v>185</v>
      </c>
      <c r="S106" s="12">
        <f t="shared" si="29"/>
        <v>112</v>
      </c>
      <c r="T106" s="18">
        <f t="shared" si="30"/>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1"/>
        <v>1</v>
      </c>
      <c r="Z106" s="12">
        <f t="shared" si="32"/>
        <v>1</v>
      </c>
      <c r="AA106" s="12">
        <f t="shared" si="33"/>
        <v>1</v>
      </c>
      <c r="AB106" s="12">
        <f t="shared" si="34"/>
        <v>1</v>
      </c>
      <c r="AD106" s="12">
        <f t="shared" si="35"/>
        <v>112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38"/>
        <v>1</v>
      </c>
      <c r="AL106" s="12">
        <f t="shared" si="39"/>
        <v>1</v>
      </c>
      <c r="AM106" s="12">
        <f t="shared" si="40"/>
        <v>1</v>
      </c>
    </row>
    <row r="107" spans="1:39" ht="12" customHeight="1" x14ac:dyDescent="0.15">
      <c r="A107" s="5">
        <f t="shared" si="25"/>
        <v>0</v>
      </c>
      <c r="B107" s="5">
        <f t="shared" si="26"/>
        <v>0</v>
      </c>
      <c r="C107" s="14">
        <f t="shared" si="41"/>
        <v>111</v>
      </c>
      <c r="F107" s="241">
        <f>VLOOKUP(C107,Blad1!$A:$C,3,0)</f>
        <v>185</v>
      </c>
      <c r="G107" s="67" t="str">
        <f t="shared" si="42"/>
        <v/>
      </c>
      <c r="H107" s="4" t="str">
        <f>IF(G107="I",$K107,IF(G107="II",$K107-SUM(H$8:H106),IF(G107="III",$K107-SUM(H$8:H106),IF(G107="IV",$K107-SUM(H$8:H106),IF(G107="V",1-SUM(H$8:H106)," ")))))</f>
        <v xml:space="preserve"> </v>
      </c>
      <c r="I107" s="68" t="str">
        <f t="shared" si="46"/>
        <v/>
      </c>
      <c r="J107" s="43" t="str">
        <f>IF(I107="A",$K107,IF(I107="B",$K107-SUM(J$8:J106),IF(I107="C",$K107-SUM(J$8:J106),IF(I107="D",$K107-SUM(J$8:J106),IF(I107="E",1-SUM(J$8:J106)," ")))))</f>
        <v xml:space="preserve"> </v>
      </c>
      <c r="K107" s="1">
        <f>IF(C$4=0,0,(SUM(D$8:D107)/C$4))</f>
        <v>0</v>
      </c>
      <c r="L107" s="9" t="str">
        <f t="shared" si="27"/>
        <v xml:space="preserve"> </v>
      </c>
      <c r="M107" s="2" t="str">
        <f>IF(U107=2,K107,IF(W107=2,K107-SUM(M$8:M106),IF(X107=2,K107-SUM(M$8:M106),IF(X106=2,1-SUM(M$8:M106)," "))))</f>
        <v xml:space="preserve"> </v>
      </c>
      <c r="N107" s="1" t="str">
        <f t="shared" si="28"/>
        <v xml:space="preserve"> </v>
      </c>
      <c r="P107" s="3" t="str">
        <f>IF(O107="Plus",$K107,IF(O107="Basis",$K107-SUM(P$8:P106),IF(O107="Breedte",$K107-SUM(P$8:P106),IF(O106="Breedte",1-SUM(P$8:P106)," "))))</f>
        <v xml:space="preserve"> </v>
      </c>
      <c r="Q107" s="57" t="str">
        <f t="shared" si="44"/>
        <v/>
      </c>
      <c r="R107" s="123">
        <f t="shared" si="43"/>
        <v>185</v>
      </c>
      <c r="S107" s="12">
        <f t="shared" si="29"/>
        <v>111</v>
      </c>
      <c r="T107" s="18">
        <f t="shared" si="30"/>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1"/>
        <v>1</v>
      </c>
      <c r="Z107" s="12">
        <f t="shared" si="32"/>
        <v>1</v>
      </c>
      <c r="AA107" s="12">
        <f t="shared" si="33"/>
        <v>1</v>
      </c>
      <c r="AB107" s="12">
        <f t="shared" si="34"/>
        <v>1</v>
      </c>
      <c r="AD107" s="12">
        <f t="shared" si="35"/>
        <v>111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38"/>
        <v>1</v>
      </c>
      <c r="AL107" s="12">
        <f t="shared" si="39"/>
        <v>1</v>
      </c>
      <c r="AM107" s="12">
        <f t="shared" si="40"/>
        <v>1</v>
      </c>
    </row>
    <row r="108" spans="1:39" ht="12" customHeight="1" x14ac:dyDescent="0.15">
      <c r="A108" s="5">
        <f t="shared" si="25"/>
        <v>0</v>
      </c>
      <c r="B108" s="5">
        <f t="shared" si="26"/>
        <v>0</v>
      </c>
      <c r="C108" s="14">
        <f t="shared" si="41"/>
        <v>110</v>
      </c>
      <c r="F108" s="241">
        <f>VLOOKUP(C108,Blad1!$A:$C,3,0)</f>
        <v>184</v>
      </c>
      <c r="G108" s="67" t="str">
        <f t="shared" si="42"/>
        <v/>
      </c>
      <c r="H108" s="4" t="str">
        <f>IF(G108="I",$K108,IF(G108="II",$K108-SUM(H$8:H107),IF(G108="III",$K108-SUM(H$8:H107),IF(G108="IV",$K108-SUM(H$8:H107),IF(G108="V",1-SUM(H$8:H107)," ")))))</f>
        <v xml:space="preserve"> </v>
      </c>
      <c r="I108" s="68" t="str">
        <f t="shared" si="46"/>
        <v/>
      </c>
      <c r="J108" s="43" t="str">
        <f>IF(I108="A",$K108,IF(I108="B",$K108-SUM(J$8:J107),IF(I108="C",$K108-SUM(J$8:J107),IF(I108="D",$K108-SUM(J$8:J107),IF(I108="E",1-SUM(J$8:J107)," ")))))</f>
        <v xml:space="preserve"> </v>
      </c>
      <c r="K108" s="1">
        <f>IF(C$4=0,0,(SUM(D$8:D108)/C$4))</f>
        <v>0</v>
      </c>
      <c r="L108" s="9" t="str">
        <f t="shared" si="27"/>
        <v xml:space="preserve"> </v>
      </c>
      <c r="M108" s="2" t="str">
        <f>IF(U108=2,K108,IF(W108=2,K108-SUM(M$8:M107),IF(X108=2,K108-SUM(M$8:M107),IF(X107=2,1-SUM(M$8:M107)," "))))</f>
        <v xml:space="preserve"> </v>
      </c>
      <c r="N108" s="1" t="str">
        <f t="shared" si="28"/>
        <v xml:space="preserve"> </v>
      </c>
      <c r="P108" s="3" t="str">
        <f>IF(O108="Plus",$K108,IF(O108="Basis",$K108-SUM(P$8:P107),IF(O108="Breedte",$K108-SUM(P$8:P107),IF(O107="Breedte",1-SUM(P$8:P107)," "))))</f>
        <v xml:space="preserve"> </v>
      </c>
      <c r="Q108" s="57" t="str">
        <f t="shared" si="44"/>
        <v/>
      </c>
      <c r="R108" s="123">
        <f t="shared" si="43"/>
        <v>184</v>
      </c>
      <c r="S108" s="12">
        <f t="shared" si="29"/>
        <v>110</v>
      </c>
      <c r="T108" s="18">
        <f t="shared" si="30"/>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1"/>
        <v>1</v>
      </c>
      <c r="Z108" s="12">
        <f t="shared" si="32"/>
        <v>1</v>
      </c>
      <c r="AA108" s="12">
        <f t="shared" si="33"/>
        <v>1</v>
      </c>
      <c r="AB108" s="12">
        <f t="shared" si="34"/>
        <v>1</v>
      </c>
      <c r="AD108" s="12">
        <f t="shared" si="35"/>
        <v>110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38"/>
        <v>1</v>
      </c>
      <c r="AL108" s="12">
        <f t="shared" si="39"/>
        <v>1</v>
      </c>
      <c r="AM108" s="12">
        <f t="shared" si="40"/>
        <v>1</v>
      </c>
    </row>
    <row r="109" spans="1:39" ht="12" customHeight="1" x14ac:dyDescent="0.15">
      <c r="A109" s="5">
        <f t="shared" si="25"/>
        <v>0</v>
      </c>
      <c r="B109" s="5">
        <f t="shared" si="26"/>
        <v>0</v>
      </c>
      <c r="C109" s="14">
        <f t="shared" si="41"/>
        <v>109</v>
      </c>
      <c r="F109" s="241">
        <f>VLOOKUP(C109,Blad1!$A:$C,3,0)</f>
        <v>184</v>
      </c>
      <c r="G109" s="67" t="str">
        <f t="shared" si="42"/>
        <v/>
      </c>
      <c r="H109" s="4" t="str">
        <f>IF(G109="I",$K109,IF(G109="II",$K109-SUM(H$8:H108),IF(G109="III",$K109-SUM(H$8:H108),IF(G109="IV",$K109-SUM(H$8:H108),IF(G109="V",1-SUM(H$8:H108)," ")))))</f>
        <v xml:space="preserve"> </v>
      </c>
      <c r="I109" s="68" t="str">
        <f t="shared" si="46"/>
        <v/>
      </c>
      <c r="J109" s="43" t="str">
        <f>IF(I109="A",$K109,IF(I109="B",$K109-SUM(J$8:J108),IF(I109="C",$K109-SUM(J$8:J108),IF(I109="D",$K109-SUM(J$8:J108),IF(I109="E",1-SUM(J$8:J108)," ")))))</f>
        <v xml:space="preserve"> </v>
      </c>
      <c r="K109" s="1">
        <f>IF(C$4=0,0,(SUM(D$8:D109)/C$4))</f>
        <v>0</v>
      </c>
      <c r="L109" s="9" t="str">
        <f t="shared" si="27"/>
        <v xml:space="preserve"> </v>
      </c>
      <c r="M109" s="2" t="str">
        <f>IF(U109=2,K109,IF(W109=2,K109-SUM(M$8:M108),IF(X109=2,K109-SUM(M$8:M108),IF(X108=2,1-SUM(M$8:M108)," "))))</f>
        <v xml:space="preserve"> </v>
      </c>
      <c r="N109" s="1" t="str">
        <f t="shared" si="28"/>
        <v xml:space="preserve"> </v>
      </c>
      <c r="P109" s="3" t="str">
        <f>IF(O109="Plus",$K109,IF(O109="Basis",$K109-SUM(P$8:P108),IF(O109="Breedte",$K109-SUM(P$8:P108),IF(O108="Breedte",1-SUM(P$8:P108)," "))))</f>
        <v xml:space="preserve"> </v>
      </c>
      <c r="Q109" s="57" t="str">
        <f t="shared" si="44"/>
        <v/>
      </c>
      <c r="R109" s="123">
        <f t="shared" si="43"/>
        <v>184</v>
      </c>
      <c r="S109" s="12">
        <f t="shared" si="29"/>
        <v>109</v>
      </c>
      <c r="T109" s="18">
        <f t="shared" si="30"/>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1"/>
        <v>1</v>
      </c>
      <c r="Z109" s="12">
        <f t="shared" si="32"/>
        <v>1</v>
      </c>
      <c r="AA109" s="12">
        <f t="shared" si="33"/>
        <v>1</v>
      </c>
      <c r="AB109" s="12">
        <f t="shared" si="34"/>
        <v>1</v>
      </c>
      <c r="AD109" s="12">
        <f t="shared" si="35"/>
        <v>109</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38"/>
        <v>1</v>
      </c>
      <c r="AL109" s="12">
        <f t="shared" si="39"/>
        <v>1</v>
      </c>
      <c r="AM109" s="12">
        <f t="shared" si="40"/>
        <v>1</v>
      </c>
    </row>
    <row r="110" spans="1:39" ht="12" customHeight="1" x14ac:dyDescent="0.15">
      <c r="A110" s="5">
        <f t="shared" si="25"/>
        <v>0</v>
      </c>
      <c r="B110" s="5">
        <f t="shared" si="26"/>
        <v>0</v>
      </c>
      <c r="C110" s="14">
        <f t="shared" si="41"/>
        <v>108</v>
      </c>
      <c r="F110" s="241">
        <f>VLOOKUP(C110,Blad1!$A:$C,3,0)</f>
        <v>183</v>
      </c>
      <c r="G110" s="67" t="str">
        <f t="shared" si="42"/>
        <v/>
      </c>
      <c r="H110" s="4" t="str">
        <f>IF(G110="I",$K110,IF(G110="II",$K110-SUM(H$8:H109),IF(G110="III",$K110-SUM(H$8:H109),IF(G110="IV",$K110-SUM(H$8:H109),IF(G110="V",1-SUM(H$8:H109)," ")))))</f>
        <v xml:space="preserve"> </v>
      </c>
      <c r="I110" s="68" t="str">
        <f t="shared" si="46"/>
        <v/>
      </c>
      <c r="J110" s="43" t="str">
        <f>IF(I110="A",$K110,IF(I110="B",$K110-SUM(J$8:J109),IF(I110="C",$K110-SUM(J$8:J109),IF(I110="D",$K110-SUM(J$8:J109),IF(I110="E",1-SUM(J$8:J109)," ")))))</f>
        <v xml:space="preserve"> </v>
      </c>
      <c r="K110" s="1">
        <f>IF(C$4=0,0,(SUM(D$8:D110)/C$4))</f>
        <v>0</v>
      </c>
      <c r="L110" s="9" t="str">
        <f t="shared" si="27"/>
        <v xml:space="preserve"> </v>
      </c>
      <c r="M110" s="2" t="str">
        <f>IF(U110=2,K110,IF(W110=2,K110-SUM(M$8:M109),IF(X110=2,K110-SUM(M$8:M109),IF(X109=2,1-SUM(M$8:M109)," "))))</f>
        <v xml:space="preserve"> </v>
      </c>
      <c r="N110" s="1" t="str">
        <f t="shared" si="28"/>
        <v xml:space="preserve"> </v>
      </c>
      <c r="P110" s="3" t="str">
        <f>IF(O110="Plus",$K110,IF(O110="Basis",$K110-SUM(P$8:P109),IF(O110="Breedte",$K110-SUM(P$8:P109),IF(O109="Breedte",1-SUM(P$8:P109)," "))))</f>
        <v xml:space="preserve"> </v>
      </c>
      <c r="Q110" s="57" t="str">
        <f t="shared" si="44"/>
        <v/>
      </c>
      <c r="R110" s="123">
        <f t="shared" si="43"/>
        <v>183</v>
      </c>
      <c r="S110" s="12">
        <f t="shared" si="29"/>
        <v>108</v>
      </c>
      <c r="T110" s="18">
        <f t="shared" si="30"/>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1"/>
        <v>1</v>
      </c>
      <c r="Z110" s="12">
        <f t="shared" si="32"/>
        <v>1</v>
      </c>
      <c r="AA110" s="12">
        <f t="shared" si="33"/>
        <v>1</v>
      </c>
      <c r="AB110" s="12">
        <f t="shared" si="34"/>
        <v>1</v>
      </c>
      <c r="AD110" s="12">
        <f t="shared" si="35"/>
        <v>108</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38"/>
        <v>1</v>
      </c>
      <c r="AL110" s="12">
        <f t="shared" si="39"/>
        <v>1</v>
      </c>
      <c r="AM110" s="12">
        <f t="shared" si="40"/>
        <v>1</v>
      </c>
    </row>
    <row r="111" spans="1:39" ht="12" customHeight="1" x14ac:dyDescent="0.15">
      <c r="A111" s="5">
        <f t="shared" si="25"/>
        <v>0</v>
      </c>
      <c r="B111" s="5">
        <f t="shared" si="26"/>
        <v>0</v>
      </c>
      <c r="C111" s="14">
        <f t="shared" si="41"/>
        <v>107</v>
      </c>
      <c r="F111" s="241">
        <f>VLOOKUP(C111,Blad1!$A:$C,3,0)</f>
        <v>183</v>
      </c>
      <c r="G111" s="67" t="str">
        <f t="shared" si="42"/>
        <v/>
      </c>
      <c r="H111" s="4" t="str">
        <f>IF(G111="I",$K111,IF(G111="II",$K111-SUM(H$8:H110),IF(G111="III",$K111-SUM(H$8:H110),IF(G111="IV",$K111-SUM(H$8:H110),IF(G111="V",1-SUM(H$8:H110)," ")))))</f>
        <v xml:space="preserve"> </v>
      </c>
      <c r="I111" s="68" t="str">
        <f t="shared" si="46"/>
        <v/>
      </c>
      <c r="J111" s="43" t="str">
        <f>IF(I111="A",$K111,IF(I111="B",$K111-SUM(J$8:J110),IF(I111="C",$K111-SUM(J$8:J110),IF(I111="D",$K111-SUM(J$8:J110),IF(I111="E",1-SUM(J$8:J110)," ")))))</f>
        <v xml:space="preserve"> </v>
      </c>
      <c r="K111" s="1">
        <f>IF(C$4=0,0,(SUM(D$8:D111)/C$4))</f>
        <v>0</v>
      </c>
      <c r="L111" s="9" t="str">
        <f t="shared" si="27"/>
        <v xml:space="preserve"> </v>
      </c>
      <c r="M111" s="2" t="str">
        <f>IF(U111=2,K111,IF(W111=2,K111-SUM(M$8:M110),IF(X111=2,K111-SUM(M$8:M110),IF(X110=2,1-SUM(M$8:M110)," "))))</f>
        <v xml:space="preserve"> </v>
      </c>
      <c r="N111" s="1" t="str">
        <f t="shared" si="28"/>
        <v xml:space="preserve"> </v>
      </c>
      <c r="P111" s="3" t="str">
        <f>IF(O111="Plus",$K111,IF(O111="Basis",$K111-SUM(P$8:P110),IF(O111="Breedte",$K111-SUM(P$8:P110),IF(O110="Breedte",1-SUM(P$8:P110)," "))))</f>
        <v xml:space="preserve"> </v>
      </c>
      <c r="Q111" s="57" t="str">
        <f t="shared" si="44"/>
        <v/>
      </c>
      <c r="R111" s="123">
        <f t="shared" si="43"/>
        <v>183</v>
      </c>
      <c r="S111" s="12">
        <f t="shared" si="29"/>
        <v>107</v>
      </c>
      <c r="T111" s="18">
        <f t="shared" si="30"/>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1"/>
        <v>1</v>
      </c>
      <c r="Z111" s="12">
        <f t="shared" si="32"/>
        <v>1</v>
      </c>
      <c r="AA111" s="12">
        <f t="shared" si="33"/>
        <v>1</v>
      </c>
      <c r="AB111" s="12">
        <f t="shared" si="34"/>
        <v>1</v>
      </c>
      <c r="AD111" s="12">
        <f t="shared" si="35"/>
        <v>107</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38"/>
        <v>1</v>
      </c>
      <c r="AL111" s="12">
        <f t="shared" si="39"/>
        <v>1</v>
      </c>
      <c r="AM111" s="12">
        <f t="shared" si="40"/>
        <v>1</v>
      </c>
    </row>
    <row r="112" spans="1:39" ht="12" customHeight="1" x14ac:dyDescent="0.15">
      <c r="A112" s="5">
        <f t="shared" si="25"/>
        <v>0</v>
      </c>
      <c r="B112" s="5">
        <f t="shared" si="26"/>
        <v>0</v>
      </c>
      <c r="C112" s="14">
        <f t="shared" si="41"/>
        <v>106</v>
      </c>
      <c r="F112" s="241">
        <f>VLOOKUP(C112,Blad1!$A:$C,3,0)</f>
        <v>182</v>
      </c>
      <c r="G112" s="67" t="str">
        <f t="shared" si="42"/>
        <v/>
      </c>
      <c r="H112" s="4" t="str">
        <f>IF(G112="I",$K112,IF(G112="II",$K112-SUM(H$8:H111),IF(G112="III",$K112-SUM(H$8:H111),IF(G112="IV",$K112-SUM(H$8:H111),IF(G112="V",1-SUM(H$8:H111)," ")))))</f>
        <v xml:space="preserve"> </v>
      </c>
      <c r="I112" s="68" t="str">
        <f t="shared" si="46"/>
        <v/>
      </c>
      <c r="J112" s="43" t="str">
        <f>IF(I112="A",$K112,IF(I112="B",$K112-SUM(J$8:J111),IF(I112="C",$K112-SUM(J$8:J111),IF(I112="D",$K112-SUM(J$8:J111),IF(I112="E",1-SUM(J$8:J111)," ")))))</f>
        <v xml:space="preserve"> </v>
      </c>
      <c r="K112" s="1">
        <f>IF(C$4=0,0,(SUM(D$8:D112)/C$4))</f>
        <v>0</v>
      </c>
      <c r="L112" s="9" t="str">
        <f t="shared" si="27"/>
        <v xml:space="preserve"> </v>
      </c>
      <c r="M112" s="2" t="str">
        <f>IF(U112=2,K112,IF(W112=2,K112-SUM(M$8:M111),IF(X112=2,K112-SUM(M$8:M111),IF(X111=2,1-SUM(M$8:M111)," "))))</f>
        <v xml:space="preserve"> </v>
      </c>
      <c r="N112" s="1" t="str">
        <f t="shared" si="28"/>
        <v xml:space="preserve"> </v>
      </c>
      <c r="P112" s="3" t="str">
        <f>IF(O112="Plus",$K112,IF(O112="Basis",$K112-SUM(P$8:P111),IF(O112="Breedte",$K112-SUM(P$8:P111),IF(O111="Breedte",1-SUM(P$8:P111)," "))))</f>
        <v xml:space="preserve"> </v>
      </c>
      <c r="Q112" s="57" t="str">
        <f t="shared" si="44"/>
        <v/>
      </c>
      <c r="R112" s="123">
        <f t="shared" si="43"/>
        <v>182</v>
      </c>
      <c r="S112" s="12">
        <f t="shared" si="29"/>
        <v>106</v>
      </c>
      <c r="T112" s="18">
        <f t="shared" si="30"/>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1"/>
        <v>1</v>
      </c>
      <c r="Z112" s="12">
        <f t="shared" si="32"/>
        <v>1</v>
      </c>
      <c r="AA112" s="12">
        <f t="shared" si="33"/>
        <v>1</v>
      </c>
      <c r="AB112" s="12">
        <f t="shared" si="34"/>
        <v>1</v>
      </c>
      <c r="AD112" s="12">
        <f t="shared" si="35"/>
        <v>106</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38"/>
        <v>1</v>
      </c>
      <c r="AL112" s="12">
        <f t="shared" si="39"/>
        <v>1</v>
      </c>
      <c r="AM112" s="12">
        <f t="shared" si="40"/>
        <v>1</v>
      </c>
    </row>
    <row r="113" spans="1:39" ht="12" customHeight="1" x14ac:dyDescent="0.15">
      <c r="A113" s="5">
        <f t="shared" si="25"/>
        <v>0</v>
      </c>
      <c r="B113" s="5">
        <f t="shared" si="26"/>
        <v>0</v>
      </c>
      <c r="C113" s="14">
        <f t="shared" si="41"/>
        <v>105</v>
      </c>
      <c r="F113" s="241">
        <f>VLOOKUP(C113,Blad1!$A:$C,3,0)</f>
        <v>182</v>
      </c>
      <c r="G113" s="67" t="str">
        <f t="shared" si="42"/>
        <v/>
      </c>
      <c r="H113" s="4" t="str">
        <f>IF(G113="I",$K113,IF(G113="II",$K113-SUM(H$8:H112),IF(G113="III",$K113-SUM(H$8:H112),IF(G113="IV",$K113-SUM(H$8:H112),IF(G113="V",1-SUM(H$8:H112)," ")))))</f>
        <v xml:space="preserve"> </v>
      </c>
      <c r="I113" s="68" t="str">
        <f t="shared" si="46"/>
        <v/>
      </c>
      <c r="J113" s="43" t="str">
        <f>IF(I113="A",$K113,IF(I113="B",$K113-SUM(J$8:J112),IF(I113="C",$K113-SUM(J$8:J112),IF(I113="D",$K113-SUM(J$8:J112),IF(I113="E",1-SUM(J$8:J112)," ")))))</f>
        <v xml:space="preserve"> </v>
      </c>
      <c r="K113" s="1">
        <f>IF(C$4=0,0,(SUM(D$8:D113)/C$4))</f>
        <v>0</v>
      </c>
      <c r="L113" s="9" t="str">
        <f t="shared" si="27"/>
        <v xml:space="preserve"> </v>
      </c>
      <c r="M113" s="2" t="str">
        <f>IF(U113=2,K113,IF(W113=2,K113-SUM(M$8:M112),IF(X113=2,K113-SUM(M$8:M112),IF(X112=2,1-SUM(M$8:M112)," "))))</f>
        <v xml:space="preserve"> </v>
      </c>
      <c r="N113" s="1" t="str">
        <f t="shared" si="28"/>
        <v xml:space="preserve"> </v>
      </c>
      <c r="P113" s="3" t="str">
        <f>IF(O113="Plus",$K113,IF(O113="Basis",$K113-SUM(P$8:P112),IF(O113="Breedte",$K113-SUM(P$8:P112),IF(O112="Breedte",1-SUM(P$8:P112)," "))))</f>
        <v xml:space="preserve"> </v>
      </c>
      <c r="Q113" s="57" t="str">
        <f t="shared" si="44"/>
        <v/>
      </c>
      <c r="R113" s="123">
        <f t="shared" si="43"/>
        <v>182</v>
      </c>
      <c r="S113" s="12">
        <f t="shared" si="29"/>
        <v>105</v>
      </c>
      <c r="T113" s="18">
        <f t="shared" si="30"/>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1"/>
        <v>1</v>
      </c>
      <c r="Z113" s="12">
        <f t="shared" si="32"/>
        <v>1</v>
      </c>
      <c r="AA113" s="12">
        <f t="shared" si="33"/>
        <v>1</v>
      </c>
      <c r="AB113" s="12">
        <f t="shared" si="34"/>
        <v>1</v>
      </c>
      <c r="AD113" s="12">
        <f t="shared" si="35"/>
        <v>105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38"/>
        <v>1</v>
      </c>
      <c r="AL113" s="12">
        <f t="shared" si="39"/>
        <v>1</v>
      </c>
      <c r="AM113" s="12">
        <f t="shared" si="40"/>
        <v>1</v>
      </c>
    </row>
    <row r="114" spans="1:39" ht="12" customHeight="1" x14ac:dyDescent="0.15">
      <c r="A114" s="5">
        <f t="shared" si="25"/>
        <v>0</v>
      </c>
      <c r="B114" s="5">
        <f t="shared" si="26"/>
        <v>0</v>
      </c>
      <c r="C114" s="14">
        <f t="shared" si="41"/>
        <v>104</v>
      </c>
      <c r="F114" s="241">
        <f>VLOOKUP(C114,Blad1!$A:$C,3,0)</f>
        <v>181</v>
      </c>
      <c r="G114" s="67" t="str">
        <f t="shared" si="42"/>
        <v/>
      </c>
      <c r="H114" s="4" t="str">
        <f>IF(G114="I",$K114,IF(G114="II",$K114-SUM(H$8:H113),IF(G114="III",$K114-SUM(H$8:H113),IF(G114="IV",$K114-SUM(H$8:H113),IF(G114="V",1-SUM(H$8:H113)," ")))))</f>
        <v xml:space="preserve"> </v>
      </c>
      <c r="I114" s="68" t="str">
        <f t="shared" si="46"/>
        <v/>
      </c>
      <c r="J114" s="43" t="str">
        <f>IF(I114="A",$K114,IF(I114="B",$K114-SUM(J$8:J113),IF(I114="C",$K114-SUM(J$8:J113),IF(I114="D",$K114-SUM(J$8:J113),IF(I114="E",1-SUM(J$8:J113)," ")))))</f>
        <v xml:space="preserve"> </v>
      </c>
      <c r="K114" s="1">
        <f>IF(C$4=0,0,(SUM(D$8:D114)/C$4))</f>
        <v>0</v>
      </c>
      <c r="L114" s="9" t="str">
        <f t="shared" si="27"/>
        <v xml:space="preserve"> </v>
      </c>
      <c r="M114" s="2" t="str">
        <f>IF(U114=2,K114,IF(W114=2,K114-SUM(M$8:M113),IF(X114=2,K114-SUM(M$8:M113),IF(X113=2,1-SUM(M$8:M113)," "))))</f>
        <v xml:space="preserve"> </v>
      </c>
      <c r="N114" s="1" t="str">
        <f t="shared" si="28"/>
        <v xml:space="preserve"> </v>
      </c>
      <c r="P114" s="3" t="str">
        <f>IF(O114="Plus",$K114,IF(O114="Basis",$K114-SUM(P$8:P113),IF(O114="Breedte",$K114-SUM(P$8:P113),IF(O113="Breedte",1-SUM(P$8:P113)," "))))</f>
        <v xml:space="preserve"> </v>
      </c>
      <c r="Q114" s="57" t="str">
        <f t="shared" si="44"/>
        <v/>
      </c>
      <c r="R114" s="123">
        <f t="shared" si="43"/>
        <v>181</v>
      </c>
      <c r="S114" s="12">
        <f t="shared" si="29"/>
        <v>104</v>
      </c>
      <c r="T114" s="18">
        <f t="shared" si="30"/>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1"/>
        <v>1</v>
      </c>
      <c r="Z114" s="12">
        <f t="shared" si="32"/>
        <v>1</v>
      </c>
      <c r="AA114" s="12">
        <f t="shared" si="33"/>
        <v>1</v>
      </c>
      <c r="AB114" s="12">
        <f t="shared" si="34"/>
        <v>1</v>
      </c>
      <c r="AD114" s="12">
        <f t="shared" si="35"/>
        <v>104</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38"/>
        <v>1</v>
      </c>
      <c r="AL114" s="12">
        <f t="shared" si="39"/>
        <v>1</v>
      </c>
      <c r="AM114" s="12">
        <f t="shared" si="40"/>
        <v>1</v>
      </c>
    </row>
    <row r="115" spans="1:39" ht="12" customHeight="1" x14ac:dyDescent="0.15">
      <c r="A115" s="5">
        <f t="shared" si="25"/>
        <v>0</v>
      </c>
      <c r="B115" s="5">
        <f t="shared" si="26"/>
        <v>0</v>
      </c>
      <c r="C115" s="14">
        <f t="shared" si="41"/>
        <v>103</v>
      </c>
      <c r="F115" s="241">
        <f>VLOOKUP(C115,Blad1!$A:$C,3,0)</f>
        <v>181</v>
      </c>
      <c r="G115" s="67" t="str">
        <f t="shared" si="42"/>
        <v/>
      </c>
      <c r="H115" s="4" t="str">
        <f>IF(G115="I",$K115,IF(G115="II",$K115-SUM(H$8:H114),IF(G115="III",$K115-SUM(H$8:H114),IF(G115="IV",$K115-SUM(H$8:H114),IF(G115="V",1-SUM(H$8:H114)," ")))))</f>
        <v xml:space="preserve"> </v>
      </c>
      <c r="I115" s="68" t="str">
        <f t="shared" si="46"/>
        <v/>
      </c>
      <c r="J115" s="43" t="str">
        <f>IF(I115="A",$K115,IF(I115="B",$K115-SUM(J$8:J114),IF(I115="C",$K115-SUM(J$8:J114),IF(I115="D",$K115-SUM(J$8:J114),IF(I115="E",1-SUM(J$8:J114)," ")))))</f>
        <v xml:space="preserve"> </v>
      </c>
      <c r="K115" s="1">
        <f>IF(C$4=0,0,(SUM(D$8:D115)/C$4))</f>
        <v>0</v>
      </c>
      <c r="L115" s="9" t="str">
        <f t="shared" si="27"/>
        <v xml:space="preserve"> </v>
      </c>
      <c r="M115" s="2" t="str">
        <f>IF(U115=2,K115,IF(W115=2,K115-SUM(M$8:M114),IF(X115=2,K115-SUM(M$8:M114),IF(X114=2,1-SUM(M$8:M114)," "))))</f>
        <v xml:space="preserve"> </v>
      </c>
      <c r="N115" s="1" t="str">
        <f t="shared" si="28"/>
        <v xml:space="preserve"> </v>
      </c>
      <c r="P115" s="3" t="str">
        <f>IF(O115="Plus",$K115,IF(O115="Basis",$K115-SUM(P$8:P114),IF(O115="Breedte",$K115-SUM(P$8:P114),IF(O114="Breedte",1-SUM(P$8:P114)," "))))</f>
        <v xml:space="preserve"> </v>
      </c>
      <c r="Q115" s="57" t="str">
        <f t="shared" si="44"/>
        <v/>
      </c>
      <c r="R115" s="123">
        <f t="shared" si="43"/>
        <v>181</v>
      </c>
      <c r="S115" s="12">
        <f t="shared" si="29"/>
        <v>103</v>
      </c>
      <c r="T115" s="18">
        <f t="shared" si="30"/>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1"/>
        <v>1</v>
      </c>
      <c r="Z115" s="12">
        <f t="shared" si="32"/>
        <v>1</v>
      </c>
      <c r="AA115" s="12">
        <f t="shared" si="33"/>
        <v>1</v>
      </c>
      <c r="AB115" s="12">
        <f t="shared" si="34"/>
        <v>1</v>
      </c>
      <c r="AD115" s="12">
        <f t="shared" si="35"/>
        <v>103</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38"/>
        <v>1</v>
      </c>
      <c r="AL115" s="12">
        <f t="shared" si="39"/>
        <v>1</v>
      </c>
      <c r="AM115" s="12">
        <f t="shared" si="40"/>
        <v>1</v>
      </c>
    </row>
    <row r="116" spans="1:39" ht="12" customHeight="1" x14ac:dyDescent="0.15">
      <c r="A116" s="5">
        <f t="shared" si="25"/>
        <v>0</v>
      </c>
      <c r="B116" s="5">
        <f t="shared" si="26"/>
        <v>0</v>
      </c>
      <c r="C116" s="14">
        <f t="shared" si="41"/>
        <v>102</v>
      </c>
      <c r="F116" s="241">
        <f>VLOOKUP(C116,Blad1!$A:$C,3,0)</f>
        <v>180</v>
      </c>
      <c r="G116" s="67" t="str">
        <f t="shared" si="42"/>
        <v/>
      </c>
      <c r="H116" s="4" t="str">
        <f>IF(G116="I",$K116,IF(G116="II",$K116-SUM(H$8:H115),IF(G116="III",$K116-SUM(H$8:H115),IF(G116="IV",$K116-SUM(H$8:H115),IF(G116="V",1-SUM(H$8:H115)," ")))))</f>
        <v xml:space="preserve"> </v>
      </c>
      <c r="I116" s="68" t="str">
        <f t="shared" si="46"/>
        <v/>
      </c>
      <c r="J116" s="43" t="str">
        <f>IF(I116="A",$K116,IF(I116="B",$K116-SUM(J$8:J115),IF(I116="C",$K116-SUM(J$8:J115),IF(I116="D",$K116-SUM(J$8:J115),IF(I116="E",1-SUM(J$8:J115)," ")))))</f>
        <v xml:space="preserve"> </v>
      </c>
      <c r="K116" s="1">
        <f>IF(C$4=0,0,(SUM(D$8:D116)/C$4))</f>
        <v>0</v>
      </c>
      <c r="L116" s="9" t="str">
        <f t="shared" si="27"/>
        <v xml:space="preserve"> </v>
      </c>
      <c r="M116" s="2" t="str">
        <f>IF(U116=2,K116,IF(W116=2,K116-SUM(M$8:M115),IF(X116=2,K116-SUM(M$8:M115),IF(X115=2,1-SUM(M$8:M115)," "))))</f>
        <v xml:space="preserve"> </v>
      </c>
      <c r="N116" s="1" t="str">
        <f t="shared" si="28"/>
        <v xml:space="preserve"> </v>
      </c>
      <c r="P116" s="3" t="str">
        <f>IF(O116="Plus",$K116,IF(O116="Basis",$K116-SUM(P$8:P115),IF(O116="Breedte",$K116-SUM(P$8:P115),IF(O115="Breedte",1-SUM(P$8:P115)," "))))</f>
        <v xml:space="preserve"> </v>
      </c>
      <c r="Q116" s="57" t="str">
        <f t="shared" si="44"/>
        <v/>
      </c>
      <c r="R116" s="123">
        <f t="shared" si="43"/>
        <v>180</v>
      </c>
      <c r="S116" s="12">
        <f t="shared" si="29"/>
        <v>102</v>
      </c>
      <c r="T116" s="18">
        <f t="shared" si="30"/>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1"/>
        <v>1</v>
      </c>
      <c r="Z116" s="12">
        <f t="shared" si="32"/>
        <v>1</v>
      </c>
      <c r="AA116" s="12">
        <f t="shared" si="33"/>
        <v>1</v>
      </c>
      <c r="AB116" s="12">
        <f t="shared" si="34"/>
        <v>1</v>
      </c>
      <c r="AD116" s="12">
        <f t="shared" si="35"/>
        <v>102</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38"/>
        <v>1</v>
      </c>
      <c r="AL116" s="12">
        <f t="shared" si="39"/>
        <v>1</v>
      </c>
      <c r="AM116" s="12">
        <f t="shared" si="40"/>
        <v>1</v>
      </c>
    </row>
    <row r="117" spans="1:39" ht="12" customHeight="1" x14ac:dyDescent="0.15">
      <c r="A117" s="5">
        <f t="shared" si="25"/>
        <v>0</v>
      </c>
      <c r="B117" s="5">
        <f t="shared" si="26"/>
        <v>0</v>
      </c>
      <c r="C117" s="14">
        <f t="shared" si="41"/>
        <v>101</v>
      </c>
      <c r="F117" s="241">
        <f>VLOOKUP(C117,Blad1!$A:$C,3,0)</f>
        <v>180</v>
      </c>
      <c r="G117" s="67" t="str">
        <f t="shared" si="42"/>
        <v/>
      </c>
      <c r="H117" s="4" t="str">
        <f>IF(G117="I",$K117,IF(G117="II",$K117-SUM(H$8:H116),IF(G117="III",$K117-SUM(H$8:H116),IF(G117="IV",$K117-SUM(H$8:H116),IF(G117="V",1-SUM(H$8:H116)," ")))))</f>
        <v xml:space="preserve"> </v>
      </c>
      <c r="I117" s="68" t="str">
        <f t="shared" si="46"/>
        <v/>
      </c>
      <c r="J117" s="43" t="str">
        <f>IF(I117="A",$K117,IF(I117="B",$K117-SUM(J$8:J116),IF(I117="C",$K117-SUM(J$8:J116),IF(I117="D",$K117-SUM(J$8:J116),IF(I117="E",1-SUM(J$8:J116)," ")))))</f>
        <v xml:space="preserve"> </v>
      </c>
      <c r="K117" s="1">
        <f>IF(C$4=0,0,(SUM(D$8:D117)/C$4))</f>
        <v>0</v>
      </c>
      <c r="L117" s="9" t="str">
        <f t="shared" si="27"/>
        <v xml:space="preserve"> </v>
      </c>
      <c r="M117" s="2" t="str">
        <f>IF(U117=2,K117,IF(W117=2,K117-SUM(M$8:M116),IF(X117=2,K117-SUM(M$8:M116),IF(X116=2,1-SUM(M$8:M116)," "))))</f>
        <v xml:space="preserve"> </v>
      </c>
      <c r="N117" s="1" t="str">
        <f t="shared" si="28"/>
        <v xml:space="preserve"> </v>
      </c>
      <c r="P117" s="3" t="str">
        <f>IF(O117="Plus",$K117,IF(O117="Basis",$K117-SUM(P$8:P116),IF(O117="Breedte",$K117-SUM(P$8:P116),IF(O116="Breedte",1-SUM(P$8:P116)," "))))</f>
        <v xml:space="preserve"> </v>
      </c>
      <c r="Q117" s="57" t="str">
        <f t="shared" si="44"/>
        <v/>
      </c>
      <c r="R117" s="123">
        <f t="shared" si="43"/>
        <v>180</v>
      </c>
      <c r="S117" s="12">
        <f t="shared" si="29"/>
        <v>101</v>
      </c>
      <c r="T117" s="18">
        <f t="shared" si="30"/>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1"/>
        <v>1</v>
      </c>
      <c r="Z117" s="12">
        <f t="shared" si="32"/>
        <v>1</v>
      </c>
      <c r="AA117" s="12">
        <f t="shared" si="33"/>
        <v>1</v>
      </c>
      <c r="AB117" s="12">
        <f t="shared" si="34"/>
        <v>1</v>
      </c>
      <c r="AD117" s="12">
        <f t="shared" si="35"/>
        <v>101</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38"/>
        <v>1</v>
      </c>
      <c r="AL117" s="12">
        <f t="shared" si="39"/>
        <v>1</v>
      </c>
      <c r="AM117" s="12">
        <f t="shared" si="40"/>
        <v>1</v>
      </c>
    </row>
    <row r="118" spans="1:39" ht="12" customHeight="1" x14ac:dyDescent="0.15">
      <c r="A118" s="5">
        <f t="shared" si="25"/>
        <v>0</v>
      </c>
      <c r="B118" s="5">
        <f t="shared" si="26"/>
        <v>0</v>
      </c>
      <c r="C118" s="14">
        <f t="shared" si="41"/>
        <v>100</v>
      </c>
      <c r="F118" s="241">
        <f>VLOOKUP(C118,Blad1!$A:$C,3,0)</f>
        <v>179</v>
      </c>
      <c r="G118" s="67" t="str">
        <f t="shared" si="42"/>
        <v/>
      </c>
      <c r="H118" s="4" t="str">
        <f>IF(G118="I",$K118,IF(G118="II",$K118-SUM(H$8:H117),IF(G118="III",$K118-SUM(H$8:H117),IF(G118="IV",$K118-SUM(H$8:H117),IF(G118="V",1-SUM(H$8:H117)," ")))))</f>
        <v xml:space="preserve"> </v>
      </c>
      <c r="I118" s="68" t="str">
        <f t="shared" si="46"/>
        <v/>
      </c>
      <c r="J118" s="43" t="str">
        <f>IF(I118="A",$K118,IF(I118="B",$K118-SUM(J$8:J117),IF(I118="C",$K118-SUM(J$8:J117),IF(I118="D",$K118-SUM(J$8:J117),IF(I118="E",1-SUM(J$8:J117)," ")))))</f>
        <v xml:space="preserve"> </v>
      </c>
      <c r="K118" s="1">
        <f>IF(C$4=0,0,(SUM(D$8:D118)/C$4))</f>
        <v>0</v>
      </c>
      <c r="L118" s="9" t="str">
        <f t="shared" si="27"/>
        <v xml:space="preserve"> </v>
      </c>
      <c r="M118" s="2" t="str">
        <f>IF(U118=2,K118,IF(W118=2,K118-SUM(M$8:M117),IF(X118=2,K118-SUM(M$8:M117),IF(X117=2,1-SUM(M$8:M117)," "))))</f>
        <v xml:space="preserve"> </v>
      </c>
      <c r="N118" s="1" t="str">
        <f t="shared" si="28"/>
        <v xml:space="preserve"> </v>
      </c>
      <c r="P118" s="3" t="str">
        <f>IF(O118="Plus",$K118,IF(O118="Basis",$K118-SUM(P$8:P117),IF(O118="Breedte",$K118-SUM(P$8:P117),IF(O117="Breedte",1-SUM(P$8:P117)," "))))</f>
        <v xml:space="preserve"> </v>
      </c>
      <c r="Q118" s="57" t="str">
        <f t="shared" si="44"/>
        <v/>
      </c>
      <c r="R118" s="123">
        <f t="shared" si="43"/>
        <v>179</v>
      </c>
      <c r="S118" s="12">
        <f t="shared" si="29"/>
        <v>100</v>
      </c>
      <c r="T118" s="18">
        <f t="shared" si="30"/>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1"/>
        <v>1</v>
      </c>
      <c r="Z118" s="12">
        <f t="shared" si="32"/>
        <v>1</v>
      </c>
      <c r="AA118" s="12">
        <f t="shared" si="33"/>
        <v>1</v>
      </c>
      <c r="AB118" s="12">
        <f t="shared" si="34"/>
        <v>1</v>
      </c>
      <c r="AD118" s="12">
        <f t="shared" si="35"/>
        <v>100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38"/>
        <v>1</v>
      </c>
      <c r="AL118" s="12">
        <f t="shared" si="39"/>
        <v>1</v>
      </c>
      <c r="AM118" s="12">
        <f t="shared" si="40"/>
        <v>1</v>
      </c>
    </row>
    <row r="119" spans="1:39" ht="12" customHeight="1" x14ac:dyDescent="0.15">
      <c r="A119" s="5">
        <f t="shared" si="25"/>
        <v>0</v>
      </c>
      <c r="B119" s="5">
        <f t="shared" si="26"/>
        <v>0</v>
      </c>
      <c r="C119" s="14">
        <f t="shared" si="41"/>
        <v>99</v>
      </c>
      <c r="F119" s="241">
        <f>VLOOKUP(C119,Blad1!$A:$C,3,0)</f>
        <v>179</v>
      </c>
      <c r="G119" s="67" t="str">
        <f t="shared" si="42"/>
        <v/>
      </c>
      <c r="H119" s="4" t="str">
        <f>IF(G119="I",$K119,IF(G119="II",$K119-SUM(H$8:H118),IF(G119="III",$K119-SUM(H$8:H118),IF(G119="IV",$K119-SUM(H$8:H118),IF(G119="V",1-SUM(H$8:H118)," ")))))</f>
        <v xml:space="preserve"> </v>
      </c>
      <c r="I119" s="68" t="str">
        <f t="shared" si="46"/>
        <v/>
      </c>
      <c r="J119" s="43" t="str">
        <f>IF(I119="A",$K119,IF(I119="B",$K119-SUM(J$8:J118),IF(I119="C",$K119-SUM(J$8:J118),IF(I119="D",$K119-SUM(J$8:J118),IF(I119="E",1-SUM(J$8:J118)," ")))))</f>
        <v xml:space="preserve"> </v>
      </c>
      <c r="K119" s="1">
        <f>IF(C$4=0,0,(SUM(D$8:D119)/C$4))</f>
        <v>0</v>
      </c>
      <c r="L119" s="9" t="str">
        <f t="shared" si="27"/>
        <v xml:space="preserve"> </v>
      </c>
      <c r="M119" s="2" t="str">
        <f>IF(U119=2,K119,IF(W119=2,K119-SUM(M$8:M118),IF(X119=2,K119-SUM(M$8:M118),IF(X118=2,1-SUM(M$8:M118)," "))))</f>
        <v xml:space="preserve"> </v>
      </c>
      <c r="N119" s="1" t="str">
        <f t="shared" si="28"/>
        <v xml:space="preserve"> </v>
      </c>
      <c r="P119" s="3" t="str">
        <f>IF(O119="Plus",$K119,IF(O119="Basis",$K119-SUM(P$8:P118),IF(O119="Breedte",$K119-SUM(P$8:P118),IF(O118="Breedte",1-SUM(P$8:P118)," "))))</f>
        <v xml:space="preserve"> </v>
      </c>
      <c r="Q119" s="57" t="str">
        <f t="shared" si="44"/>
        <v/>
      </c>
      <c r="R119" s="123">
        <f t="shared" si="43"/>
        <v>179</v>
      </c>
      <c r="S119" s="12">
        <f t="shared" si="29"/>
        <v>99</v>
      </c>
      <c r="T119" s="18">
        <f t="shared" si="30"/>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1"/>
        <v>1</v>
      </c>
      <c r="Z119" s="12">
        <f t="shared" si="32"/>
        <v>1</v>
      </c>
      <c r="AA119" s="12">
        <f t="shared" si="33"/>
        <v>1</v>
      </c>
      <c r="AB119" s="12">
        <f t="shared" si="34"/>
        <v>1</v>
      </c>
      <c r="AD119" s="12">
        <f t="shared" si="35"/>
        <v>99</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38"/>
        <v>1</v>
      </c>
      <c r="AL119" s="12">
        <f t="shared" si="39"/>
        <v>1</v>
      </c>
      <c r="AM119" s="12">
        <f t="shared" si="40"/>
        <v>1</v>
      </c>
    </row>
    <row r="120" spans="1:39" ht="12" customHeight="1" x14ac:dyDescent="0.15">
      <c r="A120" s="5">
        <f t="shared" si="25"/>
        <v>0</v>
      </c>
      <c r="B120" s="5">
        <f t="shared" si="26"/>
        <v>0</v>
      </c>
      <c r="C120" s="14">
        <f t="shared" si="41"/>
        <v>98</v>
      </c>
      <c r="F120" s="241">
        <f>VLOOKUP(C120,Blad1!$A:$C,3,0)</f>
        <v>178</v>
      </c>
      <c r="G120" s="67" t="str">
        <f t="shared" si="42"/>
        <v/>
      </c>
      <c r="H120" s="4" t="str">
        <f>IF(G120="I",$K120,IF(G120="II",$K120-SUM(H$8:H119),IF(G120="III",$K120-SUM(H$8:H119),IF(G120="IV",$K120-SUM(H$8:H119),IF(G120="V",1-SUM(H$8:H119)," ")))))</f>
        <v xml:space="preserve"> </v>
      </c>
      <c r="I120" s="68" t="str">
        <f t="shared" si="46"/>
        <v/>
      </c>
      <c r="J120" s="43" t="str">
        <f>IF(I120="A",$K120,IF(I120="B",$K120-SUM(J$8:J119),IF(I120="C",$K120-SUM(J$8:J119),IF(I120="D",$K120-SUM(J$8:J119),IF(I120="E",1-SUM(J$8:J119)," ")))))</f>
        <v xml:space="preserve"> </v>
      </c>
      <c r="K120" s="1">
        <f>IF(C$4=0,0,(SUM(D$8:D120)/C$4))</f>
        <v>0</v>
      </c>
      <c r="L120" s="9" t="str">
        <f t="shared" si="27"/>
        <v xml:space="preserve"> </v>
      </c>
      <c r="M120" s="2" t="str">
        <f>IF(U120=2,K120,IF(W120=2,K120-SUM(M$8:M119),IF(X120=2,K120-SUM(M$8:M119),IF(X119=2,1-SUM(M$8:M119)," "))))</f>
        <v xml:space="preserve"> </v>
      </c>
      <c r="N120" s="1" t="str">
        <f t="shared" si="28"/>
        <v xml:space="preserve"> </v>
      </c>
      <c r="P120" s="3" t="str">
        <f>IF(O120="Plus",$K120,IF(O120="Basis",$K120-SUM(P$8:P119),IF(O120="Breedte",$K120-SUM(P$8:P119),IF(O119="Breedte",1-SUM(P$8:P119)," "))))</f>
        <v xml:space="preserve"> </v>
      </c>
      <c r="Q120" s="57" t="str">
        <f t="shared" si="44"/>
        <v/>
      </c>
      <c r="R120" s="123">
        <f t="shared" si="43"/>
        <v>178</v>
      </c>
      <c r="S120" s="12">
        <f t="shared" si="29"/>
        <v>98</v>
      </c>
      <c r="T120" s="18">
        <f t="shared" si="30"/>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1"/>
        <v>1</v>
      </c>
      <c r="Z120" s="12">
        <f t="shared" si="32"/>
        <v>1</v>
      </c>
      <c r="AA120" s="12">
        <f t="shared" si="33"/>
        <v>1</v>
      </c>
      <c r="AB120" s="12">
        <f t="shared" si="34"/>
        <v>1</v>
      </c>
      <c r="AD120" s="12">
        <f t="shared" si="35"/>
        <v>98</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38"/>
        <v>1</v>
      </c>
      <c r="AL120" s="12">
        <f t="shared" si="39"/>
        <v>1</v>
      </c>
      <c r="AM120" s="12">
        <f t="shared" si="40"/>
        <v>1</v>
      </c>
    </row>
    <row r="121" spans="1:39" ht="12" customHeight="1" x14ac:dyDescent="0.15">
      <c r="A121" s="5">
        <f t="shared" si="25"/>
        <v>0</v>
      </c>
      <c r="B121" s="5">
        <f t="shared" si="26"/>
        <v>0</v>
      </c>
      <c r="C121" s="14">
        <f t="shared" si="41"/>
        <v>97</v>
      </c>
      <c r="F121" s="241">
        <f>VLOOKUP(C121,Blad1!$A:$C,3,0)</f>
        <v>178</v>
      </c>
      <c r="G121" s="67" t="str">
        <f t="shared" si="42"/>
        <v/>
      </c>
      <c r="H121" s="4" t="str">
        <f>IF(G121="I",$K121,IF(G121="II",$K121-SUM(H$8:H120),IF(G121="III",$K121-SUM(H$8:H120),IF(G121="IV",$K121-SUM(H$8:H120),IF(G121="V",1-SUM(H$8:H120)," ")))))</f>
        <v xml:space="preserve"> </v>
      </c>
      <c r="I121" s="68" t="str">
        <f t="shared" si="46"/>
        <v/>
      </c>
      <c r="J121" s="43" t="str">
        <f>IF(I121="A",$K121,IF(I121="B",$K121-SUM(J$8:J120),IF(I121="C",$K121-SUM(J$8:J120),IF(I121="D",$K121-SUM(J$8:J120),IF(I121="E",1-SUM(J$8:J120)," ")))))</f>
        <v xml:space="preserve"> </v>
      </c>
      <c r="K121" s="1">
        <f>IF(C$4=0,0,(SUM(D$8:D121)/C$4))</f>
        <v>0</v>
      </c>
      <c r="L121" s="9" t="str">
        <f t="shared" si="27"/>
        <v xml:space="preserve"> </v>
      </c>
      <c r="M121" s="2" t="str">
        <f>IF(U121=2,K121,IF(W121=2,K121-SUM(M$8:M120),IF(X121=2,K121-SUM(M$8:M120),IF(X120=2,1-SUM(M$8:M120)," "))))</f>
        <v xml:space="preserve"> </v>
      </c>
      <c r="N121" s="1" t="str">
        <f t="shared" si="28"/>
        <v xml:space="preserve"> </v>
      </c>
      <c r="P121" s="3" t="str">
        <f>IF(O121="Plus",$K121,IF(O121="Basis",$K121-SUM(P$8:P120),IF(O121="Breedte",$K121-SUM(P$8:P120),IF(O120="Breedte",1-SUM(P$8:P120)," "))))</f>
        <v xml:space="preserve"> </v>
      </c>
      <c r="Q121" s="57" t="str">
        <f t="shared" si="44"/>
        <v/>
      </c>
      <c r="R121" s="123">
        <f t="shared" si="43"/>
        <v>178</v>
      </c>
      <c r="S121" s="12">
        <f t="shared" si="29"/>
        <v>97</v>
      </c>
      <c r="T121" s="18">
        <f t="shared" si="30"/>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1"/>
        <v>1</v>
      </c>
      <c r="Z121" s="12">
        <f t="shared" si="32"/>
        <v>1</v>
      </c>
      <c r="AA121" s="12">
        <f t="shared" si="33"/>
        <v>1</v>
      </c>
      <c r="AB121" s="12">
        <f t="shared" si="34"/>
        <v>1</v>
      </c>
      <c r="AD121" s="12">
        <f t="shared" si="35"/>
        <v>97</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38"/>
        <v>1</v>
      </c>
      <c r="AL121" s="12">
        <f t="shared" si="39"/>
        <v>1</v>
      </c>
      <c r="AM121" s="12">
        <f t="shared" si="40"/>
        <v>1</v>
      </c>
    </row>
    <row r="122" spans="1:39" ht="12" customHeight="1" x14ac:dyDescent="0.15">
      <c r="A122" s="5">
        <f t="shared" si="25"/>
        <v>0</v>
      </c>
      <c r="B122" s="5">
        <f t="shared" si="26"/>
        <v>0</v>
      </c>
      <c r="C122" s="14">
        <f t="shared" si="41"/>
        <v>96</v>
      </c>
      <c r="F122" s="241">
        <f>VLOOKUP(C122,Blad1!$A:$C,3,0)</f>
        <v>177</v>
      </c>
      <c r="G122" s="67" t="str">
        <f t="shared" si="42"/>
        <v/>
      </c>
      <c r="H122" s="4" t="str">
        <f>IF(G122="I",$K122,IF(G122="II",$K122-SUM(H$8:H121),IF(G122="III",$K122-SUM(H$8:H121),IF(G122="IV",$K122-SUM(H$8:H121),IF(G122="V",1-SUM(H$8:H121)," ")))))</f>
        <v xml:space="preserve"> </v>
      </c>
      <c r="I122" s="68" t="str">
        <f t="shared" si="46"/>
        <v/>
      </c>
      <c r="J122" s="43" t="str">
        <f>IF(I122="A",$K122,IF(I122="B",$K122-SUM(J$8:J121),IF(I122="C",$K122-SUM(J$8:J121),IF(I122="D",$K122-SUM(J$8:J121),IF(I122="E",1-SUM(J$8:J121)," ")))))</f>
        <v xml:space="preserve"> </v>
      </c>
      <c r="K122" s="1">
        <f>IF(C$4=0,0,(SUM(D$8:D122)/C$4))</f>
        <v>0</v>
      </c>
      <c r="L122" s="9" t="str">
        <f t="shared" si="27"/>
        <v xml:space="preserve"> </v>
      </c>
      <c r="M122" s="2" t="str">
        <f>IF(U122=2,K122,IF(W122=2,K122-SUM(M$8:M121),IF(X122=2,K122-SUM(M$8:M121),IF(X121=2,1-SUM(M$8:M121)," "))))</f>
        <v xml:space="preserve"> </v>
      </c>
      <c r="N122" s="1" t="str">
        <f t="shared" si="28"/>
        <v xml:space="preserve"> </v>
      </c>
      <c r="P122" s="3" t="str">
        <f>IF(O122="Plus",$K122,IF(O122="Basis",$K122-SUM(P$8:P121),IF(O122="Breedte",$K122-SUM(P$8:P121),IF(O121="Breedte",1-SUM(P$8:P121)," "))))</f>
        <v xml:space="preserve"> </v>
      </c>
      <c r="Q122" s="57" t="str">
        <f t="shared" si="44"/>
        <v/>
      </c>
      <c r="R122" s="123">
        <f t="shared" si="43"/>
        <v>177</v>
      </c>
      <c r="S122" s="12">
        <f t="shared" si="29"/>
        <v>96</v>
      </c>
      <c r="T122" s="18">
        <f t="shared" si="30"/>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1"/>
        <v>1</v>
      </c>
      <c r="Z122" s="12">
        <f t="shared" si="32"/>
        <v>1</v>
      </c>
      <c r="AA122" s="12">
        <f t="shared" si="33"/>
        <v>1</v>
      </c>
      <c r="AB122" s="12">
        <f t="shared" si="34"/>
        <v>1</v>
      </c>
      <c r="AD122" s="12">
        <f t="shared" si="35"/>
        <v>96</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38"/>
        <v>1</v>
      </c>
      <c r="AL122" s="12">
        <f t="shared" si="39"/>
        <v>1</v>
      </c>
      <c r="AM122" s="12">
        <f t="shared" si="40"/>
        <v>1</v>
      </c>
    </row>
    <row r="123" spans="1:39" ht="12" customHeight="1" x14ac:dyDescent="0.15">
      <c r="A123" s="5">
        <f t="shared" si="25"/>
        <v>0</v>
      </c>
      <c r="B123" s="5">
        <f t="shared" si="26"/>
        <v>0</v>
      </c>
      <c r="C123" s="14">
        <f t="shared" si="41"/>
        <v>95</v>
      </c>
      <c r="F123" s="241">
        <f>VLOOKUP(C123,Blad1!$A:$C,3,0)</f>
        <v>176</v>
      </c>
      <c r="G123" s="67" t="str">
        <f t="shared" si="42"/>
        <v/>
      </c>
      <c r="H123" s="4" t="str">
        <f>IF(G123="I",$K123,IF(G123="II",$K123-SUM(H$8:H122),IF(G123="III",$K123-SUM(H$8:H122),IF(G123="IV",$K123-SUM(H$8:H122),IF(G123="V",1-SUM(H$8:H122)," ")))))</f>
        <v xml:space="preserve"> </v>
      </c>
      <c r="I123" s="68" t="str">
        <f t="shared" si="46"/>
        <v/>
      </c>
      <c r="J123" s="43" t="str">
        <f>IF(I123="A",$K123,IF(I123="B",$K123-SUM(J$8:J122),IF(I123="C",$K123-SUM(J$8:J122),IF(I123="D",$K123-SUM(J$8:J122),IF(I123="E",1-SUM(J$8:J122)," ")))))</f>
        <v xml:space="preserve"> </v>
      </c>
      <c r="K123" s="1">
        <f>IF(C$4=0,0,(SUM(D$8:D123)/C$4))</f>
        <v>0</v>
      </c>
      <c r="L123" s="9" t="str">
        <f t="shared" si="27"/>
        <v xml:space="preserve"> </v>
      </c>
      <c r="M123" s="2" t="str">
        <f>IF(U123=2,K123,IF(W123=2,K123-SUM(M$8:M122),IF(X123=2,K123-SUM(M$8:M122),IF(X122=2,1-SUM(M$8:M122)," "))))</f>
        <v xml:space="preserve"> </v>
      </c>
      <c r="N123" s="1" t="str">
        <f t="shared" si="28"/>
        <v xml:space="preserve"> </v>
      </c>
      <c r="P123" s="3" t="str">
        <f>IF(O123="Plus",$K123,IF(O123="Basis",$K123-SUM(P$8:P122),IF(O123="Breedte",$K123-SUM(P$8:P122),IF(O122="Breedte",1-SUM(P$8:P122)," "))))</f>
        <v xml:space="preserve"> </v>
      </c>
      <c r="Q123" s="57" t="str">
        <f t="shared" si="44"/>
        <v/>
      </c>
      <c r="R123" s="123">
        <f t="shared" si="43"/>
        <v>176</v>
      </c>
      <c r="S123" s="12">
        <f t="shared" si="29"/>
        <v>95</v>
      </c>
      <c r="T123" s="18">
        <f t="shared" si="30"/>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1"/>
        <v>1</v>
      </c>
      <c r="Z123" s="12">
        <f t="shared" si="32"/>
        <v>1</v>
      </c>
      <c r="AA123" s="12">
        <f t="shared" si="33"/>
        <v>1</v>
      </c>
      <c r="AB123" s="12">
        <f t="shared" si="34"/>
        <v>1</v>
      </c>
      <c r="AD123" s="12">
        <f t="shared" si="35"/>
        <v>95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38"/>
        <v>1</v>
      </c>
      <c r="AL123" s="12">
        <f t="shared" si="39"/>
        <v>1</v>
      </c>
      <c r="AM123" s="12">
        <f t="shared" si="40"/>
        <v>1</v>
      </c>
    </row>
    <row r="124" spans="1:39" ht="12" customHeight="1" x14ac:dyDescent="0.15">
      <c r="A124" s="5">
        <f t="shared" si="25"/>
        <v>0</v>
      </c>
      <c r="B124" s="5">
        <f t="shared" si="26"/>
        <v>0</v>
      </c>
      <c r="C124" s="14">
        <f t="shared" si="41"/>
        <v>94</v>
      </c>
      <c r="F124" s="241">
        <f>VLOOKUP(C124,Blad1!$A:$C,3,0)</f>
        <v>176</v>
      </c>
      <c r="G124" s="67" t="str">
        <f t="shared" si="42"/>
        <v/>
      </c>
      <c r="H124" s="4" t="str">
        <f>IF(G124="I",$K124,IF(G124="II",$K124-SUM(H$8:H123),IF(G124="III",$K124-SUM(H$8:H123),IF(G124="IV",$K124-SUM(H$8:H123),IF(G124="V",1-SUM(H$8:H123)," ")))))</f>
        <v xml:space="preserve"> </v>
      </c>
      <c r="I124" s="68" t="str">
        <f t="shared" si="46"/>
        <v/>
      </c>
      <c r="J124" s="43" t="str">
        <f>IF(I124="A",$K124,IF(I124="B",$K124-SUM(J$8:J123),IF(I124="C",$K124-SUM(J$8:J123),IF(I124="D",$K124-SUM(J$8:J123),IF(I124="E",1-SUM(J$8:J123)," ")))))</f>
        <v xml:space="preserve"> </v>
      </c>
      <c r="K124" s="1">
        <f>IF(C$4=0,0,(SUM(D$8:D124)/C$4))</f>
        <v>0</v>
      </c>
      <c r="L124" s="9" t="str">
        <f t="shared" si="27"/>
        <v xml:space="preserve"> </v>
      </c>
      <c r="M124" s="2" t="str">
        <f>IF(U124=2,K124,IF(W124=2,K124-SUM(M$8:M123),IF(X124=2,K124-SUM(M$8:M123),IF(X123=2,1-SUM(M$8:M123)," "))))</f>
        <v xml:space="preserve"> </v>
      </c>
      <c r="N124" s="1" t="str">
        <f t="shared" si="28"/>
        <v xml:space="preserve"> </v>
      </c>
      <c r="P124" s="3" t="str">
        <f>IF(O124="Plus",$K124,IF(O124="Basis",$K124-SUM(P$8:P123),IF(O124="Breedte",$K124-SUM(P$8:P123),IF(O123="Breedte",1-SUM(P$8:P123)," "))))</f>
        <v xml:space="preserve"> </v>
      </c>
      <c r="Q124" s="57" t="str">
        <f t="shared" si="44"/>
        <v/>
      </c>
      <c r="R124" s="123">
        <f t="shared" si="43"/>
        <v>176</v>
      </c>
      <c r="S124" s="12">
        <f t="shared" si="29"/>
        <v>94</v>
      </c>
      <c r="T124" s="18">
        <f t="shared" si="30"/>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1"/>
        <v>1</v>
      </c>
      <c r="Z124" s="12">
        <f t="shared" si="32"/>
        <v>1</v>
      </c>
      <c r="AA124" s="12">
        <f t="shared" si="33"/>
        <v>1</v>
      </c>
      <c r="AB124" s="12">
        <f t="shared" si="34"/>
        <v>1</v>
      </c>
      <c r="AD124" s="12">
        <f t="shared" si="35"/>
        <v>94</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38"/>
        <v>1</v>
      </c>
      <c r="AL124" s="12">
        <f t="shared" si="39"/>
        <v>1</v>
      </c>
      <c r="AM124" s="12">
        <f t="shared" si="40"/>
        <v>1</v>
      </c>
    </row>
    <row r="125" spans="1:39" ht="12" customHeight="1" x14ac:dyDescent="0.15">
      <c r="A125" s="5">
        <f t="shared" si="25"/>
        <v>0</v>
      </c>
      <c r="B125" s="5">
        <f t="shared" si="26"/>
        <v>0</v>
      </c>
      <c r="C125" s="14">
        <f t="shared" si="41"/>
        <v>93</v>
      </c>
      <c r="F125" s="241">
        <f>VLOOKUP(C125,Blad1!$A:$C,3,0)</f>
        <v>175</v>
      </c>
      <c r="G125" s="67" t="str">
        <f t="shared" si="42"/>
        <v/>
      </c>
      <c r="H125" s="4" t="str">
        <f>IF(G125="I",$K125,IF(G125="II",$K125-SUM(H$8:H124),IF(G125="III",$K125-SUM(H$8:H124),IF(G125="IV",$K125-SUM(H$8:H124),IF(G125="V",1-SUM(H$8:H124)," ")))))</f>
        <v xml:space="preserve"> </v>
      </c>
      <c r="I125" s="68" t="str">
        <f t="shared" si="46"/>
        <v/>
      </c>
      <c r="J125" s="43" t="str">
        <f>IF(I125="A",$K125,IF(I125="B",$K125-SUM(J$8:J124),IF(I125="C",$K125-SUM(J$8:J124),IF(I125="D",$K125-SUM(J$8:J124),IF(I125="E",1-SUM(J$8:J124)," ")))))</f>
        <v xml:space="preserve"> </v>
      </c>
      <c r="K125" s="1">
        <f>IF(C$4=0,0,(SUM(D$8:D125)/C$4))</f>
        <v>0</v>
      </c>
      <c r="L125" s="9" t="str">
        <f t="shared" si="27"/>
        <v xml:space="preserve"> </v>
      </c>
      <c r="M125" s="2" t="str">
        <f>IF(U125=2,K125,IF(W125=2,K125-SUM(M$8:M124),IF(X125=2,K125-SUM(M$8:M124),IF(X124=2,1-SUM(M$8:M124)," "))))</f>
        <v xml:space="preserve"> </v>
      </c>
      <c r="N125" s="1" t="str">
        <f t="shared" si="28"/>
        <v xml:space="preserve"> </v>
      </c>
      <c r="P125" s="3" t="str">
        <f>IF(O125="Plus",$K125,IF(O125="Basis",$K125-SUM(P$8:P124),IF(O125="Breedte",$K125-SUM(P$8:P124),IF(O124="Breedte",1-SUM(P$8:P124)," "))))</f>
        <v xml:space="preserve"> </v>
      </c>
      <c r="Q125" s="57" t="str">
        <f t="shared" si="44"/>
        <v/>
      </c>
      <c r="R125" s="123">
        <f t="shared" si="43"/>
        <v>175</v>
      </c>
      <c r="S125" s="12">
        <f t="shared" si="29"/>
        <v>93</v>
      </c>
      <c r="T125" s="18">
        <f t="shared" si="30"/>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1"/>
        <v>1</v>
      </c>
      <c r="Z125" s="12">
        <f t="shared" si="32"/>
        <v>1</v>
      </c>
      <c r="AA125" s="12">
        <f t="shared" si="33"/>
        <v>1</v>
      </c>
      <c r="AB125" s="12">
        <f t="shared" si="34"/>
        <v>1</v>
      </c>
      <c r="AD125" s="12">
        <f t="shared" si="35"/>
        <v>93</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38"/>
        <v>1</v>
      </c>
      <c r="AL125" s="12">
        <f t="shared" si="39"/>
        <v>1</v>
      </c>
      <c r="AM125" s="12">
        <f t="shared" si="40"/>
        <v>1</v>
      </c>
    </row>
    <row r="126" spans="1:39" ht="12" customHeight="1" x14ac:dyDescent="0.15">
      <c r="A126" s="5">
        <f t="shared" si="25"/>
        <v>0</v>
      </c>
      <c r="B126" s="5">
        <f t="shared" si="26"/>
        <v>0</v>
      </c>
      <c r="C126" s="14">
        <f t="shared" si="41"/>
        <v>92</v>
      </c>
      <c r="F126" s="241">
        <f>VLOOKUP(C126,Blad1!$A:$C,3,0)</f>
        <v>175</v>
      </c>
      <c r="G126" s="67" t="str">
        <f t="shared" si="42"/>
        <v/>
      </c>
      <c r="H126" s="4" t="str">
        <f>IF(G126="I",$K126,IF(G126="II",$K126-SUM(H$8:H125),IF(G126="III",$K126-SUM(H$8:H125),IF(G126="IV",$K126-SUM(H$8:H125),IF(G126="V",1-SUM(H$8:H125)," ")))))</f>
        <v xml:space="preserve"> </v>
      </c>
      <c r="I126" s="68" t="str">
        <f t="shared" si="46"/>
        <v/>
      </c>
      <c r="J126" s="43" t="str">
        <f>IF(I126="A",$K126,IF(I126="B",$K126-SUM(J$8:J125),IF(I126="C",$K126-SUM(J$8:J125),IF(I126="D",$K126-SUM(J$8:J125),IF(I126="E",1-SUM(J$8:J125)," ")))))</f>
        <v xml:space="preserve"> </v>
      </c>
      <c r="K126" s="1">
        <f>IF(C$4=0,0,(SUM(D$8:D126)/C$4))</f>
        <v>0</v>
      </c>
      <c r="L126" s="9" t="str">
        <f t="shared" si="27"/>
        <v xml:space="preserve"> </v>
      </c>
      <c r="M126" s="2" t="str">
        <f>IF(U126=2,K126,IF(W126=2,K126-SUM(M$8:M125),IF(X126=2,K126-SUM(M$8:M125),IF(X125=2,1-SUM(M$8:M125)," "))))</f>
        <v xml:space="preserve"> </v>
      </c>
      <c r="N126" s="1" t="str">
        <f t="shared" si="28"/>
        <v xml:space="preserve"> </v>
      </c>
      <c r="P126" s="3" t="str">
        <f>IF(O126="Plus",$K126,IF(O126="Basis",$K126-SUM(P$8:P125),IF(O126="Breedte",$K126-SUM(P$8:P125),IF(O125="Breedte",1-SUM(P$8:P125)," "))))</f>
        <v xml:space="preserve"> </v>
      </c>
      <c r="Q126" s="57" t="str">
        <f t="shared" si="44"/>
        <v/>
      </c>
      <c r="R126" s="123">
        <f t="shared" si="43"/>
        <v>175</v>
      </c>
      <c r="S126" s="12">
        <f t="shared" si="29"/>
        <v>92</v>
      </c>
      <c r="T126" s="18">
        <f t="shared" si="30"/>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1"/>
        <v>1</v>
      </c>
      <c r="Z126" s="12">
        <f t="shared" si="32"/>
        <v>1</v>
      </c>
      <c r="AA126" s="12">
        <f t="shared" si="33"/>
        <v>1</v>
      </c>
      <c r="AB126" s="12">
        <f t="shared" si="34"/>
        <v>1</v>
      </c>
      <c r="AD126" s="12">
        <f t="shared" si="35"/>
        <v>92</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38"/>
        <v>1</v>
      </c>
      <c r="AL126" s="12">
        <f t="shared" si="39"/>
        <v>1</v>
      </c>
      <c r="AM126" s="12">
        <f t="shared" si="40"/>
        <v>1</v>
      </c>
    </row>
    <row r="127" spans="1:39" ht="12" customHeight="1" x14ac:dyDescent="0.15">
      <c r="A127" s="5">
        <f t="shared" si="25"/>
        <v>0</v>
      </c>
      <c r="B127" s="5">
        <f t="shared" si="26"/>
        <v>0</v>
      </c>
      <c r="C127" s="14">
        <f t="shared" si="41"/>
        <v>91</v>
      </c>
      <c r="F127" s="241">
        <f>VLOOKUP(C127,Blad1!$A:$C,3,0)</f>
        <v>174</v>
      </c>
      <c r="G127" s="67" t="str">
        <f t="shared" si="42"/>
        <v/>
      </c>
      <c r="H127" s="4" t="str">
        <f>IF(G127="I",$K127,IF(G127="II",$K127-SUM(H$8:H126),IF(G127="III",$K127-SUM(H$8:H126),IF(G127="IV",$K127-SUM(H$8:H126),IF(G127="V",1-SUM(H$8:H126)," ")))))</f>
        <v xml:space="preserve"> </v>
      </c>
      <c r="I127" s="68" t="str">
        <f t="shared" si="46"/>
        <v/>
      </c>
      <c r="J127" s="43" t="str">
        <f>IF(I127="A",$K127,IF(I127="B",$K127-SUM(J$8:J126),IF(I127="C",$K127-SUM(J$8:J126),IF(I127="D",$K127-SUM(J$8:J126),IF(I127="E",1-SUM(J$8:J126)," ")))))</f>
        <v xml:space="preserve"> </v>
      </c>
      <c r="K127" s="1">
        <f>IF(C$4=0,0,(SUM(D$8:D127)/C$4))</f>
        <v>0</v>
      </c>
      <c r="L127" s="9" t="str">
        <f t="shared" si="27"/>
        <v xml:space="preserve"> </v>
      </c>
      <c r="M127" s="2" t="str">
        <f>IF(U127=2,K127,IF(W127=2,K127-SUM(M$8:M126),IF(X127=2,K127-SUM(M$8:M126),IF(X126=2,1-SUM(M$8:M126)," "))))</f>
        <v xml:space="preserve"> </v>
      </c>
      <c r="N127" s="1" t="str">
        <f t="shared" si="28"/>
        <v xml:space="preserve"> </v>
      </c>
      <c r="P127" s="3" t="str">
        <f>IF(O127="Plus",$K127,IF(O127="Basis",$K127-SUM(P$8:P126),IF(O127="Breedte",$K127-SUM(P$8:P126),IF(O126="Breedte",1-SUM(P$8:P126)," "))))</f>
        <v xml:space="preserve"> </v>
      </c>
      <c r="Q127" s="57" t="str">
        <f t="shared" si="44"/>
        <v/>
      </c>
      <c r="R127" s="123">
        <f t="shared" si="43"/>
        <v>174</v>
      </c>
      <c r="S127" s="12">
        <f t="shared" si="29"/>
        <v>91</v>
      </c>
      <c r="T127" s="18">
        <f t="shared" si="30"/>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1"/>
        <v>1</v>
      </c>
      <c r="Z127" s="12">
        <f t="shared" si="32"/>
        <v>1</v>
      </c>
      <c r="AA127" s="12">
        <f t="shared" si="33"/>
        <v>1</v>
      </c>
      <c r="AB127" s="12">
        <f t="shared" si="34"/>
        <v>1</v>
      </c>
      <c r="AD127" s="12">
        <f t="shared" si="35"/>
        <v>91</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38"/>
        <v>1</v>
      </c>
      <c r="AL127" s="12">
        <f t="shared" si="39"/>
        <v>1</v>
      </c>
      <c r="AM127" s="12">
        <f t="shared" si="40"/>
        <v>1</v>
      </c>
    </row>
    <row r="128" spans="1:39" ht="12" customHeight="1" x14ac:dyDescent="0.15">
      <c r="A128" s="5">
        <f t="shared" si="25"/>
        <v>0</v>
      </c>
      <c r="B128" s="5">
        <f t="shared" si="26"/>
        <v>0</v>
      </c>
      <c r="C128" s="14">
        <f t="shared" si="41"/>
        <v>90</v>
      </c>
      <c r="F128" s="241">
        <f>VLOOKUP(C128,Blad1!$A:$C,3,0)</f>
        <v>174</v>
      </c>
      <c r="G128" s="67" t="str">
        <f t="shared" si="42"/>
        <v/>
      </c>
      <c r="H128" s="4" t="str">
        <f>IF(G128="I",$K128,IF(G128="II",$K128-SUM(H$8:H127),IF(G128="III",$K128-SUM(H$8:H127),IF(G128="IV",$K128-SUM(H$8:H127),IF(G128="V",1-SUM(H$8:H127)," ")))))</f>
        <v xml:space="preserve"> </v>
      </c>
      <c r="I128" s="68" t="str">
        <f t="shared" si="46"/>
        <v/>
      </c>
      <c r="J128" s="43" t="str">
        <f>IF(I128="A",$K128,IF(I128="B",$K128-SUM(J$8:J127),IF(I128="C",$K128-SUM(J$8:J127),IF(I128="D",$K128-SUM(J$8:J127),IF(I128="E",1-SUM(J$8:J127)," ")))))</f>
        <v xml:space="preserve"> </v>
      </c>
      <c r="K128" s="1">
        <f>IF(C$4=0,0,(SUM(D$8:D128)/C$4))</f>
        <v>0</v>
      </c>
      <c r="L128" s="9" t="str">
        <f t="shared" si="27"/>
        <v xml:space="preserve"> </v>
      </c>
      <c r="M128" s="2" t="str">
        <f>IF(U128=2,K128,IF(W128=2,K128-SUM(M$8:M127),IF(X128=2,K128-SUM(M$8:M127),IF(X127=2,1-SUM(M$8:M127)," "))))</f>
        <v xml:space="preserve"> </v>
      </c>
      <c r="N128" s="1" t="str">
        <f t="shared" si="28"/>
        <v xml:space="preserve"> </v>
      </c>
      <c r="P128" s="3" t="str">
        <f>IF(O128="Plus",$K128,IF(O128="Basis",$K128-SUM(P$8:P127),IF(O128="Breedte",$K128-SUM(P$8:P127),IF(O127="Breedte",1-SUM(P$8:P127)," "))))</f>
        <v xml:space="preserve"> </v>
      </c>
      <c r="Q128" s="57" t="str">
        <f t="shared" si="44"/>
        <v/>
      </c>
      <c r="R128" s="123">
        <f t="shared" si="43"/>
        <v>174</v>
      </c>
      <c r="S128" s="12">
        <f t="shared" si="29"/>
        <v>90</v>
      </c>
      <c r="T128" s="18">
        <f t="shared" si="30"/>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1"/>
        <v>1</v>
      </c>
      <c r="Z128" s="12">
        <f t="shared" si="32"/>
        <v>1</v>
      </c>
      <c r="AA128" s="12">
        <f t="shared" si="33"/>
        <v>1</v>
      </c>
      <c r="AB128" s="12">
        <f t="shared" si="34"/>
        <v>1</v>
      </c>
      <c r="AD128" s="12">
        <f t="shared" si="35"/>
        <v>90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38"/>
        <v>1</v>
      </c>
      <c r="AL128" s="12">
        <f t="shared" si="39"/>
        <v>1</v>
      </c>
      <c r="AM128" s="12">
        <f t="shared" si="40"/>
        <v>1</v>
      </c>
    </row>
    <row r="129" spans="1:39" ht="12" customHeight="1" x14ac:dyDescent="0.15">
      <c r="A129" s="5">
        <f t="shared" si="25"/>
        <v>0</v>
      </c>
      <c r="B129" s="5">
        <f t="shared" si="26"/>
        <v>0</v>
      </c>
      <c r="C129" s="14">
        <f t="shared" si="41"/>
        <v>89</v>
      </c>
      <c r="F129" s="241">
        <f>VLOOKUP(C129,Blad1!$A:$C,3,0)</f>
        <v>173</v>
      </c>
      <c r="G129" s="67" t="str">
        <f t="shared" si="42"/>
        <v/>
      </c>
      <c r="H129" s="4" t="str">
        <f>IF(G129="I",$K129,IF(G129="II",$K129-SUM(H$8:H128),IF(G129="III",$K129-SUM(H$8:H128),IF(G129="IV",$K129-SUM(H$8:H128),IF(G129="V",1-SUM(H$8:H128)," ")))))</f>
        <v xml:space="preserve"> </v>
      </c>
      <c r="I129" s="68" t="str">
        <f t="shared" si="46"/>
        <v/>
      </c>
      <c r="J129" s="43" t="str">
        <f>IF(I129="A",$K129,IF(I129="B",$K129-SUM(J$8:J128),IF(I129="C",$K129-SUM(J$8:J128),IF(I129="D",$K129-SUM(J$8:J128),IF(I129="E",1-SUM(J$8:J128)," ")))))</f>
        <v xml:space="preserve"> </v>
      </c>
      <c r="K129" s="1">
        <f>IF(C$4=0,0,(SUM(D$8:D129)/C$4))</f>
        <v>0</v>
      </c>
      <c r="L129" s="9" t="str">
        <f t="shared" si="27"/>
        <v xml:space="preserve"> </v>
      </c>
      <c r="M129" s="2" t="str">
        <f>IF(U129=2,K129,IF(W129=2,K129-SUM(M$8:M128),IF(X129=2,K129-SUM(M$8:M128),IF(X128=2,1-SUM(M$8:M128)," "))))</f>
        <v xml:space="preserve"> </v>
      </c>
      <c r="N129" s="1" t="str">
        <f t="shared" si="28"/>
        <v xml:space="preserve"> </v>
      </c>
      <c r="P129" s="3" t="str">
        <f>IF(O129="Plus",$K129,IF(O129="Basis",$K129-SUM(P$8:P128),IF(O129="Breedte",$K129-SUM(P$8:P128),IF(O128="Breedte",1-SUM(P$8:P128)," "))))</f>
        <v xml:space="preserve"> </v>
      </c>
      <c r="Q129" s="57" t="str">
        <f t="shared" si="44"/>
        <v/>
      </c>
      <c r="R129" s="123">
        <f t="shared" si="43"/>
        <v>173</v>
      </c>
      <c r="S129" s="12">
        <f t="shared" si="29"/>
        <v>89</v>
      </c>
      <c r="T129" s="18">
        <f t="shared" si="30"/>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1"/>
        <v>1</v>
      </c>
      <c r="Z129" s="12">
        <f t="shared" si="32"/>
        <v>1</v>
      </c>
      <c r="AA129" s="12">
        <f t="shared" si="33"/>
        <v>1</v>
      </c>
      <c r="AB129" s="12">
        <f t="shared" si="34"/>
        <v>1</v>
      </c>
      <c r="AD129" s="12">
        <f t="shared" si="35"/>
        <v>89</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38"/>
        <v>1</v>
      </c>
      <c r="AL129" s="12">
        <f t="shared" si="39"/>
        <v>1</v>
      </c>
      <c r="AM129" s="12">
        <f t="shared" si="40"/>
        <v>1</v>
      </c>
    </row>
    <row r="130" spans="1:39" ht="12" customHeight="1" x14ac:dyDescent="0.15">
      <c r="A130" s="5">
        <f t="shared" si="25"/>
        <v>0</v>
      </c>
      <c r="B130" s="5">
        <f t="shared" si="26"/>
        <v>0</v>
      </c>
      <c r="C130" s="14">
        <f t="shared" si="41"/>
        <v>88</v>
      </c>
      <c r="F130" s="241">
        <f>VLOOKUP(C130,Blad1!$A:$C,3,0)</f>
        <v>173</v>
      </c>
      <c r="G130" s="67" t="str">
        <f t="shared" si="42"/>
        <v/>
      </c>
      <c r="H130" s="4" t="str">
        <f>IF(G130="I",$K130,IF(G130="II",$K130-SUM(H$8:H129),IF(G130="III",$K130-SUM(H$8:H129),IF(G130="IV",$K130-SUM(H$8:H129),IF(G130="V",1-SUM(H$8:H129)," ")))))</f>
        <v xml:space="preserve"> </v>
      </c>
      <c r="I130" s="68" t="str">
        <f t="shared" si="46"/>
        <v/>
      </c>
      <c r="J130" s="43" t="str">
        <f>IF(I130="A",$K130,IF(I130="B",$K130-SUM(J$8:J129),IF(I130="C",$K130-SUM(J$8:J129),IF(I130="D",$K130-SUM(J$8:J129),IF(I130="E",1-SUM(J$8:J129)," ")))))</f>
        <v xml:space="preserve"> </v>
      </c>
      <c r="K130" s="1">
        <f>IF(C$4=0,0,(SUM(D$8:D130)/C$4))</f>
        <v>0</v>
      </c>
      <c r="L130" s="9" t="str">
        <f t="shared" si="27"/>
        <v xml:space="preserve"> </v>
      </c>
      <c r="M130" s="2" t="str">
        <f>IF(U130=2,K130,IF(W130=2,K130-SUM(M$8:M129),IF(X130=2,K130-SUM(M$8:M129),IF(X129=2,1-SUM(M$8:M129)," "))))</f>
        <v xml:space="preserve"> </v>
      </c>
      <c r="N130" s="1" t="str">
        <f t="shared" si="28"/>
        <v xml:space="preserve"> </v>
      </c>
      <c r="P130" s="3" t="str">
        <f>IF(O130="Plus",$K130,IF(O130="Basis",$K130-SUM(P$8:P129),IF(O130="Breedte",$K130-SUM(P$8:P129),IF(O129="Breedte",1-SUM(P$8:P129)," "))))</f>
        <v xml:space="preserve"> </v>
      </c>
      <c r="Q130" s="57" t="str">
        <f t="shared" si="44"/>
        <v/>
      </c>
      <c r="R130" s="123">
        <f t="shared" si="43"/>
        <v>173</v>
      </c>
      <c r="S130" s="12">
        <f t="shared" si="29"/>
        <v>88</v>
      </c>
      <c r="T130" s="18">
        <f t="shared" si="30"/>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1"/>
        <v>1</v>
      </c>
      <c r="Z130" s="12">
        <f t="shared" si="32"/>
        <v>1</v>
      </c>
      <c r="AA130" s="12">
        <f t="shared" si="33"/>
        <v>1</v>
      </c>
      <c r="AB130" s="12">
        <f t="shared" si="34"/>
        <v>1</v>
      </c>
      <c r="AD130" s="12">
        <f t="shared" si="35"/>
        <v>88</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38"/>
        <v>1</v>
      </c>
      <c r="AL130" s="12">
        <f t="shared" si="39"/>
        <v>1</v>
      </c>
      <c r="AM130" s="12">
        <f t="shared" si="40"/>
        <v>1</v>
      </c>
    </row>
    <row r="131" spans="1:39" ht="12" customHeight="1" x14ac:dyDescent="0.15">
      <c r="A131" s="5">
        <f t="shared" si="25"/>
        <v>0</v>
      </c>
      <c r="B131" s="5">
        <f t="shared" si="26"/>
        <v>0</v>
      </c>
      <c r="C131" s="14">
        <f t="shared" si="41"/>
        <v>87</v>
      </c>
      <c r="F131" s="241">
        <f>VLOOKUP(C131,Blad1!$A:$C,3,0)</f>
        <v>172</v>
      </c>
      <c r="G131" s="67" t="str">
        <f t="shared" si="42"/>
        <v/>
      </c>
      <c r="H131" s="4" t="str">
        <f>IF(G131="I",$K131,IF(G131="II",$K131-SUM(H$8:H130),IF(G131="III",$K131-SUM(H$8:H130),IF(G131="IV",$K131-SUM(H$8:H130),IF(G131="V",1-SUM(H$8:H130)," ")))))</f>
        <v xml:space="preserve"> </v>
      </c>
      <c r="I131" s="68" t="str">
        <f t="shared" si="46"/>
        <v/>
      </c>
      <c r="J131" s="43" t="str">
        <f>IF(I131="A",$K131,IF(I131="B",$K131-SUM(J$8:J130),IF(I131="C",$K131-SUM(J$8:J130),IF(I131="D",$K131-SUM(J$8:J130),IF(I131="E",1-SUM(J$8:J130)," ")))))</f>
        <v xml:space="preserve"> </v>
      </c>
      <c r="K131" s="1">
        <f>IF(C$4=0,0,(SUM(D$8:D131)/C$4))</f>
        <v>0</v>
      </c>
      <c r="L131" s="9" t="str">
        <f t="shared" si="27"/>
        <v xml:space="preserve"> </v>
      </c>
      <c r="M131" s="2" t="str">
        <f>IF(U131=2,K131,IF(W131=2,K131-SUM(M$8:M130),IF(X131=2,K131-SUM(M$8:M130),IF(X130=2,1-SUM(M$8:M130)," "))))</f>
        <v xml:space="preserve"> </v>
      </c>
      <c r="N131" s="1" t="str">
        <f t="shared" si="28"/>
        <v xml:space="preserve"> </v>
      </c>
      <c r="P131" s="3" t="str">
        <f>IF(O131="Plus",$K131,IF(O131="Basis",$K131-SUM(P$8:P130),IF(O131="Breedte",$K131-SUM(P$8:P130),IF(O130="Breedte",1-SUM(P$8:P130)," "))))</f>
        <v xml:space="preserve"> </v>
      </c>
      <c r="Q131" s="57" t="str">
        <f t="shared" si="44"/>
        <v/>
      </c>
      <c r="R131" s="123">
        <f t="shared" si="43"/>
        <v>172</v>
      </c>
      <c r="S131" s="12">
        <f t="shared" si="29"/>
        <v>87</v>
      </c>
      <c r="T131" s="18">
        <f t="shared" si="30"/>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1"/>
        <v>1</v>
      </c>
      <c r="Z131" s="12">
        <f t="shared" si="32"/>
        <v>1</v>
      </c>
      <c r="AA131" s="12">
        <f t="shared" si="33"/>
        <v>1</v>
      </c>
      <c r="AB131" s="12">
        <f t="shared" si="34"/>
        <v>1</v>
      </c>
      <c r="AD131" s="12">
        <f t="shared" si="35"/>
        <v>87</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38"/>
        <v>1</v>
      </c>
      <c r="AL131" s="12">
        <f t="shared" si="39"/>
        <v>1</v>
      </c>
      <c r="AM131" s="12">
        <f t="shared" si="40"/>
        <v>1</v>
      </c>
    </row>
    <row r="132" spans="1:39" ht="12" customHeight="1" x14ac:dyDescent="0.15">
      <c r="A132" s="5">
        <f t="shared" si="25"/>
        <v>0</v>
      </c>
      <c r="B132" s="5">
        <f t="shared" si="26"/>
        <v>0</v>
      </c>
      <c r="C132" s="14">
        <f t="shared" si="41"/>
        <v>86</v>
      </c>
      <c r="F132" s="241">
        <f>VLOOKUP(C132,Blad1!$A:$C,3,0)</f>
        <v>172</v>
      </c>
      <c r="G132" s="67" t="str">
        <f t="shared" si="42"/>
        <v/>
      </c>
      <c r="H132" s="4" t="str">
        <f>IF(G132="I",$K132,IF(G132="II",$K132-SUM(H$8:H131),IF(G132="III",$K132-SUM(H$8:H131),IF(G132="IV",$K132-SUM(H$8:H131),IF(G132="V",1-SUM(H$8:H131)," ")))))</f>
        <v xml:space="preserve"> </v>
      </c>
      <c r="I132" s="68" t="str">
        <f t="shared" si="46"/>
        <v/>
      </c>
      <c r="J132" s="43" t="str">
        <f>IF(I132="A",$K132,IF(I132="B",$K132-SUM(J$8:J131),IF(I132="C",$K132-SUM(J$8:J131),IF(I132="D",$K132-SUM(J$8:J131),IF(I132="E",1-SUM(J$8:J131)," ")))))</f>
        <v xml:space="preserve"> </v>
      </c>
      <c r="K132" s="1">
        <f>IF(C$4=0,0,(SUM(D$8:D132)/C$4))</f>
        <v>0</v>
      </c>
      <c r="L132" s="9" t="str">
        <f t="shared" si="27"/>
        <v xml:space="preserve"> </v>
      </c>
      <c r="M132" s="2" t="str">
        <f>IF(U132=2,K132,IF(W132=2,K132-SUM(M$8:M131),IF(X132=2,K132-SUM(M$8:M131),IF(X131=2,1-SUM(M$8:M131)," "))))</f>
        <v xml:space="preserve"> </v>
      </c>
      <c r="N132" s="1" t="str">
        <f t="shared" si="28"/>
        <v xml:space="preserve"> </v>
      </c>
      <c r="P132" s="3" t="str">
        <f>IF(O132="Plus",$K132,IF(O132="Basis",$K132-SUM(P$8:P131),IF(O132="Breedte",$K132-SUM(P$8:P131),IF(O131="Breedte",1-SUM(P$8:P131)," "))))</f>
        <v xml:space="preserve"> </v>
      </c>
      <c r="Q132" s="57" t="str">
        <f t="shared" si="44"/>
        <v/>
      </c>
      <c r="R132" s="123">
        <f t="shared" si="43"/>
        <v>172</v>
      </c>
      <c r="S132" s="12">
        <f t="shared" si="29"/>
        <v>86</v>
      </c>
      <c r="T132" s="18">
        <f t="shared" si="30"/>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1"/>
        <v>1</v>
      </c>
      <c r="Z132" s="12">
        <f t="shared" si="32"/>
        <v>1</v>
      </c>
      <c r="AA132" s="12">
        <f t="shared" si="33"/>
        <v>1</v>
      </c>
      <c r="AB132" s="12">
        <f t="shared" si="34"/>
        <v>1</v>
      </c>
      <c r="AD132" s="12">
        <f t="shared" si="35"/>
        <v>86</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38"/>
        <v>1</v>
      </c>
      <c r="AL132" s="12">
        <f t="shared" si="39"/>
        <v>1</v>
      </c>
      <c r="AM132" s="12">
        <f t="shared" si="40"/>
        <v>1</v>
      </c>
    </row>
    <row r="133" spans="1:39" ht="12" customHeight="1" x14ac:dyDescent="0.15">
      <c r="A133" s="5">
        <f t="shared" si="25"/>
        <v>0</v>
      </c>
      <c r="B133" s="5">
        <f t="shared" si="26"/>
        <v>0</v>
      </c>
      <c r="C133" s="14">
        <f t="shared" si="41"/>
        <v>85</v>
      </c>
      <c r="F133" s="241">
        <f>VLOOKUP(C133,Blad1!$A:$C,3,0)</f>
        <v>171</v>
      </c>
      <c r="G133" s="67" t="str">
        <f t="shared" si="42"/>
        <v/>
      </c>
      <c r="H133" s="4" t="str">
        <f>IF(G133="I",$K133,IF(G133="II",$K133-SUM(H$8:H132),IF(G133="III",$K133-SUM(H$8:H132),IF(G133="IV",$K133-SUM(H$8:H132),IF(G133="V",1-SUM(H$8:H132)," ")))))</f>
        <v xml:space="preserve"> </v>
      </c>
      <c r="I133" s="68" t="str">
        <f t="shared" si="46"/>
        <v/>
      </c>
      <c r="J133" s="43" t="str">
        <f>IF(I133="A",$K133,IF(I133="B",$K133-SUM(J$8:J132),IF(I133="C",$K133-SUM(J$8:J132),IF(I133="D",$K133-SUM(J$8:J132),IF(I133="E",1-SUM(J$8:J132)," ")))))</f>
        <v xml:space="preserve"> </v>
      </c>
      <c r="K133" s="1">
        <f>IF(C$4=0,0,(SUM(D$8:D133)/C$4))</f>
        <v>0</v>
      </c>
      <c r="L133" s="9" t="str">
        <f t="shared" si="27"/>
        <v xml:space="preserve"> </v>
      </c>
      <c r="M133" s="2" t="str">
        <f>IF(U133=2,K133,IF(W133=2,K133-SUM(M$8:M132),IF(X133=2,K133-SUM(M$8:M132),IF(X132=2,1-SUM(M$8:M132)," "))))</f>
        <v xml:space="preserve"> </v>
      </c>
      <c r="N133" s="1" t="str">
        <f t="shared" si="28"/>
        <v xml:space="preserve"> </v>
      </c>
      <c r="P133" s="3" t="str">
        <f>IF(O133="Plus",$K133,IF(O133="Basis",$K133-SUM(P$8:P132),IF(O133="Breedte",$K133-SUM(P$8:P132),IF(O132="Breedte",1-SUM(P$8:P132)," "))))</f>
        <v xml:space="preserve"> </v>
      </c>
      <c r="Q133" s="57" t="str">
        <f t="shared" si="44"/>
        <v/>
      </c>
      <c r="R133" s="123">
        <f t="shared" si="43"/>
        <v>171</v>
      </c>
      <c r="S133" s="12">
        <f t="shared" si="29"/>
        <v>85</v>
      </c>
      <c r="T133" s="18">
        <f t="shared" si="30"/>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1"/>
        <v>1</v>
      </c>
      <c r="Z133" s="12">
        <f t="shared" si="32"/>
        <v>1</v>
      </c>
      <c r="AA133" s="12">
        <f t="shared" si="33"/>
        <v>1</v>
      </c>
      <c r="AB133" s="12">
        <f t="shared" si="34"/>
        <v>1</v>
      </c>
      <c r="AD133" s="12">
        <f t="shared" si="35"/>
        <v>85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38"/>
        <v>1</v>
      </c>
      <c r="AL133" s="12">
        <f t="shared" si="39"/>
        <v>1</v>
      </c>
      <c r="AM133" s="12">
        <f t="shared" si="40"/>
        <v>1</v>
      </c>
    </row>
    <row r="134" spans="1:39" ht="12" customHeight="1" x14ac:dyDescent="0.15">
      <c r="A134" s="5">
        <f t="shared" si="25"/>
        <v>0</v>
      </c>
      <c r="B134" s="5">
        <f t="shared" si="26"/>
        <v>0</v>
      </c>
      <c r="C134" s="14">
        <f t="shared" si="41"/>
        <v>84</v>
      </c>
      <c r="F134" s="241">
        <f>VLOOKUP(C134,Blad1!$A:$C,3,0)</f>
        <v>171</v>
      </c>
      <c r="G134" s="67" t="str">
        <f t="shared" si="42"/>
        <v/>
      </c>
      <c r="H134" s="4" t="str">
        <f>IF(G134="I",$K134,IF(G134="II",$K134-SUM(H$8:H133),IF(G134="III",$K134-SUM(H$8:H133),IF(G134="IV",$K134-SUM(H$8:H133),IF(G134="V",1-SUM(H$8:H133)," ")))))</f>
        <v xml:space="preserve"> </v>
      </c>
      <c r="I134" s="68" t="str">
        <f t="shared" si="46"/>
        <v/>
      </c>
      <c r="J134" s="43" t="str">
        <f>IF(I134="A",$K134,IF(I134="B",$K134-SUM(J$8:J133),IF(I134="C",$K134-SUM(J$8:J133),IF(I134="D",$K134-SUM(J$8:J133),IF(I134="E",1-SUM(J$8:J133)," ")))))</f>
        <v xml:space="preserve"> </v>
      </c>
      <c r="K134" s="1">
        <f>IF(C$4=0,0,(SUM(D$8:D134)/C$4))</f>
        <v>0</v>
      </c>
      <c r="L134" s="9" t="str">
        <f t="shared" si="27"/>
        <v xml:space="preserve"> </v>
      </c>
      <c r="M134" s="2" t="str">
        <f>IF(U134=2,K134,IF(W134=2,K134-SUM(M$8:M133),IF(X134=2,K134-SUM(M$8:M133),IF(X133=2,1-SUM(M$8:M133)," "))))</f>
        <v xml:space="preserve"> </v>
      </c>
      <c r="N134" s="1" t="str">
        <f t="shared" si="28"/>
        <v xml:space="preserve"> </v>
      </c>
      <c r="P134" s="3" t="str">
        <f>IF(O134="Plus",$K134,IF(O134="Basis",$K134-SUM(P$8:P133),IF(O134="Breedte",$K134-SUM(P$8:P133),IF(O133="Breedte",1-SUM(P$8:P133)," "))))</f>
        <v xml:space="preserve"> </v>
      </c>
      <c r="Q134" s="57" t="str">
        <f t="shared" si="44"/>
        <v/>
      </c>
      <c r="R134" s="123">
        <f t="shared" si="43"/>
        <v>171</v>
      </c>
      <c r="S134" s="12">
        <f t="shared" si="29"/>
        <v>84</v>
      </c>
      <c r="T134" s="18">
        <f t="shared" si="30"/>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1"/>
        <v>1</v>
      </c>
      <c r="Z134" s="12">
        <f t="shared" si="32"/>
        <v>1</v>
      </c>
      <c r="AA134" s="12">
        <f t="shared" si="33"/>
        <v>1</v>
      </c>
      <c r="AB134" s="12">
        <f t="shared" si="34"/>
        <v>1</v>
      </c>
      <c r="AD134" s="12">
        <f t="shared" si="35"/>
        <v>84</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38"/>
        <v>1</v>
      </c>
      <c r="AL134" s="12">
        <f t="shared" si="39"/>
        <v>1</v>
      </c>
      <c r="AM134" s="12">
        <f t="shared" si="40"/>
        <v>1</v>
      </c>
    </row>
    <row r="135" spans="1:39" ht="12" customHeight="1" x14ac:dyDescent="0.15">
      <c r="A135" s="5">
        <f t="shared" si="25"/>
        <v>0</v>
      </c>
      <c r="B135" s="5">
        <f t="shared" si="26"/>
        <v>0</v>
      </c>
      <c r="C135" s="14">
        <f t="shared" si="41"/>
        <v>83</v>
      </c>
      <c r="F135" s="241">
        <f>VLOOKUP(C135,Blad1!$A:$C,3,0)</f>
        <v>170</v>
      </c>
      <c r="G135" s="67" t="str">
        <f t="shared" si="42"/>
        <v/>
      </c>
      <c r="H135" s="4" t="str">
        <f>IF(G135="I",$K135,IF(G135="II",$K135-SUM(H$8:H134),IF(G135="III",$K135-SUM(H$8:H134),IF(G135="IV",$K135-SUM(H$8:H134),IF(G135="V",1-SUM(H$8:H134)," ")))))</f>
        <v xml:space="preserve"> </v>
      </c>
      <c r="I135" s="68" t="str">
        <f t="shared" si="46"/>
        <v/>
      </c>
      <c r="J135" s="43" t="str">
        <f>IF(I135="A",$K135,IF(I135="B",$K135-SUM(J$8:J134),IF(I135="C",$K135-SUM(J$8:J134),IF(I135="D",$K135-SUM(J$8:J134),IF(I135="E",1-SUM(J$8:J134)," ")))))</f>
        <v xml:space="preserve"> </v>
      </c>
      <c r="K135" s="1">
        <f>IF(C$4=0,0,(SUM(D$8:D135)/C$4))</f>
        <v>0</v>
      </c>
      <c r="L135" s="9" t="str">
        <f t="shared" si="27"/>
        <v xml:space="preserve"> </v>
      </c>
      <c r="M135" s="2" t="str">
        <f>IF(U135=2,K135,IF(W135=2,K135-SUM(M$8:M134),IF(X135=2,K135-SUM(M$8:M134),IF(X134=2,1-SUM(M$8:M134)," "))))</f>
        <v xml:space="preserve"> </v>
      </c>
      <c r="N135" s="1" t="str">
        <f t="shared" si="28"/>
        <v xml:space="preserve"> </v>
      </c>
      <c r="P135" s="3" t="str">
        <f>IF(O135="Plus",$K135,IF(O135="Basis",$K135-SUM(P$8:P134),IF(O135="Breedte",$K135-SUM(P$8:P134),IF(O134="Breedte",1-SUM(P$8:P134)," "))))</f>
        <v xml:space="preserve"> </v>
      </c>
      <c r="Q135" s="57" t="str">
        <f t="shared" si="44"/>
        <v/>
      </c>
      <c r="R135" s="123">
        <f t="shared" si="43"/>
        <v>170</v>
      </c>
      <c r="S135" s="12">
        <f t="shared" si="29"/>
        <v>83</v>
      </c>
      <c r="T135" s="18">
        <f t="shared" si="30"/>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1"/>
        <v>1</v>
      </c>
      <c r="Z135" s="12">
        <f t="shared" si="32"/>
        <v>1</v>
      </c>
      <c r="AA135" s="12">
        <f t="shared" si="33"/>
        <v>1</v>
      </c>
      <c r="AB135" s="12">
        <f t="shared" si="34"/>
        <v>1</v>
      </c>
      <c r="AD135" s="12">
        <f t="shared" si="35"/>
        <v>83</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38"/>
        <v>1</v>
      </c>
      <c r="AL135" s="12">
        <f t="shared" si="39"/>
        <v>1</v>
      </c>
      <c r="AM135" s="12">
        <f t="shared" si="40"/>
        <v>1</v>
      </c>
    </row>
    <row r="136" spans="1:39" ht="12" customHeight="1" x14ac:dyDescent="0.15">
      <c r="A136" s="5">
        <f t="shared" ref="A136:A199" si="47">IF(I136="A",25,IF(I136="B",25,IF(I136="C",25,IF(I136="D",15,IF(I136="E",10,0)))))</f>
        <v>0</v>
      </c>
      <c r="B136" s="5">
        <f t="shared" ref="B136:B199" si="48">IF(G136="I",20,IF(G136="II",20,IF(G136="III",20,IF(G136="IV",20,IF(G136="V",20,0)))))</f>
        <v>0</v>
      </c>
      <c r="C136" s="14">
        <f t="shared" si="41"/>
        <v>82</v>
      </c>
      <c r="F136" s="241">
        <f>VLOOKUP(C136,Blad1!$A:$C,3,0)</f>
        <v>170</v>
      </c>
      <c r="G136" s="67" t="str">
        <f t="shared" si="42"/>
        <v/>
      </c>
      <c r="H136" s="4" t="str">
        <f>IF(G136="I",$K136,IF(G136="II",$K136-SUM(H$8:H135),IF(G136="III",$K136-SUM(H$8:H135),IF(G136="IV",$K136-SUM(H$8:H135),IF(G136="V",1-SUM(H$8:H135)," ")))))</f>
        <v xml:space="preserve"> </v>
      </c>
      <c r="I136" s="68" t="str">
        <f t="shared" ref="I136:I167" si="49">IF(C136=45,"A",IF(C136=35,"B",IF(C136=25,"C",IF(C136=17,"D",IF(C136=0,"E","")))))</f>
        <v/>
      </c>
      <c r="J136" s="43" t="str">
        <f>IF(I136="A",$K136,IF(I136="B",$K136-SUM(J$8:J135),IF(I136="C",$K136-SUM(J$8:J135),IF(I136="D",$K136-SUM(J$8:J135),IF(I136="E",1-SUM(J$8:J135)," ")))))</f>
        <v xml:space="preserve"> </v>
      </c>
      <c r="K136" s="1">
        <f>IF(C$4=0,0,(SUM(D$8:D136)/C$4))</f>
        <v>0</v>
      </c>
      <c r="L136" s="9" t="str">
        <f t="shared" ref="L136:L199" si="50">IF(U136=2,"Plus",IF(W136=2,"Basis",IF(X136=2,"Breedte"," ")))</f>
        <v xml:space="preserve"> </v>
      </c>
      <c r="M136" s="2" t="str">
        <f>IF(U136=2,K136,IF(W136=2,K136-SUM(M$8:M135),IF(X136=2,K136-SUM(M$8:M135),IF(X135=2,1-SUM(M$8:M135)," "))))</f>
        <v xml:space="preserve"> </v>
      </c>
      <c r="N136" s="1" t="str">
        <f t="shared" ref="N136:N199" si="51">IF(OR(O136="Plus",O136="Basis",O136="Breedte"),K136," ")</f>
        <v xml:space="preserve"> </v>
      </c>
      <c r="P136" s="3" t="str">
        <f>IF(O136="Plus",$K136,IF(O136="Basis",$K136-SUM(P$8:P135),IF(O136="Breedte",$K136-SUM(P$8:P135),IF(O135="Breedte",1-SUM(P$8:P135)," "))))</f>
        <v xml:space="preserve"> </v>
      </c>
      <c r="Q136" s="57" t="str">
        <f t="shared" si="44"/>
        <v/>
      </c>
      <c r="R136" s="123">
        <f t="shared" si="43"/>
        <v>170</v>
      </c>
      <c r="S136" s="12">
        <f t="shared" ref="S136:S199" si="52">C136</f>
        <v>82</v>
      </c>
      <c r="T136" s="18">
        <f t="shared" ref="T136:T199" si="53">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4">IF(D136=0,1,ABS(K136-0.2))</f>
        <v>1</v>
      </c>
      <c r="Z136" s="12">
        <f t="shared" ref="Z136:Z199" si="55">IF(D136=0,1,ABS(K136-0.5))</f>
        <v>1</v>
      </c>
      <c r="AA136" s="12">
        <f t="shared" ref="AA136:AA199" si="56">IF(D136=0,1,ABS(K136-0.8))</f>
        <v>1</v>
      </c>
      <c r="AB136" s="12">
        <f t="shared" ref="AB136:AB199" si="57">IF(D136=0,1,ABS(K136-1))</f>
        <v>1</v>
      </c>
      <c r="AD136" s="12">
        <f t="shared" ref="AD136:AD199" si="58">S136</f>
        <v>82</v>
      </c>
      <c r="AE136" s="18">
        <f t="shared" ref="AE136:AE199" si="59">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60">IF(AE136=0,1,ABS(AH136-0.25))</f>
        <v>1</v>
      </c>
      <c r="AK136" s="12">
        <f t="shared" ref="AK136:AK199" si="61">IF(T136=0,1,ABS(W136-0.5))</f>
        <v>1</v>
      </c>
      <c r="AL136" s="12">
        <f t="shared" ref="AL136:AL199" si="62">IF(T136=0,1,ABS(W136-0.75))</f>
        <v>1</v>
      </c>
      <c r="AM136" s="12">
        <f t="shared" ref="AM136:AM199" si="63">IF(T136=0,1,ABS(W136-0.9))</f>
        <v>1</v>
      </c>
    </row>
    <row r="137" spans="1:39" ht="12" customHeight="1" x14ac:dyDescent="0.15">
      <c r="A137" s="5">
        <f t="shared" si="47"/>
        <v>0</v>
      </c>
      <c r="B137" s="5">
        <f t="shared" si="48"/>
        <v>0</v>
      </c>
      <c r="C137" s="14">
        <f t="shared" ref="C137:C200" si="64">C136-1</f>
        <v>81</v>
      </c>
      <c r="F137" s="241">
        <f>VLOOKUP(C137,Blad1!$A:$C,3,0)</f>
        <v>169</v>
      </c>
      <c r="G137" s="67" t="str">
        <f t="shared" ref="G137:G200" si="65">IF(C137=164,"I",IF(C137=147,"II",IF(C137=131,"III",IF(C137=114,"IV",IF(C137=50,"V","")))))</f>
        <v/>
      </c>
      <c r="H137" s="4" t="str">
        <f>IF(G137="I",$K137,IF(G137="II",$K137-SUM(H$8:H136),IF(G137="III",$K137-SUM(H$8:H136),IF(G137="IV",$K137-SUM(H$8:H136),IF(G137="V",1-SUM(H$8:H136)," ")))))</f>
        <v xml:space="preserve"> </v>
      </c>
      <c r="I137" s="68" t="str">
        <f t="shared" si="49"/>
        <v/>
      </c>
      <c r="J137" s="43" t="str">
        <f>IF(I137="A",$K137,IF(I137="B",$K137-SUM(J$8:J136),IF(I137="C",$K137-SUM(J$8:J136),IF(I137="D",$K137-SUM(J$8:J136),IF(I137="E",1-SUM(J$8:J136)," ")))))</f>
        <v xml:space="preserve"> </v>
      </c>
      <c r="K137" s="1">
        <f>IF(C$4=0,0,(SUM(D$8:D137)/C$4))</f>
        <v>0</v>
      </c>
      <c r="L137" s="9" t="str">
        <f t="shared" si="50"/>
        <v xml:space="preserve"> </v>
      </c>
      <c r="M137" s="2" t="str">
        <f>IF(U137=2,K137,IF(W137=2,K137-SUM(M$8:M136),IF(X137=2,K137-SUM(M$8:M136),IF(X136=2,1-SUM(M$8:M136)," "))))</f>
        <v xml:space="preserve"> </v>
      </c>
      <c r="N137" s="1" t="str">
        <f t="shared" si="51"/>
        <v xml:space="preserve"> </v>
      </c>
      <c r="P137" s="3" t="str">
        <f>IF(O137="Plus",$K137,IF(O137="Basis",$K137-SUM(P$8:P136),IF(O137="Breedte",$K137-SUM(P$8:P136),IF(O136="Breedte",1-SUM(P$8:P136)," "))))</f>
        <v xml:space="preserve"> </v>
      </c>
      <c r="Q137" s="57" t="str">
        <f t="shared" si="44"/>
        <v/>
      </c>
      <c r="R137" s="123">
        <f t="shared" ref="R137:R200" si="66">F137</f>
        <v>169</v>
      </c>
      <c r="S137" s="12">
        <f t="shared" si="52"/>
        <v>81</v>
      </c>
      <c r="T137" s="18">
        <f t="shared" si="53"/>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4"/>
        <v>1</v>
      </c>
      <c r="Z137" s="12">
        <f t="shared" si="55"/>
        <v>1</v>
      </c>
      <c r="AA137" s="12">
        <f t="shared" si="56"/>
        <v>1</v>
      </c>
      <c r="AB137" s="12">
        <f t="shared" si="57"/>
        <v>1</v>
      </c>
      <c r="AD137" s="12">
        <f t="shared" si="58"/>
        <v>81</v>
      </c>
      <c r="AE137" s="18">
        <f t="shared" si="59"/>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60"/>
        <v>1</v>
      </c>
      <c r="AK137" s="12">
        <f t="shared" si="61"/>
        <v>1</v>
      </c>
      <c r="AL137" s="12">
        <f t="shared" si="62"/>
        <v>1</v>
      </c>
      <c r="AM137" s="12">
        <f t="shared" si="63"/>
        <v>1</v>
      </c>
    </row>
    <row r="138" spans="1:39" ht="12" customHeight="1" x14ac:dyDescent="0.15">
      <c r="A138" s="5">
        <f t="shared" si="47"/>
        <v>0</v>
      </c>
      <c r="B138" s="5">
        <f t="shared" si="48"/>
        <v>0</v>
      </c>
      <c r="C138" s="14">
        <f t="shared" si="64"/>
        <v>80</v>
      </c>
      <c r="F138" s="241">
        <f>VLOOKUP(C138,Blad1!$A:$C,3,0)</f>
        <v>169</v>
      </c>
      <c r="G138" s="67" t="str">
        <f t="shared" si="65"/>
        <v/>
      </c>
      <c r="H138" s="4" t="str">
        <f>IF(G138="I",$K138,IF(G138="II",$K138-SUM(H$8:H137),IF(G138="III",$K138-SUM(H$8:H137),IF(G138="IV",$K138-SUM(H$8:H137),IF(G138="V",1-SUM(H$8:H137)," ")))))</f>
        <v xml:space="preserve"> </v>
      </c>
      <c r="I138" s="68" t="str">
        <f t="shared" si="49"/>
        <v/>
      </c>
      <c r="J138" s="43" t="str">
        <f>IF(I138="A",$K138,IF(I138="B",$K138-SUM(J$8:J137),IF(I138="C",$K138-SUM(J$8:J137),IF(I138="D",$K138-SUM(J$8:J137),IF(I138="E",1-SUM(J$8:J137)," ")))))</f>
        <v xml:space="preserve"> </v>
      </c>
      <c r="K138" s="1">
        <f>IF(C$4=0,0,(SUM(D$8:D138)/C$4))</f>
        <v>0</v>
      </c>
      <c r="L138" s="9" t="str">
        <f t="shared" si="50"/>
        <v xml:space="preserve"> </v>
      </c>
      <c r="M138" s="2" t="str">
        <f>IF(U138=2,K138,IF(W138=2,K138-SUM(M$8:M137),IF(X138=2,K138-SUM(M$8:M137),IF(X137=2,1-SUM(M$8:M137)," "))))</f>
        <v xml:space="preserve"> </v>
      </c>
      <c r="N138" s="1" t="str">
        <f t="shared" si="51"/>
        <v xml:space="preserve"> </v>
      </c>
      <c r="P138" s="3" t="str">
        <f>IF(O138="Plus",$K138,IF(O138="Basis",$K138-SUM(P$8:P137),IF(O138="Breedte",$K138-SUM(P$8:P137),IF(O137="Breedte",1-SUM(P$8:P137)," "))))</f>
        <v xml:space="preserve"> </v>
      </c>
      <c r="Q138" s="57" t="str">
        <f t="shared" ref="Q138:Q200" si="67">IF(L137="plus",IF(E138=0,"",CONCATENATE(E138,", ")),IF(L137="basis",IF(E138=0,"",CONCATENATE(E138,", ")),CONCATENATE(Q137,IF(E138=0,"",CONCATENATE(E138,", ")))))</f>
        <v/>
      </c>
      <c r="R138" s="123">
        <f t="shared" si="66"/>
        <v>169</v>
      </c>
      <c r="S138" s="12">
        <f t="shared" si="52"/>
        <v>80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si="58"/>
        <v>80</v>
      </c>
      <c r="AE138" s="18">
        <f t="shared" si="59"/>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0"/>
        <v>1</v>
      </c>
      <c r="AK138" s="12">
        <f t="shared" si="61"/>
        <v>1</v>
      </c>
      <c r="AL138" s="12">
        <f t="shared" si="62"/>
        <v>1</v>
      </c>
      <c r="AM138" s="12">
        <f t="shared" si="63"/>
        <v>1</v>
      </c>
    </row>
    <row r="139" spans="1:39" ht="12" customHeight="1" x14ac:dyDescent="0.15">
      <c r="A139" s="5">
        <f t="shared" si="47"/>
        <v>0</v>
      </c>
      <c r="B139" s="5">
        <f t="shared" si="48"/>
        <v>0</v>
      </c>
      <c r="C139" s="14">
        <f t="shared" si="64"/>
        <v>79</v>
      </c>
      <c r="F139" s="241">
        <f>VLOOKUP(C139,Blad1!$A:$C,3,0)</f>
        <v>168</v>
      </c>
      <c r="G139" s="67" t="str">
        <f t="shared" si="65"/>
        <v/>
      </c>
      <c r="H139" s="4" t="str">
        <f>IF(G139="I",$K139,IF(G139="II",$K139-SUM(H$8:H138),IF(G139="III",$K139-SUM(H$8:H138),IF(G139="IV",$K139-SUM(H$8:H138),IF(G139="V",1-SUM(H$8:H138)," ")))))</f>
        <v xml:space="preserve"> </v>
      </c>
      <c r="I139" s="68" t="str">
        <f t="shared" si="49"/>
        <v/>
      </c>
      <c r="J139" s="43" t="str">
        <f>IF(I139="A",$K139,IF(I139="B",$K139-SUM(J$8:J138),IF(I139="C",$K139-SUM(J$8:J138),IF(I139="D",$K139-SUM(J$8:J138),IF(I139="E",1-SUM(J$8:J138)," ")))))</f>
        <v xml:space="preserve"> </v>
      </c>
      <c r="K139" s="1">
        <f>IF(C$4=0,0,(SUM(D$8:D139)/C$4))</f>
        <v>0</v>
      </c>
      <c r="L139" s="9" t="str">
        <f t="shared" si="50"/>
        <v xml:space="preserve"> </v>
      </c>
      <c r="M139" s="2" t="str">
        <f>IF(U139=2,K139,IF(W139=2,K139-SUM(M$8:M138),IF(X139=2,K139-SUM(M$8:M138),IF(X138=2,1-SUM(M$8:M138)," "))))</f>
        <v xml:space="preserve"> </v>
      </c>
      <c r="N139" s="1" t="str">
        <f t="shared" si="51"/>
        <v xml:space="preserve"> </v>
      </c>
      <c r="P139" s="3" t="str">
        <f>IF(O139="Plus",$K139,IF(O139="Basis",$K139-SUM(P$8:P138),IF(O139="Breedte",$K139-SUM(P$8:P138),IF(O138="Breedte",1-SUM(P$8:P138)," "))))</f>
        <v xml:space="preserve"> </v>
      </c>
      <c r="Q139" s="57" t="str">
        <f t="shared" si="67"/>
        <v/>
      </c>
      <c r="R139" s="123">
        <f t="shared" si="66"/>
        <v>168</v>
      </c>
      <c r="S139" s="12">
        <f t="shared" si="52"/>
        <v>79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58"/>
        <v>79</v>
      </c>
      <c r="AE139" s="18">
        <f t="shared" si="59"/>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0"/>
        <v>1</v>
      </c>
      <c r="AK139" s="12">
        <f t="shared" si="61"/>
        <v>1</v>
      </c>
      <c r="AL139" s="12">
        <f t="shared" si="62"/>
        <v>1</v>
      </c>
      <c r="AM139" s="12">
        <f t="shared" si="63"/>
        <v>1</v>
      </c>
    </row>
    <row r="140" spans="1:39" ht="12" customHeight="1" x14ac:dyDescent="0.15">
      <c r="A140" s="5">
        <f t="shared" si="47"/>
        <v>0</v>
      </c>
      <c r="B140" s="5">
        <f t="shared" si="48"/>
        <v>0</v>
      </c>
      <c r="C140" s="14">
        <f t="shared" si="64"/>
        <v>78</v>
      </c>
      <c r="F140" s="241">
        <f>VLOOKUP(C140,Blad1!$A:$C,3,0)</f>
        <v>167</v>
      </c>
      <c r="G140" s="67" t="str">
        <f t="shared" si="65"/>
        <v/>
      </c>
      <c r="H140" s="4" t="str">
        <f>IF(G140="I",$K140,IF(G140="II",$K140-SUM(H$8:H139),IF(G140="III",$K140-SUM(H$8:H139),IF(G140="IV",$K140-SUM(H$8:H139),IF(G140="V",1-SUM(H$8:H139)," ")))))</f>
        <v xml:space="preserve"> </v>
      </c>
      <c r="I140" s="68" t="str">
        <f t="shared" si="49"/>
        <v/>
      </c>
      <c r="J140" s="43" t="str">
        <f>IF(I140="A",$K140,IF(I140="B",$K140-SUM(J$8:J139),IF(I140="C",$K140-SUM(J$8:J139),IF(I140="D",$K140-SUM(J$8:J139),IF(I140="E",1-SUM(J$8:J139)," ")))))</f>
        <v xml:space="preserve"> </v>
      </c>
      <c r="K140" s="1">
        <f>IF(C$4=0,0,(SUM(D$8:D140)/C$4))</f>
        <v>0</v>
      </c>
      <c r="L140" s="9" t="str">
        <f t="shared" si="50"/>
        <v xml:space="preserve"> </v>
      </c>
      <c r="M140" s="2" t="str">
        <f>IF(U140=2,K140,IF(W140=2,K140-SUM(M$8:M139),IF(X140=2,K140-SUM(M$8:M139),IF(X139=2,1-SUM(M$8:M139)," "))))</f>
        <v xml:space="preserve"> </v>
      </c>
      <c r="N140" s="1" t="str">
        <f t="shared" si="51"/>
        <v xml:space="preserve"> </v>
      </c>
      <c r="P140" s="3" t="str">
        <f>IF(O140="Plus",$K140,IF(O140="Basis",$K140-SUM(P$8:P139),IF(O140="Breedte",$K140-SUM(P$8:P139),IF(O139="Breedte",1-SUM(P$8:P139)," "))))</f>
        <v xml:space="preserve"> </v>
      </c>
      <c r="Q140" s="57" t="str">
        <f t="shared" si="67"/>
        <v/>
      </c>
      <c r="R140" s="123">
        <f t="shared" si="66"/>
        <v>167</v>
      </c>
      <c r="S140" s="12">
        <f t="shared" si="52"/>
        <v>78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58"/>
        <v>78</v>
      </c>
      <c r="AE140" s="18">
        <f t="shared" si="59"/>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0"/>
        <v>1</v>
      </c>
      <c r="AK140" s="12">
        <f t="shared" si="61"/>
        <v>1</v>
      </c>
      <c r="AL140" s="12">
        <f t="shared" si="62"/>
        <v>1</v>
      </c>
      <c r="AM140" s="12">
        <f t="shared" si="63"/>
        <v>1</v>
      </c>
    </row>
    <row r="141" spans="1:39" ht="12" customHeight="1" x14ac:dyDescent="0.15">
      <c r="A141" s="5">
        <f t="shared" si="47"/>
        <v>0</v>
      </c>
      <c r="B141" s="5">
        <f t="shared" si="48"/>
        <v>0</v>
      </c>
      <c r="C141" s="14">
        <f t="shared" si="64"/>
        <v>77</v>
      </c>
      <c r="F141" s="241">
        <f>VLOOKUP(C141,Blad1!$A:$C,3,0)</f>
        <v>167</v>
      </c>
      <c r="G141" s="67" t="str">
        <f t="shared" si="65"/>
        <v/>
      </c>
      <c r="H141" s="4" t="str">
        <f>IF(G141="I",$K141,IF(G141="II",$K141-SUM(H$8:H140),IF(G141="III",$K141-SUM(H$8:H140),IF(G141="IV",$K141-SUM(H$8:H140),IF(G141="V",1-SUM(H$8:H140)," ")))))</f>
        <v xml:space="preserve"> </v>
      </c>
      <c r="I141" s="68" t="str">
        <f t="shared" si="49"/>
        <v/>
      </c>
      <c r="J141" s="43" t="str">
        <f>IF(I141="A",$K141,IF(I141="B",$K141-SUM(J$8:J140),IF(I141="C",$K141-SUM(J$8:J140),IF(I141="D",$K141-SUM(J$8:J140),IF(I141="E",1-SUM(J$8:J140)," ")))))</f>
        <v xml:space="preserve"> </v>
      </c>
      <c r="K141" s="1">
        <f>IF(C$4=0,0,(SUM(D$8:D141)/C$4))</f>
        <v>0</v>
      </c>
      <c r="L141" s="9" t="str">
        <f t="shared" si="50"/>
        <v xml:space="preserve"> </v>
      </c>
      <c r="M141" s="2" t="str">
        <f>IF(U141=2,K141,IF(W141=2,K141-SUM(M$8:M140),IF(X141=2,K141-SUM(M$8:M140),IF(X140=2,1-SUM(M$8:M140)," "))))</f>
        <v xml:space="preserve"> </v>
      </c>
      <c r="N141" s="1" t="str">
        <f t="shared" si="51"/>
        <v xml:space="preserve"> </v>
      </c>
      <c r="P141" s="3" t="str">
        <f>IF(O141="Plus",$K141,IF(O141="Basis",$K141-SUM(P$8:P140),IF(O141="Breedte",$K141-SUM(P$8:P140),IF(O140="Breedte",1-SUM(P$8:P140)," "))))</f>
        <v xml:space="preserve"> </v>
      </c>
      <c r="Q141" s="57" t="str">
        <f t="shared" si="67"/>
        <v/>
      </c>
      <c r="R141" s="123">
        <f t="shared" si="66"/>
        <v>167</v>
      </c>
      <c r="S141" s="12">
        <f t="shared" si="52"/>
        <v>77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58"/>
        <v>77</v>
      </c>
      <c r="AE141" s="18">
        <f t="shared" si="59"/>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0"/>
        <v>1</v>
      </c>
      <c r="AK141" s="12">
        <f t="shared" si="61"/>
        <v>1</v>
      </c>
      <c r="AL141" s="12">
        <f t="shared" si="62"/>
        <v>1</v>
      </c>
      <c r="AM141" s="12">
        <f t="shared" si="63"/>
        <v>1</v>
      </c>
    </row>
    <row r="142" spans="1:39" ht="12" customHeight="1" x14ac:dyDescent="0.15">
      <c r="A142" s="5">
        <f t="shared" si="47"/>
        <v>0</v>
      </c>
      <c r="B142" s="5">
        <f t="shared" si="48"/>
        <v>0</v>
      </c>
      <c r="C142" s="14">
        <f t="shared" si="64"/>
        <v>76</v>
      </c>
      <c r="F142" s="241">
        <f>VLOOKUP(C142,Blad1!$A:$C,3,0)</f>
        <v>166</v>
      </c>
      <c r="G142" s="67" t="str">
        <f t="shared" si="65"/>
        <v/>
      </c>
      <c r="H142" s="4" t="str">
        <f>IF(G142="I",$K142,IF(G142="II",$K142-SUM(H$8:H141),IF(G142="III",$K142-SUM(H$8:H141),IF(G142="IV",$K142-SUM(H$8:H141),IF(G142="V",1-SUM(H$8:H141)," ")))))</f>
        <v xml:space="preserve"> </v>
      </c>
      <c r="I142" s="68" t="str">
        <f t="shared" si="49"/>
        <v/>
      </c>
      <c r="J142" s="43" t="str">
        <f>IF(I142="A",$K142,IF(I142="B",$K142-SUM(J$8:J141),IF(I142="C",$K142-SUM(J$8:J141),IF(I142="D",$K142-SUM(J$8:J141),IF(I142="E",1-SUM(J$8:J141)," ")))))</f>
        <v xml:space="preserve"> </v>
      </c>
      <c r="K142" s="1">
        <f>IF(C$4=0,0,(SUM(D$8:D142)/C$4))</f>
        <v>0</v>
      </c>
      <c r="L142" s="9" t="str">
        <f t="shared" si="50"/>
        <v xml:space="preserve"> </v>
      </c>
      <c r="M142" s="2" t="str">
        <f>IF(U142=2,K142,IF(W142=2,K142-SUM(M$8:M141),IF(X142=2,K142-SUM(M$8:M141),IF(X141=2,1-SUM(M$8:M141)," "))))</f>
        <v xml:space="preserve"> </v>
      </c>
      <c r="N142" s="1" t="str">
        <f t="shared" si="51"/>
        <v xml:space="preserve"> </v>
      </c>
      <c r="P142" s="3" t="str">
        <f>IF(O142="Plus",$K142,IF(O142="Basis",$K142-SUM(P$8:P141),IF(O142="Breedte",$K142-SUM(P$8:P141),IF(O141="Breedte",1-SUM(P$8:P141)," "))))</f>
        <v xml:space="preserve"> </v>
      </c>
      <c r="Q142" s="57" t="str">
        <f t="shared" si="67"/>
        <v/>
      </c>
      <c r="R142" s="123">
        <f t="shared" si="66"/>
        <v>166</v>
      </c>
      <c r="S142" s="12">
        <f t="shared" si="52"/>
        <v>76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58"/>
        <v>76</v>
      </c>
      <c r="AE142" s="18">
        <f t="shared" si="59"/>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0"/>
        <v>1</v>
      </c>
      <c r="AK142" s="12">
        <f t="shared" si="61"/>
        <v>1</v>
      </c>
      <c r="AL142" s="12">
        <f t="shared" si="62"/>
        <v>1</v>
      </c>
      <c r="AM142" s="12">
        <f t="shared" si="63"/>
        <v>1</v>
      </c>
    </row>
    <row r="143" spans="1:39" ht="12" customHeight="1" x14ac:dyDescent="0.15">
      <c r="A143" s="5">
        <f t="shared" si="47"/>
        <v>0</v>
      </c>
      <c r="B143" s="5">
        <f t="shared" si="48"/>
        <v>0</v>
      </c>
      <c r="C143" s="14">
        <f t="shared" si="64"/>
        <v>75</v>
      </c>
      <c r="F143" s="241">
        <f>VLOOKUP(C143,Blad1!$A:$C,3,0)</f>
        <v>166</v>
      </c>
      <c r="G143" s="67" t="str">
        <f t="shared" si="65"/>
        <v/>
      </c>
      <c r="H143" s="4" t="str">
        <f>IF(G143="I",$K143,IF(G143="II",$K143-SUM(H$8:H142),IF(G143="III",$K143-SUM(H$8:H142),IF(G143="IV",$K143-SUM(H$8:H142),IF(G143="V",1-SUM(H$8:H142)," ")))))</f>
        <v xml:space="preserve"> </v>
      </c>
      <c r="I143" s="68" t="str">
        <f t="shared" si="49"/>
        <v/>
      </c>
      <c r="J143" s="43" t="str">
        <f>IF(I143="A",$K143,IF(I143="B",$K143-SUM(J$8:J142),IF(I143="C",$K143-SUM(J$8:J142),IF(I143="D",$K143-SUM(J$8:J142),IF(I143="E",1-SUM(J$8:J142)," ")))))</f>
        <v xml:space="preserve"> </v>
      </c>
      <c r="K143" s="1">
        <f>IF(C$4=0,0,(SUM(D$8:D143)/C$4))</f>
        <v>0</v>
      </c>
      <c r="L143" s="9" t="str">
        <f t="shared" si="50"/>
        <v xml:space="preserve"> </v>
      </c>
      <c r="M143" s="2" t="str">
        <f>IF(U143=2,K143,IF(W143=2,K143-SUM(M$8:M142),IF(X143=2,K143-SUM(M$8:M142),IF(X142=2,1-SUM(M$8:M142)," "))))</f>
        <v xml:space="preserve"> </v>
      </c>
      <c r="N143" s="1" t="str">
        <f t="shared" si="51"/>
        <v xml:space="preserve"> </v>
      </c>
      <c r="P143" s="3" t="str">
        <f>IF(O143="Plus",$K143,IF(O143="Basis",$K143-SUM(P$8:P142),IF(O143="Breedte",$K143-SUM(P$8:P142),IF(O142="Breedte",1-SUM(P$8:P142)," "))))</f>
        <v xml:space="preserve"> </v>
      </c>
      <c r="Q143" s="57" t="str">
        <f t="shared" si="67"/>
        <v/>
      </c>
      <c r="R143" s="123">
        <f t="shared" si="66"/>
        <v>166</v>
      </c>
      <c r="S143" s="12">
        <f t="shared" si="52"/>
        <v>75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58"/>
        <v>75</v>
      </c>
      <c r="AE143" s="18">
        <f t="shared" si="59"/>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0"/>
        <v>1</v>
      </c>
      <c r="AK143" s="12">
        <f t="shared" si="61"/>
        <v>1</v>
      </c>
      <c r="AL143" s="12">
        <f t="shared" si="62"/>
        <v>1</v>
      </c>
      <c r="AM143" s="12">
        <f t="shared" si="63"/>
        <v>1</v>
      </c>
    </row>
    <row r="144" spans="1:39" ht="12" customHeight="1" x14ac:dyDescent="0.15">
      <c r="A144" s="5">
        <f t="shared" si="47"/>
        <v>0</v>
      </c>
      <c r="B144" s="5">
        <f t="shared" si="48"/>
        <v>0</v>
      </c>
      <c r="C144" s="14">
        <f t="shared" si="64"/>
        <v>74</v>
      </c>
      <c r="F144" s="241">
        <f>VLOOKUP(C144,Blad1!$A:$C,3,0)</f>
        <v>165</v>
      </c>
      <c r="G144" s="67" t="str">
        <f t="shared" si="65"/>
        <v/>
      </c>
      <c r="H144" s="4" t="str">
        <f>IF(G144="I",$K144,IF(G144="II",$K144-SUM(H$8:H143),IF(G144="III",$K144-SUM(H$8:H143),IF(G144="IV",$K144-SUM(H$8:H143),IF(G144="V",1-SUM(H$8:H143)," ")))))</f>
        <v xml:space="preserve"> </v>
      </c>
      <c r="I144" s="68" t="str">
        <f t="shared" si="49"/>
        <v/>
      </c>
      <c r="J144" s="43" t="str">
        <f>IF(I144="A",$K144,IF(I144="B",$K144-SUM(J$8:J143),IF(I144="C",$K144-SUM(J$8:J143),IF(I144="D",$K144-SUM(J$8:J143),IF(I144="E",1-SUM(J$8:J143)," ")))))</f>
        <v xml:space="preserve"> </v>
      </c>
      <c r="K144" s="1">
        <f>IF(C$4=0,0,(SUM(D$8:D144)/C$4))</f>
        <v>0</v>
      </c>
      <c r="L144" s="9" t="str">
        <f t="shared" si="50"/>
        <v xml:space="preserve"> </v>
      </c>
      <c r="M144" s="2" t="str">
        <f>IF(U144=2,K144,IF(W144=2,K144-SUM(M$8:M143),IF(X144=2,K144-SUM(M$8:M143),IF(X143=2,1-SUM(M$8:M143)," "))))</f>
        <v xml:space="preserve"> </v>
      </c>
      <c r="N144" s="1" t="str">
        <f t="shared" si="51"/>
        <v xml:space="preserve"> </v>
      </c>
      <c r="P144" s="3" t="str">
        <f>IF(O144="Plus",$K144,IF(O144="Basis",$K144-SUM(P$8:P143),IF(O144="Breedte",$K144-SUM(P$8:P143),IF(O143="Breedte",1-SUM(P$8:P143)," "))))</f>
        <v xml:space="preserve"> </v>
      </c>
      <c r="Q144" s="57" t="str">
        <f t="shared" si="67"/>
        <v/>
      </c>
      <c r="R144" s="123">
        <f t="shared" si="66"/>
        <v>165</v>
      </c>
      <c r="S144" s="12">
        <f t="shared" si="52"/>
        <v>74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58"/>
        <v>74</v>
      </c>
      <c r="AE144" s="18">
        <f t="shared" si="59"/>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0"/>
        <v>1</v>
      </c>
      <c r="AK144" s="12">
        <f t="shared" si="61"/>
        <v>1</v>
      </c>
      <c r="AL144" s="12">
        <f t="shared" si="62"/>
        <v>1</v>
      </c>
      <c r="AM144" s="12">
        <f t="shared" si="63"/>
        <v>1</v>
      </c>
    </row>
    <row r="145" spans="1:39" ht="12" customHeight="1" x14ac:dyDescent="0.15">
      <c r="A145" s="5">
        <f t="shared" si="47"/>
        <v>0</v>
      </c>
      <c r="B145" s="5">
        <f t="shared" si="48"/>
        <v>0</v>
      </c>
      <c r="C145" s="14">
        <f t="shared" si="64"/>
        <v>73</v>
      </c>
      <c r="F145" s="241">
        <f>VLOOKUP(C145,Blad1!$A:$C,3,0)</f>
        <v>165</v>
      </c>
      <c r="G145" s="67" t="str">
        <f t="shared" si="65"/>
        <v/>
      </c>
      <c r="H145" s="4" t="str">
        <f>IF(G145="I",$K145,IF(G145="II",$K145-SUM(H$8:H144),IF(G145="III",$K145-SUM(H$8:H144),IF(G145="IV",$K145-SUM(H$8:H144),IF(G145="V",1-SUM(H$8:H144)," ")))))</f>
        <v xml:space="preserve"> </v>
      </c>
      <c r="I145" s="68" t="str">
        <f t="shared" si="49"/>
        <v/>
      </c>
      <c r="J145" s="43" t="str">
        <f>IF(I145="A",$K145,IF(I145="B",$K145-SUM(J$8:J144),IF(I145="C",$K145-SUM(J$8:J144),IF(I145="D",$K145-SUM(J$8:J144),IF(I145="E",1-SUM(J$8:J144)," ")))))</f>
        <v xml:space="preserve"> </v>
      </c>
      <c r="K145" s="1">
        <f>IF(C$4=0,0,(SUM(D$8:D145)/C$4))</f>
        <v>0</v>
      </c>
      <c r="L145" s="9" t="str">
        <f t="shared" si="50"/>
        <v xml:space="preserve"> </v>
      </c>
      <c r="M145" s="2" t="str">
        <f>IF(U145=2,K145,IF(W145=2,K145-SUM(M$8:M144),IF(X145=2,K145-SUM(M$8:M144),IF(X144=2,1-SUM(M$8:M144)," "))))</f>
        <v xml:space="preserve"> </v>
      </c>
      <c r="N145" s="1" t="str">
        <f t="shared" si="51"/>
        <v xml:space="preserve"> </v>
      </c>
      <c r="P145" s="3" t="str">
        <f>IF(O145="Plus",$K145,IF(O145="Basis",$K145-SUM(P$8:P144),IF(O145="Breedte",$K145-SUM(P$8:P144),IF(O144="Breedte",1-SUM(P$8:P144)," "))))</f>
        <v xml:space="preserve"> </v>
      </c>
      <c r="Q145" s="57" t="str">
        <f t="shared" si="67"/>
        <v/>
      </c>
      <c r="R145" s="123">
        <f t="shared" si="66"/>
        <v>165</v>
      </c>
      <c r="S145" s="12">
        <f t="shared" si="52"/>
        <v>73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58"/>
        <v>73</v>
      </c>
      <c r="AE145" s="18">
        <f t="shared" si="59"/>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0"/>
        <v>1</v>
      </c>
      <c r="AK145" s="12">
        <f t="shared" si="61"/>
        <v>1</v>
      </c>
      <c r="AL145" s="12">
        <f t="shared" si="62"/>
        <v>1</v>
      </c>
      <c r="AM145" s="12">
        <f t="shared" si="63"/>
        <v>1</v>
      </c>
    </row>
    <row r="146" spans="1:39" ht="12" customHeight="1" x14ac:dyDescent="0.15">
      <c r="A146" s="5">
        <f t="shared" si="47"/>
        <v>0</v>
      </c>
      <c r="B146" s="5">
        <f t="shared" si="48"/>
        <v>0</v>
      </c>
      <c r="C146" s="14">
        <f t="shared" si="64"/>
        <v>72</v>
      </c>
      <c r="F146" s="241">
        <f>VLOOKUP(C146,Blad1!$A:$C,3,0)</f>
        <v>164</v>
      </c>
      <c r="G146" s="67" t="str">
        <f t="shared" si="65"/>
        <v/>
      </c>
      <c r="H146" s="4" t="str">
        <f>IF(G146="I",$K146,IF(G146="II",$K146-SUM(H$8:H145),IF(G146="III",$K146-SUM(H$8:H145),IF(G146="IV",$K146-SUM(H$8:H145),IF(G146="V",1-SUM(H$8:H145)," ")))))</f>
        <v xml:space="preserve"> </v>
      </c>
      <c r="I146" s="68" t="str">
        <f t="shared" si="49"/>
        <v/>
      </c>
      <c r="J146" s="43" t="str">
        <f>IF(I146="A",$K146,IF(I146="B",$K146-SUM(J$8:J145),IF(I146="C",$K146-SUM(J$8:J145),IF(I146="D",$K146-SUM(J$8:J145),IF(I146="E",1-SUM(J$8:J145)," ")))))</f>
        <v xml:space="preserve"> </v>
      </c>
      <c r="K146" s="1">
        <f>IF(C$4=0,0,(SUM(D$8:D146)/C$4))</f>
        <v>0</v>
      </c>
      <c r="L146" s="9" t="str">
        <f t="shared" si="50"/>
        <v xml:space="preserve"> </v>
      </c>
      <c r="M146" s="2" t="str">
        <f>IF(U146=2,K146,IF(W146=2,K146-SUM(M$8:M145),IF(X146=2,K146-SUM(M$8:M145),IF(X145=2,1-SUM(M$8:M145)," "))))</f>
        <v xml:space="preserve"> </v>
      </c>
      <c r="N146" s="1" t="str">
        <f t="shared" si="51"/>
        <v xml:space="preserve"> </v>
      </c>
      <c r="P146" s="3" t="str">
        <f>IF(O146="Plus",$K146,IF(O146="Basis",$K146-SUM(P$8:P145),IF(O146="Breedte",$K146-SUM(P$8:P145),IF(O145="Breedte",1-SUM(P$8:P145)," "))))</f>
        <v xml:space="preserve"> </v>
      </c>
      <c r="Q146" s="57" t="str">
        <f t="shared" si="67"/>
        <v/>
      </c>
      <c r="R146" s="123">
        <f t="shared" si="66"/>
        <v>164</v>
      </c>
      <c r="S146" s="12">
        <f t="shared" si="52"/>
        <v>72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58"/>
        <v>72</v>
      </c>
      <c r="AE146" s="18">
        <f t="shared" si="59"/>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0"/>
        <v>1</v>
      </c>
      <c r="AK146" s="12">
        <f t="shared" si="61"/>
        <v>1</v>
      </c>
      <c r="AL146" s="12">
        <f t="shared" si="62"/>
        <v>1</v>
      </c>
      <c r="AM146" s="12">
        <f t="shared" si="63"/>
        <v>1</v>
      </c>
    </row>
    <row r="147" spans="1:39" ht="12" customHeight="1" x14ac:dyDescent="0.15">
      <c r="A147" s="5">
        <f t="shared" si="47"/>
        <v>0</v>
      </c>
      <c r="B147" s="5">
        <f t="shared" si="48"/>
        <v>0</v>
      </c>
      <c r="C147" s="14">
        <f t="shared" si="64"/>
        <v>71</v>
      </c>
      <c r="F147" s="241">
        <f>VLOOKUP(C147,Blad1!$A:$C,3,0)</f>
        <v>164</v>
      </c>
      <c r="G147" s="67" t="str">
        <f t="shared" si="65"/>
        <v/>
      </c>
      <c r="H147" s="4" t="str">
        <f>IF(G147="I",$K147,IF(G147="II",$K147-SUM(H$8:H146),IF(G147="III",$K147-SUM(H$8:H146),IF(G147="IV",$K147-SUM(H$8:H146),IF(G147="V",1-SUM(H$8:H146)," ")))))</f>
        <v xml:space="preserve"> </v>
      </c>
      <c r="I147" s="68" t="str">
        <f t="shared" si="49"/>
        <v/>
      </c>
      <c r="J147" s="43" t="str">
        <f>IF(I147="A",$K147,IF(I147="B",$K147-SUM(J$8:J146),IF(I147="C",$K147-SUM(J$8:J146),IF(I147="D",$K147-SUM(J$8:J146),IF(I147="E",1-SUM(J$8:J146)," ")))))</f>
        <v xml:space="preserve"> </v>
      </c>
      <c r="K147" s="1">
        <f>IF(C$4=0,0,(SUM(D$8:D147)/C$4))</f>
        <v>0</v>
      </c>
      <c r="L147" s="9" t="str">
        <f t="shared" si="50"/>
        <v xml:space="preserve"> </v>
      </c>
      <c r="M147" s="2" t="str">
        <f>IF(U147=2,K147,IF(W147=2,K147-SUM(M$8:M146),IF(X147=2,K147-SUM(M$8:M146),IF(X146=2,1-SUM(M$8:M146)," "))))</f>
        <v xml:space="preserve"> </v>
      </c>
      <c r="N147" s="1" t="str">
        <f t="shared" si="51"/>
        <v xml:space="preserve"> </v>
      </c>
      <c r="P147" s="3" t="str">
        <f>IF(O147="Plus",$K147,IF(O147="Basis",$K147-SUM(P$8:P146),IF(O147="Breedte",$K147-SUM(P$8:P146),IF(O146="Breedte",1-SUM(P$8:P146)," "))))</f>
        <v xml:space="preserve"> </v>
      </c>
      <c r="Q147" s="57" t="str">
        <f t="shared" si="67"/>
        <v/>
      </c>
      <c r="R147" s="123">
        <f t="shared" si="66"/>
        <v>164</v>
      </c>
      <c r="S147" s="12">
        <f t="shared" si="52"/>
        <v>71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58"/>
        <v>71</v>
      </c>
      <c r="AE147" s="18">
        <f t="shared" si="59"/>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0"/>
        <v>1</v>
      </c>
      <c r="AK147" s="12">
        <f t="shared" si="61"/>
        <v>1</v>
      </c>
      <c r="AL147" s="12">
        <f t="shared" si="62"/>
        <v>1</v>
      </c>
      <c r="AM147" s="12">
        <f t="shared" si="63"/>
        <v>1</v>
      </c>
    </row>
    <row r="148" spans="1:39" ht="12" customHeight="1" x14ac:dyDescent="0.15">
      <c r="A148" s="5">
        <f t="shared" si="47"/>
        <v>0</v>
      </c>
      <c r="B148" s="5">
        <f t="shared" si="48"/>
        <v>0</v>
      </c>
      <c r="C148" s="14">
        <f t="shared" si="64"/>
        <v>70</v>
      </c>
      <c r="F148" s="241">
        <f>VLOOKUP(C148,Blad1!$A:$C,3,0)</f>
        <v>163</v>
      </c>
      <c r="G148" s="67" t="str">
        <f t="shared" si="65"/>
        <v/>
      </c>
      <c r="H148" s="4" t="str">
        <f>IF(G148="I",$K148,IF(G148="II",$K148-SUM(H$8:H147),IF(G148="III",$K148-SUM(H$8:H147),IF(G148="IV",$K148-SUM(H$8:H147),IF(G148="V",1-SUM(H$8:H147)," ")))))</f>
        <v xml:space="preserve"> </v>
      </c>
      <c r="I148" s="68" t="str">
        <f t="shared" si="49"/>
        <v/>
      </c>
      <c r="J148" s="43" t="str">
        <f>IF(I148="A",$K148,IF(I148="B",$K148-SUM(J$8:J147),IF(I148="C",$K148-SUM(J$8:J147),IF(I148="D",$K148-SUM(J$8:J147),IF(I148="E",1-SUM(J$8:J147)," ")))))</f>
        <v xml:space="preserve"> </v>
      </c>
      <c r="K148" s="1">
        <f>IF(C$4=0,0,(SUM(D$8:D148)/C$4))</f>
        <v>0</v>
      </c>
      <c r="L148" s="9" t="str">
        <f t="shared" si="50"/>
        <v xml:space="preserve"> </v>
      </c>
      <c r="M148" s="2" t="str">
        <f>IF(U148=2,K148,IF(W148=2,K148-SUM(M$8:M147),IF(X148=2,K148-SUM(M$8:M147),IF(X147=2,1-SUM(M$8:M147)," "))))</f>
        <v xml:space="preserve"> </v>
      </c>
      <c r="N148" s="1" t="str">
        <f t="shared" si="51"/>
        <v xml:space="preserve"> </v>
      </c>
      <c r="P148" s="3" t="str">
        <f>IF(O148="Plus",$K148,IF(O148="Basis",$K148-SUM(P$8:P147),IF(O148="Breedte",$K148-SUM(P$8:P147),IF(O147="Breedte",1-SUM(P$8:P147)," "))))</f>
        <v xml:space="preserve"> </v>
      </c>
      <c r="Q148" s="57" t="str">
        <f t="shared" si="67"/>
        <v/>
      </c>
      <c r="R148" s="123">
        <f t="shared" si="66"/>
        <v>163</v>
      </c>
      <c r="S148" s="12">
        <f t="shared" si="52"/>
        <v>70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58"/>
        <v>70</v>
      </c>
      <c r="AE148" s="18">
        <f t="shared" si="59"/>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0"/>
        <v>1</v>
      </c>
      <c r="AK148" s="12">
        <f t="shared" si="61"/>
        <v>1</v>
      </c>
      <c r="AL148" s="12">
        <f t="shared" si="62"/>
        <v>1</v>
      </c>
      <c r="AM148" s="12">
        <f t="shared" si="63"/>
        <v>1</v>
      </c>
    </row>
    <row r="149" spans="1:39" ht="12" customHeight="1" x14ac:dyDescent="0.15">
      <c r="A149" s="5">
        <f t="shared" si="47"/>
        <v>0</v>
      </c>
      <c r="B149" s="5">
        <f t="shared" si="48"/>
        <v>0</v>
      </c>
      <c r="C149" s="14">
        <f t="shared" si="64"/>
        <v>69</v>
      </c>
      <c r="F149" s="241">
        <f>VLOOKUP(C149,Blad1!$A:$C,3,0)</f>
        <v>163</v>
      </c>
      <c r="G149" s="67" t="str">
        <f t="shared" si="65"/>
        <v/>
      </c>
      <c r="H149" s="4" t="str">
        <f>IF(G149="I",$K149,IF(G149="II",$K149-SUM(H$8:H148),IF(G149="III",$K149-SUM(H$8:H148),IF(G149="IV",$K149-SUM(H$8:H148),IF(G149="V",1-SUM(H$8:H148)," ")))))</f>
        <v xml:space="preserve"> </v>
      </c>
      <c r="I149" s="68" t="str">
        <f t="shared" si="49"/>
        <v/>
      </c>
      <c r="J149" s="43" t="str">
        <f>IF(I149="A",$K149,IF(I149="B",$K149-SUM(J$8:J148),IF(I149="C",$K149-SUM(J$8:J148),IF(I149="D",$K149-SUM(J$8:J148),IF(I149="E",1-SUM(J$8:J148)," ")))))</f>
        <v xml:space="preserve"> </v>
      </c>
      <c r="K149" s="1">
        <f>IF(C$4=0,0,(SUM(D$8:D149)/C$4))</f>
        <v>0</v>
      </c>
      <c r="L149" s="9" t="str">
        <f t="shared" si="50"/>
        <v xml:space="preserve"> </v>
      </c>
      <c r="M149" s="2" t="str">
        <f>IF(U149=2,K149,IF(W149=2,K149-SUM(M$8:M148),IF(X149=2,K149-SUM(M$8:M148),IF(X148=2,1-SUM(M$8:M148)," "))))</f>
        <v xml:space="preserve"> </v>
      </c>
      <c r="N149" s="1" t="str">
        <f t="shared" si="51"/>
        <v xml:space="preserve"> </v>
      </c>
      <c r="P149" s="3" t="str">
        <f>IF(O149="Plus",$K149,IF(O149="Basis",$K149-SUM(P$8:P148),IF(O149="Breedte",$K149-SUM(P$8:P148),IF(O148="Breedte",1-SUM(P$8:P148)," "))))</f>
        <v xml:space="preserve"> </v>
      </c>
      <c r="Q149" s="57" t="str">
        <f t="shared" si="67"/>
        <v/>
      </c>
      <c r="R149" s="123">
        <f t="shared" si="66"/>
        <v>163</v>
      </c>
      <c r="S149" s="12">
        <f t="shared" si="52"/>
        <v>69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58"/>
        <v>69</v>
      </c>
      <c r="AE149" s="18">
        <f t="shared" si="59"/>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0"/>
        <v>1</v>
      </c>
      <c r="AK149" s="12">
        <f t="shared" si="61"/>
        <v>1</v>
      </c>
      <c r="AL149" s="12">
        <f t="shared" si="62"/>
        <v>1</v>
      </c>
      <c r="AM149" s="12">
        <f t="shared" si="63"/>
        <v>1</v>
      </c>
    </row>
    <row r="150" spans="1:39" ht="12" customHeight="1" x14ac:dyDescent="0.15">
      <c r="A150" s="5">
        <f t="shared" si="47"/>
        <v>0</v>
      </c>
      <c r="B150" s="5">
        <f t="shared" si="48"/>
        <v>0</v>
      </c>
      <c r="C150" s="14">
        <f t="shared" si="64"/>
        <v>68</v>
      </c>
      <c r="F150" s="241">
        <f>VLOOKUP(C150,Blad1!$A:$C,3,0)</f>
        <v>162</v>
      </c>
      <c r="G150" s="67" t="str">
        <f t="shared" si="65"/>
        <v/>
      </c>
      <c r="H150" s="4" t="str">
        <f>IF(G150="I",$K150,IF(G150="II",$K150-SUM(H$8:H149),IF(G150="III",$K150-SUM(H$8:H149),IF(G150="IV",$K150-SUM(H$8:H149),IF(G150="V",1-SUM(H$8:H149)," ")))))</f>
        <v xml:space="preserve"> </v>
      </c>
      <c r="I150" s="68" t="str">
        <f t="shared" si="49"/>
        <v/>
      </c>
      <c r="J150" s="43" t="str">
        <f>IF(I150="A",$K150,IF(I150="B",$K150-SUM(J$8:J149),IF(I150="C",$K150-SUM(J$8:J149),IF(I150="D",$K150-SUM(J$8:J149),IF(I150="E",1-SUM(J$8:J149)," ")))))</f>
        <v xml:space="preserve"> </v>
      </c>
      <c r="K150" s="1">
        <f>IF(C$4=0,0,(SUM(D$8:D150)/C$4))</f>
        <v>0</v>
      </c>
      <c r="L150" s="9" t="str">
        <f t="shared" si="50"/>
        <v xml:space="preserve"> </v>
      </c>
      <c r="M150" s="2" t="str">
        <f>IF(U150=2,K150,IF(W150=2,K150-SUM(M$8:M149),IF(X150=2,K150-SUM(M$8:M149),IF(X149=2,1-SUM(M$8:M149)," "))))</f>
        <v xml:space="preserve"> </v>
      </c>
      <c r="N150" s="1" t="str">
        <f t="shared" si="51"/>
        <v xml:space="preserve"> </v>
      </c>
      <c r="P150" s="3" t="str">
        <f>IF(O150="Plus",$K150,IF(O150="Basis",$K150-SUM(P$8:P149),IF(O150="Breedte",$K150-SUM(P$8:P149),IF(O149="Breedte",1-SUM(P$8:P149)," "))))</f>
        <v xml:space="preserve"> </v>
      </c>
      <c r="Q150" s="57" t="str">
        <f t="shared" si="67"/>
        <v/>
      </c>
      <c r="R150" s="123">
        <f t="shared" si="66"/>
        <v>162</v>
      </c>
      <c r="S150" s="12">
        <f t="shared" si="52"/>
        <v>68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58"/>
        <v>68</v>
      </c>
      <c r="AE150" s="18">
        <f t="shared" si="59"/>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0"/>
        <v>1</v>
      </c>
      <c r="AK150" s="12">
        <f t="shared" si="61"/>
        <v>1</v>
      </c>
      <c r="AL150" s="12">
        <f t="shared" si="62"/>
        <v>1</v>
      </c>
      <c r="AM150" s="12">
        <f t="shared" si="63"/>
        <v>1</v>
      </c>
    </row>
    <row r="151" spans="1:39" ht="12" customHeight="1" x14ac:dyDescent="0.15">
      <c r="A151" s="5">
        <f t="shared" si="47"/>
        <v>0</v>
      </c>
      <c r="B151" s="5">
        <f t="shared" si="48"/>
        <v>0</v>
      </c>
      <c r="C151" s="14">
        <f t="shared" si="64"/>
        <v>67</v>
      </c>
      <c r="F151" s="241">
        <f>VLOOKUP(C151,Blad1!$A:$C,3,0)</f>
        <v>162</v>
      </c>
      <c r="G151" s="67" t="str">
        <f t="shared" si="65"/>
        <v/>
      </c>
      <c r="H151" s="4" t="str">
        <f>IF(G151="I",$K151,IF(G151="II",$K151-SUM(H$8:H150),IF(G151="III",$K151-SUM(H$8:H150),IF(G151="IV",$K151-SUM(H$8:H150),IF(G151="V",1-SUM(H$8:H150)," ")))))</f>
        <v xml:space="preserve"> </v>
      </c>
      <c r="I151" s="68" t="str">
        <f t="shared" si="49"/>
        <v/>
      </c>
      <c r="J151" s="43" t="str">
        <f>IF(I151="A",$K151,IF(I151="B",$K151-SUM(J$8:J150),IF(I151="C",$K151-SUM(J$8:J150),IF(I151="D",$K151-SUM(J$8:J150),IF(I151="E",1-SUM(J$8:J150)," ")))))</f>
        <v xml:space="preserve"> </v>
      </c>
      <c r="K151" s="1">
        <f>IF(C$4=0,0,(SUM(D$8:D151)/C$4))</f>
        <v>0</v>
      </c>
      <c r="L151" s="9" t="str">
        <f t="shared" si="50"/>
        <v xml:space="preserve"> </v>
      </c>
      <c r="M151" s="2" t="str">
        <f>IF(U151=2,K151,IF(W151=2,K151-SUM(M$8:M150),IF(X151=2,K151-SUM(M$8:M150),IF(X150=2,1-SUM(M$8:M150)," "))))</f>
        <v xml:space="preserve"> </v>
      </c>
      <c r="N151" s="1" t="str">
        <f t="shared" si="51"/>
        <v xml:space="preserve"> </v>
      </c>
      <c r="P151" s="3" t="str">
        <f>IF(O151="Plus",$K151,IF(O151="Basis",$K151-SUM(P$8:P150),IF(O151="Breedte",$K151-SUM(P$8:P150),IF(O150="Breedte",1-SUM(P$8:P150)," "))))</f>
        <v xml:space="preserve"> </v>
      </c>
      <c r="Q151" s="57" t="str">
        <f t="shared" si="67"/>
        <v/>
      </c>
      <c r="R151" s="123">
        <f t="shared" si="66"/>
        <v>162</v>
      </c>
      <c r="S151" s="12">
        <f t="shared" si="52"/>
        <v>67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58"/>
        <v>67</v>
      </c>
      <c r="AE151" s="18">
        <f t="shared" si="59"/>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0"/>
        <v>1</v>
      </c>
      <c r="AK151" s="12">
        <f t="shared" si="61"/>
        <v>1</v>
      </c>
      <c r="AL151" s="12">
        <f t="shared" si="62"/>
        <v>1</v>
      </c>
      <c r="AM151" s="12">
        <f t="shared" si="63"/>
        <v>1</v>
      </c>
    </row>
    <row r="152" spans="1:39" ht="12" customHeight="1" x14ac:dyDescent="0.15">
      <c r="A152" s="5">
        <f t="shared" si="47"/>
        <v>0</v>
      </c>
      <c r="B152" s="5">
        <f t="shared" si="48"/>
        <v>0</v>
      </c>
      <c r="C152" s="14">
        <f t="shared" si="64"/>
        <v>66</v>
      </c>
      <c r="F152" s="241">
        <f>VLOOKUP(C152,Blad1!$A:$C,3,0)</f>
        <v>161</v>
      </c>
      <c r="G152" s="67" t="str">
        <f t="shared" si="65"/>
        <v/>
      </c>
      <c r="H152" s="4" t="str">
        <f>IF(G152="I",$K152,IF(G152="II",$K152-SUM(H$8:H151),IF(G152="III",$K152-SUM(H$8:H151),IF(G152="IV",$K152-SUM(H$8:H151),IF(G152="V",1-SUM(H$8:H151)," ")))))</f>
        <v xml:space="preserve"> </v>
      </c>
      <c r="I152" s="68" t="str">
        <f t="shared" si="49"/>
        <v/>
      </c>
      <c r="J152" s="43" t="str">
        <f>IF(I152="A",$K152,IF(I152="B",$K152-SUM(J$8:J151),IF(I152="C",$K152-SUM(J$8:J151),IF(I152="D",$K152-SUM(J$8:J151),IF(I152="E",1-SUM(J$8:J151)," ")))))</f>
        <v xml:space="preserve"> </v>
      </c>
      <c r="K152" s="1">
        <f>IF(C$4=0,0,(SUM(D$8:D152)/C$4))</f>
        <v>0</v>
      </c>
      <c r="L152" s="9" t="str">
        <f t="shared" si="50"/>
        <v xml:space="preserve"> </v>
      </c>
      <c r="M152" s="2" t="str">
        <f>IF(U152=2,K152,IF(W152=2,K152-SUM(M$8:M151),IF(X152=2,K152-SUM(M$8:M151),IF(X151=2,1-SUM(M$8:M151)," "))))</f>
        <v xml:space="preserve"> </v>
      </c>
      <c r="N152" s="1" t="str">
        <f t="shared" si="51"/>
        <v xml:space="preserve"> </v>
      </c>
      <c r="P152" s="3" t="str">
        <f>IF(O152="Plus",$K152,IF(O152="Basis",$K152-SUM(P$8:P151),IF(O152="Breedte",$K152-SUM(P$8:P151),IF(O151="Breedte",1-SUM(P$8:P151)," "))))</f>
        <v xml:space="preserve"> </v>
      </c>
      <c r="Q152" s="57" t="str">
        <f t="shared" si="67"/>
        <v/>
      </c>
      <c r="R152" s="123">
        <f t="shared" si="66"/>
        <v>161</v>
      </c>
      <c r="S152" s="12">
        <f t="shared" si="52"/>
        <v>66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58"/>
        <v>66</v>
      </c>
      <c r="AE152" s="18">
        <f t="shared" si="59"/>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0"/>
        <v>1</v>
      </c>
      <c r="AK152" s="12">
        <f t="shared" si="61"/>
        <v>1</v>
      </c>
      <c r="AL152" s="12">
        <f t="shared" si="62"/>
        <v>1</v>
      </c>
      <c r="AM152" s="12">
        <f t="shared" si="63"/>
        <v>1</v>
      </c>
    </row>
    <row r="153" spans="1:39" ht="12" customHeight="1" x14ac:dyDescent="0.15">
      <c r="A153" s="5">
        <f t="shared" si="47"/>
        <v>0</v>
      </c>
      <c r="B153" s="5">
        <f t="shared" si="48"/>
        <v>0</v>
      </c>
      <c r="C153" s="14">
        <f t="shared" si="64"/>
        <v>65</v>
      </c>
      <c r="F153" s="241">
        <f>VLOOKUP(C153,Blad1!$A:$C,3,0)</f>
        <v>161</v>
      </c>
      <c r="G153" s="67" t="str">
        <f t="shared" si="65"/>
        <v/>
      </c>
      <c r="H153" s="4" t="str">
        <f>IF(G153="I",$K153,IF(G153="II",$K153-SUM(H$8:H152),IF(G153="III",$K153-SUM(H$8:H152),IF(G153="IV",$K153-SUM(H$8:H152),IF(G153="V",1-SUM(H$8:H152)," ")))))</f>
        <v xml:space="preserve"> </v>
      </c>
      <c r="I153" s="68" t="str">
        <f t="shared" si="49"/>
        <v/>
      </c>
      <c r="J153" s="43" t="str">
        <f>IF(I153="A",$K153,IF(I153="B",$K153-SUM(J$8:J152),IF(I153="C",$K153-SUM(J$8:J152),IF(I153="D",$K153-SUM(J$8:J152),IF(I153="E",1-SUM(J$8:J152)," ")))))</f>
        <v xml:space="preserve"> </v>
      </c>
      <c r="K153" s="1">
        <f>IF(C$4=0,0,(SUM(D$8:D153)/C$4))</f>
        <v>0</v>
      </c>
      <c r="L153" s="9" t="str">
        <f t="shared" si="50"/>
        <v xml:space="preserve"> </v>
      </c>
      <c r="M153" s="2" t="str">
        <f>IF(U153=2,K153,IF(W153=2,K153-SUM(M$8:M152),IF(X153=2,K153-SUM(M$8:M152),IF(X152=2,1-SUM(M$8:M152)," "))))</f>
        <v xml:space="preserve"> </v>
      </c>
      <c r="N153" s="1" t="str">
        <f t="shared" si="51"/>
        <v xml:space="preserve"> </v>
      </c>
      <c r="P153" s="3" t="str">
        <f>IF(O153="Plus",$K153,IF(O153="Basis",$K153-SUM(P$8:P152),IF(O153="Breedte",$K153-SUM(P$8:P152),IF(O152="Breedte",1-SUM(P$8:P152)," "))))</f>
        <v xml:space="preserve"> </v>
      </c>
      <c r="Q153" s="57" t="str">
        <f t="shared" si="67"/>
        <v/>
      </c>
      <c r="R153" s="123">
        <f t="shared" si="66"/>
        <v>161</v>
      </c>
      <c r="S153" s="12">
        <f t="shared" si="52"/>
        <v>65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58"/>
        <v>65</v>
      </c>
      <c r="AE153" s="18">
        <f t="shared" si="59"/>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0"/>
        <v>1</v>
      </c>
      <c r="AK153" s="12">
        <f t="shared" si="61"/>
        <v>1</v>
      </c>
      <c r="AL153" s="12">
        <f t="shared" si="62"/>
        <v>1</v>
      </c>
      <c r="AM153" s="12">
        <f t="shared" si="63"/>
        <v>1</v>
      </c>
    </row>
    <row r="154" spans="1:39" ht="12" customHeight="1" x14ac:dyDescent="0.15">
      <c r="A154" s="5">
        <f t="shared" si="47"/>
        <v>0</v>
      </c>
      <c r="B154" s="5">
        <f t="shared" si="48"/>
        <v>0</v>
      </c>
      <c r="C154" s="14">
        <f t="shared" si="64"/>
        <v>64</v>
      </c>
      <c r="F154" s="241">
        <f>VLOOKUP(C154,Blad1!$A:$C,3,0)</f>
        <v>160</v>
      </c>
      <c r="G154" s="67" t="str">
        <f t="shared" si="65"/>
        <v/>
      </c>
      <c r="H154" s="4" t="str">
        <f>IF(G154="I",$K154,IF(G154="II",$K154-SUM(H$8:H153),IF(G154="III",$K154-SUM(H$8:H153),IF(G154="IV",$K154-SUM(H$8:H153),IF(G154="V",1-SUM(H$8:H153)," ")))))</f>
        <v xml:space="preserve"> </v>
      </c>
      <c r="I154" s="68" t="str">
        <f t="shared" si="49"/>
        <v/>
      </c>
      <c r="J154" s="43" t="str">
        <f>IF(I154="A",$K154,IF(I154="B",$K154-SUM(J$8:J153),IF(I154="C",$K154-SUM(J$8:J153),IF(I154="D",$K154-SUM(J$8:J153),IF(I154="E",1-SUM(J$8:J153)," ")))))</f>
        <v xml:space="preserve"> </v>
      </c>
      <c r="K154" s="1">
        <f>IF(C$4=0,0,(SUM(D$8:D154)/C$4))</f>
        <v>0</v>
      </c>
      <c r="L154" s="9" t="str">
        <f t="shared" si="50"/>
        <v xml:space="preserve"> </v>
      </c>
      <c r="M154" s="2" t="str">
        <f>IF(U154=2,K154,IF(W154=2,K154-SUM(M$8:M153),IF(X154=2,K154-SUM(M$8:M153),IF(X153=2,1-SUM(M$8:M153)," "))))</f>
        <v xml:space="preserve"> </v>
      </c>
      <c r="N154" s="1" t="str">
        <f t="shared" si="51"/>
        <v xml:space="preserve"> </v>
      </c>
      <c r="P154" s="3" t="str">
        <f>IF(O154="Plus",$K154,IF(O154="Basis",$K154-SUM(P$8:P153),IF(O154="Breedte",$K154-SUM(P$8:P153),IF(O153="Breedte",1-SUM(P$8:P153)," "))))</f>
        <v xml:space="preserve"> </v>
      </c>
      <c r="Q154" s="57" t="str">
        <f t="shared" si="67"/>
        <v/>
      </c>
      <c r="R154" s="123">
        <f t="shared" si="66"/>
        <v>160</v>
      </c>
      <c r="S154" s="12">
        <f t="shared" si="52"/>
        <v>64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58"/>
        <v>64</v>
      </c>
      <c r="AE154" s="18">
        <f t="shared" si="59"/>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0"/>
        <v>1</v>
      </c>
      <c r="AK154" s="12">
        <f t="shared" si="61"/>
        <v>1</v>
      </c>
      <c r="AL154" s="12">
        <f t="shared" si="62"/>
        <v>1</v>
      </c>
      <c r="AM154" s="12">
        <f t="shared" si="63"/>
        <v>1</v>
      </c>
    </row>
    <row r="155" spans="1:39" ht="12" customHeight="1" x14ac:dyDescent="0.15">
      <c r="A155" s="5">
        <f t="shared" si="47"/>
        <v>0</v>
      </c>
      <c r="B155" s="5">
        <f t="shared" si="48"/>
        <v>0</v>
      </c>
      <c r="C155" s="14">
        <f t="shared" si="64"/>
        <v>63</v>
      </c>
      <c r="F155" s="241">
        <f>VLOOKUP(C155,Blad1!$A:$C,3,0)</f>
        <v>160</v>
      </c>
      <c r="G155" s="67" t="str">
        <f t="shared" si="65"/>
        <v/>
      </c>
      <c r="H155" s="4" t="str">
        <f>IF(G155="I",$K155,IF(G155="II",$K155-SUM(H$8:H154),IF(G155="III",$K155-SUM(H$8:H154),IF(G155="IV",$K155-SUM(H$8:H154),IF(G155="V",1-SUM(H$8:H154)," ")))))</f>
        <v xml:space="preserve"> </v>
      </c>
      <c r="I155" s="68" t="str">
        <f t="shared" si="49"/>
        <v/>
      </c>
      <c r="J155" s="43" t="str">
        <f>IF(I155="A",$K155,IF(I155="B",$K155-SUM(J$8:J154),IF(I155="C",$K155-SUM(J$8:J154),IF(I155="D",$K155-SUM(J$8:J154),IF(I155="E",1-SUM(J$8:J154)," ")))))</f>
        <v xml:space="preserve"> </v>
      </c>
      <c r="K155" s="1">
        <f>IF(C$4=0,0,(SUM(D$8:D155)/C$4))</f>
        <v>0</v>
      </c>
      <c r="L155" s="9" t="str">
        <f t="shared" si="50"/>
        <v xml:space="preserve"> </v>
      </c>
      <c r="M155" s="2" t="str">
        <f>IF(U155=2,K155,IF(W155=2,K155-SUM(M$8:M154),IF(X155=2,K155-SUM(M$8:M154),IF(X154=2,1-SUM(M$8:M154)," "))))</f>
        <v xml:space="preserve"> </v>
      </c>
      <c r="N155" s="1" t="str">
        <f t="shared" si="51"/>
        <v xml:space="preserve"> </v>
      </c>
      <c r="P155" s="3" t="str">
        <f>IF(O155="Plus",$K155,IF(O155="Basis",$K155-SUM(P$8:P154),IF(O155="Breedte",$K155-SUM(P$8:P154),IF(O154="Breedte",1-SUM(P$8:P154)," "))))</f>
        <v xml:space="preserve"> </v>
      </c>
      <c r="Q155" s="57" t="str">
        <f t="shared" si="67"/>
        <v/>
      </c>
      <c r="R155" s="123">
        <f t="shared" si="66"/>
        <v>160</v>
      </c>
      <c r="S155" s="12">
        <f t="shared" si="52"/>
        <v>63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58"/>
        <v>63</v>
      </c>
      <c r="AE155" s="18">
        <f t="shared" si="59"/>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0"/>
        <v>1</v>
      </c>
      <c r="AK155" s="12">
        <f t="shared" si="61"/>
        <v>1</v>
      </c>
      <c r="AL155" s="12">
        <f t="shared" si="62"/>
        <v>1</v>
      </c>
      <c r="AM155" s="12">
        <f t="shared" si="63"/>
        <v>1</v>
      </c>
    </row>
    <row r="156" spans="1:39" ht="12" customHeight="1" x14ac:dyDescent="0.15">
      <c r="A156" s="5">
        <f t="shared" si="47"/>
        <v>0</v>
      </c>
      <c r="B156" s="5">
        <f t="shared" si="48"/>
        <v>0</v>
      </c>
      <c r="C156" s="14">
        <f t="shared" si="64"/>
        <v>62</v>
      </c>
      <c r="F156" s="241">
        <f>VLOOKUP(C156,Blad1!$A:$C,3,0)</f>
        <v>159</v>
      </c>
      <c r="G156" s="67" t="str">
        <f t="shared" si="65"/>
        <v/>
      </c>
      <c r="H156" s="4" t="str">
        <f>IF(G156="I",$K156,IF(G156="II",$K156-SUM(H$8:H155),IF(G156="III",$K156-SUM(H$8:H155),IF(G156="IV",$K156-SUM(H$8:H155),IF(G156="V",1-SUM(H$8:H155)," ")))))</f>
        <v xml:space="preserve"> </v>
      </c>
      <c r="I156" s="68" t="str">
        <f t="shared" si="49"/>
        <v/>
      </c>
      <c r="J156" s="43" t="str">
        <f>IF(I156="A",$K156,IF(I156="B",$K156-SUM(J$8:J155),IF(I156="C",$K156-SUM(J$8:J155),IF(I156="D",$K156-SUM(J$8:J155),IF(I156="E",1-SUM(J$8:J155)," ")))))</f>
        <v xml:space="preserve"> </v>
      </c>
      <c r="K156" s="1">
        <f>IF(C$4=0,0,(SUM(D$8:D156)/C$4))</f>
        <v>0</v>
      </c>
      <c r="L156" s="9" t="str">
        <f t="shared" si="50"/>
        <v xml:space="preserve"> </v>
      </c>
      <c r="M156" s="2" t="str">
        <f>IF(U156=2,K156,IF(W156=2,K156-SUM(M$8:M155),IF(X156=2,K156-SUM(M$8:M155),IF(X155=2,1-SUM(M$8:M155)," "))))</f>
        <v xml:space="preserve"> </v>
      </c>
      <c r="N156" s="1" t="str">
        <f t="shared" si="51"/>
        <v xml:space="preserve"> </v>
      </c>
      <c r="P156" s="3" t="str">
        <f>IF(O156="Plus",$K156,IF(O156="Basis",$K156-SUM(P$8:P155),IF(O156="Breedte",$K156-SUM(P$8:P155),IF(O155="Breedte",1-SUM(P$8:P155)," "))))</f>
        <v xml:space="preserve"> </v>
      </c>
      <c r="Q156" s="57" t="str">
        <f t="shared" si="67"/>
        <v/>
      </c>
      <c r="R156" s="123">
        <f t="shared" si="66"/>
        <v>159</v>
      </c>
      <c r="S156" s="12">
        <f t="shared" si="52"/>
        <v>62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58"/>
        <v>62</v>
      </c>
      <c r="AE156" s="18">
        <f t="shared" si="59"/>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0"/>
        <v>1</v>
      </c>
      <c r="AK156" s="12">
        <f t="shared" si="61"/>
        <v>1</v>
      </c>
      <c r="AL156" s="12">
        <f t="shared" si="62"/>
        <v>1</v>
      </c>
      <c r="AM156" s="12">
        <f t="shared" si="63"/>
        <v>1</v>
      </c>
    </row>
    <row r="157" spans="1:39" ht="12" customHeight="1" x14ac:dyDescent="0.15">
      <c r="A157" s="5">
        <f t="shared" si="47"/>
        <v>0</v>
      </c>
      <c r="B157" s="5">
        <f t="shared" si="48"/>
        <v>0</v>
      </c>
      <c r="C157" s="14">
        <f t="shared" si="64"/>
        <v>61</v>
      </c>
      <c r="F157" s="241">
        <f>VLOOKUP(C157,Blad1!$A:$C,3,0)</f>
        <v>158</v>
      </c>
      <c r="G157" s="67" t="str">
        <f t="shared" si="65"/>
        <v/>
      </c>
      <c r="H157" s="4" t="str">
        <f>IF(G157="I",$K157,IF(G157="II",$K157-SUM(H$8:H156),IF(G157="III",$K157-SUM(H$8:H156),IF(G157="IV",$K157-SUM(H$8:H156),IF(G157="V",1-SUM(H$8:H156)," ")))))</f>
        <v xml:space="preserve"> </v>
      </c>
      <c r="I157" s="68" t="str">
        <f t="shared" si="49"/>
        <v/>
      </c>
      <c r="J157" s="43" t="str">
        <f>IF(I157="A",$K157,IF(I157="B",$K157-SUM(J$8:J156),IF(I157="C",$K157-SUM(J$8:J156),IF(I157="D",$K157-SUM(J$8:J156),IF(I157="E",1-SUM(J$8:J156)," ")))))</f>
        <v xml:space="preserve"> </v>
      </c>
      <c r="K157" s="1">
        <f>IF(C$4=0,0,(SUM(D$8:D157)/C$4))</f>
        <v>0</v>
      </c>
      <c r="L157" s="9" t="str">
        <f t="shared" si="50"/>
        <v xml:space="preserve"> </v>
      </c>
      <c r="M157" s="2" t="str">
        <f>IF(U157=2,K157,IF(W157=2,K157-SUM(M$8:M156),IF(X157=2,K157-SUM(M$8:M156),IF(X156=2,1-SUM(M$8:M156)," "))))</f>
        <v xml:space="preserve"> </v>
      </c>
      <c r="N157" s="1" t="str">
        <f t="shared" si="51"/>
        <v xml:space="preserve"> </v>
      </c>
      <c r="P157" s="3" t="str">
        <f>IF(O157="Plus",$K157,IF(O157="Basis",$K157-SUM(P$8:P156),IF(O157="Breedte",$K157-SUM(P$8:P156),IF(O156="Breedte",1-SUM(P$8:P156)," "))))</f>
        <v xml:space="preserve"> </v>
      </c>
      <c r="Q157" s="57" t="str">
        <f t="shared" si="67"/>
        <v/>
      </c>
      <c r="R157" s="123">
        <f t="shared" si="66"/>
        <v>158</v>
      </c>
      <c r="S157" s="12">
        <f t="shared" si="52"/>
        <v>61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58"/>
        <v>61</v>
      </c>
      <c r="AE157" s="18">
        <f t="shared" si="59"/>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0"/>
        <v>1</v>
      </c>
      <c r="AK157" s="12">
        <f t="shared" si="61"/>
        <v>1</v>
      </c>
      <c r="AL157" s="12">
        <f t="shared" si="62"/>
        <v>1</v>
      </c>
      <c r="AM157" s="12">
        <f t="shared" si="63"/>
        <v>1</v>
      </c>
    </row>
    <row r="158" spans="1:39" ht="12" customHeight="1" x14ac:dyDescent="0.15">
      <c r="A158" s="5">
        <f t="shared" si="47"/>
        <v>0</v>
      </c>
      <c r="B158" s="5">
        <f t="shared" si="48"/>
        <v>0</v>
      </c>
      <c r="C158" s="14">
        <f t="shared" si="64"/>
        <v>60</v>
      </c>
      <c r="F158" s="241">
        <f>VLOOKUP(C158,Blad1!$A:$C,3,0)</f>
        <v>158</v>
      </c>
      <c r="G158" s="67" t="str">
        <f t="shared" si="65"/>
        <v/>
      </c>
      <c r="H158" s="4" t="str">
        <f>IF(G158="I",$K158,IF(G158="II",$K158-SUM(H$8:H157),IF(G158="III",$K158-SUM(H$8:H157),IF(G158="IV",$K158-SUM(H$8:H157),IF(G158="V",1-SUM(H$8:H157)," ")))))</f>
        <v xml:space="preserve"> </v>
      </c>
      <c r="I158" s="68" t="str">
        <f t="shared" si="49"/>
        <v/>
      </c>
      <c r="J158" s="43" t="str">
        <f>IF(I158="A",$K158,IF(I158="B",$K158-SUM(J$8:J157),IF(I158="C",$K158-SUM(J$8:J157),IF(I158="D",$K158-SUM(J$8:J157),IF(I158="E",1-SUM(J$8:J157)," ")))))</f>
        <v xml:space="preserve"> </v>
      </c>
      <c r="K158" s="1">
        <f>IF(C$4=0,0,(SUM(D$8:D158)/C$4))</f>
        <v>0</v>
      </c>
      <c r="L158" s="9" t="str">
        <f t="shared" si="50"/>
        <v xml:space="preserve"> </v>
      </c>
      <c r="M158" s="2" t="str">
        <f>IF(U158=2,K158,IF(W158=2,K158-SUM(M$8:M157),IF(X158=2,K158-SUM(M$8:M157),IF(X157=2,1-SUM(M$8:M157)," "))))</f>
        <v xml:space="preserve"> </v>
      </c>
      <c r="N158" s="1" t="str">
        <f t="shared" si="51"/>
        <v xml:space="preserve"> </v>
      </c>
      <c r="P158" s="3" t="str">
        <f>IF(O158="Plus",$K158,IF(O158="Basis",$K158-SUM(P$8:P157),IF(O158="Breedte",$K158-SUM(P$8:P157),IF(O157="Breedte",1-SUM(P$8:P157)," "))))</f>
        <v xml:space="preserve"> </v>
      </c>
      <c r="Q158" s="57" t="str">
        <f t="shared" si="67"/>
        <v/>
      </c>
      <c r="R158" s="123">
        <f t="shared" si="66"/>
        <v>158</v>
      </c>
      <c r="S158" s="12">
        <f t="shared" si="52"/>
        <v>60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58"/>
        <v>60</v>
      </c>
      <c r="AE158" s="18">
        <f t="shared" si="59"/>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0"/>
        <v>1</v>
      </c>
      <c r="AK158" s="12">
        <f t="shared" si="61"/>
        <v>1</v>
      </c>
      <c r="AL158" s="12">
        <f t="shared" si="62"/>
        <v>1</v>
      </c>
      <c r="AM158" s="12">
        <f t="shared" si="63"/>
        <v>1</v>
      </c>
    </row>
    <row r="159" spans="1:39" ht="12" customHeight="1" x14ac:dyDescent="0.15">
      <c r="A159" s="5">
        <f t="shared" si="47"/>
        <v>0</v>
      </c>
      <c r="B159" s="5">
        <f t="shared" si="48"/>
        <v>0</v>
      </c>
      <c r="C159" s="14">
        <f t="shared" si="64"/>
        <v>59</v>
      </c>
      <c r="F159" s="241">
        <f>VLOOKUP(C159,Blad1!$A:$C,3,0)</f>
        <v>157</v>
      </c>
      <c r="G159" s="67" t="str">
        <f t="shared" si="65"/>
        <v/>
      </c>
      <c r="H159" s="4" t="str">
        <f>IF(G159="I",$K159,IF(G159="II",$K159-SUM(H$8:H158),IF(G159="III",$K159-SUM(H$8:H158),IF(G159="IV",$K159-SUM(H$8:H158),IF(G159="V",1-SUM(H$8:H158)," ")))))</f>
        <v xml:space="preserve"> </v>
      </c>
      <c r="I159" s="68" t="str">
        <f t="shared" si="49"/>
        <v/>
      </c>
      <c r="J159" s="43" t="str">
        <f>IF(I159="A",$K159,IF(I159="B",$K159-SUM(J$8:J158),IF(I159="C",$K159-SUM(J$8:J158),IF(I159="D",$K159-SUM(J$8:J158),IF(I159="E",1-SUM(J$8:J158)," ")))))</f>
        <v xml:space="preserve"> </v>
      </c>
      <c r="K159" s="1">
        <f>IF(C$4=0,0,(SUM(D$8:D159)/C$4))</f>
        <v>0</v>
      </c>
      <c r="L159" s="9" t="str">
        <f t="shared" si="50"/>
        <v xml:space="preserve"> </v>
      </c>
      <c r="M159" s="2" t="str">
        <f>IF(U159=2,K159,IF(W159=2,K159-SUM(M$8:M158),IF(X159=2,K159-SUM(M$8:M158),IF(X158=2,1-SUM(M$8:M158)," "))))</f>
        <v xml:space="preserve"> </v>
      </c>
      <c r="N159" s="1" t="str">
        <f t="shared" si="51"/>
        <v xml:space="preserve"> </v>
      </c>
      <c r="P159" s="3" t="str">
        <f>IF(O159="Plus",$K159,IF(O159="Basis",$K159-SUM(P$8:P158),IF(O159="Breedte",$K159-SUM(P$8:P158),IF(O158="Breedte",1-SUM(P$8:P158)," "))))</f>
        <v xml:space="preserve"> </v>
      </c>
      <c r="Q159" s="57" t="str">
        <f t="shared" si="67"/>
        <v/>
      </c>
      <c r="R159" s="123">
        <f t="shared" si="66"/>
        <v>157</v>
      </c>
      <c r="S159" s="12">
        <f t="shared" si="52"/>
        <v>59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58"/>
        <v>59</v>
      </c>
      <c r="AE159" s="18">
        <f t="shared" si="59"/>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0"/>
        <v>1</v>
      </c>
      <c r="AK159" s="12">
        <f t="shared" si="61"/>
        <v>1</v>
      </c>
      <c r="AL159" s="12">
        <f t="shared" si="62"/>
        <v>1</v>
      </c>
      <c r="AM159" s="12">
        <f t="shared" si="63"/>
        <v>1</v>
      </c>
    </row>
    <row r="160" spans="1:39" ht="12" customHeight="1" x14ac:dyDescent="0.15">
      <c r="A160" s="5">
        <f t="shared" si="47"/>
        <v>0</v>
      </c>
      <c r="B160" s="5">
        <f t="shared" si="48"/>
        <v>0</v>
      </c>
      <c r="C160" s="14">
        <f t="shared" si="64"/>
        <v>58</v>
      </c>
      <c r="F160" s="241">
        <f>VLOOKUP(C160,Blad1!$A:$C,3,0)</f>
        <v>157</v>
      </c>
      <c r="G160" s="67" t="str">
        <f t="shared" si="65"/>
        <v/>
      </c>
      <c r="H160" s="4" t="str">
        <f>IF(G160="I",$K160,IF(G160="II",$K160-SUM(H$8:H159),IF(G160="III",$K160-SUM(H$8:H159),IF(G160="IV",$K160-SUM(H$8:H159),IF(G160="V",1-SUM(H$8:H159)," ")))))</f>
        <v xml:space="preserve"> </v>
      </c>
      <c r="I160" s="68" t="str">
        <f t="shared" si="49"/>
        <v/>
      </c>
      <c r="J160" s="43" t="str">
        <f>IF(I160="A",$K160,IF(I160="B",$K160-SUM(J$8:J159),IF(I160="C",$K160-SUM(J$8:J159),IF(I160="D",$K160-SUM(J$8:J159),IF(I160="E",1-SUM(J$8:J159)," ")))))</f>
        <v xml:space="preserve"> </v>
      </c>
      <c r="K160" s="1">
        <f>IF(C$4=0,0,(SUM(D$8:D160)/C$4))</f>
        <v>0</v>
      </c>
      <c r="L160" s="9" t="str">
        <f t="shared" si="50"/>
        <v xml:space="preserve"> </v>
      </c>
      <c r="M160" s="2" t="str">
        <f>IF(U160=2,K160,IF(W160=2,K160-SUM(M$8:M159),IF(X160=2,K160-SUM(M$8:M159),IF(X159=2,1-SUM(M$8:M159)," "))))</f>
        <v xml:space="preserve"> </v>
      </c>
      <c r="N160" s="1" t="str">
        <f t="shared" si="51"/>
        <v xml:space="preserve"> </v>
      </c>
      <c r="P160" s="3" t="str">
        <f>IF(O160="Plus",$K160,IF(O160="Basis",$K160-SUM(P$8:P159),IF(O160="Breedte",$K160-SUM(P$8:P159),IF(O159="Breedte",1-SUM(P$8:P159)," "))))</f>
        <v xml:space="preserve"> </v>
      </c>
      <c r="Q160" s="57" t="str">
        <f t="shared" si="67"/>
        <v/>
      </c>
      <c r="R160" s="123">
        <f t="shared" si="66"/>
        <v>157</v>
      </c>
      <c r="S160" s="12">
        <f t="shared" si="52"/>
        <v>58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58"/>
        <v>58</v>
      </c>
      <c r="AE160" s="18">
        <f t="shared" si="59"/>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0"/>
        <v>1</v>
      </c>
      <c r="AK160" s="12">
        <f t="shared" si="61"/>
        <v>1</v>
      </c>
      <c r="AL160" s="12">
        <f t="shared" si="62"/>
        <v>1</v>
      </c>
      <c r="AM160" s="12">
        <f t="shared" si="63"/>
        <v>1</v>
      </c>
    </row>
    <row r="161" spans="1:39" ht="12" customHeight="1" x14ac:dyDescent="0.15">
      <c r="A161" s="5">
        <f t="shared" si="47"/>
        <v>0</v>
      </c>
      <c r="B161" s="5">
        <f t="shared" si="48"/>
        <v>0</v>
      </c>
      <c r="C161" s="14">
        <f t="shared" si="64"/>
        <v>57</v>
      </c>
      <c r="F161" s="241">
        <f>VLOOKUP(C161,Blad1!$A:$C,3,0)</f>
        <v>156</v>
      </c>
      <c r="G161" s="67" t="str">
        <f t="shared" si="65"/>
        <v/>
      </c>
      <c r="H161" s="4" t="str">
        <f>IF(G161="I",$K161,IF(G161="II",$K161-SUM(H$8:H160),IF(G161="III",$K161-SUM(H$8:H160),IF(G161="IV",$K161-SUM(H$8:H160),IF(G161="V",1-SUM(H$8:H160)," ")))))</f>
        <v xml:space="preserve"> </v>
      </c>
      <c r="I161" s="68" t="str">
        <f t="shared" si="49"/>
        <v/>
      </c>
      <c r="J161" s="43" t="str">
        <f>IF(I161="A",$K161,IF(I161="B",$K161-SUM(J$8:J160),IF(I161="C",$K161-SUM(J$8:J160),IF(I161="D",$K161-SUM(J$8:J160),IF(I161="E",1-SUM(J$8:J160)," ")))))</f>
        <v xml:space="preserve"> </v>
      </c>
      <c r="K161" s="1">
        <f>IF(C$4=0,0,(SUM(D$8:D161)/C$4))</f>
        <v>0</v>
      </c>
      <c r="L161" s="9" t="str">
        <f t="shared" si="50"/>
        <v xml:space="preserve"> </v>
      </c>
      <c r="M161" s="2" t="str">
        <f>IF(U161=2,K161,IF(W161=2,K161-SUM(M$8:M160),IF(X161=2,K161-SUM(M$8:M160),IF(X160=2,1-SUM(M$8:M160)," "))))</f>
        <v xml:space="preserve"> </v>
      </c>
      <c r="N161" s="1" t="str">
        <f t="shared" si="51"/>
        <v xml:space="preserve"> </v>
      </c>
      <c r="P161" s="3" t="str">
        <f>IF(O161="Plus",$K161,IF(O161="Basis",$K161-SUM(P$8:P160),IF(O161="Breedte",$K161-SUM(P$8:P160),IF(O160="Breedte",1-SUM(P$8:P160)," "))))</f>
        <v xml:space="preserve"> </v>
      </c>
      <c r="Q161" s="57" t="str">
        <f t="shared" si="67"/>
        <v/>
      </c>
      <c r="R161" s="123">
        <f t="shared" si="66"/>
        <v>156</v>
      </c>
      <c r="S161" s="12">
        <f t="shared" si="52"/>
        <v>57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58"/>
        <v>57</v>
      </c>
      <c r="AE161" s="18">
        <f t="shared" si="59"/>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0"/>
        <v>1</v>
      </c>
      <c r="AK161" s="12">
        <f t="shared" si="61"/>
        <v>1</v>
      </c>
      <c r="AL161" s="12">
        <f t="shared" si="62"/>
        <v>1</v>
      </c>
      <c r="AM161" s="12">
        <f t="shared" si="63"/>
        <v>1</v>
      </c>
    </row>
    <row r="162" spans="1:39" ht="12" customHeight="1" x14ac:dyDescent="0.15">
      <c r="A162" s="5">
        <f t="shared" si="47"/>
        <v>0</v>
      </c>
      <c r="B162" s="5">
        <f t="shared" si="48"/>
        <v>0</v>
      </c>
      <c r="C162" s="14">
        <f t="shared" si="64"/>
        <v>56</v>
      </c>
      <c r="F162" s="241">
        <f>VLOOKUP(C162,Blad1!$A:$C,3,0)</f>
        <v>156</v>
      </c>
      <c r="G162" s="67" t="str">
        <f t="shared" si="65"/>
        <v/>
      </c>
      <c r="H162" s="4" t="str">
        <f>IF(G162="I",$K162,IF(G162="II",$K162-SUM(H$8:H161),IF(G162="III",$K162-SUM(H$8:H161),IF(G162="IV",$K162-SUM(H$8:H161),IF(G162="V",1-SUM(H$8:H161)," ")))))</f>
        <v xml:space="preserve"> </v>
      </c>
      <c r="I162" s="68" t="str">
        <f t="shared" si="49"/>
        <v/>
      </c>
      <c r="J162" s="43" t="str">
        <f>IF(I162="A",$K162,IF(I162="B",$K162-SUM(J$8:J161),IF(I162="C",$K162-SUM(J$8:J161),IF(I162="D",$K162-SUM(J$8:J161),IF(I162="E",1-SUM(J$8:J161)," ")))))</f>
        <v xml:space="preserve"> </v>
      </c>
      <c r="K162" s="1">
        <f>IF(C$4=0,0,(SUM(D$8:D162)/C$4))</f>
        <v>0</v>
      </c>
      <c r="L162" s="9" t="str">
        <f t="shared" si="50"/>
        <v xml:space="preserve"> </v>
      </c>
      <c r="M162" s="2" t="str">
        <f>IF(U162=2,K162,IF(W162=2,K162-SUM(M$8:M161),IF(X162=2,K162-SUM(M$8:M161),IF(X161=2,1-SUM(M$8:M161)," "))))</f>
        <v xml:space="preserve"> </v>
      </c>
      <c r="N162" s="1" t="str">
        <f t="shared" si="51"/>
        <v xml:space="preserve"> </v>
      </c>
      <c r="P162" s="3" t="str">
        <f>IF(O162="Plus",$K162,IF(O162="Basis",$K162-SUM(P$8:P161),IF(O162="Breedte",$K162-SUM(P$8:P161),IF(O161="Breedte",1-SUM(P$8:P161)," "))))</f>
        <v xml:space="preserve"> </v>
      </c>
      <c r="Q162" s="57" t="str">
        <f t="shared" si="67"/>
        <v/>
      </c>
      <c r="R162" s="123">
        <f t="shared" si="66"/>
        <v>156</v>
      </c>
      <c r="S162" s="12">
        <f t="shared" si="52"/>
        <v>56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58"/>
        <v>56</v>
      </c>
      <c r="AE162" s="18">
        <f t="shared" si="59"/>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0"/>
        <v>1</v>
      </c>
      <c r="AK162" s="12">
        <f t="shared" si="61"/>
        <v>1</v>
      </c>
      <c r="AL162" s="12">
        <f t="shared" si="62"/>
        <v>1</v>
      </c>
      <c r="AM162" s="12">
        <f t="shared" si="63"/>
        <v>1</v>
      </c>
    </row>
    <row r="163" spans="1:39" ht="12" customHeight="1" x14ac:dyDescent="0.15">
      <c r="A163" s="5">
        <f t="shared" si="47"/>
        <v>0</v>
      </c>
      <c r="B163" s="5">
        <f t="shared" si="48"/>
        <v>0</v>
      </c>
      <c r="C163" s="14">
        <f t="shared" si="64"/>
        <v>55</v>
      </c>
      <c r="F163" s="241">
        <f>VLOOKUP(C163,Blad1!$A:$C,3,0)</f>
        <v>155</v>
      </c>
      <c r="G163" s="67" t="str">
        <f t="shared" si="65"/>
        <v/>
      </c>
      <c r="H163" s="4" t="str">
        <f>IF(G163="I",$K163,IF(G163="II",$K163-SUM(H$8:H162),IF(G163="III",$K163-SUM(H$8:H162),IF(G163="IV",$K163-SUM(H$8:H162),IF(G163="V",1-SUM(H$8:H162)," ")))))</f>
        <v xml:space="preserve"> </v>
      </c>
      <c r="I163" s="68" t="str">
        <f t="shared" si="49"/>
        <v/>
      </c>
      <c r="J163" s="43" t="str">
        <f>IF(I163="A",$K163,IF(I163="B",$K163-SUM(J$8:J162),IF(I163="C",$K163-SUM(J$8:J162),IF(I163="D",$K163-SUM(J$8:J162),IF(I163="E",1-SUM(J$8:J162)," ")))))</f>
        <v xml:space="preserve"> </v>
      </c>
      <c r="K163" s="1">
        <f>IF(C$4=0,0,(SUM(D$8:D163)/C$4))</f>
        <v>0</v>
      </c>
      <c r="L163" s="9" t="str">
        <f t="shared" si="50"/>
        <v xml:space="preserve"> </v>
      </c>
      <c r="M163" s="2" t="str">
        <f>IF(U163=2,K163,IF(W163=2,K163-SUM(M$8:M162),IF(X163=2,K163-SUM(M$8:M162),IF(X162=2,1-SUM(M$8:M162)," "))))</f>
        <v xml:space="preserve"> </v>
      </c>
      <c r="N163" s="1" t="str">
        <f t="shared" si="51"/>
        <v xml:space="preserve"> </v>
      </c>
      <c r="P163" s="3" t="str">
        <f>IF(O163="Plus",$K163,IF(O163="Basis",$K163-SUM(P$8:P162),IF(O163="Breedte",$K163-SUM(P$8:P162),IF(O162="Breedte",1-SUM(P$8:P162)," "))))</f>
        <v xml:space="preserve"> </v>
      </c>
      <c r="Q163" s="57" t="str">
        <f t="shared" si="67"/>
        <v/>
      </c>
      <c r="R163" s="123">
        <f t="shared" si="66"/>
        <v>155</v>
      </c>
      <c r="S163" s="12">
        <f t="shared" si="52"/>
        <v>55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58"/>
        <v>55</v>
      </c>
      <c r="AE163" s="18">
        <f t="shared" si="59"/>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0"/>
        <v>1</v>
      </c>
      <c r="AK163" s="12">
        <f t="shared" si="61"/>
        <v>1</v>
      </c>
      <c r="AL163" s="12">
        <f t="shared" si="62"/>
        <v>1</v>
      </c>
      <c r="AM163" s="12">
        <f t="shared" si="63"/>
        <v>1</v>
      </c>
    </row>
    <row r="164" spans="1:39" ht="12" customHeight="1" x14ac:dyDescent="0.15">
      <c r="A164" s="5">
        <f t="shared" si="47"/>
        <v>0</v>
      </c>
      <c r="B164" s="5">
        <f t="shared" si="48"/>
        <v>0</v>
      </c>
      <c r="C164" s="14">
        <f t="shared" si="64"/>
        <v>54</v>
      </c>
      <c r="F164" s="241">
        <f>VLOOKUP(C164,Blad1!$A:$C,3,0)</f>
        <v>155</v>
      </c>
      <c r="G164" s="67" t="str">
        <f t="shared" si="65"/>
        <v/>
      </c>
      <c r="H164" s="4" t="str">
        <f>IF(G164="I",$K164,IF(G164="II",$K164-SUM(H$8:H163),IF(G164="III",$K164-SUM(H$8:H163),IF(G164="IV",$K164-SUM(H$8:H163),IF(G164="V",1-SUM(H$8:H163)," ")))))</f>
        <v xml:space="preserve"> </v>
      </c>
      <c r="I164" s="68" t="str">
        <f t="shared" si="49"/>
        <v/>
      </c>
      <c r="J164" s="43" t="str">
        <f>IF(I164="A",$K164,IF(I164="B",$K164-SUM(J$8:J163),IF(I164="C",$K164-SUM(J$8:J163),IF(I164="D",$K164-SUM(J$8:J163),IF(I164="E",1-SUM(J$8:J163)," ")))))</f>
        <v xml:space="preserve"> </v>
      </c>
      <c r="K164" s="1">
        <f>IF(C$4=0,0,(SUM(D$8:D164)/C$4))</f>
        <v>0</v>
      </c>
      <c r="L164" s="9" t="str">
        <f t="shared" si="50"/>
        <v xml:space="preserve"> </v>
      </c>
      <c r="M164" s="2" t="str">
        <f>IF(U164=2,K164,IF(W164=2,K164-SUM(M$8:M163),IF(X164=2,K164-SUM(M$8:M163),IF(X163=2,1-SUM(M$8:M163)," "))))</f>
        <v xml:space="preserve"> </v>
      </c>
      <c r="N164" s="1" t="str">
        <f t="shared" si="51"/>
        <v xml:space="preserve"> </v>
      </c>
      <c r="P164" s="3" t="str">
        <f>IF(O164="Plus",$K164,IF(O164="Basis",$K164-SUM(P$8:P163),IF(O164="Breedte",$K164-SUM(P$8:P163),IF(O163="Breedte",1-SUM(P$8:P163)," "))))</f>
        <v xml:space="preserve"> </v>
      </c>
      <c r="Q164" s="57" t="str">
        <f t="shared" si="67"/>
        <v/>
      </c>
      <c r="R164" s="123">
        <f t="shared" si="66"/>
        <v>155</v>
      </c>
      <c r="S164" s="12">
        <f t="shared" si="52"/>
        <v>54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58"/>
        <v>54</v>
      </c>
      <c r="AE164" s="18">
        <f t="shared" si="59"/>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0"/>
        <v>1</v>
      </c>
      <c r="AK164" s="12">
        <f t="shared" si="61"/>
        <v>1</v>
      </c>
      <c r="AL164" s="12">
        <f t="shared" si="62"/>
        <v>1</v>
      </c>
      <c r="AM164" s="12">
        <f t="shared" si="63"/>
        <v>1</v>
      </c>
    </row>
    <row r="165" spans="1:39" ht="12" customHeight="1" x14ac:dyDescent="0.15">
      <c r="A165" s="5">
        <f t="shared" si="47"/>
        <v>0</v>
      </c>
      <c r="B165" s="5">
        <f t="shared" si="48"/>
        <v>0</v>
      </c>
      <c r="C165" s="14">
        <f t="shared" si="64"/>
        <v>53</v>
      </c>
      <c r="F165" s="241">
        <f>VLOOKUP(C165,Blad1!$A:$C,3,0)</f>
        <v>154</v>
      </c>
      <c r="G165" s="67" t="str">
        <f t="shared" si="65"/>
        <v/>
      </c>
      <c r="H165" s="4" t="str">
        <f>IF(G165="I",$K165,IF(G165="II",$K165-SUM(H$8:H164),IF(G165="III",$K165-SUM(H$8:H164),IF(G165="IV",$K165-SUM(H$8:H164),IF(G165="V",1-SUM(H$8:H164)," ")))))</f>
        <v xml:space="preserve"> </v>
      </c>
      <c r="I165" s="68" t="str">
        <f t="shared" si="49"/>
        <v/>
      </c>
      <c r="J165" s="43" t="str">
        <f>IF(I165="A",$K165,IF(I165="B",$K165-SUM(J$8:J164),IF(I165="C",$K165-SUM(J$8:J164),IF(I165="D",$K165-SUM(J$8:J164),IF(I165="E",1-SUM(J$8:J164)," ")))))</f>
        <v xml:space="preserve"> </v>
      </c>
      <c r="K165" s="1">
        <f>IF(C$4=0,0,(SUM(D$8:D165)/C$4))</f>
        <v>0</v>
      </c>
      <c r="L165" s="9" t="str">
        <f t="shared" si="50"/>
        <v xml:space="preserve"> </v>
      </c>
      <c r="M165" s="2" t="str">
        <f>IF(U165=2,K165,IF(W165=2,K165-SUM(M$8:M164),IF(X165=2,K165-SUM(M$8:M164),IF(X164=2,1-SUM(M$8:M164)," "))))</f>
        <v xml:space="preserve"> </v>
      </c>
      <c r="N165" s="1" t="str">
        <f t="shared" si="51"/>
        <v xml:space="preserve"> </v>
      </c>
      <c r="P165" s="3" t="str">
        <f>IF(O165="Plus",$K165,IF(O165="Basis",$K165-SUM(P$8:P164),IF(O165="Breedte",$K165-SUM(P$8:P164),IF(O164="Breedte",1-SUM(P$8:P164)," "))))</f>
        <v xml:space="preserve"> </v>
      </c>
      <c r="Q165" s="57" t="str">
        <f t="shared" si="67"/>
        <v/>
      </c>
      <c r="R165" s="123">
        <f t="shared" si="66"/>
        <v>154</v>
      </c>
      <c r="S165" s="12">
        <f t="shared" si="52"/>
        <v>53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58"/>
        <v>53</v>
      </c>
      <c r="AE165" s="18">
        <f t="shared" si="59"/>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0"/>
        <v>1</v>
      </c>
      <c r="AK165" s="12">
        <f t="shared" si="61"/>
        <v>1</v>
      </c>
      <c r="AL165" s="12">
        <f t="shared" si="62"/>
        <v>1</v>
      </c>
      <c r="AM165" s="12">
        <f t="shared" si="63"/>
        <v>1</v>
      </c>
    </row>
    <row r="166" spans="1:39" ht="12" customHeight="1" x14ac:dyDescent="0.15">
      <c r="A166" s="5">
        <f t="shared" si="47"/>
        <v>0</v>
      </c>
      <c r="B166" s="5">
        <f t="shared" si="48"/>
        <v>0</v>
      </c>
      <c r="C166" s="14">
        <f t="shared" si="64"/>
        <v>52</v>
      </c>
      <c r="F166" s="241">
        <f>VLOOKUP(C166,Blad1!$A:$C,3,0)</f>
        <v>154</v>
      </c>
      <c r="G166" s="67" t="str">
        <f t="shared" si="65"/>
        <v/>
      </c>
      <c r="H166" s="4" t="str">
        <f>IF(G166="I",$K166,IF(G166="II",$K166-SUM(H$8:H165),IF(G166="III",$K166-SUM(H$8:H165),IF(G166="IV",$K166-SUM(H$8:H165),IF(G166="V",1-SUM(H$8:H165)," ")))))</f>
        <v xml:space="preserve"> </v>
      </c>
      <c r="I166" s="68" t="str">
        <f t="shared" si="49"/>
        <v/>
      </c>
      <c r="J166" s="43" t="str">
        <f>IF(I166="A",$K166,IF(I166="B",$K166-SUM(J$8:J165),IF(I166="C",$K166-SUM(J$8:J165),IF(I166="D",$K166-SUM(J$8:J165),IF(I166="E",1-SUM(J$8:J165)," ")))))</f>
        <v xml:space="preserve"> </v>
      </c>
      <c r="K166" s="1">
        <f>IF(C$4=0,0,(SUM(D$8:D166)/C$4))</f>
        <v>0</v>
      </c>
      <c r="L166" s="9" t="str">
        <f t="shared" si="50"/>
        <v xml:space="preserve"> </v>
      </c>
      <c r="M166" s="2" t="str">
        <f>IF(U166=2,K166,IF(W166=2,K166-SUM(M$8:M165),IF(X166=2,K166-SUM(M$8:M165),IF(X165=2,1-SUM(M$8:M165)," "))))</f>
        <v xml:space="preserve"> </v>
      </c>
      <c r="N166" s="1" t="str">
        <f t="shared" si="51"/>
        <v xml:space="preserve"> </v>
      </c>
      <c r="P166" s="3" t="str">
        <f>IF(O166="Plus",$K166,IF(O166="Basis",$K166-SUM(P$8:P165),IF(O166="Breedte",$K166-SUM(P$8:P165),IF(O165="Breedte",1-SUM(P$8:P165)," "))))</f>
        <v xml:space="preserve"> </v>
      </c>
      <c r="Q166" s="57" t="str">
        <f t="shared" si="67"/>
        <v/>
      </c>
      <c r="R166" s="123">
        <f t="shared" si="66"/>
        <v>154</v>
      </c>
      <c r="S166" s="12">
        <f t="shared" si="52"/>
        <v>52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58"/>
        <v>52</v>
      </c>
      <c r="AE166" s="18">
        <f t="shared" si="59"/>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0"/>
        <v>1</v>
      </c>
      <c r="AK166" s="12">
        <f t="shared" si="61"/>
        <v>1</v>
      </c>
      <c r="AL166" s="12">
        <f t="shared" si="62"/>
        <v>1</v>
      </c>
      <c r="AM166" s="12">
        <f t="shared" si="63"/>
        <v>1</v>
      </c>
    </row>
    <row r="167" spans="1:39" ht="12" customHeight="1" x14ac:dyDescent="0.15">
      <c r="A167" s="5">
        <f t="shared" si="47"/>
        <v>0</v>
      </c>
      <c r="B167" s="5">
        <f t="shared" si="48"/>
        <v>0</v>
      </c>
      <c r="C167" s="14">
        <f t="shared" si="64"/>
        <v>51</v>
      </c>
      <c r="F167" s="241">
        <f>VLOOKUP(C167,Blad1!$A:$C,3,0)</f>
        <v>153</v>
      </c>
      <c r="G167" s="67" t="str">
        <f t="shared" si="65"/>
        <v/>
      </c>
      <c r="H167" s="4" t="str">
        <f>IF(G167="I",$K167,IF(G167="II",$K167-SUM(H$8:H166),IF(G167="III",$K167-SUM(H$8:H166),IF(G167="IV",$K167-SUM(H$8:H166),IF(G167="V",1-SUM(H$8:H166)," ")))))</f>
        <v xml:space="preserve"> </v>
      </c>
      <c r="I167" s="68" t="str">
        <f t="shared" si="49"/>
        <v/>
      </c>
      <c r="J167" s="43" t="str">
        <f>IF(I167="A",$K167,IF(I167="B",$K167-SUM(J$8:J166),IF(I167="C",$K167-SUM(J$8:J166),IF(I167="D",$K167-SUM(J$8:J166),IF(I167="E",1-SUM(J$8:J166)," ")))))</f>
        <v xml:space="preserve"> </v>
      </c>
      <c r="K167" s="1">
        <f>IF(C$4=0,0,(SUM(D$8:D167)/C$4))</f>
        <v>0</v>
      </c>
      <c r="L167" s="9" t="str">
        <f t="shared" si="50"/>
        <v xml:space="preserve"> </v>
      </c>
      <c r="M167" s="2" t="str">
        <f>IF(U167=2,K167,IF(W167=2,K167-SUM(M$8:M166),IF(X167=2,K167-SUM(M$8:M166),IF(X166=2,1-SUM(M$8:M166)," "))))</f>
        <v xml:space="preserve"> </v>
      </c>
      <c r="N167" s="1" t="str">
        <f t="shared" si="51"/>
        <v xml:space="preserve"> </v>
      </c>
      <c r="P167" s="3" t="str">
        <f>IF(O167="Plus",$K167,IF(O167="Basis",$K167-SUM(P$8:P166),IF(O167="Breedte",$K167-SUM(P$8:P166),IF(O166="Breedte",1-SUM(P$8:P166)," "))))</f>
        <v xml:space="preserve"> </v>
      </c>
      <c r="Q167" s="57" t="str">
        <f t="shared" si="67"/>
        <v/>
      </c>
      <c r="R167" s="123">
        <f t="shared" si="66"/>
        <v>153</v>
      </c>
      <c r="S167" s="12">
        <f t="shared" si="52"/>
        <v>51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58"/>
        <v>51</v>
      </c>
      <c r="AE167" s="18">
        <f t="shared" si="59"/>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0"/>
        <v>1</v>
      </c>
      <c r="AK167" s="12">
        <f t="shared" si="61"/>
        <v>1</v>
      </c>
      <c r="AL167" s="12">
        <f t="shared" si="62"/>
        <v>1</v>
      </c>
      <c r="AM167" s="12">
        <f t="shared" si="63"/>
        <v>1</v>
      </c>
    </row>
    <row r="168" spans="1:39" ht="12" customHeight="1" x14ac:dyDescent="0.15">
      <c r="A168" s="5">
        <f t="shared" si="47"/>
        <v>0</v>
      </c>
      <c r="B168" s="5">
        <f t="shared" si="48"/>
        <v>20</v>
      </c>
      <c r="C168" s="14">
        <f t="shared" si="64"/>
        <v>50</v>
      </c>
      <c r="F168" s="241">
        <f>VLOOKUP(C168,Blad1!$A:$C,3,0)</f>
        <v>153</v>
      </c>
      <c r="G168" s="67" t="str">
        <f t="shared" si="65"/>
        <v>V</v>
      </c>
      <c r="H168" s="4">
        <f>IF(G168="I",$K168,IF(G168="II",$K168-SUM(H$8:H167),IF(G168="III",$K168-SUM(H$8:H167),IF(G168="IV",$K168-SUM(H$8:H167),IF(G168="V",1-SUM(H$8:H167)," ")))))</f>
        <v>1</v>
      </c>
      <c r="I168" s="68" t="str">
        <f t="shared" ref="I168:I201" si="68">IF(C168=45,"A",IF(C168=35,"B",IF(C168=25,"C",IF(C168=17,"D",IF(C168=0,"E","")))))</f>
        <v/>
      </c>
      <c r="J168" s="43" t="str">
        <f>IF(I168="A",$K168,IF(I168="B",$K168-SUM(J$8:J167),IF(I168="C",$K168-SUM(J$8:J167),IF(I168="D",$K168-SUM(J$8:J167),IF(I168="E",1-SUM(J$8:J167)," ")))))</f>
        <v xml:space="preserve"> </v>
      </c>
      <c r="K168" s="1">
        <f>IF(C$4=0,0,(SUM(D$8:D168)/C$4))</f>
        <v>0</v>
      </c>
      <c r="L168" s="9" t="str">
        <f t="shared" si="50"/>
        <v xml:space="preserve"> </v>
      </c>
      <c r="M168" s="2" t="str">
        <f>IF(U168=2,K168,IF(W168=2,K168-SUM(M$8:M167),IF(X168=2,K168-SUM(M$8:M167),IF(X167=2,1-SUM(M$8:M167)," "))))</f>
        <v xml:space="preserve"> </v>
      </c>
      <c r="N168" s="1" t="str">
        <f t="shared" si="51"/>
        <v xml:space="preserve"> </v>
      </c>
      <c r="P168" s="3" t="str">
        <f>IF(O168="Plus",$K168,IF(O168="Basis",$K168-SUM(P$8:P167),IF(O168="Breedte",$K168-SUM(P$8:P167),IF(O167="Breedte",1-SUM(P$8:P167)," "))))</f>
        <v xml:space="preserve"> </v>
      </c>
      <c r="Q168" s="57" t="str">
        <f t="shared" si="67"/>
        <v/>
      </c>
      <c r="R168" s="123">
        <f t="shared" si="66"/>
        <v>153</v>
      </c>
      <c r="S168" s="12">
        <f t="shared" si="52"/>
        <v>50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58"/>
        <v>50</v>
      </c>
      <c r="AE168" s="18">
        <f t="shared" si="59"/>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0"/>
        <v>1</v>
      </c>
      <c r="AK168" s="12">
        <f t="shared" si="61"/>
        <v>1</v>
      </c>
      <c r="AL168" s="12">
        <f t="shared" si="62"/>
        <v>1</v>
      </c>
      <c r="AM168" s="12">
        <f t="shared" si="63"/>
        <v>1</v>
      </c>
    </row>
    <row r="169" spans="1:39" ht="12" customHeight="1" x14ac:dyDescent="0.15">
      <c r="A169" s="5">
        <f t="shared" si="47"/>
        <v>0</v>
      </c>
      <c r="B169" s="5">
        <f t="shared" si="48"/>
        <v>0</v>
      </c>
      <c r="C169" s="14">
        <f t="shared" si="64"/>
        <v>49</v>
      </c>
      <c r="F169" s="241">
        <f>VLOOKUP(C169,Blad1!$A:$C,3,0)</f>
        <v>152</v>
      </c>
      <c r="G169" s="67" t="str">
        <f t="shared" si="65"/>
        <v/>
      </c>
      <c r="H169" s="4" t="str">
        <f>IF(G169="I",$K169,IF(G169="II",$K169-SUM(H$8:H168),IF(G169="III",$K169-SUM(H$8:H168),IF(G169="IV",$K169-SUM(H$8:H168),IF(G169="V",1-SUM(H$8:H168)," ")))))</f>
        <v xml:space="preserve"> </v>
      </c>
      <c r="I169" s="68" t="str">
        <f t="shared" si="68"/>
        <v/>
      </c>
      <c r="J169" s="43" t="str">
        <f>IF(I169="A",$K169,IF(I169="B",$K169-SUM(J$8:J168),IF(I169="C",$K169-SUM(J$8:J168),IF(I169="D",$K169-SUM(J$8:J168),IF(I169="E",1-SUM(J$8:J168)," ")))))</f>
        <v xml:space="preserve"> </v>
      </c>
      <c r="K169" s="1">
        <f>IF(C$4=0,0,(SUM(D$8:D169)/C$4))</f>
        <v>0</v>
      </c>
      <c r="L169" s="9" t="str">
        <f t="shared" si="50"/>
        <v xml:space="preserve"> </v>
      </c>
      <c r="M169" s="2" t="str">
        <f>IF(U169=2,K169,IF(W169=2,K169-SUM(M$8:M168),IF(X169=2,K169-SUM(M$8:M168),IF(X168=2,1-SUM(M$8:M168)," "))))</f>
        <v xml:space="preserve"> </v>
      </c>
      <c r="N169" s="1" t="str">
        <f t="shared" si="51"/>
        <v xml:space="preserve"> </v>
      </c>
      <c r="P169" s="3" t="str">
        <f>IF(O169="Plus",$K169,IF(O169="Basis",$K169-SUM(P$8:P168),IF(O169="Breedte",$K169-SUM(P$8:P168),IF(O168="Breedte",1-SUM(P$8:P168)," "))))</f>
        <v xml:space="preserve"> </v>
      </c>
      <c r="Q169" s="57" t="str">
        <f t="shared" si="67"/>
        <v/>
      </c>
      <c r="R169" s="123">
        <f t="shared" si="66"/>
        <v>152</v>
      </c>
      <c r="S169" s="12">
        <f t="shared" si="52"/>
        <v>49</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58"/>
        <v>49</v>
      </c>
      <c r="AE169" s="18">
        <f t="shared" si="59"/>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0"/>
        <v>1</v>
      </c>
      <c r="AK169" s="12">
        <f t="shared" si="61"/>
        <v>1</v>
      </c>
      <c r="AL169" s="12">
        <f t="shared" si="62"/>
        <v>1</v>
      </c>
      <c r="AM169" s="12">
        <f t="shared" si="63"/>
        <v>1</v>
      </c>
    </row>
    <row r="170" spans="1:39" ht="12" customHeight="1" x14ac:dyDescent="0.15">
      <c r="A170" s="5">
        <f t="shared" si="47"/>
        <v>0</v>
      </c>
      <c r="B170" s="5">
        <f t="shared" si="48"/>
        <v>0</v>
      </c>
      <c r="C170" s="14">
        <f t="shared" si="64"/>
        <v>48</v>
      </c>
      <c r="F170" s="241">
        <f>VLOOKUP(C170,Blad1!$A:$C,3,0)</f>
        <v>152</v>
      </c>
      <c r="G170" s="67" t="str">
        <f t="shared" si="65"/>
        <v/>
      </c>
      <c r="H170" s="4" t="str">
        <f>IF(G170="I",$K170,IF(G170="II",$K170-SUM(H$8:H169),IF(G170="III",$K170-SUM(H$8:H169),IF(G170="IV",$K170-SUM(H$8:H169),IF(G170="V",1-SUM(H$8:H169)," ")))))</f>
        <v xml:space="preserve"> </v>
      </c>
      <c r="I170" s="68" t="str">
        <f t="shared" si="68"/>
        <v/>
      </c>
      <c r="J170" s="43" t="str">
        <f>IF(I170="A",$K170,IF(I170="B",$K170-SUM(J$8:J169),IF(I170="C",$K170-SUM(J$8:J169),IF(I170="D",$K170-SUM(J$8:J169),IF(I170="E",1-SUM(J$8:J169)," ")))))</f>
        <v xml:space="preserve"> </v>
      </c>
      <c r="K170" s="1">
        <f>IF(C$4=0,0,(SUM(D$8:D170)/C$4))</f>
        <v>0</v>
      </c>
      <c r="L170" s="9" t="str">
        <f t="shared" si="50"/>
        <v xml:space="preserve"> </v>
      </c>
      <c r="M170" s="2" t="str">
        <f>IF(U170=2,K170,IF(W170=2,K170-SUM(M$8:M169),IF(X170=2,K170-SUM(M$8:M169),IF(X169=2,1-SUM(M$8:M169)," "))))</f>
        <v xml:space="preserve"> </v>
      </c>
      <c r="N170" s="1" t="str">
        <f t="shared" si="51"/>
        <v xml:space="preserve"> </v>
      </c>
      <c r="P170" s="3" t="str">
        <f>IF(O170="Plus",$K170,IF(O170="Basis",$K170-SUM(P$8:P169),IF(O170="Breedte",$K170-SUM(P$8:P169),IF(O169="Breedte",1-SUM(P$8:P169)," "))))</f>
        <v xml:space="preserve"> </v>
      </c>
      <c r="Q170" s="57" t="str">
        <f t="shared" si="67"/>
        <v/>
      </c>
      <c r="R170" s="123">
        <f t="shared" si="66"/>
        <v>152</v>
      </c>
      <c r="S170" s="12">
        <f t="shared" si="52"/>
        <v>48</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58"/>
        <v>48</v>
      </c>
      <c r="AE170" s="18">
        <f t="shared" si="59"/>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0"/>
        <v>1</v>
      </c>
      <c r="AK170" s="12">
        <f t="shared" si="61"/>
        <v>1</v>
      </c>
      <c r="AL170" s="12">
        <f t="shared" si="62"/>
        <v>1</v>
      </c>
      <c r="AM170" s="12">
        <f t="shared" si="63"/>
        <v>1</v>
      </c>
    </row>
    <row r="171" spans="1:39" ht="12" customHeight="1" x14ac:dyDescent="0.15">
      <c r="A171" s="5">
        <f t="shared" si="47"/>
        <v>0</v>
      </c>
      <c r="B171" s="5">
        <f t="shared" si="48"/>
        <v>0</v>
      </c>
      <c r="C171" s="14">
        <f t="shared" si="64"/>
        <v>47</v>
      </c>
      <c r="F171" s="241">
        <f>VLOOKUP(C171,Blad1!$A:$C,3,0)</f>
        <v>151</v>
      </c>
      <c r="G171" s="67" t="str">
        <f t="shared" si="65"/>
        <v/>
      </c>
      <c r="H171" s="4" t="str">
        <f>IF(G171="I",$K171,IF(G171="II",$K171-SUM(H$8:H170),IF(G171="III",$K171-SUM(H$8:H170),IF(G171="IV",$K171-SUM(H$8:H170),IF(G171="V",1-SUM(H$8:H170)," ")))))</f>
        <v xml:space="preserve"> </v>
      </c>
      <c r="I171" s="68" t="str">
        <f t="shared" si="68"/>
        <v/>
      </c>
      <c r="J171" s="43" t="str">
        <f>IF(I171="A",$K171,IF(I171="B",$K171-SUM(J$8:J170),IF(I171="C",$K171-SUM(J$8:J170),IF(I171="D",$K171-SUM(J$8:J170),IF(I171="E",1-SUM(J$8:J170)," ")))))</f>
        <v xml:space="preserve"> </v>
      </c>
      <c r="K171" s="1">
        <f>IF(C$4=0,0,(SUM(D$8:D171)/C$4))</f>
        <v>0</v>
      </c>
      <c r="L171" s="9" t="str">
        <f t="shared" si="50"/>
        <v xml:space="preserve"> </v>
      </c>
      <c r="M171" s="2" t="str">
        <f>IF(U171=2,K171,IF(W171=2,K171-SUM(M$8:M170),IF(X171=2,K171-SUM(M$8:M170),IF(X170=2,1-SUM(M$8:M170)," "))))</f>
        <v xml:space="preserve"> </v>
      </c>
      <c r="N171" s="1" t="str">
        <f t="shared" si="51"/>
        <v xml:space="preserve"> </v>
      </c>
      <c r="P171" s="3" t="str">
        <f>IF(O171="Plus",$K171,IF(O171="Basis",$K171-SUM(P$8:P170),IF(O171="Breedte",$K171-SUM(P$8:P170),IF(O170="Breedte",1-SUM(P$8:P170)," "))))</f>
        <v xml:space="preserve"> </v>
      </c>
      <c r="Q171" s="57" t="str">
        <f t="shared" si="67"/>
        <v/>
      </c>
      <c r="R171" s="123">
        <f t="shared" si="66"/>
        <v>151</v>
      </c>
      <c r="S171" s="12">
        <f t="shared" si="52"/>
        <v>47</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58"/>
        <v>47</v>
      </c>
      <c r="AE171" s="18">
        <f t="shared" si="59"/>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0"/>
        <v>1</v>
      </c>
      <c r="AK171" s="12">
        <f t="shared" si="61"/>
        <v>1</v>
      </c>
      <c r="AL171" s="12">
        <f t="shared" si="62"/>
        <v>1</v>
      </c>
      <c r="AM171" s="12">
        <f t="shared" si="63"/>
        <v>1</v>
      </c>
    </row>
    <row r="172" spans="1:39" ht="12" customHeight="1" x14ac:dyDescent="0.15">
      <c r="A172" s="5">
        <f t="shared" si="47"/>
        <v>0</v>
      </c>
      <c r="B172" s="5">
        <f t="shared" si="48"/>
        <v>0</v>
      </c>
      <c r="C172" s="14">
        <f t="shared" si="64"/>
        <v>46</v>
      </c>
      <c r="F172" s="241">
        <f>VLOOKUP(C172,Blad1!$A:$C,3,0)</f>
        <v>151</v>
      </c>
      <c r="G172" s="67" t="str">
        <f t="shared" si="65"/>
        <v/>
      </c>
      <c r="H172" s="4" t="str">
        <f>IF(G172="I",$K172,IF(G172="II",$K172-SUM(H$8:H171),IF(G172="III",$K172-SUM(H$8:H171),IF(G172="IV",$K172-SUM(H$8:H171),IF(G172="V",1-SUM(H$8:H171)," ")))))</f>
        <v xml:space="preserve"> </v>
      </c>
      <c r="I172" s="68" t="str">
        <f t="shared" si="68"/>
        <v/>
      </c>
      <c r="J172" s="43" t="str">
        <f>IF(I172="A",$K172,IF(I172="B",$K172-SUM(J$8:J171),IF(I172="C",$K172-SUM(J$8:J171),IF(I172="D",$K172-SUM(J$8:J171),IF(I172="E",1-SUM(J$8:J171)," ")))))</f>
        <v xml:space="preserve"> </v>
      </c>
      <c r="K172" s="1">
        <f>IF(C$4=0,0,(SUM(D$8:D172)/C$4))</f>
        <v>0</v>
      </c>
      <c r="L172" s="9" t="str">
        <f t="shared" si="50"/>
        <v xml:space="preserve"> </v>
      </c>
      <c r="M172" s="2" t="str">
        <f>IF(U172=2,K172,IF(W172=2,K172-SUM(M$8:M171),IF(X172=2,K172-SUM(M$8:M171),IF(X171=2,1-SUM(M$8:M171)," "))))</f>
        <v xml:space="preserve"> </v>
      </c>
      <c r="N172" s="1" t="str">
        <f t="shared" si="51"/>
        <v xml:space="preserve"> </v>
      </c>
      <c r="P172" s="3" t="str">
        <f>IF(O172="Plus",$K172,IF(O172="Basis",$K172-SUM(P$8:P171),IF(O172="Breedte",$K172-SUM(P$8:P171),IF(O171="Breedte",1-SUM(P$8:P171)," "))))</f>
        <v xml:space="preserve"> </v>
      </c>
      <c r="Q172" s="57" t="str">
        <f t="shared" si="67"/>
        <v/>
      </c>
      <c r="R172" s="123">
        <f t="shared" si="66"/>
        <v>151</v>
      </c>
      <c r="S172" s="12">
        <f t="shared" si="52"/>
        <v>46</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58"/>
        <v>46</v>
      </c>
      <c r="AE172" s="18">
        <f t="shared" si="59"/>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0"/>
        <v>1</v>
      </c>
      <c r="AK172" s="12">
        <f t="shared" si="61"/>
        <v>1</v>
      </c>
      <c r="AL172" s="12">
        <f t="shared" si="62"/>
        <v>1</v>
      </c>
      <c r="AM172" s="12">
        <f t="shared" si="63"/>
        <v>1</v>
      </c>
    </row>
    <row r="173" spans="1:39" ht="12" customHeight="1" x14ac:dyDescent="0.15">
      <c r="A173" s="5">
        <f t="shared" si="47"/>
        <v>25</v>
      </c>
      <c r="B173" s="5">
        <f t="shared" si="48"/>
        <v>0</v>
      </c>
      <c r="C173" s="14">
        <f t="shared" si="64"/>
        <v>45</v>
      </c>
      <c r="F173" s="241">
        <f>VLOOKUP(C173,Blad1!$A:$C,3,0)</f>
        <v>150</v>
      </c>
      <c r="G173" s="67" t="str">
        <f t="shared" si="65"/>
        <v/>
      </c>
      <c r="H173" s="4" t="str">
        <f>IF(G173="I",$K173,IF(G173="II",$K173-SUM(H$8:H172),IF(G173="III",$K173-SUM(H$8:H172),IF(G173="IV",$K173-SUM(H$8:H172),IF(G173="V",1-SUM(H$8:H172)," ")))))</f>
        <v xml:space="preserve"> </v>
      </c>
      <c r="I173" s="68" t="str">
        <f t="shared" si="68"/>
        <v>A</v>
      </c>
      <c r="J173" s="43">
        <f>IF(I173="A",$K173,IF(I173="B",$K173-SUM(J$8:J172),IF(I173="C",$K173-SUM(J$8:J172),IF(I173="D",$K173-SUM(J$8:J172),IF(I173="E",1-SUM(J$8:J172)," ")))))</f>
        <v>0</v>
      </c>
      <c r="K173" s="1">
        <f>IF(C$4=0,0,(SUM(D$8:D173)/C$4))</f>
        <v>0</v>
      </c>
      <c r="L173" s="9" t="str">
        <f t="shared" si="50"/>
        <v xml:space="preserve"> </v>
      </c>
      <c r="M173" s="2" t="str">
        <f>IF(U173=2,K173,IF(W173=2,K173-SUM(M$8:M172),IF(X173=2,K173-SUM(M$8:M172),IF(X172=2,1-SUM(M$8:M172)," "))))</f>
        <v xml:space="preserve"> </v>
      </c>
      <c r="N173" s="1" t="str">
        <f t="shared" si="51"/>
        <v xml:space="preserve"> </v>
      </c>
      <c r="P173" s="3" t="str">
        <f>IF(O173="Plus",$K173,IF(O173="Basis",$K173-SUM(P$8:P172),IF(O173="Breedte",$K173-SUM(P$8:P172),IF(O172="Breedte",1-SUM(P$8:P172)," "))))</f>
        <v xml:space="preserve"> </v>
      </c>
      <c r="Q173" s="57" t="str">
        <f t="shared" si="67"/>
        <v/>
      </c>
      <c r="R173" s="123">
        <f t="shared" si="66"/>
        <v>150</v>
      </c>
      <c r="S173" s="12">
        <f t="shared" si="52"/>
        <v>45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58"/>
        <v>45</v>
      </c>
      <c r="AE173" s="18">
        <f t="shared" si="59"/>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0"/>
        <v>1</v>
      </c>
      <c r="AK173" s="12">
        <f t="shared" si="61"/>
        <v>1</v>
      </c>
      <c r="AL173" s="12">
        <f t="shared" si="62"/>
        <v>1</v>
      </c>
      <c r="AM173" s="12">
        <f t="shared" si="63"/>
        <v>1</v>
      </c>
    </row>
    <row r="174" spans="1:39" ht="12" customHeight="1" x14ac:dyDescent="0.15">
      <c r="A174" s="5">
        <f t="shared" si="47"/>
        <v>0</v>
      </c>
      <c r="B174" s="5">
        <f t="shared" si="48"/>
        <v>0</v>
      </c>
      <c r="C174" s="14">
        <f t="shared" si="64"/>
        <v>44</v>
      </c>
      <c r="F174" s="241">
        <f>VLOOKUP(C174,Blad1!$A:$C,3,0)</f>
        <v>149</v>
      </c>
      <c r="G174" s="67" t="str">
        <f t="shared" si="65"/>
        <v/>
      </c>
      <c r="H174" s="4" t="str">
        <f>IF(G174="I",$K174,IF(G174="II",$K174-SUM(H$8:H173),IF(G174="III",$K174-SUM(H$8:H173),IF(G174="IV",$K174-SUM(H$8:H173),IF(G174="V",1-SUM(H$8:H173)," ")))))</f>
        <v xml:space="preserve"> </v>
      </c>
      <c r="I174" s="68" t="str">
        <f t="shared" si="68"/>
        <v/>
      </c>
      <c r="J174" s="43" t="str">
        <f>IF(I174="A",$K174,IF(I174="B",$K174-SUM(J$8:J173),IF(I174="C",$K174-SUM(J$8:J173),IF(I174="D",$K174-SUM(J$8:J173),IF(I174="E",1-SUM(J$8:J173)," ")))))</f>
        <v xml:space="preserve"> </v>
      </c>
      <c r="K174" s="1">
        <f>IF(C$4=0,0,(SUM(D$8:D174)/C$4))</f>
        <v>0</v>
      </c>
      <c r="L174" s="9" t="str">
        <f t="shared" si="50"/>
        <v xml:space="preserve"> </v>
      </c>
      <c r="M174" s="2" t="str">
        <f>IF(U174=2,K174,IF(W174=2,K174-SUM(M$8:M173),IF(X174=2,K174-SUM(M$8:M173),IF(X173=2,1-SUM(M$8:M173)," "))))</f>
        <v xml:space="preserve"> </v>
      </c>
      <c r="N174" s="1" t="str">
        <f t="shared" si="51"/>
        <v xml:space="preserve"> </v>
      </c>
      <c r="P174" s="3" t="str">
        <f>IF(O174="Plus",$K174,IF(O174="Basis",$K174-SUM(P$8:P173),IF(O174="Breedte",$K174-SUM(P$8:P173),IF(O173="Breedte",1-SUM(P$8:P173)," "))))</f>
        <v xml:space="preserve"> </v>
      </c>
      <c r="Q174" s="57" t="str">
        <f t="shared" si="67"/>
        <v/>
      </c>
      <c r="R174" s="123">
        <f t="shared" si="66"/>
        <v>149</v>
      </c>
      <c r="S174" s="12">
        <f t="shared" si="52"/>
        <v>44</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58"/>
        <v>44</v>
      </c>
      <c r="AE174" s="18">
        <f t="shared" si="59"/>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0"/>
        <v>1</v>
      </c>
      <c r="AK174" s="12">
        <f t="shared" si="61"/>
        <v>1</v>
      </c>
      <c r="AL174" s="12">
        <f t="shared" si="62"/>
        <v>1</v>
      </c>
      <c r="AM174" s="12">
        <f t="shared" si="63"/>
        <v>1</v>
      </c>
    </row>
    <row r="175" spans="1:39" ht="12" customHeight="1" x14ac:dyDescent="0.15">
      <c r="A175" s="5">
        <f t="shared" si="47"/>
        <v>0</v>
      </c>
      <c r="B175" s="5">
        <f t="shared" si="48"/>
        <v>0</v>
      </c>
      <c r="C175" s="14">
        <f t="shared" si="64"/>
        <v>43</v>
      </c>
      <c r="F175" s="241">
        <f>VLOOKUP(C175,Blad1!$A:$C,3,0)</f>
        <v>149</v>
      </c>
      <c r="G175" s="67" t="str">
        <f t="shared" si="65"/>
        <v/>
      </c>
      <c r="H175" s="4" t="str">
        <f>IF(G175="I",$K175,IF(G175="II",$K175-SUM(H$8:H174),IF(G175="III",$K175-SUM(H$8:H174),IF(G175="IV",$K175-SUM(H$8:H174),IF(G175="V",1-SUM(H$8:H174)," ")))))</f>
        <v xml:space="preserve"> </v>
      </c>
      <c r="I175" s="68" t="str">
        <f t="shared" si="68"/>
        <v/>
      </c>
      <c r="J175" s="43" t="str">
        <f>IF(I175="A",$K175,IF(I175="B",$K175-SUM(J$8:J174),IF(I175="C",$K175-SUM(J$8:J174),IF(I175="D",$K175-SUM(J$8:J174),IF(I175="E",1-SUM(J$8:J174)," ")))))</f>
        <v xml:space="preserve"> </v>
      </c>
      <c r="K175" s="1">
        <f>IF(C$4=0,0,(SUM(D$8:D175)/C$4))</f>
        <v>0</v>
      </c>
      <c r="L175" s="9" t="str">
        <f t="shared" si="50"/>
        <v xml:space="preserve"> </v>
      </c>
      <c r="M175" s="2" t="str">
        <f>IF(U175=2,K175,IF(W175=2,K175-SUM(M$8:M174),IF(X175=2,K175-SUM(M$8:M174),IF(X174=2,1-SUM(M$8:M174)," "))))</f>
        <v xml:space="preserve"> </v>
      </c>
      <c r="N175" s="1" t="str">
        <f t="shared" si="51"/>
        <v xml:space="preserve"> </v>
      </c>
      <c r="P175" s="3" t="str">
        <f>IF(O175="Plus",$K175,IF(O175="Basis",$K175-SUM(P$8:P174),IF(O175="Breedte",$K175-SUM(P$8:P174),IF(O174="Breedte",1-SUM(P$8:P174)," "))))</f>
        <v xml:space="preserve"> </v>
      </c>
      <c r="Q175" s="57" t="str">
        <f t="shared" si="67"/>
        <v/>
      </c>
      <c r="R175" s="123">
        <f t="shared" si="66"/>
        <v>149</v>
      </c>
      <c r="S175" s="12">
        <f t="shared" si="52"/>
        <v>43</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58"/>
        <v>43</v>
      </c>
      <c r="AE175" s="18">
        <f t="shared" si="59"/>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0"/>
        <v>1</v>
      </c>
      <c r="AK175" s="12">
        <f t="shared" si="61"/>
        <v>1</v>
      </c>
      <c r="AL175" s="12">
        <f t="shared" si="62"/>
        <v>1</v>
      </c>
      <c r="AM175" s="12">
        <f t="shared" si="63"/>
        <v>1</v>
      </c>
    </row>
    <row r="176" spans="1:39" ht="12" customHeight="1" x14ac:dyDescent="0.15">
      <c r="A176" s="5">
        <f t="shared" si="47"/>
        <v>0</v>
      </c>
      <c r="B176" s="5">
        <f t="shared" si="48"/>
        <v>0</v>
      </c>
      <c r="C176" s="14">
        <f t="shared" si="64"/>
        <v>42</v>
      </c>
      <c r="F176" s="241">
        <f>VLOOKUP(C176,Blad1!$A:$C,3,0)</f>
        <v>148</v>
      </c>
      <c r="G176" s="67" t="str">
        <f t="shared" si="65"/>
        <v/>
      </c>
      <c r="H176" s="4" t="str">
        <f>IF(G176="I",$K176,IF(G176="II",$K176-SUM(H$8:H175),IF(G176="III",$K176-SUM(H$8:H175),IF(G176="IV",$K176-SUM(H$8:H175),IF(G176="V",1-SUM(H$8:H175)," ")))))</f>
        <v xml:space="preserve"> </v>
      </c>
      <c r="I176" s="68" t="str">
        <f t="shared" si="68"/>
        <v/>
      </c>
      <c r="J176" s="43" t="str">
        <f>IF(I176="A",$K176,IF(I176="B",$K176-SUM(J$8:J175),IF(I176="C",$K176-SUM(J$8:J175),IF(I176="D",$K176-SUM(J$8:J175),IF(I176="E",1-SUM(J$8:J175)," ")))))</f>
        <v xml:space="preserve"> </v>
      </c>
      <c r="K176" s="1">
        <f>IF(C$4=0,0,(SUM(D$8:D176)/C$4))</f>
        <v>0</v>
      </c>
      <c r="L176" s="9" t="str">
        <f t="shared" si="50"/>
        <v xml:space="preserve"> </v>
      </c>
      <c r="M176" s="2" t="str">
        <f>IF(U176=2,K176,IF(W176=2,K176-SUM(M$8:M175),IF(X176=2,K176-SUM(M$8:M175),IF(X175=2,1-SUM(M$8:M175)," "))))</f>
        <v xml:space="preserve"> </v>
      </c>
      <c r="N176" s="1" t="str">
        <f t="shared" si="51"/>
        <v xml:space="preserve"> </v>
      </c>
      <c r="P176" s="3" t="str">
        <f>IF(O176="Plus",$K176,IF(O176="Basis",$K176-SUM(P$8:P175),IF(O176="Breedte",$K176-SUM(P$8:P175),IF(O175="Breedte",1-SUM(P$8:P175)," "))))</f>
        <v xml:space="preserve"> </v>
      </c>
      <c r="Q176" s="57" t="str">
        <f t="shared" si="67"/>
        <v/>
      </c>
      <c r="R176" s="123">
        <f t="shared" si="66"/>
        <v>148</v>
      </c>
      <c r="S176" s="12">
        <f t="shared" si="52"/>
        <v>42</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58"/>
        <v>42</v>
      </c>
      <c r="AE176" s="18">
        <f t="shared" si="59"/>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0"/>
        <v>1</v>
      </c>
      <c r="AK176" s="12">
        <f t="shared" si="61"/>
        <v>1</v>
      </c>
      <c r="AL176" s="12">
        <f t="shared" si="62"/>
        <v>1</v>
      </c>
      <c r="AM176" s="12">
        <f t="shared" si="63"/>
        <v>1</v>
      </c>
    </row>
    <row r="177" spans="1:39" ht="12" customHeight="1" x14ac:dyDescent="0.15">
      <c r="A177" s="5">
        <f t="shared" si="47"/>
        <v>0</v>
      </c>
      <c r="B177" s="5">
        <f t="shared" si="48"/>
        <v>0</v>
      </c>
      <c r="C177" s="14">
        <f t="shared" si="64"/>
        <v>41</v>
      </c>
      <c r="F177" s="241">
        <f>VLOOKUP(C177,Blad1!$A:$C,3,0)</f>
        <v>148</v>
      </c>
      <c r="G177" s="67" t="str">
        <f t="shared" si="65"/>
        <v/>
      </c>
      <c r="H177" s="4" t="str">
        <f>IF(G177="I",$K177,IF(G177="II",$K177-SUM(H$8:H176),IF(G177="III",$K177-SUM(H$8:H176),IF(G177="IV",$K177-SUM(H$8:H176),IF(G177="V",1-SUM(H$8:H176)," ")))))</f>
        <v xml:space="preserve"> </v>
      </c>
      <c r="I177" s="68" t="str">
        <f t="shared" si="68"/>
        <v/>
      </c>
      <c r="J177" s="43" t="str">
        <f>IF(I177="A",$K177,IF(I177="B",$K177-SUM(J$8:J176),IF(I177="C",$K177-SUM(J$8:J176),IF(I177="D",$K177-SUM(J$8:J176),IF(I177="E",1-SUM(J$8:J176)," ")))))</f>
        <v xml:space="preserve"> </v>
      </c>
      <c r="K177" s="1">
        <f>IF(C$4=0,0,(SUM(D$8:D177)/C$4))</f>
        <v>0</v>
      </c>
      <c r="L177" s="9" t="str">
        <f t="shared" si="50"/>
        <v xml:space="preserve"> </v>
      </c>
      <c r="M177" s="2" t="str">
        <f>IF(U177=2,K177,IF(W177=2,K177-SUM(M$8:M176),IF(X177=2,K177-SUM(M$8:M176),IF(X176=2,1-SUM(M$8:M176)," "))))</f>
        <v xml:space="preserve"> </v>
      </c>
      <c r="N177" s="1" t="str">
        <f t="shared" si="51"/>
        <v xml:space="preserve"> </v>
      </c>
      <c r="P177" s="3" t="str">
        <f>IF(O177="Plus",$K177,IF(O177="Basis",$K177-SUM(P$8:P176),IF(O177="Breedte",$K177-SUM(P$8:P176),IF(O176="Breedte",1-SUM(P$8:P176)," "))))</f>
        <v xml:space="preserve"> </v>
      </c>
      <c r="Q177" s="57" t="str">
        <f t="shared" si="67"/>
        <v/>
      </c>
      <c r="R177" s="123">
        <f t="shared" si="66"/>
        <v>148</v>
      </c>
      <c r="S177" s="12">
        <f t="shared" si="52"/>
        <v>41</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58"/>
        <v>41</v>
      </c>
      <c r="AE177" s="18">
        <f t="shared" si="59"/>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0"/>
        <v>1</v>
      </c>
      <c r="AK177" s="12">
        <f t="shared" si="61"/>
        <v>1</v>
      </c>
      <c r="AL177" s="12">
        <f t="shared" si="62"/>
        <v>1</v>
      </c>
      <c r="AM177" s="12">
        <f t="shared" si="63"/>
        <v>1</v>
      </c>
    </row>
    <row r="178" spans="1:39" ht="12" customHeight="1" x14ac:dyDescent="0.15">
      <c r="A178" s="5">
        <f t="shared" si="47"/>
        <v>0</v>
      </c>
      <c r="B178" s="5">
        <f t="shared" si="48"/>
        <v>0</v>
      </c>
      <c r="C178" s="14">
        <f t="shared" si="64"/>
        <v>40</v>
      </c>
      <c r="F178" s="241">
        <f>VLOOKUP(C178,Blad1!$A:$C,3,0)</f>
        <v>147</v>
      </c>
      <c r="G178" s="67" t="str">
        <f t="shared" si="65"/>
        <v/>
      </c>
      <c r="H178" s="4" t="str">
        <f>IF(G178="I",$K178,IF(G178="II",$K178-SUM(H$8:H177),IF(G178="III",$K178-SUM(H$8:H177),IF(G178="IV",$K178-SUM(H$8:H177),IF(G178="V",1-SUM(H$8:H177)," ")))))</f>
        <v xml:space="preserve"> </v>
      </c>
      <c r="I178" s="68" t="str">
        <f t="shared" si="68"/>
        <v/>
      </c>
      <c r="J178" s="43" t="str">
        <f>IF(I178="A",$K178,IF(I178="B",$K178-SUM(J$8:J177),IF(I178="C",$K178-SUM(J$8:J177),IF(I178="D",$K178-SUM(J$8:J177),IF(I178="E",1-SUM(J$8:J177)," ")))))</f>
        <v xml:space="preserve"> </v>
      </c>
      <c r="K178" s="1">
        <f>IF(C$4=0,0,(SUM(D$8:D178)/C$4))</f>
        <v>0</v>
      </c>
      <c r="L178" s="9" t="str">
        <f t="shared" si="50"/>
        <v xml:space="preserve"> </v>
      </c>
      <c r="M178" s="2" t="str">
        <f>IF(U178=2,K178,IF(W178=2,K178-SUM(M$8:M177),IF(X178=2,K178-SUM(M$8:M177),IF(X177=2,1-SUM(M$8:M177)," "))))</f>
        <v xml:space="preserve"> </v>
      </c>
      <c r="N178" s="1" t="str">
        <f t="shared" si="51"/>
        <v xml:space="preserve"> </v>
      </c>
      <c r="P178" s="3" t="str">
        <f>IF(O178="Plus",$K178,IF(O178="Basis",$K178-SUM(P$8:P177),IF(O178="Breedte",$K178-SUM(P$8:P177),IF(O177="Breedte",1-SUM(P$8:P177)," "))))</f>
        <v xml:space="preserve"> </v>
      </c>
      <c r="Q178" s="57" t="str">
        <f t="shared" si="67"/>
        <v/>
      </c>
      <c r="R178" s="123">
        <f t="shared" si="66"/>
        <v>147</v>
      </c>
      <c r="S178" s="12">
        <f t="shared" si="52"/>
        <v>40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58"/>
        <v>40</v>
      </c>
      <c r="AE178" s="18">
        <f t="shared" si="59"/>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0"/>
        <v>1</v>
      </c>
      <c r="AK178" s="12">
        <f t="shared" si="61"/>
        <v>1</v>
      </c>
      <c r="AL178" s="12">
        <f t="shared" si="62"/>
        <v>1</v>
      </c>
      <c r="AM178" s="12">
        <f t="shared" si="63"/>
        <v>1</v>
      </c>
    </row>
    <row r="179" spans="1:39" ht="12" customHeight="1" x14ac:dyDescent="0.15">
      <c r="A179" s="5">
        <f t="shared" si="47"/>
        <v>0</v>
      </c>
      <c r="B179" s="5">
        <f t="shared" si="48"/>
        <v>0</v>
      </c>
      <c r="C179" s="14">
        <f t="shared" si="64"/>
        <v>39</v>
      </c>
      <c r="F179" s="241">
        <f>VLOOKUP(C179,Blad1!$A:$C,3,0)</f>
        <v>147</v>
      </c>
      <c r="G179" s="67" t="str">
        <f t="shared" si="65"/>
        <v/>
      </c>
      <c r="H179" s="4" t="str">
        <f>IF(G179="I",$K179,IF(G179="II",$K179-SUM(H$8:H178),IF(G179="III",$K179-SUM(H$8:H178),IF(G179="IV",$K179-SUM(H$8:H178),IF(G179="V",1-SUM(H$8:H178)," ")))))</f>
        <v xml:space="preserve"> </v>
      </c>
      <c r="I179" s="68" t="str">
        <f t="shared" si="68"/>
        <v/>
      </c>
      <c r="J179" s="43" t="str">
        <f>IF(I179="A",$K179,IF(I179="B",$K179-SUM(J$8:J178),IF(I179="C",$K179-SUM(J$8:J178),IF(I179="D",$K179-SUM(J$8:J178),IF(I179="E",1-SUM(J$8:J178)," ")))))</f>
        <v xml:space="preserve"> </v>
      </c>
      <c r="K179" s="1">
        <f>IF(C$4=0,0,(SUM(D$8:D179)/C$4))</f>
        <v>0</v>
      </c>
      <c r="L179" s="9" t="str">
        <f t="shared" si="50"/>
        <v xml:space="preserve"> </v>
      </c>
      <c r="M179" s="2" t="str">
        <f>IF(U179=2,K179,IF(W179=2,K179-SUM(M$8:M178),IF(X179=2,K179-SUM(M$8:M178),IF(X178=2,1-SUM(M$8:M178)," "))))</f>
        <v xml:space="preserve"> </v>
      </c>
      <c r="N179" s="1" t="str">
        <f t="shared" si="51"/>
        <v xml:space="preserve"> </v>
      </c>
      <c r="P179" s="3" t="str">
        <f>IF(O179="Plus",$K179,IF(O179="Basis",$K179-SUM(P$8:P178),IF(O179="Breedte",$K179-SUM(P$8:P178),IF(O178="Breedte",1-SUM(P$8:P178)," "))))</f>
        <v xml:space="preserve"> </v>
      </c>
      <c r="Q179" s="57" t="str">
        <f t="shared" si="67"/>
        <v/>
      </c>
      <c r="R179" s="123">
        <f t="shared" si="66"/>
        <v>147</v>
      </c>
      <c r="S179" s="12">
        <f t="shared" si="52"/>
        <v>39</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58"/>
        <v>39</v>
      </c>
      <c r="AE179" s="18">
        <f t="shared" si="59"/>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0"/>
        <v>1</v>
      </c>
      <c r="AK179" s="12">
        <f t="shared" si="61"/>
        <v>1</v>
      </c>
      <c r="AL179" s="12">
        <f t="shared" si="62"/>
        <v>1</v>
      </c>
      <c r="AM179" s="12">
        <f t="shared" si="63"/>
        <v>1</v>
      </c>
    </row>
    <row r="180" spans="1:39" ht="12" customHeight="1" x14ac:dyDescent="0.15">
      <c r="A180" s="5">
        <f t="shared" si="47"/>
        <v>0</v>
      </c>
      <c r="B180" s="5">
        <f t="shared" si="48"/>
        <v>0</v>
      </c>
      <c r="C180" s="14">
        <f t="shared" si="64"/>
        <v>38</v>
      </c>
      <c r="F180" s="241">
        <f>VLOOKUP(C180,Blad1!$A:$C,3,0)</f>
        <v>146</v>
      </c>
      <c r="G180" s="67" t="str">
        <f t="shared" si="65"/>
        <v/>
      </c>
      <c r="H180" s="4" t="str">
        <f>IF(G180="I",$K180,IF(G180="II",$K180-SUM(H$8:H179),IF(G180="III",$K180-SUM(H$8:H179),IF(G180="IV",$K180-SUM(H$8:H179),IF(G180="V",1-SUM(H$8:H179)," ")))))</f>
        <v xml:space="preserve"> </v>
      </c>
      <c r="I180" s="68" t="str">
        <f t="shared" si="68"/>
        <v/>
      </c>
      <c r="J180" s="43" t="str">
        <f>IF(I180="A",$K180,IF(I180="B",$K180-SUM(J$8:J179),IF(I180="C",$K180-SUM(J$8:J179),IF(I180="D",$K180-SUM(J$8:J179),IF(I180="E",1-SUM(J$8:J179)," ")))))</f>
        <v xml:space="preserve"> </v>
      </c>
      <c r="K180" s="1">
        <f>IF(C$4=0,0,(SUM(D$8:D180)/C$4))</f>
        <v>0</v>
      </c>
      <c r="L180" s="9" t="str">
        <f t="shared" si="50"/>
        <v xml:space="preserve"> </v>
      </c>
      <c r="M180" s="2" t="str">
        <f>IF(U180=2,K180,IF(W180=2,K180-SUM(M$8:M179),IF(X180=2,K180-SUM(M$8:M179),IF(X179=2,1-SUM(M$8:M179)," "))))</f>
        <v xml:space="preserve"> </v>
      </c>
      <c r="N180" s="1" t="str">
        <f t="shared" si="51"/>
        <v xml:space="preserve"> </v>
      </c>
      <c r="P180" s="3" t="str">
        <f>IF(O180="Plus",$K180,IF(O180="Basis",$K180-SUM(P$8:P179),IF(O180="Breedte",$K180-SUM(P$8:P179),IF(O179="Breedte",1-SUM(P$8:P179)," "))))</f>
        <v xml:space="preserve"> </v>
      </c>
      <c r="Q180" s="57" t="str">
        <f t="shared" si="67"/>
        <v/>
      </c>
      <c r="R180" s="123">
        <f t="shared" si="66"/>
        <v>146</v>
      </c>
      <c r="S180" s="12">
        <f t="shared" si="52"/>
        <v>38</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58"/>
        <v>38</v>
      </c>
      <c r="AE180" s="18">
        <f t="shared" si="59"/>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0"/>
        <v>1</v>
      </c>
      <c r="AK180" s="12">
        <f t="shared" si="61"/>
        <v>1</v>
      </c>
      <c r="AL180" s="12">
        <f t="shared" si="62"/>
        <v>1</v>
      </c>
      <c r="AM180" s="12">
        <f t="shared" si="63"/>
        <v>1</v>
      </c>
    </row>
    <row r="181" spans="1:39" ht="12" customHeight="1" x14ac:dyDescent="0.15">
      <c r="A181" s="5">
        <f t="shared" si="47"/>
        <v>0</v>
      </c>
      <c r="B181" s="5">
        <f t="shared" si="48"/>
        <v>0</v>
      </c>
      <c r="C181" s="14">
        <f t="shared" si="64"/>
        <v>37</v>
      </c>
      <c r="F181" s="241">
        <f>VLOOKUP(C181,Blad1!$A:$C,3,0)</f>
        <v>146</v>
      </c>
      <c r="G181" s="67" t="str">
        <f t="shared" si="65"/>
        <v/>
      </c>
      <c r="H181" s="4" t="str">
        <f>IF(G181="I",$K181,IF(G181="II",$K181-SUM(H$8:H180),IF(G181="III",$K181-SUM(H$8:H180),IF(G181="IV",$K181-SUM(H$8:H180),IF(G181="V",1-SUM(H$8:H180)," ")))))</f>
        <v xml:space="preserve"> </v>
      </c>
      <c r="I181" s="68" t="str">
        <f t="shared" si="68"/>
        <v/>
      </c>
      <c r="J181" s="43" t="str">
        <f>IF(I181="A",$K181,IF(I181="B",$K181-SUM(J$8:J180),IF(I181="C",$K181-SUM(J$8:J180),IF(I181="D",$K181-SUM(J$8:J180),IF(I181="E",1-SUM(J$8:J180)," ")))))</f>
        <v xml:space="preserve"> </v>
      </c>
      <c r="K181" s="1">
        <f>IF(C$4=0,0,(SUM(D$8:D181)/C$4))</f>
        <v>0</v>
      </c>
      <c r="L181" s="9" t="str">
        <f t="shared" si="50"/>
        <v xml:space="preserve"> </v>
      </c>
      <c r="M181" s="2" t="str">
        <f>IF(U181=2,K181,IF(W181=2,K181-SUM(M$8:M180),IF(X181=2,K181-SUM(M$8:M180),IF(X180=2,1-SUM(M$8:M180)," "))))</f>
        <v xml:space="preserve"> </v>
      </c>
      <c r="N181" s="1" t="str">
        <f t="shared" si="51"/>
        <v xml:space="preserve"> </v>
      </c>
      <c r="P181" s="3" t="str">
        <f>IF(O181="Plus",$K181,IF(O181="Basis",$K181-SUM(P$8:P180),IF(O181="Breedte",$K181-SUM(P$8:P180),IF(O180="Breedte",1-SUM(P$8:P180)," "))))</f>
        <v xml:space="preserve"> </v>
      </c>
      <c r="Q181" s="57" t="str">
        <f t="shared" si="67"/>
        <v/>
      </c>
      <c r="R181" s="123">
        <f t="shared" si="66"/>
        <v>146</v>
      </c>
      <c r="S181" s="12">
        <f t="shared" si="52"/>
        <v>37</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58"/>
        <v>37</v>
      </c>
      <c r="AE181" s="18">
        <f t="shared" si="59"/>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0"/>
        <v>1</v>
      </c>
      <c r="AK181" s="12">
        <f t="shared" si="61"/>
        <v>1</v>
      </c>
      <c r="AL181" s="12">
        <f t="shared" si="62"/>
        <v>1</v>
      </c>
      <c r="AM181" s="12">
        <f t="shared" si="63"/>
        <v>1</v>
      </c>
    </row>
    <row r="182" spans="1:39" ht="12" customHeight="1" x14ac:dyDescent="0.15">
      <c r="A182" s="5">
        <f t="shared" si="47"/>
        <v>0</v>
      </c>
      <c r="B182" s="5">
        <f t="shared" si="48"/>
        <v>0</v>
      </c>
      <c r="C182" s="14">
        <f t="shared" si="64"/>
        <v>36</v>
      </c>
      <c r="F182" s="241">
        <f>VLOOKUP(C182,Blad1!$A:$C,3,0)</f>
        <v>145</v>
      </c>
      <c r="G182" s="67" t="str">
        <f t="shared" si="65"/>
        <v/>
      </c>
      <c r="H182" s="4" t="str">
        <f>IF(G182="I",$K182,IF(G182="II",$K182-SUM(H$8:H181),IF(G182="III",$K182-SUM(H$8:H181),IF(G182="IV",$K182-SUM(H$8:H181),IF(G182="V",1-SUM(H$8:H181)," ")))))</f>
        <v xml:space="preserve"> </v>
      </c>
      <c r="I182" s="68" t="str">
        <f t="shared" si="68"/>
        <v/>
      </c>
      <c r="J182" s="43" t="str">
        <f>IF(I182="A",$K182,IF(I182="B",$K182-SUM(J$8:J181),IF(I182="C",$K182-SUM(J$8:J181),IF(I182="D",$K182-SUM(J$8:J181),IF(I182="E",1-SUM(J$8:J181)," ")))))</f>
        <v xml:space="preserve"> </v>
      </c>
      <c r="K182" s="1">
        <f>IF(C$4=0,0,(SUM(D$8:D182)/C$4))</f>
        <v>0</v>
      </c>
      <c r="L182" s="9" t="str">
        <f t="shared" si="50"/>
        <v xml:space="preserve"> </v>
      </c>
      <c r="M182" s="2" t="str">
        <f>IF(U182=2,K182,IF(W182=2,K182-SUM(M$8:M181),IF(X182=2,K182-SUM(M$8:M181),IF(X181=2,1-SUM(M$8:M181)," "))))</f>
        <v xml:space="preserve"> </v>
      </c>
      <c r="N182" s="1" t="str">
        <f t="shared" si="51"/>
        <v xml:space="preserve"> </v>
      </c>
      <c r="P182" s="3" t="str">
        <f>IF(O182="Plus",$K182,IF(O182="Basis",$K182-SUM(P$8:P181),IF(O182="Breedte",$K182-SUM(P$8:P181),IF(O181="Breedte",1-SUM(P$8:P181)," "))))</f>
        <v xml:space="preserve"> </v>
      </c>
      <c r="Q182" s="57" t="str">
        <f t="shared" si="67"/>
        <v/>
      </c>
      <c r="R182" s="123">
        <f t="shared" si="66"/>
        <v>145</v>
      </c>
      <c r="S182" s="12">
        <f t="shared" si="52"/>
        <v>36</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58"/>
        <v>36</v>
      </c>
      <c r="AE182" s="18">
        <f t="shared" si="59"/>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0"/>
        <v>1</v>
      </c>
      <c r="AK182" s="12">
        <f t="shared" si="61"/>
        <v>1</v>
      </c>
      <c r="AL182" s="12">
        <f t="shared" si="62"/>
        <v>1</v>
      </c>
      <c r="AM182" s="12">
        <f t="shared" si="63"/>
        <v>1</v>
      </c>
    </row>
    <row r="183" spans="1:39" ht="12" customHeight="1" x14ac:dyDescent="0.15">
      <c r="A183" s="5">
        <f t="shared" si="47"/>
        <v>25</v>
      </c>
      <c r="B183" s="5">
        <f t="shared" si="48"/>
        <v>0</v>
      </c>
      <c r="C183" s="14">
        <f t="shared" si="64"/>
        <v>35</v>
      </c>
      <c r="F183" s="241">
        <f>VLOOKUP(C183,Blad1!$A:$C,3,0)</f>
        <v>145</v>
      </c>
      <c r="G183" s="67" t="str">
        <f t="shared" si="65"/>
        <v/>
      </c>
      <c r="H183" s="4" t="str">
        <f>IF(G183="I",$K183,IF(G183="II",$K183-SUM(H$8:H182),IF(G183="III",$K183-SUM(H$8:H182),IF(G183="IV",$K183-SUM(H$8:H182),IF(G183="V",1-SUM(H$8:H182)," ")))))</f>
        <v xml:space="preserve"> </v>
      </c>
      <c r="I183" s="68" t="str">
        <f t="shared" si="68"/>
        <v>B</v>
      </c>
      <c r="J183" s="43">
        <f>IF(I183="A",$K183,IF(I183="B",$K183-SUM(J$8:J182),IF(I183="C",$K183-SUM(J$8:J182),IF(I183="D",$K183-SUM(J$8:J182),IF(I183="E",1-SUM(J$8:J182)," ")))))</f>
        <v>0</v>
      </c>
      <c r="K183" s="1">
        <f>IF(C$4=0,0,(SUM(D$8:D183)/C$4))</f>
        <v>0</v>
      </c>
      <c r="L183" s="9" t="str">
        <f t="shared" si="50"/>
        <v xml:space="preserve"> </v>
      </c>
      <c r="M183" s="2" t="str">
        <f>IF(U183=2,K183,IF(W183=2,K183-SUM(M$8:M182),IF(X183=2,K183-SUM(M$8:M182),IF(X182=2,1-SUM(M$8:M182)," "))))</f>
        <v xml:space="preserve"> </v>
      </c>
      <c r="N183" s="1" t="str">
        <f t="shared" si="51"/>
        <v xml:space="preserve"> </v>
      </c>
      <c r="P183" s="3" t="str">
        <f>IF(O183="Plus",$K183,IF(O183="Basis",$K183-SUM(P$8:P182),IF(O183="Breedte",$K183-SUM(P$8:P182),IF(O182="Breedte",1-SUM(P$8:P182)," "))))</f>
        <v xml:space="preserve"> </v>
      </c>
      <c r="Q183" s="57" t="str">
        <f t="shared" si="67"/>
        <v/>
      </c>
      <c r="R183" s="123">
        <f t="shared" si="66"/>
        <v>145</v>
      </c>
      <c r="S183" s="12">
        <f t="shared" si="52"/>
        <v>35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58"/>
        <v>35</v>
      </c>
      <c r="AE183" s="18">
        <f t="shared" si="59"/>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0"/>
        <v>1</v>
      </c>
      <c r="AK183" s="12">
        <f t="shared" si="61"/>
        <v>1</v>
      </c>
      <c r="AL183" s="12">
        <f t="shared" si="62"/>
        <v>1</v>
      </c>
      <c r="AM183" s="12">
        <f t="shared" si="63"/>
        <v>1</v>
      </c>
    </row>
    <row r="184" spans="1:39" ht="12" customHeight="1" x14ac:dyDescent="0.15">
      <c r="A184" s="5">
        <f t="shared" si="47"/>
        <v>0</v>
      </c>
      <c r="B184" s="5">
        <f t="shared" si="48"/>
        <v>0</v>
      </c>
      <c r="C184" s="14">
        <f t="shared" si="64"/>
        <v>34</v>
      </c>
      <c r="F184" s="241">
        <f>VLOOKUP(C184,Blad1!$A:$C,3,0)</f>
        <v>144</v>
      </c>
      <c r="G184" s="67" t="str">
        <f t="shared" si="65"/>
        <v/>
      </c>
      <c r="H184" s="4" t="str">
        <f>IF(G184="I",$K184,IF(G184="II",$K184-SUM(H$8:H183),IF(G184="III",$K184-SUM(H$8:H183),IF(G184="IV",$K184-SUM(H$8:H183),IF(G184="V",1-SUM(H$8:H183)," ")))))</f>
        <v xml:space="preserve"> </v>
      </c>
      <c r="I184" s="68" t="str">
        <f t="shared" si="68"/>
        <v/>
      </c>
      <c r="J184" s="43" t="str">
        <f>IF(I184="A",$K184,IF(I184="B",$K184-SUM(J$8:J183),IF(I184="C",$K184-SUM(J$8:J183),IF(I184="D",$K184-SUM(J$8:J183),IF(I184="E",1-SUM(J$8:J183)," ")))))</f>
        <v xml:space="preserve"> </v>
      </c>
      <c r="K184" s="1">
        <f>IF(C$4=0,0,(SUM(D$8:D184)/C$4))</f>
        <v>0</v>
      </c>
      <c r="L184" s="9" t="str">
        <f t="shared" si="50"/>
        <v xml:space="preserve"> </v>
      </c>
      <c r="M184" s="2" t="str">
        <f>IF(U184=2,K184,IF(W184=2,K184-SUM(M$8:M183),IF(X184=2,K184-SUM(M$8:M183),IF(X183=2,1-SUM(M$8:M183)," "))))</f>
        <v xml:space="preserve"> </v>
      </c>
      <c r="N184" s="1" t="str">
        <f t="shared" si="51"/>
        <v xml:space="preserve"> </v>
      </c>
      <c r="P184" s="3" t="str">
        <f>IF(O184="Plus",$K184,IF(O184="Basis",$K184-SUM(P$8:P183),IF(O184="Breedte",$K184-SUM(P$8:P183),IF(O183="Breedte",1-SUM(P$8:P183)," "))))</f>
        <v xml:space="preserve"> </v>
      </c>
      <c r="Q184" s="57" t="str">
        <f t="shared" si="67"/>
        <v/>
      </c>
      <c r="R184" s="123">
        <f t="shared" si="66"/>
        <v>144</v>
      </c>
      <c r="S184" s="12">
        <f t="shared" si="52"/>
        <v>34</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58"/>
        <v>34</v>
      </c>
      <c r="AE184" s="18">
        <f t="shared" si="59"/>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0"/>
        <v>1</v>
      </c>
      <c r="AK184" s="12">
        <f t="shared" si="61"/>
        <v>1</v>
      </c>
      <c r="AL184" s="12">
        <f t="shared" si="62"/>
        <v>1</v>
      </c>
      <c r="AM184" s="12">
        <f t="shared" si="63"/>
        <v>1</v>
      </c>
    </row>
    <row r="185" spans="1:39" ht="12" customHeight="1" x14ac:dyDescent="0.15">
      <c r="A185" s="5">
        <f t="shared" si="47"/>
        <v>0</v>
      </c>
      <c r="B185" s="5">
        <f t="shared" si="48"/>
        <v>0</v>
      </c>
      <c r="C185" s="14">
        <f t="shared" si="64"/>
        <v>33</v>
      </c>
      <c r="F185" s="241">
        <f>VLOOKUP(C185,Blad1!$A:$C,3,0)</f>
        <v>144</v>
      </c>
      <c r="G185" s="67" t="str">
        <f t="shared" si="65"/>
        <v/>
      </c>
      <c r="H185" s="4" t="str">
        <f>IF(G185="I",$K185,IF(G185="II",$K185-SUM(H$8:H184),IF(G185="III",$K185-SUM(H$8:H184),IF(G185="IV",$K185-SUM(H$8:H184),IF(G185="V",1-SUM(H$8:H184)," ")))))</f>
        <v xml:space="preserve"> </v>
      </c>
      <c r="I185" s="68" t="str">
        <f t="shared" si="68"/>
        <v/>
      </c>
      <c r="J185" s="43" t="str">
        <f>IF(I185="A",$K185,IF(I185="B",$K185-SUM(J$8:J184),IF(I185="C",$K185-SUM(J$8:J184),IF(I185="D",$K185-SUM(J$8:J184),IF(I185="E",1-SUM(J$8:J184)," ")))))</f>
        <v xml:space="preserve"> </v>
      </c>
      <c r="K185" s="1">
        <f>IF(C$4=0,0,(SUM(D$8:D185)/C$4))</f>
        <v>0</v>
      </c>
      <c r="L185" s="9" t="str">
        <f t="shared" si="50"/>
        <v xml:space="preserve"> </v>
      </c>
      <c r="M185" s="2" t="str">
        <f>IF(U185=2,K185,IF(W185=2,K185-SUM(M$8:M184),IF(X185=2,K185-SUM(M$8:M184),IF(X184=2,1-SUM(M$8:M184)," "))))</f>
        <v xml:space="preserve"> </v>
      </c>
      <c r="N185" s="1" t="str">
        <f t="shared" si="51"/>
        <v xml:space="preserve"> </v>
      </c>
      <c r="P185" s="3" t="str">
        <f>IF(O185="Plus",$K185,IF(O185="Basis",$K185-SUM(P$8:P184),IF(O185="Breedte",$K185-SUM(P$8:P184),IF(O184="Breedte",1-SUM(P$8:P184)," "))))</f>
        <v xml:space="preserve"> </v>
      </c>
      <c r="Q185" s="57" t="str">
        <f t="shared" si="67"/>
        <v/>
      </c>
      <c r="R185" s="123">
        <f t="shared" si="66"/>
        <v>144</v>
      </c>
      <c r="S185" s="12">
        <f t="shared" si="52"/>
        <v>33</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58"/>
        <v>33</v>
      </c>
      <c r="AE185" s="18">
        <f t="shared" si="59"/>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0"/>
        <v>1</v>
      </c>
      <c r="AK185" s="12">
        <f t="shared" si="61"/>
        <v>1</v>
      </c>
      <c r="AL185" s="12">
        <f t="shared" si="62"/>
        <v>1</v>
      </c>
      <c r="AM185" s="12">
        <f t="shared" si="63"/>
        <v>1</v>
      </c>
    </row>
    <row r="186" spans="1:39" ht="12" customHeight="1" x14ac:dyDescent="0.15">
      <c r="A186" s="5">
        <f t="shared" si="47"/>
        <v>0</v>
      </c>
      <c r="B186" s="5">
        <f t="shared" si="48"/>
        <v>0</v>
      </c>
      <c r="C186" s="14">
        <f t="shared" si="64"/>
        <v>32</v>
      </c>
      <c r="F186" s="241">
        <f>VLOOKUP(C186,Blad1!$A:$C,3,0)</f>
        <v>143</v>
      </c>
      <c r="G186" s="67" t="str">
        <f t="shared" si="65"/>
        <v/>
      </c>
      <c r="H186" s="4" t="str">
        <f>IF(G186="I",$K186,IF(G186="II",$K186-SUM(H$8:H185),IF(G186="III",$K186-SUM(H$8:H185),IF(G186="IV",$K186-SUM(H$8:H185),IF(G186="V",1-SUM(H$8:H185)," ")))))</f>
        <v xml:space="preserve"> </v>
      </c>
      <c r="I186" s="68" t="str">
        <f t="shared" si="68"/>
        <v/>
      </c>
      <c r="J186" s="43" t="str">
        <f>IF(I186="A",$K186,IF(I186="B",$K186-SUM(J$8:J185),IF(I186="C",$K186-SUM(J$8:J185),IF(I186="D",$K186-SUM(J$8:J185),IF(I186="E",1-SUM(J$8:J185)," ")))))</f>
        <v xml:space="preserve"> </v>
      </c>
      <c r="K186" s="1">
        <f>IF(C$4=0,0,(SUM(D$8:D186)/C$4))</f>
        <v>0</v>
      </c>
      <c r="L186" s="9" t="str">
        <f t="shared" si="50"/>
        <v xml:space="preserve"> </v>
      </c>
      <c r="M186" s="2" t="str">
        <f>IF(U186=2,K186,IF(W186=2,K186-SUM(M$8:M185),IF(X186=2,K186-SUM(M$8:M185),IF(X185=2,1-SUM(M$8:M185)," "))))</f>
        <v xml:space="preserve"> </v>
      </c>
      <c r="N186" s="1" t="str">
        <f t="shared" si="51"/>
        <v xml:space="preserve"> </v>
      </c>
      <c r="P186" s="3" t="str">
        <f>IF(O186="Plus",$K186,IF(O186="Basis",$K186-SUM(P$8:P185),IF(O186="Breedte",$K186-SUM(P$8:P185),IF(O185="Breedte",1-SUM(P$8:P185)," "))))</f>
        <v xml:space="preserve"> </v>
      </c>
      <c r="Q186" s="57" t="str">
        <f t="shared" si="67"/>
        <v/>
      </c>
      <c r="R186" s="123">
        <f t="shared" si="66"/>
        <v>143</v>
      </c>
      <c r="S186" s="12">
        <f t="shared" si="52"/>
        <v>32</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58"/>
        <v>32</v>
      </c>
      <c r="AE186" s="18">
        <f t="shared" si="59"/>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0"/>
        <v>1</v>
      </c>
      <c r="AK186" s="12">
        <f t="shared" si="61"/>
        <v>1</v>
      </c>
      <c r="AL186" s="12">
        <f t="shared" si="62"/>
        <v>1</v>
      </c>
      <c r="AM186" s="12">
        <f t="shared" si="63"/>
        <v>1</v>
      </c>
    </row>
    <row r="187" spans="1:39" ht="12" customHeight="1" x14ac:dyDescent="0.15">
      <c r="A187" s="5">
        <f t="shared" si="47"/>
        <v>0</v>
      </c>
      <c r="B187" s="5">
        <f t="shared" si="48"/>
        <v>0</v>
      </c>
      <c r="C187" s="14">
        <f t="shared" si="64"/>
        <v>31</v>
      </c>
      <c r="F187" s="241">
        <f>VLOOKUP(C187,Blad1!$A:$C,3,0)</f>
        <v>143</v>
      </c>
      <c r="G187" s="67" t="str">
        <f t="shared" si="65"/>
        <v/>
      </c>
      <c r="H187" s="4" t="str">
        <f>IF(G187="I",$K187,IF(G187="II",$K187-SUM(H$8:H186),IF(G187="III",$K187-SUM(H$8:H186),IF(G187="IV",$K187-SUM(H$8:H186),IF(G187="V",1-SUM(H$8:H186)," ")))))</f>
        <v xml:space="preserve"> </v>
      </c>
      <c r="I187" s="68" t="str">
        <f t="shared" si="68"/>
        <v/>
      </c>
      <c r="J187" s="43" t="str">
        <f>IF(I187="A",$K187,IF(I187="B",$K187-SUM(J$8:J186),IF(I187="C",$K187-SUM(J$8:J186),IF(I187="D",$K187-SUM(J$8:J186),IF(I187="E",1-SUM(J$8:J186)," ")))))</f>
        <v xml:space="preserve"> </v>
      </c>
      <c r="K187" s="1">
        <f>IF(C$4=0,0,(SUM(D$8:D187)/C$4))</f>
        <v>0</v>
      </c>
      <c r="L187" s="9" t="str">
        <f t="shared" si="50"/>
        <v xml:space="preserve"> </v>
      </c>
      <c r="M187" s="2" t="str">
        <f>IF(U187=2,K187,IF(W187=2,K187-SUM(M$8:M186),IF(X187=2,K187-SUM(M$8:M186),IF(X186=2,1-SUM(M$8:M186)," "))))</f>
        <v xml:space="preserve"> </v>
      </c>
      <c r="N187" s="1" t="str">
        <f t="shared" si="51"/>
        <v xml:space="preserve"> </v>
      </c>
      <c r="P187" s="3" t="str">
        <f>IF(O187="Plus",$K187,IF(O187="Basis",$K187-SUM(P$8:P186),IF(O187="Breedte",$K187-SUM(P$8:P186),IF(O186="Breedte",1-SUM(P$8:P186)," "))))</f>
        <v xml:space="preserve"> </v>
      </c>
      <c r="Q187" s="57" t="str">
        <f t="shared" si="67"/>
        <v/>
      </c>
      <c r="R187" s="123">
        <f t="shared" si="66"/>
        <v>143</v>
      </c>
      <c r="S187" s="12">
        <f t="shared" si="52"/>
        <v>31</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58"/>
        <v>31</v>
      </c>
      <c r="AE187" s="18">
        <f t="shared" si="59"/>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0"/>
        <v>1</v>
      </c>
      <c r="AK187" s="12">
        <f t="shared" si="61"/>
        <v>1</v>
      </c>
      <c r="AL187" s="12">
        <f t="shared" si="62"/>
        <v>1</v>
      </c>
      <c r="AM187" s="12">
        <f t="shared" si="63"/>
        <v>1</v>
      </c>
    </row>
    <row r="188" spans="1:39" ht="12" customHeight="1" x14ac:dyDescent="0.15">
      <c r="A188" s="5">
        <f t="shared" si="47"/>
        <v>0</v>
      </c>
      <c r="B188" s="5">
        <f t="shared" si="48"/>
        <v>0</v>
      </c>
      <c r="C188" s="14">
        <f t="shared" si="64"/>
        <v>30</v>
      </c>
      <c r="F188" s="241">
        <f>VLOOKUP(C188,Blad1!$A:$C,3,0)</f>
        <v>142</v>
      </c>
      <c r="G188" s="67" t="str">
        <f t="shared" si="65"/>
        <v/>
      </c>
      <c r="H188" s="4" t="str">
        <f>IF(G188="I",$K188,IF(G188="II",$K188-SUM(H$8:H187),IF(G188="III",$K188-SUM(H$8:H187),IF(G188="IV",$K188-SUM(H$8:H187),IF(G188="V",1-SUM(H$8:H187)," ")))))</f>
        <v xml:space="preserve"> </v>
      </c>
      <c r="I188" s="68" t="str">
        <f t="shared" si="68"/>
        <v/>
      </c>
      <c r="J188" s="43" t="str">
        <f>IF(I188="A",$K188,IF(I188="B",$K188-SUM(J$8:J187),IF(I188="C",$K188-SUM(J$8:J187),IF(I188="D",$K188-SUM(J$8:J187),IF(I188="E",1-SUM(J$8:J187)," ")))))</f>
        <v xml:space="preserve"> </v>
      </c>
      <c r="K188" s="1">
        <f>IF(C$4=0,0,(SUM(D$8:D188)/C$4))</f>
        <v>0</v>
      </c>
      <c r="L188" s="9" t="str">
        <f t="shared" si="50"/>
        <v xml:space="preserve"> </v>
      </c>
      <c r="M188" s="2" t="str">
        <f>IF(U188=2,K188,IF(W188=2,K188-SUM(M$8:M187),IF(X188=2,K188-SUM(M$8:M187),IF(X187=2,1-SUM(M$8:M187)," "))))</f>
        <v xml:space="preserve"> </v>
      </c>
      <c r="N188" s="1" t="str">
        <f t="shared" si="51"/>
        <v xml:space="preserve"> </v>
      </c>
      <c r="P188" s="3" t="str">
        <f>IF(O188="Plus",$K188,IF(O188="Basis",$K188-SUM(P$8:P187),IF(O188="Breedte",$K188-SUM(P$8:P187),IF(O187="Breedte",1-SUM(P$8:P187)," "))))</f>
        <v xml:space="preserve"> </v>
      </c>
      <c r="Q188" s="57" t="str">
        <f t="shared" si="67"/>
        <v/>
      </c>
      <c r="R188" s="123">
        <f t="shared" si="66"/>
        <v>142</v>
      </c>
      <c r="S188" s="12">
        <f t="shared" si="52"/>
        <v>30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58"/>
        <v>30</v>
      </c>
      <c r="AE188" s="18">
        <f t="shared" si="59"/>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0"/>
        <v>1</v>
      </c>
      <c r="AK188" s="12">
        <f t="shared" si="61"/>
        <v>1</v>
      </c>
      <c r="AL188" s="12">
        <f t="shared" si="62"/>
        <v>1</v>
      </c>
      <c r="AM188" s="12">
        <f t="shared" si="63"/>
        <v>1</v>
      </c>
    </row>
    <row r="189" spans="1:39" ht="12" customHeight="1" x14ac:dyDescent="0.15">
      <c r="A189" s="5">
        <f t="shared" si="47"/>
        <v>0</v>
      </c>
      <c r="B189" s="5">
        <f t="shared" si="48"/>
        <v>0</v>
      </c>
      <c r="C189" s="14">
        <f t="shared" si="64"/>
        <v>29</v>
      </c>
      <c r="F189" s="241">
        <f>VLOOKUP(C189,Blad1!$A:$C,3,0)</f>
        <v>142</v>
      </c>
      <c r="G189" s="67" t="str">
        <f t="shared" si="65"/>
        <v/>
      </c>
      <c r="H189" s="4" t="str">
        <f>IF(G189="I",$K189,IF(G189="II",$K189-SUM(H$8:H188),IF(G189="III",$K189-SUM(H$8:H188),IF(G189="IV",$K189-SUM(H$8:H188),IF(G189="V",1-SUM(H$8:H188)," ")))))</f>
        <v xml:space="preserve"> </v>
      </c>
      <c r="I189" s="68" t="str">
        <f t="shared" si="68"/>
        <v/>
      </c>
      <c r="J189" s="43" t="str">
        <f>IF(I189="A",$K189,IF(I189="B",$K189-SUM(J$8:J188),IF(I189="C",$K189-SUM(J$8:J188),IF(I189="D",$K189-SUM(J$8:J188),IF(I189="E",1-SUM(J$8:J188)," ")))))</f>
        <v xml:space="preserve"> </v>
      </c>
      <c r="K189" s="1">
        <f>IF(C$4=0,0,(SUM(D$8:D189)/C$4))</f>
        <v>0</v>
      </c>
      <c r="L189" s="9" t="str">
        <f t="shared" si="50"/>
        <v xml:space="preserve"> </v>
      </c>
      <c r="M189" s="2" t="str">
        <f>IF(U189=2,K189,IF(W189=2,K189-SUM(M$8:M188),IF(X189=2,K189-SUM(M$8:M188),IF(X188=2,1-SUM(M$8:M188)," "))))</f>
        <v xml:space="preserve"> </v>
      </c>
      <c r="N189" s="1" t="str">
        <f t="shared" si="51"/>
        <v xml:space="preserve"> </v>
      </c>
      <c r="P189" s="3" t="str">
        <f>IF(O189="Plus",$K189,IF(O189="Basis",$K189-SUM(P$8:P188),IF(O189="Breedte",$K189-SUM(P$8:P188),IF(O188="Breedte",1-SUM(P$8:P188)," "))))</f>
        <v xml:space="preserve"> </v>
      </c>
      <c r="Q189" s="57" t="str">
        <f t="shared" si="67"/>
        <v/>
      </c>
      <c r="R189" s="123">
        <f t="shared" si="66"/>
        <v>142</v>
      </c>
      <c r="S189" s="12">
        <f t="shared" si="52"/>
        <v>29</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58"/>
        <v>29</v>
      </c>
      <c r="AE189" s="18">
        <f t="shared" si="59"/>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0"/>
        <v>1</v>
      </c>
      <c r="AK189" s="12">
        <f t="shared" si="61"/>
        <v>1</v>
      </c>
      <c r="AL189" s="12">
        <f t="shared" si="62"/>
        <v>1</v>
      </c>
      <c r="AM189" s="12">
        <f t="shared" si="63"/>
        <v>1</v>
      </c>
    </row>
    <row r="190" spans="1:39" ht="12" customHeight="1" x14ac:dyDescent="0.15">
      <c r="A190" s="5">
        <f t="shared" si="47"/>
        <v>0</v>
      </c>
      <c r="B190" s="5">
        <f t="shared" si="48"/>
        <v>0</v>
      </c>
      <c r="C190" s="14">
        <f t="shared" si="64"/>
        <v>28</v>
      </c>
      <c r="F190" s="241">
        <f>VLOOKUP(C190,Blad1!$A:$C,3,0)</f>
        <v>141</v>
      </c>
      <c r="G190" s="67" t="str">
        <f t="shared" si="65"/>
        <v/>
      </c>
      <c r="H190" s="4" t="str">
        <f>IF(G190="I",$K190,IF(G190="II",$K190-SUM(H$8:H189),IF(G190="III",$K190-SUM(H$8:H189),IF(G190="IV",$K190-SUM(H$8:H189),IF(G190="V",1-SUM(H$8:H189)," ")))))</f>
        <v xml:space="preserve"> </v>
      </c>
      <c r="I190" s="68" t="str">
        <f t="shared" si="68"/>
        <v/>
      </c>
      <c r="J190" s="43" t="str">
        <f>IF(I190="A",$K190,IF(I190="B",$K190-SUM(J$8:J189),IF(I190="C",$K190-SUM(J$8:J189),IF(I190="D",$K190-SUM(J$8:J189),IF(I190="E",1-SUM(J$8:J189)," ")))))</f>
        <v xml:space="preserve"> </v>
      </c>
      <c r="K190" s="1">
        <f>IF(C$4=0,0,(SUM(D$8:D190)/C$4))</f>
        <v>0</v>
      </c>
      <c r="L190" s="9" t="str">
        <f t="shared" si="50"/>
        <v xml:space="preserve"> </v>
      </c>
      <c r="M190" s="2" t="str">
        <f>IF(U190=2,K190,IF(W190=2,K190-SUM(M$8:M189),IF(X190=2,K190-SUM(M$8:M189),IF(X189=2,1-SUM(M$8:M189)," "))))</f>
        <v xml:space="preserve"> </v>
      </c>
      <c r="N190" s="1" t="str">
        <f t="shared" si="51"/>
        <v xml:space="preserve"> </v>
      </c>
      <c r="P190" s="3" t="str">
        <f>IF(O190="Plus",$K190,IF(O190="Basis",$K190-SUM(P$8:P189),IF(O190="Breedte",$K190-SUM(P$8:P189),IF(O189="Breedte",1-SUM(P$8:P189)," "))))</f>
        <v xml:space="preserve"> </v>
      </c>
      <c r="Q190" s="57" t="str">
        <f t="shared" si="67"/>
        <v/>
      </c>
      <c r="R190" s="123">
        <f t="shared" si="66"/>
        <v>141</v>
      </c>
      <c r="S190" s="12">
        <f t="shared" si="52"/>
        <v>28</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58"/>
        <v>28</v>
      </c>
      <c r="AE190" s="18">
        <f t="shared" si="59"/>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0"/>
        <v>1</v>
      </c>
      <c r="AK190" s="12">
        <f t="shared" si="61"/>
        <v>1</v>
      </c>
      <c r="AL190" s="12">
        <f t="shared" si="62"/>
        <v>1</v>
      </c>
      <c r="AM190" s="12">
        <f t="shared" si="63"/>
        <v>1</v>
      </c>
    </row>
    <row r="191" spans="1:39" ht="12" customHeight="1" x14ac:dyDescent="0.15">
      <c r="A191" s="5">
        <f t="shared" si="47"/>
        <v>0</v>
      </c>
      <c r="B191" s="5">
        <f t="shared" si="48"/>
        <v>0</v>
      </c>
      <c r="C191" s="14">
        <f t="shared" si="64"/>
        <v>27</v>
      </c>
      <c r="F191" s="241">
        <f>VLOOKUP(C191,Blad1!$A:$C,3,0)</f>
        <v>140</v>
      </c>
      <c r="G191" s="67" t="str">
        <f t="shared" si="65"/>
        <v/>
      </c>
      <c r="H191" s="4" t="str">
        <f>IF(G191="I",$K191,IF(G191="II",$K191-SUM(H$8:H190),IF(G191="III",$K191-SUM(H$8:H190),IF(G191="IV",$K191-SUM(H$8:H190),IF(G191="V",1-SUM(H$8:H190)," ")))))</f>
        <v xml:space="preserve"> </v>
      </c>
      <c r="I191" s="68" t="str">
        <f t="shared" si="68"/>
        <v/>
      </c>
      <c r="J191" s="43" t="str">
        <f>IF(I191="A",$K191,IF(I191="B",$K191-SUM(J$8:J190),IF(I191="C",$K191-SUM(J$8:J190),IF(I191="D",$K191-SUM(J$8:J190),IF(I191="E",1-SUM(J$8:J190)," ")))))</f>
        <v xml:space="preserve"> </v>
      </c>
      <c r="K191" s="1">
        <f>IF(C$4=0,0,(SUM(D$8:D191)/C$4))</f>
        <v>0</v>
      </c>
      <c r="L191" s="9" t="str">
        <f t="shared" si="50"/>
        <v xml:space="preserve"> </v>
      </c>
      <c r="M191" s="2" t="str">
        <f>IF(U191=2,K191,IF(W191=2,K191-SUM(M$8:M190),IF(X191=2,K191-SUM(M$8:M190),IF(X190=2,1-SUM(M$8:M190)," "))))</f>
        <v xml:space="preserve"> </v>
      </c>
      <c r="N191" s="1" t="str">
        <f t="shared" si="51"/>
        <v xml:space="preserve"> </v>
      </c>
      <c r="P191" s="3" t="str">
        <f>IF(O191="Plus",$K191,IF(O191="Basis",$K191-SUM(P$8:P190),IF(O191="Breedte",$K191-SUM(P$8:P190),IF(O190="Breedte",1-SUM(P$8:P190)," "))))</f>
        <v xml:space="preserve"> </v>
      </c>
      <c r="Q191" s="57" t="str">
        <f t="shared" si="67"/>
        <v/>
      </c>
      <c r="R191" s="123">
        <f t="shared" si="66"/>
        <v>140</v>
      </c>
      <c r="S191" s="12">
        <f t="shared" si="52"/>
        <v>27</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58"/>
        <v>27</v>
      </c>
      <c r="AE191" s="18">
        <f t="shared" si="59"/>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0"/>
        <v>1</v>
      </c>
      <c r="AK191" s="12">
        <f t="shared" si="61"/>
        <v>1</v>
      </c>
      <c r="AL191" s="12">
        <f t="shared" si="62"/>
        <v>1</v>
      </c>
      <c r="AM191" s="12">
        <f t="shared" si="63"/>
        <v>1</v>
      </c>
    </row>
    <row r="192" spans="1:39" ht="12" customHeight="1" x14ac:dyDescent="0.15">
      <c r="A192" s="5">
        <f t="shared" si="47"/>
        <v>0</v>
      </c>
      <c r="B192" s="5">
        <f t="shared" si="48"/>
        <v>0</v>
      </c>
      <c r="C192" s="14">
        <f t="shared" si="64"/>
        <v>26</v>
      </c>
      <c r="F192" s="241">
        <f>VLOOKUP(C192,Blad1!$A:$C,3,0)</f>
        <v>140</v>
      </c>
      <c r="G192" s="67" t="str">
        <f t="shared" si="65"/>
        <v/>
      </c>
      <c r="H192" s="4" t="str">
        <f>IF(G192="I",$K192,IF(G192="II",$K192-SUM(H$8:H191),IF(G192="III",$K192-SUM(H$8:H191),IF(G192="IV",$K192-SUM(H$8:H191),IF(G192="V",1-SUM(H$8:H191)," ")))))</f>
        <v xml:space="preserve"> </v>
      </c>
      <c r="I192" s="68" t="str">
        <f t="shared" si="68"/>
        <v/>
      </c>
      <c r="J192" s="43" t="str">
        <f>IF(I192="A",$K192,IF(I192="B",$K192-SUM(J$8:J191),IF(I192="C",$K192-SUM(J$8:J191),IF(I192="D",$K192-SUM(J$8:J191),IF(I192="E",1-SUM(J$8:J191)," ")))))</f>
        <v xml:space="preserve"> </v>
      </c>
      <c r="K192" s="1">
        <f>IF(C$4=0,0,(SUM(D$8:D192)/C$4))</f>
        <v>0</v>
      </c>
      <c r="L192" s="9" t="str">
        <f t="shared" si="50"/>
        <v xml:space="preserve"> </v>
      </c>
      <c r="M192" s="2" t="str">
        <f>IF(U192=2,K192,IF(W192=2,K192-SUM(M$8:M191),IF(X192=2,K192-SUM(M$8:M191),IF(X191=2,1-SUM(M$8:M191)," "))))</f>
        <v xml:space="preserve"> </v>
      </c>
      <c r="N192" s="1" t="str">
        <f t="shared" si="51"/>
        <v xml:space="preserve"> </v>
      </c>
      <c r="P192" s="3" t="str">
        <f>IF(O192="Plus",$K192,IF(O192="Basis",$K192-SUM(P$8:P191),IF(O192="Breedte",$K192-SUM(P$8:P191),IF(O191="Breedte",1-SUM(P$8:P191)," "))))</f>
        <v xml:space="preserve"> </v>
      </c>
      <c r="Q192" s="57" t="str">
        <f t="shared" si="67"/>
        <v/>
      </c>
      <c r="R192" s="123">
        <f t="shared" si="66"/>
        <v>140</v>
      </c>
      <c r="S192" s="12">
        <f t="shared" si="52"/>
        <v>26</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58"/>
        <v>26</v>
      </c>
      <c r="AE192" s="18">
        <f t="shared" si="59"/>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0"/>
        <v>1</v>
      </c>
      <c r="AK192" s="12">
        <f t="shared" si="61"/>
        <v>1</v>
      </c>
      <c r="AL192" s="12">
        <f t="shared" si="62"/>
        <v>1</v>
      </c>
      <c r="AM192" s="12">
        <f t="shared" si="63"/>
        <v>1</v>
      </c>
    </row>
    <row r="193" spans="1:39" ht="12" customHeight="1" x14ac:dyDescent="0.15">
      <c r="A193" s="5">
        <f t="shared" si="47"/>
        <v>25</v>
      </c>
      <c r="B193" s="5">
        <f t="shared" si="48"/>
        <v>0</v>
      </c>
      <c r="C193" s="14">
        <f t="shared" si="64"/>
        <v>25</v>
      </c>
      <c r="F193" s="241">
        <f>VLOOKUP(C193,Blad1!$A:$C,3,0)</f>
        <v>139</v>
      </c>
      <c r="G193" s="67" t="str">
        <f t="shared" si="65"/>
        <v/>
      </c>
      <c r="H193" s="4" t="str">
        <f>IF(G193="I",$K193,IF(G193="II",$K193-SUM(H$8:H192),IF(G193="III",$K193-SUM(H$8:H192),IF(G193="IV",$K193-SUM(H$8:H192),IF(G193="V",1-SUM(H$8:H192)," ")))))</f>
        <v xml:space="preserve"> </v>
      </c>
      <c r="I193" s="68" t="str">
        <f t="shared" si="68"/>
        <v>C</v>
      </c>
      <c r="J193" s="43">
        <f>IF(I193="A",$K193,IF(I193="B",$K193-SUM(J$8:J192),IF(I193="C",$K193-SUM(J$8:J192),IF(I193="D",$K193-SUM(J$8:J192),IF(I193="E",1-SUM(J$8:J192)," ")))))</f>
        <v>0</v>
      </c>
      <c r="K193" s="1">
        <f>IF(C$4=0,0,(SUM(D$8:D193)/C$4))</f>
        <v>0</v>
      </c>
      <c r="L193" s="9" t="str">
        <f t="shared" si="50"/>
        <v xml:space="preserve"> </v>
      </c>
      <c r="M193" s="2" t="str">
        <f>IF(U193=2,K193,IF(W193=2,K193-SUM(M$8:M192),IF(X193=2,K193-SUM(M$8:M192),IF(X192=2,1-SUM(M$8:M192)," "))))</f>
        <v xml:space="preserve"> </v>
      </c>
      <c r="N193" s="1" t="str">
        <f t="shared" si="51"/>
        <v xml:space="preserve"> </v>
      </c>
      <c r="P193" s="3" t="str">
        <f>IF(O193="Plus",$K193,IF(O193="Basis",$K193-SUM(P$8:P192),IF(O193="Breedte",$K193-SUM(P$8:P192),IF(O192="Breedte",1-SUM(P$8:P192)," "))))</f>
        <v xml:space="preserve"> </v>
      </c>
      <c r="Q193" s="57" t="str">
        <f t="shared" si="67"/>
        <v/>
      </c>
      <c r="R193" s="123">
        <f t="shared" si="66"/>
        <v>139</v>
      </c>
      <c r="S193" s="12">
        <f t="shared" si="52"/>
        <v>25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58"/>
        <v>25</v>
      </c>
      <c r="AE193" s="18">
        <f t="shared" si="59"/>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0"/>
        <v>1</v>
      </c>
      <c r="AK193" s="12">
        <f t="shared" si="61"/>
        <v>1</v>
      </c>
      <c r="AL193" s="12">
        <f t="shared" si="62"/>
        <v>1</v>
      </c>
      <c r="AM193" s="12">
        <f t="shared" si="63"/>
        <v>1</v>
      </c>
    </row>
    <row r="194" spans="1:39" ht="12" customHeight="1" x14ac:dyDescent="0.15">
      <c r="A194" s="5">
        <f t="shared" si="47"/>
        <v>0</v>
      </c>
      <c r="B194" s="5">
        <f t="shared" si="48"/>
        <v>0</v>
      </c>
      <c r="C194" s="14">
        <f t="shared" si="64"/>
        <v>24</v>
      </c>
      <c r="F194" s="241">
        <f>VLOOKUP(C194,Blad1!$A:$C,3,0)</f>
        <v>139</v>
      </c>
      <c r="G194" s="67" t="str">
        <f t="shared" si="65"/>
        <v/>
      </c>
      <c r="H194" s="4" t="str">
        <f>IF(G194="I",$K194,IF(G194="II",$K194-SUM(H$8:H193),IF(G194="III",$K194-SUM(H$8:H193),IF(G194="IV",$K194-SUM(H$8:H193),IF(G194="V",1-SUM(H$8:H193)," ")))))</f>
        <v xml:space="preserve"> </v>
      </c>
      <c r="I194" s="68" t="str">
        <f t="shared" si="68"/>
        <v/>
      </c>
      <c r="J194" s="43" t="str">
        <f>IF(I194="A",$K194,IF(I194="B",$K194-SUM(J$8:J193),IF(I194="C",$K194-SUM(J$8:J193),IF(I194="D",$K194-SUM(J$8:J193),IF(I194="E",1-SUM(J$8:J193)," ")))))</f>
        <v xml:space="preserve"> </v>
      </c>
      <c r="K194" s="1">
        <f>IF(C$4=0,0,(SUM(D$8:D194)/C$4))</f>
        <v>0</v>
      </c>
      <c r="L194" s="9" t="str">
        <f t="shared" si="50"/>
        <v xml:space="preserve"> </v>
      </c>
      <c r="M194" s="2" t="str">
        <f>IF(U194=2,K194,IF(W194=2,K194-SUM(M$8:M193),IF(X194=2,K194-SUM(M$8:M193),IF(X193=2,1-SUM(M$8:M193)," "))))</f>
        <v xml:space="preserve"> </v>
      </c>
      <c r="N194" s="1" t="str">
        <f t="shared" si="51"/>
        <v xml:space="preserve"> </v>
      </c>
      <c r="P194" s="3" t="str">
        <f>IF(O194="Plus",$K194,IF(O194="Basis",$K194-SUM(P$8:P193),IF(O194="Breedte",$K194-SUM(P$8:P193),IF(O193="Breedte",1-SUM(P$8:P193)," "))))</f>
        <v xml:space="preserve"> </v>
      </c>
      <c r="Q194" s="57" t="str">
        <f t="shared" si="67"/>
        <v/>
      </c>
      <c r="R194" s="123">
        <f t="shared" si="66"/>
        <v>139</v>
      </c>
      <c r="S194" s="12">
        <f t="shared" si="52"/>
        <v>24</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58"/>
        <v>24</v>
      </c>
      <c r="AE194" s="18">
        <f t="shared" si="59"/>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0"/>
        <v>1</v>
      </c>
      <c r="AK194" s="12">
        <f t="shared" si="61"/>
        <v>1</v>
      </c>
      <c r="AL194" s="12">
        <f t="shared" si="62"/>
        <v>1</v>
      </c>
      <c r="AM194" s="12">
        <f t="shared" si="63"/>
        <v>1</v>
      </c>
    </row>
    <row r="195" spans="1:39" ht="12" customHeight="1" x14ac:dyDescent="0.15">
      <c r="A195" s="5">
        <f t="shared" si="47"/>
        <v>0</v>
      </c>
      <c r="B195" s="5">
        <f t="shared" si="48"/>
        <v>0</v>
      </c>
      <c r="C195" s="14">
        <f t="shared" si="64"/>
        <v>23</v>
      </c>
      <c r="F195" s="241">
        <f>VLOOKUP(C195,Blad1!$A:$C,3,0)</f>
        <v>138</v>
      </c>
      <c r="G195" s="67" t="str">
        <f t="shared" si="65"/>
        <v/>
      </c>
      <c r="H195" s="4" t="str">
        <f>IF(G195="I",$K195,IF(G195="II",$K195-SUM(H$8:H194),IF(G195="III",$K195-SUM(H$8:H194),IF(G195="IV",$K195-SUM(H$8:H194),IF(G195="V",1-SUM(H$8:H194)," ")))))</f>
        <v xml:space="preserve"> </v>
      </c>
      <c r="I195" s="68" t="str">
        <f t="shared" si="68"/>
        <v/>
      </c>
      <c r="J195" s="43" t="str">
        <f>IF(I195="A",$K195,IF(I195="B",$K195-SUM(J$8:J194),IF(I195="C",$K195-SUM(J$8:J194),IF(I195="D",$K195-SUM(J$8:J194),IF(I195="E",1-SUM(J$8:J194)," ")))))</f>
        <v xml:space="preserve"> </v>
      </c>
      <c r="K195" s="1">
        <f>IF(C$4=0,0,(SUM(D$8:D195)/C$4))</f>
        <v>0</v>
      </c>
      <c r="L195" s="9" t="str">
        <f t="shared" si="50"/>
        <v xml:space="preserve"> </v>
      </c>
      <c r="M195" s="2" t="str">
        <f>IF(U195=2,K195,IF(W195=2,K195-SUM(M$8:M194),IF(X195=2,K195-SUM(M$8:M194),IF(X194=2,1-SUM(M$8:M194)," "))))</f>
        <v xml:space="preserve"> </v>
      </c>
      <c r="N195" s="1" t="str">
        <f t="shared" si="51"/>
        <v xml:space="preserve"> </v>
      </c>
      <c r="P195" s="3" t="str">
        <f>IF(O195="Plus",$K195,IF(O195="Basis",$K195-SUM(P$8:P194),IF(O195="Breedte",$K195-SUM(P$8:P194),IF(O194="Breedte",1-SUM(P$8:P194)," "))))</f>
        <v xml:space="preserve"> </v>
      </c>
      <c r="Q195" s="57" t="str">
        <f t="shared" si="67"/>
        <v/>
      </c>
      <c r="R195" s="123">
        <f t="shared" si="66"/>
        <v>138</v>
      </c>
      <c r="S195" s="12">
        <f t="shared" si="52"/>
        <v>23</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58"/>
        <v>23</v>
      </c>
      <c r="AE195" s="18">
        <f t="shared" si="59"/>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0"/>
        <v>1</v>
      </c>
      <c r="AK195" s="12">
        <f t="shared" si="61"/>
        <v>1</v>
      </c>
      <c r="AL195" s="12">
        <f t="shared" si="62"/>
        <v>1</v>
      </c>
      <c r="AM195" s="12">
        <f t="shared" si="63"/>
        <v>1</v>
      </c>
    </row>
    <row r="196" spans="1:39" ht="12" customHeight="1" x14ac:dyDescent="0.15">
      <c r="A196" s="5">
        <f t="shared" si="47"/>
        <v>0</v>
      </c>
      <c r="B196" s="5">
        <f t="shared" si="48"/>
        <v>0</v>
      </c>
      <c r="C196" s="14">
        <f t="shared" si="64"/>
        <v>22</v>
      </c>
      <c r="F196" s="241">
        <f>VLOOKUP(C196,Blad1!$A:$C,3,0)</f>
        <v>138</v>
      </c>
      <c r="G196" s="67" t="str">
        <f t="shared" si="65"/>
        <v/>
      </c>
      <c r="H196" s="4" t="str">
        <f>IF(G196="I",$K196,IF(G196="II",$K196-SUM(H$8:H195),IF(G196="III",$K196-SUM(H$8:H195),IF(G196="IV",$K196-SUM(H$8:H195),IF(G196="V",1-SUM(H$8:H195)," ")))))</f>
        <v xml:space="preserve"> </v>
      </c>
      <c r="I196" s="68" t="str">
        <f t="shared" si="68"/>
        <v/>
      </c>
      <c r="J196" s="43" t="str">
        <f>IF(I196="A",$K196,IF(I196="B",$K196-SUM(J$8:J195),IF(I196="C",$K196-SUM(J$8:J195),IF(I196="D",$K196-SUM(J$8:J195),IF(I196="E",1-SUM(J$8:J195)," ")))))</f>
        <v xml:space="preserve"> </v>
      </c>
      <c r="K196" s="1">
        <f>IF(C$4=0,0,(SUM(D$8:D196)/C$4))</f>
        <v>0</v>
      </c>
      <c r="L196" s="9" t="str">
        <f t="shared" si="50"/>
        <v xml:space="preserve"> </v>
      </c>
      <c r="M196" s="2" t="str">
        <f>IF(U196=2,K196,IF(W196=2,K196-SUM(M$8:M195),IF(X196=2,K196-SUM(M$8:M195),IF(X195=2,1-SUM(M$8:M195)," "))))</f>
        <v xml:space="preserve"> </v>
      </c>
      <c r="N196" s="1" t="str">
        <f t="shared" si="51"/>
        <v xml:space="preserve"> </v>
      </c>
      <c r="P196" s="3" t="str">
        <f>IF(O196="Plus",$K196,IF(O196="Basis",$K196-SUM(P$8:P195),IF(O196="Breedte",$K196-SUM(P$8:P195),IF(O195="Breedte",1-SUM(P$8:P195)," "))))</f>
        <v xml:space="preserve"> </v>
      </c>
      <c r="Q196" s="57" t="str">
        <f t="shared" si="67"/>
        <v/>
      </c>
      <c r="R196" s="123">
        <f t="shared" si="66"/>
        <v>138</v>
      </c>
      <c r="S196" s="12">
        <f t="shared" si="52"/>
        <v>22</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58"/>
        <v>22</v>
      </c>
      <c r="AE196" s="18">
        <f t="shared" si="59"/>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0"/>
        <v>1</v>
      </c>
      <c r="AK196" s="12">
        <f t="shared" si="61"/>
        <v>1</v>
      </c>
      <c r="AL196" s="12">
        <f t="shared" si="62"/>
        <v>1</v>
      </c>
      <c r="AM196" s="12">
        <f t="shared" si="63"/>
        <v>1</v>
      </c>
    </row>
    <row r="197" spans="1:39" ht="12" customHeight="1" x14ac:dyDescent="0.15">
      <c r="A197" s="5">
        <f t="shared" si="47"/>
        <v>0</v>
      </c>
      <c r="B197" s="5">
        <f t="shared" si="48"/>
        <v>0</v>
      </c>
      <c r="C197" s="14">
        <f t="shared" si="64"/>
        <v>21</v>
      </c>
      <c r="F197" s="241">
        <f>VLOOKUP(C197,Blad1!$A:$C,3,0)</f>
        <v>137</v>
      </c>
      <c r="G197" s="67" t="str">
        <f t="shared" si="65"/>
        <v/>
      </c>
      <c r="H197" s="4" t="str">
        <f>IF(G197="I",$K197,IF(G197="II",$K197-SUM(H$8:H196),IF(G197="III",$K197-SUM(H$8:H196),IF(G197="IV",$K197-SUM(H$8:H196),IF(G197="V",1-SUM(H$8:H196)," ")))))</f>
        <v xml:space="preserve"> </v>
      </c>
      <c r="I197" s="68" t="str">
        <f t="shared" si="68"/>
        <v/>
      </c>
      <c r="J197" s="43" t="str">
        <f>IF(I197="A",$K197,IF(I197="B",$K197-SUM(J$8:J196),IF(I197="C",$K197-SUM(J$8:J196),IF(I197="D",$K197-SUM(J$8:J196),IF(I197="E",1-SUM(J$8:J196)," ")))))</f>
        <v xml:space="preserve"> </v>
      </c>
      <c r="K197" s="1">
        <f>IF(C$4=0,0,(SUM(D$8:D197)/C$4))</f>
        <v>0</v>
      </c>
      <c r="L197" s="9" t="str">
        <f t="shared" si="50"/>
        <v xml:space="preserve"> </v>
      </c>
      <c r="M197" s="2" t="str">
        <f>IF(U197=2,K197,IF(W197=2,K197-SUM(M$8:M196),IF(X197=2,K197-SUM(M$8:M196),IF(X196=2,1-SUM(M$8:M196)," "))))</f>
        <v xml:space="preserve"> </v>
      </c>
      <c r="N197" s="1" t="str">
        <f t="shared" si="51"/>
        <v xml:space="preserve"> </v>
      </c>
      <c r="P197" s="3" t="str">
        <f>IF(O197="Plus",$K197,IF(O197="Basis",$K197-SUM(P$8:P196),IF(O197="Breedte",$K197-SUM(P$8:P196),IF(O196="Breedte",1-SUM(P$8:P196)," "))))</f>
        <v xml:space="preserve"> </v>
      </c>
      <c r="Q197" s="57" t="str">
        <f t="shared" si="67"/>
        <v/>
      </c>
      <c r="R197" s="123">
        <f t="shared" si="66"/>
        <v>137</v>
      </c>
      <c r="S197" s="12">
        <f t="shared" si="52"/>
        <v>21</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58"/>
        <v>21</v>
      </c>
      <c r="AE197" s="18">
        <f t="shared" si="59"/>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0"/>
        <v>1</v>
      </c>
      <c r="AK197" s="12">
        <f t="shared" si="61"/>
        <v>1</v>
      </c>
      <c r="AL197" s="12">
        <f t="shared" si="62"/>
        <v>1</v>
      </c>
      <c r="AM197" s="12">
        <f t="shared" si="63"/>
        <v>1</v>
      </c>
    </row>
    <row r="198" spans="1:39" ht="12" customHeight="1" x14ac:dyDescent="0.15">
      <c r="A198" s="5">
        <f t="shared" si="47"/>
        <v>0</v>
      </c>
      <c r="B198" s="5">
        <f t="shared" si="48"/>
        <v>0</v>
      </c>
      <c r="C198" s="14">
        <f t="shared" si="64"/>
        <v>20</v>
      </c>
      <c r="F198" s="241">
        <f>VLOOKUP(C198,Blad1!$A:$C,3,0)</f>
        <v>137</v>
      </c>
      <c r="G198" s="67" t="str">
        <f t="shared" si="65"/>
        <v/>
      </c>
      <c r="H198" s="4" t="str">
        <f>IF(G198="I",$K198,IF(G198="II",$K198-SUM(H$8:H197),IF(G198="III",$K198-SUM(H$8:H197),IF(G198="IV",$K198-SUM(H$8:H197),IF(G198="V",1-SUM(H$8:H197)," ")))))</f>
        <v xml:space="preserve"> </v>
      </c>
      <c r="I198" s="68" t="str">
        <f t="shared" si="68"/>
        <v/>
      </c>
      <c r="J198" s="43" t="str">
        <f>IF(I198="A",$K198,IF(I198="B",$K198-SUM(J$8:J197),IF(I198="C",$K198-SUM(J$8:J197),IF(I198="D",$K198-SUM(J$8:J197),IF(I198="E",1-SUM(J$8:J197)," ")))))</f>
        <v xml:space="preserve"> </v>
      </c>
      <c r="K198" s="1">
        <f>IF(C$4=0,0,(SUM(D$8:D198)/C$4))</f>
        <v>0</v>
      </c>
      <c r="L198" s="9" t="str">
        <f t="shared" si="50"/>
        <v xml:space="preserve"> </v>
      </c>
      <c r="M198" s="2" t="str">
        <f>IF(U198=2,K198,IF(W198=2,K198-SUM(M$8:M197),IF(X198=2,K198-SUM(M$8:M197),IF(X197=2,1-SUM(M$8:M197)," "))))</f>
        <v xml:space="preserve"> </v>
      </c>
      <c r="N198" s="1" t="str">
        <f t="shared" si="51"/>
        <v xml:space="preserve"> </v>
      </c>
      <c r="P198" s="3" t="str">
        <f>IF(O198="Plus",$K198,IF(O198="Basis",$K198-SUM(P$8:P197),IF(O198="Breedte",$K198-SUM(P$8:P197),IF(O197="Breedte",1-SUM(P$8:P197)," "))))</f>
        <v xml:space="preserve"> </v>
      </c>
      <c r="Q198" s="57" t="str">
        <f t="shared" si="67"/>
        <v/>
      </c>
      <c r="R198" s="123">
        <f t="shared" si="66"/>
        <v>137</v>
      </c>
      <c r="S198" s="12">
        <f t="shared" si="52"/>
        <v>20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58"/>
        <v>20</v>
      </c>
      <c r="AE198" s="18">
        <f t="shared" si="59"/>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0"/>
        <v>1</v>
      </c>
      <c r="AK198" s="12">
        <f t="shared" si="61"/>
        <v>1</v>
      </c>
      <c r="AL198" s="12">
        <f t="shared" si="62"/>
        <v>1</v>
      </c>
      <c r="AM198" s="12">
        <f t="shared" si="63"/>
        <v>1</v>
      </c>
    </row>
    <row r="199" spans="1:39" ht="12" customHeight="1" x14ac:dyDescent="0.15">
      <c r="A199" s="5">
        <f t="shared" si="47"/>
        <v>0</v>
      </c>
      <c r="B199" s="5">
        <f t="shared" si="48"/>
        <v>0</v>
      </c>
      <c r="C199" s="14">
        <f t="shared" si="64"/>
        <v>19</v>
      </c>
      <c r="F199" s="241">
        <f>VLOOKUP(C199,Blad1!$A:$C,3,0)</f>
        <v>136</v>
      </c>
      <c r="G199" s="67" t="str">
        <f t="shared" si="65"/>
        <v/>
      </c>
      <c r="H199" s="4" t="str">
        <f>IF(G199="I",$K199,IF(G199="II",$K199-SUM(H$8:H198),IF(G199="III",$K199-SUM(H$8:H198),IF(G199="IV",$K199-SUM(H$8:H198),IF(G199="V",1-SUM(H$8:H198)," ")))))</f>
        <v xml:space="preserve"> </v>
      </c>
      <c r="I199" s="68" t="str">
        <f t="shared" si="68"/>
        <v/>
      </c>
      <c r="J199" s="43" t="str">
        <f>IF(I199="A",$K199,IF(I199="B",$K199-SUM(J$8:J198),IF(I199="C",$K199-SUM(J$8:J198),IF(I199="D",$K199-SUM(J$8:J198),IF(I199="E",1-SUM(J$8:J198)," ")))))</f>
        <v xml:space="preserve"> </v>
      </c>
      <c r="K199" s="1">
        <f>IF(C$4=0,0,(SUM(D$8:D199)/C$4))</f>
        <v>0</v>
      </c>
      <c r="L199" s="9" t="str">
        <f t="shared" si="50"/>
        <v xml:space="preserve"> </v>
      </c>
      <c r="M199" s="2" t="str">
        <f>IF(U199=2,K199,IF(W199=2,K199-SUM(M$8:M198),IF(X199=2,K199-SUM(M$8:M198),IF(X198=2,1-SUM(M$8:M198)," "))))</f>
        <v xml:space="preserve"> </v>
      </c>
      <c r="N199" s="1" t="str">
        <f t="shared" si="51"/>
        <v xml:space="preserve"> </v>
      </c>
      <c r="P199" s="3" t="str">
        <f>IF(O199="Plus",$K199,IF(O199="Basis",$K199-SUM(P$8:P198),IF(O199="Breedte",$K199-SUM(P$8:P198),IF(O198="Breedte",1-SUM(P$8:P198)," "))))</f>
        <v xml:space="preserve"> </v>
      </c>
      <c r="Q199" s="57" t="str">
        <f t="shared" si="67"/>
        <v/>
      </c>
      <c r="R199" s="123">
        <f t="shared" si="66"/>
        <v>136</v>
      </c>
      <c r="S199" s="12">
        <f t="shared" si="52"/>
        <v>19</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58"/>
        <v>19</v>
      </c>
      <c r="AE199" s="18">
        <f t="shared" si="59"/>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0"/>
        <v>1</v>
      </c>
      <c r="AK199" s="12">
        <f t="shared" si="61"/>
        <v>1</v>
      </c>
      <c r="AL199" s="12">
        <f t="shared" si="62"/>
        <v>1</v>
      </c>
      <c r="AM199" s="12">
        <f t="shared" si="63"/>
        <v>1</v>
      </c>
    </row>
    <row r="200" spans="1:39" ht="12" customHeight="1" x14ac:dyDescent="0.15">
      <c r="A200" s="5">
        <f t="shared" ref="A200:A250" si="69">IF(I200="A",25,IF(I200="B",25,IF(I200="C",25,IF(I200="D",15,IF(I200="E",10,0)))))</f>
        <v>0</v>
      </c>
      <c r="B200" s="5">
        <f t="shared" ref="B200:B250" si="70">IF(G200="I",20,IF(G200="II",20,IF(G200="III",20,IF(G200="IV",20,IF(G200="V",20,0)))))</f>
        <v>0</v>
      </c>
      <c r="C200" s="14">
        <f t="shared" si="64"/>
        <v>18</v>
      </c>
      <c r="F200" s="241">
        <f>VLOOKUP(C200,Blad1!$A:$C,3,0)</f>
        <v>136</v>
      </c>
      <c r="G200" s="67" t="str">
        <f t="shared" si="65"/>
        <v/>
      </c>
      <c r="H200" s="4" t="str">
        <f>IF(G200="I",$K200,IF(G200="II",$K200-SUM(H$8:H199),IF(G200="III",$K200-SUM(H$8:H199),IF(G200="IV",$K200-SUM(H$8:H199),IF(G200="V",1-SUM(H$8:H199)," ")))))</f>
        <v xml:space="preserve"> </v>
      </c>
      <c r="I200" s="68" t="str">
        <f t="shared" si="68"/>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7"/>
        <v/>
      </c>
      <c r="R200" s="123">
        <f t="shared" si="66"/>
        <v>136</v>
      </c>
      <c r="S200" s="12">
        <f t="shared" ref="S200:S208" si="73">C200</f>
        <v>18</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18</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9"/>
        <v>15</v>
      </c>
      <c r="B201" s="5">
        <f t="shared" si="70"/>
        <v>0</v>
      </c>
      <c r="C201" s="14">
        <f t="shared" ref="C201:C237" si="85">C200-1</f>
        <v>17</v>
      </c>
      <c r="F201" s="241">
        <f>VLOOKUP(C201,Blad1!$A:$C,3,0)</f>
        <v>135</v>
      </c>
      <c r="G201" s="67" t="str">
        <f t="shared" ref="G201:G239" si="86">IF(C201=164,"I",IF(C201=147,"II",IF(C201=131,"III",IF(C201=114,"IV",IF(C201=50,"V","")))))</f>
        <v/>
      </c>
      <c r="H201" s="4" t="str">
        <f>IF(G201="I",$K201,IF(G201="II",$K201-SUM(H$8:H200),IF(G201="III",$K201-SUM(H$8:H200),IF(G201="IV",$K201-SUM(H$8:H200),IF(G201="V",1-SUM(H$8:H200)," ")))))</f>
        <v xml:space="preserve"> </v>
      </c>
      <c r="I201" s="68" t="str">
        <f t="shared" si="68"/>
        <v>D</v>
      </c>
      <c r="J201" s="43">
        <f>IF(I201="A",$K201,IF(I201="B",$K201-SUM(J$8:J200),IF(I201="C",$K201-SUM(J$8:J200),IF(I201="D",$K201-SUM(J$8:J200),IF(I201="E",1-SUM(J$8:J200)," ")))))</f>
        <v>0</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07" si="87">IF(L200="plus",CONCATENATE(E201,", "),IF(L200="basis",IF(E201=0,"",CONCATENATE(E201,", ")),CONCATENATE(Q200,IF(E201=0,"",CONCATENATE(E201,", ")))))</f>
        <v/>
      </c>
      <c r="S201" s="12">
        <f t="shared" si="73"/>
        <v>17</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17</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9"/>
        <v>0</v>
      </c>
      <c r="B202" s="5">
        <f t="shared" si="70"/>
        <v>0</v>
      </c>
      <c r="C202" s="14">
        <f t="shared" si="85"/>
        <v>16</v>
      </c>
      <c r="F202" s="243"/>
      <c r="G202" s="67" t="str">
        <f t="shared" si="86"/>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7"/>
        <v/>
      </c>
      <c r="S202" s="12">
        <f t="shared" si="73"/>
        <v>16</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16</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9"/>
        <v>0</v>
      </c>
      <c r="B203" s="5">
        <f t="shared" si="70"/>
        <v>0</v>
      </c>
      <c r="C203" s="14">
        <f t="shared" si="85"/>
        <v>15</v>
      </c>
      <c r="F203" s="243"/>
      <c r="G203" s="67" t="str">
        <f t="shared" si="86"/>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7"/>
        <v/>
      </c>
      <c r="S203" s="12">
        <f t="shared" si="73"/>
        <v>15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15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9"/>
        <v>0</v>
      </c>
      <c r="B204" s="5">
        <f t="shared" si="70"/>
        <v>0</v>
      </c>
      <c r="C204" s="14">
        <f t="shared" si="85"/>
        <v>14</v>
      </c>
      <c r="F204" s="243"/>
      <c r="G204" s="67" t="str">
        <f t="shared" si="86"/>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7"/>
        <v/>
      </c>
      <c r="S204" s="12">
        <f t="shared" si="73"/>
        <v>14</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14</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9"/>
        <v>0</v>
      </c>
      <c r="B205" s="5">
        <f t="shared" si="70"/>
        <v>0</v>
      </c>
      <c r="C205" s="14">
        <f t="shared" si="85"/>
        <v>13</v>
      </c>
      <c r="F205" s="243"/>
      <c r="G205" s="67" t="str">
        <f t="shared" si="86"/>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7"/>
        <v/>
      </c>
      <c r="S205" s="12">
        <f t="shared" si="73"/>
        <v>13</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13</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9"/>
        <v>0</v>
      </c>
      <c r="B206" s="5">
        <f t="shared" si="70"/>
        <v>0</v>
      </c>
      <c r="C206" s="14">
        <f t="shared" si="85"/>
        <v>12</v>
      </c>
      <c r="G206" s="67" t="str">
        <f t="shared" si="86"/>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7"/>
        <v/>
      </c>
      <c r="S206" s="12">
        <f t="shared" si="73"/>
        <v>12</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12</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9"/>
        <v>0</v>
      </c>
      <c r="B207" s="5">
        <f t="shared" si="70"/>
        <v>0</v>
      </c>
      <c r="C207" s="14">
        <f t="shared" si="85"/>
        <v>11</v>
      </c>
      <c r="G207" s="67" t="str">
        <f t="shared" si="86"/>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7"/>
        <v/>
      </c>
      <c r="S207" s="12">
        <f t="shared" si="73"/>
        <v>11</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11</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9"/>
        <v>0</v>
      </c>
      <c r="B208" s="5">
        <f t="shared" si="70"/>
        <v>0</v>
      </c>
      <c r="C208" s="14">
        <f t="shared" si="85"/>
        <v>10</v>
      </c>
      <c r="G208" s="67" t="str">
        <f t="shared" si="86"/>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ref="Q208:Q275" si="88">IF(L207="plus",CONCATENATE(E208,", "),IF(L207="basis",IF(E208=0,"",CONCATENATE(E208,", ")),CONCATENATE(Q207,IF(E208=0,"",CONCATENATE(E208,", ")))))</f>
        <v/>
      </c>
      <c r="S208" s="12">
        <f t="shared" si="73"/>
        <v>10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10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9"/>
        <v>0</v>
      </c>
      <c r="B209" s="5">
        <f t="shared" si="70"/>
        <v>0</v>
      </c>
      <c r="C209" s="14">
        <f t="shared" si="85"/>
        <v>9</v>
      </c>
      <c r="G209" s="67" t="str">
        <f t="shared" si="86"/>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8"/>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5"/>
        <v>8</v>
      </c>
      <c r="G210" s="67" t="str">
        <f t="shared" si="86"/>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8"/>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5"/>
        <v>7</v>
      </c>
      <c r="G211" s="67" t="str">
        <f t="shared" si="86"/>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8"/>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5"/>
        <v>6</v>
      </c>
      <c r="G212" s="67" t="str">
        <f t="shared" si="86"/>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8"/>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5"/>
        <v>5</v>
      </c>
      <c r="G213" s="67" t="str">
        <f t="shared" si="86"/>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8"/>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5"/>
        <v>4</v>
      </c>
      <c r="G214" s="67" t="str">
        <f t="shared" si="86"/>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8"/>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5"/>
        <v>3</v>
      </c>
      <c r="G215" s="67" t="str">
        <f t="shared" si="86"/>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8"/>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5"/>
        <v>2</v>
      </c>
      <c r="G216" s="67" t="str">
        <f t="shared" si="86"/>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8"/>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5"/>
        <v>1</v>
      </c>
      <c r="G217" s="67" t="str">
        <f t="shared" si="86"/>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8"/>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5"/>
        <v>0</v>
      </c>
      <c r="G218" s="67" t="str">
        <f t="shared" si="86"/>
        <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8"/>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5"/>
        <v>-1</v>
      </c>
      <c r="G219" s="67" t="str">
        <f t="shared" si="86"/>
        <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8"/>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5"/>
        <v>-2</v>
      </c>
      <c r="G220" s="67" t="str">
        <f t="shared" si="86"/>
        <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8"/>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5"/>
        <v>-3</v>
      </c>
      <c r="G221" s="67" t="str">
        <f t="shared" si="86"/>
        <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8"/>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5"/>
        <v>-4</v>
      </c>
      <c r="G222" s="67" t="str">
        <f t="shared" si="86"/>
        <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8"/>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5"/>
        <v>-5</v>
      </c>
      <c r="G223" s="67" t="str">
        <f t="shared" si="86"/>
        <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8"/>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5"/>
        <v>-6</v>
      </c>
      <c r="G224" s="67" t="str">
        <f t="shared" si="86"/>
        <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8"/>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5"/>
        <v>-7</v>
      </c>
      <c r="G225" s="67" t="str">
        <f t="shared" si="86"/>
        <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8"/>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5"/>
        <v>-8</v>
      </c>
      <c r="G226" s="67" t="str">
        <f t="shared" si="86"/>
        <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8"/>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5"/>
        <v>-9</v>
      </c>
      <c r="G227" s="67" t="str">
        <f t="shared" si="86"/>
        <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8"/>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5"/>
        <v>-10</v>
      </c>
      <c r="G228" s="67" t="str">
        <f t="shared" si="86"/>
        <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8"/>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5"/>
        <v>-11</v>
      </c>
      <c r="G229" s="67" t="str">
        <f t="shared" si="86"/>
        <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8"/>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5"/>
        <v>-12</v>
      </c>
      <c r="G230" s="67" t="str">
        <f t="shared" si="86"/>
        <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8"/>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5"/>
        <v>-13</v>
      </c>
      <c r="G231" s="67" t="str">
        <f t="shared" si="86"/>
        <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8"/>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5"/>
        <v>-14</v>
      </c>
      <c r="G232" s="67" t="str">
        <f t="shared" si="86"/>
        <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8"/>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5"/>
        <v>-15</v>
      </c>
      <c r="G233" s="67" t="str">
        <f t="shared" si="86"/>
        <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8"/>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5"/>
        <v>-16</v>
      </c>
      <c r="G234" s="67" t="str">
        <f t="shared" si="86"/>
        <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8"/>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5"/>
        <v>-17</v>
      </c>
      <c r="G235" s="67" t="str">
        <f t="shared" si="86"/>
        <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8"/>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5"/>
        <v>-18</v>
      </c>
      <c r="G236" s="67" t="str">
        <f t="shared" si="86"/>
        <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8"/>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5"/>
        <v>-19</v>
      </c>
      <c r="G237" s="67" t="str">
        <f t="shared" si="86"/>
        <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8"/>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G238" s="67" t="str">
        <f t="shared" si="86"/>
        <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8"/>
        <v/>
      </c>
    </row>
    <row r="239" spans="1:36" ht="12" customHeight="1" x14ac:dyDescent="0.15">
      <c r="A239" s="5">
        <f t="shared" si="69"/>
        <v>0</v>
      </c>
      <c r="B239" s="5">
        <f t="shared" si="70"/>
        <v>0</v>
      </c>
      <c r="G239" s="67" t="str">
        <f t="shared" si="86"/>
        <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8"/>
        <v/>
      </c>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8"/>
        <v/>
      </c>
    </row>
    <row r="241" spans="1:17" ht="12" customHeight="1" x14ac:dyDescent="0.15">
      <c r="A241" s="5">
        <f t="shared" si="69"/>
        <v>0</v>
      </c>
      <c r="B241" s="5">
        <f t="shared" si="70"/>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8"/>
        <v/>
      </c>
    </row>
    <row r="242" spans="1:17" ht="12" customHeight="1" x14ac:dyDescent="0.15">
      <c r="A242" s="5">
        <f t="shared" si="69"/>
        <v>0</v>
      </c>
      <c r="B242" s="5">
        <f t="shared" si="70"/>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8"/>
        <v/>
      </c>
    </row>
    <row r="243" spans="1:17" ht="12" customHeight="1" x14ac:dyDescent="0.15">
      <c r="A243" s="5">
        <f t="shared" si="69"/>
        <v>0</v>
      </c>
      <c r="B243" s="5">
        <f t="shared" si="70"/>
        <v>0</v>
      </c>
      <c r="I243" s="54"/>
      <c r="P243" s="3" t="str">
        <f>IF(O243="Plus",$K243,IF(O243="Basis",$K243-SUM(P$8:P242),IF(O243="Breedte",$K243-SUM(P$8:P242),IF(O242="Breedte",1-SUM(P$8:P242)," "))))</f>
        <v xml:space="preserve"> </v>
      </c>
      <c r="Q243" s="57" t="str">
        <f t="shared" si="88"/>
        <v/>
      </c>
    </row>
    <row r="244" spans="1:17" ht="12" customHeight="1" x14ac:dyDescent="0.15">
      <c r="A244" s="5">
        <f t="shared" si="69"/>
        <v>0</v>
      </c>
      <c r="B244" s="5">
        <f t="shared" si="70"/>
        <v>0</v>
      </c>
      <c r="I244" s="54"/>
      <c r="P244" s="3" t="str">
        <f>IF(O244="Plus",$K244,IF(O244="Basis",$K244-SUM(P$8:P243),IF(O244="Breedte",$K244-SUM(P$8:P243),IF(O243="Breedte",1-SUM(P$8:P243)," "))))</f>
        <v xml:space="preserve"> </v>
      </c>
      <c r="Q244" s="57" t="str">
        <f t="shared" si="88"/>
        <v/>
      </c>
    </row>
    <row r="245" spans="1:17" ht="12" customHeight="1" x14ac:dyDescent="0.15">
      <c r="A245" s="5">
        <f t="shared" si="69"/>
        <v>0</v>
      </c>
      <c r="B245" s="5">
        <f t="shared" si="70"/>
        <v>0</v>
      </c>
      <c r="I245" s="54"/>
      <c r="P245" s="3" t="str">
        <f>IF(O245="Plus",$K245,IF(O245="Basis",$K245-SUM(P$8:P244),IF(O245="Breedte",$K245-SUM(P$8:P244),IF(O244="Breedte",1-SUM(P$8:P244)," "))))</f>
        <v xml:space="preserve"> </v>
      </c>
      <c r="Q245" s="57" t="str">
        <f t="shared" si="88"/>
        <v/>
      </c>
    </row>
    <row r="246" spans="1:17" ht="12" customHeight="1" x14ac:dyDescent="0.15">
      <c r="A246" s="5">
        <f t="shared" si="69"/>
        <v>0</v>
      </c>
      <c r="B246" s="5">
        <f t="shared" si="70"/>
        <v>0</v>
      </c>
      <c r="I246" s="54"/>
      <c r="P246" s="3" t="str">
        <f>IF(O246="Plus",$K246,IF(O246="Basis",$K246-SUM(P$8:P245),IF(O246="Breedte",$K246-SUM(P$8:P245),IF(O245="Breedte",1-SUM(P$8:P245)," "))))</f>
        <v xml:space="preserve"> </v>
      </c>
      <c r="Q246" s="57" t="str">
        <f t="shared" si="88"/>
        <v/>
      </c>
    </row>
    <row r="247" spans="1:17" ht="12" customHeight="1" x14ac:dyDescent="0.15">
      <c r="A247" s="5">
        <f t="shared" si="69"/>
        <v>0</v>
      </c>
      <c r="B247" s="5">
        <f t="shared" si="70"/>
        <v>0</v>
      </c>
      <c r="I247" s="54"/>
      <c r="P247" s="3" t="str">
        <f>IF(O247="Plus",$K247,IF(O247="Basis",$K247-SUM(P$8:P246),IF(O247="Breedte",$K247-SUM(P$8:P246),IF(O246="Breedte",1-SUM(P$8:P246)," "))))</f>
        <v xml:space="preserve"> </v>
      </c>
      <c r="Q247" s="57" t="str">
        <f t="shared" si="88"/>
        <v/>
      </c>
    </row>
    <row r="248" spans="1:17" ht="12" customHeight="1" x14ac:dyDescent="0.15">
      <c r="A248" s="5">
        <f t="shared" si="69"/>
        <v>0</v>
      </c>
      <c r="B248" s="5">
        <f t="shared" si="70"/>
        <v>0</v>
      </c>
      <c r="I248" s="54"/>
      <c r="P248" s="3" t="str">
        <f>IF(O248="Plus",$K248,IF(O248="Basis",$K248-SUM(P$8:P247),IF(O248="Breedte",$K248-SUM(P$8:P247),IF(O247="Breedte",1-SUM(P$8:P247)," "))))</f>
        <v xml:space="preserve"> </v>
      </c>
      <c r="Q248" s="57" t="str">
        <f t="shared" si="88"/>
        <v/>
      </c>
    </row>
    <row r="249" spans="1:17" ht="12" customHeight="1" x14ac:dyDescent="0.15">
      <c r="A249" s="5">
        <f t="shared" si="69"/>
        <v>0</v>
      </c>
      <c r="B249" s="5">
        <f t="shared" si="70"/>
        <v>0</v>
      </c>
      <c r="I249" s="54"/>
      <c r="P249" s="3" t="str">
        <f>IF(O249="Plus",$K249,IF(O249="Basis",$K249-SUM(P$8:P248),IF(O249="Breedte",$K249-SUM(P$8:P248),IF(O248="Breedte",1-SUM(P$8:P248)," "))))</f>
        <v xml:space="preserve"> </v>
      </c>
      <c r="Q249" s="57" t="str">
        <f t="shared" si="88"/>
        <v/>
      </c>
    </row>
    <row r="250" spans="1:17" ht="12" customHeight="1" x14ac:dyDescent="0.15">
      <c r="A250" s="5">
        <f t="shared" si="69"/>
        <v>0</v>
      </c>
      <c r="B250" s="5">
        <f t="shared" si="70"/>
        <v>0</v>
      </c>
      <c r="I250" s="54"/>
      <c r="P250" s="3" t="str">
        <f>IF(O250="Plus",$K250,IF(O250="Basis",$K250-SUM(P$8:P249),IF(O250="Breedte",$K250-SUM(P$8:P249),IF(O249="Breedte",1-SUM(P$8:P249)," "))))</f>
        <v xml:space="preserve"> </v>
      </c>
      <c r="Q250" s="57" t="str">
        <f t="shared" si="88"/>
        <v/>
      </c>
    </row>
    <row r="251" spans="1:17"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row>
    <row r="252" spans="1:17"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row>
    <row r="253" spans="1:17"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row>
    <row r="254" spans="1:17"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row>
    <row r="255" spans="1:17"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row>
    <row r="256" spans="1:17"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row>
    <row r="257" spans="1:17"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row>
    <row r="258" spans="1:17"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row>
    <row r="259" spans="1:17"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row>
    <row r="260" spans="1:17"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row>
    <row r="261" spans="1:17"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row>
    <row r="262" spans="1:17"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row>
    <row r="263" spans="1:17"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row>
    <row r="264" spans="1:17"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row>
    <row r="265" spans="1:17" ht="12" customHeight="1" x14ac:dyDescent="0.15">
      <c r="A265" s="5">
        <f t="shared" si="89"/>
        <v>0</v>
      </c>
      <c r="B265" s="5">
        <f t="shared" si="90"/>
        <v>0</v>
      </c>
      <c r="P265" s="3" t="str">
        <f>IF(O265="Plus",$K265,IF(O265="Basis",$K265-SUM(P$8:P264),IF(O265="Breedte",$K265-SUM(P$8:P264),IF(O264="Breedte",1-SUM(P$8:P264)," "))))</f>
        <v xml:space="preserve"> </v>
      </c>
      <c r="Q265" s="57" t="str">
        <f t="shared" si="88"/>
        <v/>
      </c>
    </row>
    <row r="266" spans="1:17" ht="12" customHeight="1" x14ac:dyDescent="0.15">
      <c r="A266" s="5">
        <f t="shared" si="89"/>
        <v>0</v>
      </c>
      <c r="B266" s="5">
        <f t="shared" si="90"/>
        <v>0</v>
      </c>
      <c r="P266" s="3" t="str">
        <f>IF(O266="Plus",$K266,IF(O266="Basis",$K266-SUM(P$8:P265),IF(O266="Breedte",$K266-SUM(P$8:P265),IF(O265="Breedte",1-SUM(P$8:P265)," "))))</f>
        <v xml:space="preserve"> </v>
      </c>
      <c r="Q266" s="57" t="str">
        <f t="shared" si="88"/>
        <v/>
      </c>
    </row>
    <row r="267" spans="1:17" ht="12" customHeight="1" x14ac:dyDescent="0.15">
      <c r="A267" s="5">
        <f t="shared" si="89"/>
        <v>0</v>
      </c>
      <c r="B267" s="5">
        <f t="shared" si="90"/>
        <v>0</v>
      </c>
      <c r="P267" s="3" t="str">
        <f>IF(O267="Plus",$K267,IF(O267="Basis",$K267-SUM(P$8:P266),IF(O267="Breedte",$K267-SUM(P$8:P266),IF(O266="Breedte",1-SUM(P$8:P266)," "))))</f>
        <v xml:space="preserve"> </v>
      </c>
      <c r="Q267" s="57" t="str">
        <f t="shared" si="88"/>
        <v/>
      </c>
    </row>
    <row r="268" spans="1:17" ht="12" customHeight="1" x14ac:dyDescent="0.15">
      <c r="A268" s="5">
        <f>IF(I268="A",25,IF(I268="B",50,IF(I268="C",75,IF(I268="D",90,0))))</f>
        <v>0</v>
      </c>
      <c r="B268" s="5">
        <f t="shared" si="90"/>
        <v>0</v>
      </c>
      <c r="P268" s="3" t="str">
        <f>IF(O268="Plus",$K268,IF(O268="Basis",$K268-SUM(P$8:P267),IF(O268="Breedte",$K268-SUM(P$8:P267),IF(O267="Breedte",1-SUM(P$8:P267)," "))))</f>
        <v xml:space="preserve"> </v>
      </c>
      <c r="Q268" s="57" t="str">
        <f t="shared" si="88"/>
        <v/>
      </c>
    </row>
    <row r="269" spans="1:17" ht="12" customHeight="1" x14ac:dyDescent="0.15">
      <c r="A269" s="5">
        <f>IF(I269="A",25,IF(I269="B",50,IF(I269="C",75,IF(I269="D",90,0))))</f>
        <v>0</v>
      </c>
      <c r="B269" s="5">
        <f t="shared" si="90"/>
        <v>0</v>
      </c>
      <c r="P269" s="3" t="str">
        <f>IF(O269="Plus",$K269,IF(O269="Basis",$K269-SUM(P$8:P268),IF(O269="Breedte",$K269-SUM(P$8:P268),IF(O268="Breedte",1-SUM(P$8:P268)," "))))</f>
        <v xml:space="preserve"> </v>
      </c>
      <c r="Q269" s="57" t="str">
        <f t="shared" si="88"/>
        <v/>
      </c>
    </row>
    <row r="270" spans="1:17" ht="12" customHeight="1" x14ac:dyDescent="0.15">
      <c r="A270" s="5">
        <f>IF(I270="A",25,IF(I270="B",50,IF(I270="C",75,IF(I270="D",90,0))))</f>
        <v>0</v>
      </c>
      <c r="B270" s="5">
        <f t="shared" si="90"/>
        <v>0</v>
      </c>
      <c r="P270" s="3" t="str">
        <f>IF(O270="Plus",$K270,IF(O270="Basis",$K270-SUM(P$8:P269),IF(O270="Breedte",$K270-SUM(P$8:P269),IF(O269="Breedte",1-SUM(P$8:P269)," "))))</f>
        <v xml:space="preserve"> </v>
      </c>
      <c r="Q270" s="57" t="str">
        <f t="shared" si="88"/>
        <v/>
      </c>
    </row>
    <row r="271" spans="1:17" ht="12" customHeight="1" x14ac:dyDescent="0.15">
      <c r="A271" s="5">
        <f>IF(I271="A",25,IF(I271="B",50,IF(I271="C",75,IF(I271="D",90,0))))</f>
        <v>0</v>
      </c>
      <c r="B271" s="5">
        <f t="shared" si="90"/>
        <v>0</v>
      </c>
      <c r="P271" s="3" t="str">
        <f>IF(O271="Plus",$K271,IF(O271="Basis",$K271-SUM(P$8:P270),IF(O271="Breedte",$K271-SUM(P$8:P270),IF(O270="Breedte",1-SUM(P$8:P270)," "))))</f>
        <v xml:space="preserve"> </v>
      </c>
      <c r="Q271" s="57" t="str">
        <f t="shared" si="88"/>
        <v/>
      </c>
    </row>
    <row r="272" spans="1:17" ht="12" customHeight="1" x14ac:dyDescent="0.15">
      <c r="A272" s="5">
        <f>IF(I272="A",25,IF(I272="B",50,IF(I272="C",75,IF(I272="D",90,0))))</f>
        <v>0</v>
      </c>
      <c r="B272" s="5">
        <f t="shared" si="90"/>
        <v>0</v>
      </c>
      <c r="Q272" s="57" t="str">
        <f t="shared" si="88"/>
        <v/>
      </c>
    </row>
    <row r="273" spans="17:17" ht="12" customHeight="1" x14ac:dyDescent="0.15">
      <c r="Q273" s="57" t="str">
        <f t="shared" si="88"/>
        <v/>
      </c>
    </row>
    <row r="274" spans="17:17" ht="12" customHeight="1" x14ac:dyDescent="0.15">
      <c r="Q274" s="57" t="str">
        <f t="shared" si="88"/>
        <v/>
      </c>
    </row>
    <row r="275" spans="17:17" ht="12" customHeight="1" x14ac:dyDescent="0.15">
      <c r="Q275" s="57" t="str">
        <f t="shared" si="88"/>
        <v/>
      </c>
    </row>
  </sheetData>
  <sheetProtection sheet="1" objects="1" scenarios="1" selectLockedCells="1"/>
  <mergeCells count="5">
    <mergeCell ref="AQ37:BB37"/>
    <mergeCell ref="C1:N1"/>
    <mergeCell ref="C2:N2"/>
    <mergeCell ref="AQ33:BB33"/>
    <mergeCell ref="AQ35:BB35"/>
  </mergeCells>
  <conditionalFormatting sqref="AT10:AV15 AZ15:BB15">
    <cfRule type="cellIs" dxfId="1674" priority="49" stopIfTrue="1" operator="lessThanOrEqual">
      <formula>0</formula>
    </cfRule>
  </conditionalFormatting>
  <conditionalFormatting sqref="AT18:AV22">
    <cfRule type="cellIs" dxfId="1673" priority="50" stopIfTrue="1" operator="lessThanOrEqual">
      <formula>0</formula>
    </cfRule>
  </conditionalFormatting>
  <conditionalFormatting sqref="AW18:AZ22">
    <cfRule type="cellIs" dxfId="1672" priority="51" stopIfTrue="1" operator="lessThanOrEqual">
      <formula>0</formula>
    </cfRule>
  </conditionalFormatting>
  <conditionalFormatting sqref="K8:K65533">
    <cfRule type="expression" dxfId="1671" priority="52" stopIfTrue="1">
      <formula>OR($C8&lt;0,AND($C8=$Y8,$B8=$Y8))</formula>
    </cfRule>
    <cfRule type="expression" dxfId="1670" priority="53" stopIfTrue="1">
      <formula>SUM($U8:$X8)&gt;0</formula>
    </cfRule>
    <cfRule type="expression" dxfId="1669" priority="54" stopIfTrue="1">
      <formula>$D8=0</formula>
    </cfRule>
  </conditionalFormatting>
  <conditionalFormatting sqref="L8:M65533">
    <cfRule type="expression" dxfId="1668" priority="55" stopIfTrue="1">
      <formula>OR($C8&lt;50,AND($C8=$Y8,$B8=$Y8))</formula>
    </cfRule>
    <cfRule type="expression" dxfId="1667" priority="56" stopIfTrue="1">
      <formula>SUM($U8:$X8)&gt;1</formula>
    </cfRule>
  </conditionalFormatting>
  <conditionalFormatting sqref="D8:F65536">
    <cfRule type="expression" dxfId="1666" priority="8" stopIfTrue="1">
      <formula>OR($C8&lt;50,AND($C8=$Y8,$B8=$Y8))</formula>
    </cfRule>
  </conditionalFormatting>
  <conditionalFormatting sqref="B8:B65536">
    <cfRule type="expression" dxfId="1665" priority="60" stopIfTrue="1">
      <formula>OR($C8&lt;50,AND($C8=$Y8,$B8=$Y8))</formula>
    </cfRule>
    <cfRule type="expression" dxfId="1664" priority="61" stopIfTrue="1">
      <formula>$B8&gt;0</formula>
    </cfRule>
    <cfRule type="cellIs" dxfId="1663" priority="62" stopIfTrue="1" operator="equal">
      <formula>0</formula>
    </cfRule>
  </conditionalFormatting>
  <conditionalFormatting sqref="K65535:K65536">
    <cfRule type="expression" dxfId="1662" priority="63" stopIfTrue="1">
      <formula>OR($C65535&lt;0,AND($C65535=$Y65535,$B65535=$Y65535))</formula>
    </cfRule>
    <cfRule type="expression" dxfId="1661" priority="64" stopIfTrue="1">
      <formula>SUM($U65535:$X65537)&gt;0</formula>
    </cfRule>
    <cfRule type="expression" dxfId="1660" priority="65" stopIfTrue="1">
      <formula>$D65535=0</formula>
    </cfRule>
  </conditionalFormatting>
  <conditionalFormatting sqref="K65534">
    <cfRule type="expression" dxfId="1659" priority="66" stopIfTrue="1">
      <formula>OR($C65534&lt;0,AND($C65534=$Y65534,$B65534=$Y65534))</formula>
    </cfRule>
    <cfRule type="expression" dxfId="1658" priority="67" stopIfTrue="1">
      <formula>SUM($U65534:$X65536)&gt;0</formula>
    </cfRule>
    <cfRule type="expression" dxfId="1657" priority="68" stopIfTrue="1">
      <formula>$D65534=0</formula>
    </cfRule>
  </conditionalFormatting>
  <conditionalFormatting sqref="L65535:M65536">
    <cfRule type="expression" dxfId="1656" priority="69" stopIfTrue="1">
      <formula>OR($C65535&lt;0,AND($C65535=$Y65535,$B65535=$Y65535))</formula>
    </cfRule>
    <cfRule type="expression" dxfId="1655" priority="70" stopIfTrue="1">
      <formula>SUM($U65535:$X65537)&gt;1</formula>
    </cfRule>
  </conditionalFormatting>
  <conditionalFormatting sqref="L65534:M65534">
    <cfRule type="expression" dxfId="1654" priority="71" stopIfTrue="1">
      <formula>OR($C65534&lt;0,AND($C65534=$Y65534,$B65534=$Y65534))</formula>
    </cfRule>
    <cfRule type="expression" dxfId="1653" priority="72" stopIfTrue="1">
      <formula>SUM($U65534:$X65536)&gt;1</formula>
    </cfRule>
  </conditionalFormatting>
  <conditionalFormatting sqref="N8:P65536">
    <cfRule type="expression" dxfId="1652" priority="73" stopIfTrue="1">
      <formula>OR($C8&lt;50,AND($C8=$Y8,$B8=$Y8))</formula>
    </cfRule>
    <cfRule type="expression" dxfId="1651" priority="74" stopIfTrue="1">
      <formula>OR($O8="Plus",$O8="Basis",$O8="Breedte")</formula>
    </cfRule>
  </conditionalFormatting>
  <conditionalFormatting sqref="A8:A272">
    <cfRule type="expression" dxfId="1650" priority="46" stopIfTrue="1">
      <formula>OR($C8&lt;0,AND($C8=$AJ8,$A8=$AJ8))</formula>
    </cfRule>
    <cfRule type="expression" dxfId="1649" priority="47" stopIfTrue="1">
      <formula>$A8&gt;0</formula>
    </cfRule>
    <cfRule type="cellIs" dxfId="1648" priority="48" stopIfTrue="1" operator="equal">
      <formula>0</formula>
    </cfRule>
  </conditionalFormatting>
  <conditionalFormatting sqref="C8:C65536 G8:H65536">
    <cfRule type="expression" dxfId="1647" priority="58" stopIfTrue="1">
      <formula>OR($C8&lt;50,AND($C8=$Y8,$B8=$Y8))</formula>
    </cfRule>
    <cfRule type="expression" dxfId="1646" priority="59" stopIfTrue="1">
      <formula>$B8&gt;0</formula>
    </cfRule>
  </conditionalFormatting>
  <conditionalFormatting sqref="I8:J65536">
    <cfRule type="expression" dxfId="1645" priority="44" stopIfTrue="1">
      <formula>OR($C8&lt;0,AND($C8=$AJ8,$A8=$AJ8))</formula>
    </cfRule>
    <cfRule type="expression" dxfId="1644" priority="45" stopIfTrue="1">
      <formula>$A8&gt;0</formula>
    </cfRule>
  </conditionalFormatting>
  <conditionalFormatting sqref="AR25">
    <cfRule type="cellIs" dxfId="1643" priority="43" operator="equal">
      <formula>0</formula>
    </cfRule>
  </conditionalFormatting>
  <conditionalFormatting sqref="AR27">
    <cfRule type="cellIs" dxfId="1642" priority="42" operator="equal">
      <formula>0</formula>
    </cfRule>
  </conditionalFormatting>
  <conditionalFormatting sqref="AR29">
    <cfRule type="cellIs" dxfId="1641" priority="41" operator="equal">
      <formula>0</formula>
    </cfRule>
  </conditionalFormatting>
  <conditionalFormatting sqref="AQ26">
    <cfRule type="containsErrors" dxfId="1640" priority="75">
      <formula>ISERROR(AQ26)</formula>
    </cfRule>
  </conditionalFormatting>
  <conditionalFormatting sqref="AQ28">
    <cfRule type="containsErrors" dxfId="1639" priority="40">
      <formula>ISERROR(AQ28)</formula>
    </cfRule>
  </conditionalFormatting>
  <conditionalFormatting sqref="AQ30">
    <cfRule type="containsErrors" dxfId="1638" priority="39">
      <formula>ISERROR(AQ30)</formula>
    </cfRule>
  </conditionalFormatting>
  <conditionalFormatting sqref="AR25">
    <cfRule type="cellIs" dxfId="1637" priority="38" operator="equal">
      <formula>0</formula>
    </cfRule>
  </conditionalFormatting>
  <conditionalFormatting sqref="AR27">
    <cfRule type="cellIs" dxfId="1636" priority="37" operator="equal">
      <formula>0</formula>
    </cfRule>
  </conditionalFormatting>
  <conditionalFormatting sqref="AR29">
    <cfRule type="cellIs" dxfId="1635" priority="36" operator="equal">
      <formula>0</formula>
    </cfRule>
  </conditionalFormatting>
  <conditionalFormatting sqref="AQ26">
    <cfRule type="containsErrors" dxfId="1634" priority="35">
      <formula>ISERROR(AQ26)</formula>
    </cfRule>
  </conditionalFormatting>
  <conditionalFormatting sqref="AQ28">
    <cfRule type="containsErrors" dxfId="1633" priority="34">
      <formula>ISERROR(AQ28)</formula>
    </cfRule>
  </conditionalFormatting>
  <conditionalFormatting sqref="AQ30">
    <cfRule type="containsErrors" dxfId="1632" priority="33">
      <formula>ISERROR(AQ30)</formula>
    </cfRule>
  </conditionalFormatting>
  <conditionalFormatting sqref="AR25">
    <cfRule type="cellIs" dxfId="1631" priority="32" operator="equal">
      <formula>0</formula>
    </cfRule>
  </conditionalFormatting>
  <conditionalFormatting sqref="AR27">
    <cfRule type="cellIs" dxfId="1630" priority="31" operator="equal">
      <formula>0</formula>
    </cfRule>
  </conditionalFormatting>
  <conditionalFormatting sqref="AR29">
    <cfRule type="cellIs" dxfId="1629" priority="30" operator="equal">
      <formula>0</formula>
    </cfRule>
  </conditionalFormatting>
  <conditionalFormatting sqref="AQ26">
    <cfRule type="containsErrors" dxfId="1628" priority="29">
      <formula>ISERROR(AQ26)</formula>
    </cfRule>
  </conditionalFormatting>
  <conditionalFormatting sqref="AQ28">
    <cfRule type="containsErrors" dxfId="1627" priority="28">
      <formula>ISERROR(AQ28)</formula>
    </cfRule>
  </conditionalFormatting>
  <conditionalFormatting sqref="AQ30">
    <cfRule type="containsErrors" dxfId="1626" priority="27">
      <formula>ISERROR(AQ30)</formula>
    </cfRule>
  </conditionalFormatting>
  <conditionalFormatting sqref="AR25">
    <cfRule type="cellIs" dxfId="1625" priority="26" operator="equal">
      <formula>0</formula>
    </cfRule>
  </conditionalFormatting>
  <conditionalFormatting sqref="AR27">
    <cfRule type="cellIs" dxfId="1624" priority="25" operator="equal">
      <formula>0</formula>
    </cfRule>
  </conditionalFormatting>
  <conditionalFormatting sqref="AR29">
    <cfRule type="cellIs" dxfId="1623" priority="24" operator="equal">
      <formula>0</formula>
    </cfRule>
  </conditionalFormatting>
  <conditionalFormatting sqref="AQ26">
    <cfRule type="containsErrors" dxfId="1622" priority="23">
      <formula>ISERROR(AQ26)</formula>
    </cfRule>
  </conditionalFormatting>
  <conditionalFormatting sqref="AQ28">
    <cfRule type="containsErrors" dxfId="1621" priority="22">
      <formula>ISERROR(AQ28)</formula>
    </cfRule>
  </conditionalFormatting>
  <conditionalFormatting sqref="AQ30">
    <cfRule type="containsErrors" dxfId="1620" priority="21">
      <formula>ISERROR(AQ30)</formula>
    </cfRule>
  </conditionalFormatting>
  <conditionalFormatting sqref="AR25">
    <cfRule type="cellIs" dxfId="1619" priority="20" operator="equal">
      <formula>0</formula>
    </cfRule>
  </conditionalFormatting>
  <conditionalFormatting sqref="AR27">
    <cfRule type="cellIs" dxfId="1618" priority="19" operator="equal">
      <formula>0</formula>
    </cfRule>
  </conditionalFormatting>
  <conditionalFormatting sqref="AR29">
    <cfRule type="cellIs" dxfId="1617" priority="18" operator="equal">
      <formula>0</formula>
    </cfRule>
  </conditionalFormatting>
  <conditionalFormatting sqref="AQ26">
    <cfRule type="containsErrors" dxfId="1616" priority="17">
      <formula>ISERROR(AQ26)</formula>
    </cfRule>
  </conditionalFormatting>
  <conditionalFormatting sqref="AQ28">
    <cfRule type="containsErrors" dxfId="1615" priority="16">
      <formula>ISERROR(AQ28)</formula>
    </cfRule>
  </conditionalFormatting>
  <conditionalFormatting sqref="AQ30">
    <cfRule type="containsErrors" dxfId="1614" priority="15">
      <formula>ISERROR(AQ30)</formula>
    </cfRule>
  </conditionalFormatting>
  <conditionalFormatting sqref="AR25">
    <cfRule type="cellIs" dxfId="1613" priority="14" operator="equal">
      <formula>0</formula>
    </cfRule>
  </conditionalFormatting>
  <conditionalFormatting sqref="AR27">
    <cfRule type="cellIs" dxfId="1612" priority="13" operator="equal">
      <formula>0</formula>
    </cfRule>
  </conditionalFormatting>
  <conditionalFormatting sqref="AR29">
    <cfRule type="cellIs" dxfId="1611" priority="12" operator="equal">
      <formula>0</formula>
    </cfRule>
  </conditionalFormatting>
  <conditionalFormatting sqref="AQ26">
    <cfRule type="containsErrors" dxfId="1610" priority="11">
      <formula>ISERROR(AQ26)</formula>
    </cfRule>
  </conditionalFormatting>
  <conditionalFormatting sqref="AQ28">
    <cfRule type="containsErrors" dxfId="1609" priority="10">
      <formula>ISERROR(AQ28)</formula>
    </cfRule>
  </conditionalFormatting>
  <conditionalFormatting sqref="AQ30">
    <cfRule type="containsErrors" dxfId="1608" priority="9">
      <formula>ISERROR(AQ30)</formula>
    </cfRule>
  </conditionalFormatting>
  <conditionalFormatting sqref="F8:F201">
    <cfRule type="expression" dxfId="1607" priority="57">
      <formula>$D8=0</formula>
    </cfRule>
  </conditionalFormatting>
  <conditionalFormatting sqref="AT10:AV15 AZ15:BB15">
    <cfRule type="cellIs" dxfId="1606" priority="6" stopIfTrue="1" operator="lessThanOrEqual">
      <formula>0</formula>
    </cfRule>
  </conditionalFormatting>
  <conditionalFormatting sqref="AT18:AV22 AT26:AV30">
    <cfRule type="cellIs" dxfId="1605" priority="5" stopIfTrue="1" operator="lessThanOrEqual">
      <formula>0</formula>
    </cfRule>
  </conditionalFormatting>
  <conditionalFormatting sqref="AY26:BB30 AY18:BB22">
    <cfRule type="cellIs" dxfId="1604" priority="4" stopIfTrue="1" operator="lessThanOrEqual">
      <formula>0</formula>
    </cfRule>
  </conditionalFormatting>
  <conditionalFormatting sqref="AR32 AR34 AR36">
    <cfRule type="cellIs" dxfId="1603" priority="3" operator="equal">
      <formula>0</formula>
    </cfRule>
  </conditionalFormatting>
  <conditionalFormatting sqref="AQ33 AQ35 AQ37">
    <cfRule type="containsErrors" dxfId="1602" priority="2">
      <formula>ISERROR(AQ33)</formula>
    </cfRule>
  </conditionalFormatting>
  <conditionalFormatting sqref="D11:D51">
    <cfRule type="expression" dxfId="1601" priority="1" stopIfTrue="1">
      <formula>OR($C11&lt;0,AND($C11=$Y11,$B11=$Y11))</formula>
    </cfRule>
  </conditionalFormatting>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6"/>
  <sheetViews>
    <sheetView workbookViewId="0">
      <pane xSplit="5" ySplit="7" topLeftCell="F35" activePane="bottomRight" state="frozen"/>
      <selection activeCell="C9" sqref="C9"/>
      <selection pane="topRight" activeCell="C9" sqref="C9"/>
      <selection pane="bottomLeft" activeCell="C9" sqref="C9"/>
      <selection pane="bottomRight" activeCell="C9" sqref="C9"/>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2.7109375" hidden="1" customWidth="1"/>
    <col min="43" max="43" width="8.5703125" customWidth="1"/>
    <col min="44" max="44" width="8.28515625" customWidth="1"/>
    <col min="45" max="46" width="7.42578125" customWidth="1"/>
    <col min="47" max="47" width="7" customWidth="1"/>
    <col min="48" max="48" width="8.28515625" customWidth="1"/>
    <col min="49" max="49" width="6.28515625" customWidth="1"/>
    <col min="50" max="50" width="8.28515625" customWidth="1"/>
    <col min="51" max="51" width="7" customWidth="1"/>
    <col min="52" max="52" width="6.7109375" customWidth="1"/>
    <col min="53" max="53" width="7" customWidth="1"/>
    <col min="54" max="54" width="8.85546875" customWidth="1"/>
    <col min="55" max="55" width="1.140625" customWidth="1"/>
  </cols>
  <sheetData>
    <row r="1" spans="1:55" ht="18" customHeight="1" x14ac:dyDescent="0.2">
      <c r="B1" s="8" t="s">
        <v>2</v>
      </c>
      <c r="C1" s="250" t="s">
        <v>88</v>
      </c>
      <c r="D1" s="251"/>
      <c r="E1" s="251"/>
      <c r="F1" s="251"/>
      <c r="G1" s="251"/>
      <c r="H1" s="251"/>
      <c r="I1" s="251"/>
      <c r="J1" s="251"/>
      <c r="K1" s="251"/>
      <c r="L1" s="251"/>
      <c r="M1" s="251"/>
      <c r="N1" s="252"/>
      <c r="O1" s="16"/>
      <c r="P1" s="7"/>
      <c r="Q1" s="57" t="s">
        <v>21</v>
      </c>
    </row>
    <row r="2" spans="1:55" ht="18" customHeight="1" x14ac:dyDescent="0.2">
      <c r="B2" s="8" t="s">
        <v>3</v>
      </c>
      <c r="C2" s="250" t="s">
        <v>36</v>
      </c>
      <c r="D2" s="251"/>
      <c r="E2" s="251"/>
      <c r="F2" s="251"/>
      <c r="G2" s="251"/>
      <c r="H2" s="251"/>
      <c r="I2" s="251"/>
      <c r="J2" s="251"/>
      <c r="K2" s="251"/>
      <c r="L2" s="251"/>
      <c r="M2" s="251"/>
      <c r="N2" s="252"/>
      <c r="O2" s="16"/>
      <c r="P2" s="7"/>
    </row>
    <row r="3" spans="1:55"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5"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5" ht="12" customHeight="1" x14ac:dyDescent="0.15">
      <c r="B5" s="8" t="s">
        <v>5</v>
      </c>
      <c r="C5" s="69">
        <v>230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5"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5"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93</v>
      </c>
    </row>
    <row r="8" spans="1:55" ht="12" customHeight="1" thickTop="1" x14ac:dyDescent="0.25">
      <c r="A8" s="5">
        <f>IF(I8="A",25,IF(I8="B",25,IF(I8="C",25,IF(I8="D",15,IF(I8="E",10,0)))))</f>
        <v>0</v>
      </c>
      <c r="B8" s="5">
        <f>IF(G8="I",20,IF(G8="II",20,IF(G8="III",20,IF(G8="IV",20,IF(G8="V",20,0)))))</f>
        <v>0</v>
      </c>
      <c r="C8" s="14">
        <f>C5</f>
        <v>230</v>
      </c>
      <c r="F8" s="241">
        <f>VLOOKUP(C8,Blad1!$A:$D,4,0)</f>
        <v>230</v>
      </c>
      <c r="G8" s="67" t="str">
        <f>IF(C8=186,"I",IF(C8=170,"II",IF(C8=155,"III",IF(C8=138,"IV",IF(C8=50,"V","")))))</f>
        <v/>
      </c>
      <c r="H8" s="4" t="str">
        <f>IF(G8="I",$K8,IF(G8="II",$K8-SUM(H7:H$8),IF(G8="III",$K8-SUM(H7:H$8),IF(G8="IV",$K8-SUM(H7:H$8),IF(G8="V",1-SUM(H7:H$8)," ")))))</f>
        <v xml:space="preserve"> </v>
      </c>
      <c r="I8" s="68" t="str">
        <f>IF(C8=57,"A",IF(C8=48,"B",IF(C8=38,"C",IF(C8=29,"D",IF(C8=0,"E","")))))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9">
        <f>F8</f>
        <v>230</v>
      </c>
      <c r="S8" s="12">
        <f>C8</f>
        <v>230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230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row>
    <row r="9" spans="1:55" ht="12" customHeight="1" x14ac:dyDescent="0.25">
      <c r="A9" s="5">
        <f t="shared" ref="A9:A72" si="1">IF(I9="A",25,IF(I9="B",25,IF(I9="C",25,IF(I9="D",15,IF(I9="E",10,0)))))</f>
        <v>0</v>
      </c>
      <c r="B9" s="5">
        <f t="shared" ref="B9:B72" si="2">IF(G9="I",20,IF(G9="II",20,IF(G9="III",20,IF(G9="IV",20,IF(G9="V",20,0)))))</f>
        <v>0</v>
      </c>
      <c r="C9" s="14">
        <f>C8-1</f>
        <v>229</v>
      </c>
      <c r="E9" s="56"/>
      <c r="F9" s="241">
        <f>VLOOKUP(C9,Blad1!$A:$D,4,0)</f>
        <v>230</v>
      </c>
      <c r="G9" s="67" t="str">
        <f t="shared" ref="G9:G72" si="3">IF(C9=186,"I",IF(C9=170,"II",IF(C9=155,"III",IF(C9=138,"IV",IF(C9=50,"V","")))))</f>
        <v/>
      </c>
      <c r="H9" s="4" t="str">
        <f>IF(G9="I",$K9,IF(G9="II",$K9-SUM(H8:H$8),IF(G9="III",$K9-SUM(H8:H$8),IF(G9="IV",$K9-SUM(H8:H$8),IF(G9="V",1-SUM(H8:H$8)," ")))))</f>
        <v xml:space="preserve"> </v>
      </c>
      <c r="I9" s="68" t="str">
        <f t="shared" ref="I9:I72" si="4">IF(C9=57,"A",IF(C9=48,"B",IF(C9=38,"C",IF(C9=29,"D",IF(C9=0,"E","")))))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IF(L8="plus",IF(E9=0,"",CONCATENATE(E9,", ")),IF(L8="basis",IF(E9=0,"",CONCATENATE(E9,", ")),CONCATENATE(Q8,IF(E9=0,"",CONCATENATE(E9,", ")))))</f>
        <v/>
      </c>
      <c r="R9" s="179">
        <f t="shared" ref="R9:R72" si="6">F9</f>
        <v>230</v>
      </c>
      <c r="S9" s="12">
        <f>C9</f>
        <v>229</v>
      </c>
      <c r="T9" s="18">
        <f t="shared" ref="T9:T72" si="7">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8">IF(D9=0,1,ABS(K9-0.2))</f>
        <v>1</v>
      </c>
      <c r="Z9" s="12">
        <f t="shared" ref="Z9:Z72" si="9">IF(D9=0,1,ABS(K9-0.5))</f>
        <v>1</v>
      </c>
      <c r="AA9" s="12">
        <f t="shared" ref="AA9:AA72" si="10">IF(D9=0,1,ABS(K9-0.8))</f>
        <v>1</v>
      </c>
      <c r="AB9" s="12">
        <f t="shared" ref="AB9:AB72" si="11">IF(D9=0,1,ABS(K9-1))</f>
        <v>1</v>
      </c>
      <c r="AD9" s="12">
        <f>S9</f>
        <v>229</v>
      </c>
      <c r="AE9" s="18">
        <f t="shared" ref="AE9:AE72" si="12">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3">IF(AE9=0,1,ABS(AH9-0.25))</f>
        <v>1</v>
      </c>
      <c r="AK9" s="12">
        <f>IF(T9=0,1,ABS(W9-0.5))</f>
        <v>1</v>
      </c>
      <c r="AL9" s="12">
        <f>IF(T9=0,1,ABS(W9-0.75))</f>
        <v>1</v>
      </c>
      <c r="AM9" s="12">
        <f>IF(T9=0,1,ABS(W9-0.9))</f>
        <v>1</v>
      </c>
      <c r="AQ9" s="30"/>
      <c r="AR9" s="31"/>
      <c r="AS9" s="32" t="s">
        <v>17</v>
      </c>
      <c r="AT9" s="32" t="s">
        <v>18</v>
      </c>
      <c r="AU9" s="32" t="s">
        <v>19</v>
      </c>
      <c r="AV9" s="32" t="s">
        <v>20</v>
      </c>
      <c r="AW9" s="45"/>
    </row>
    <row r="10" spans="1:55" ht="12" customHeight="1" x14ac:dyDescent="0.25">
      <c r="A10" s="5">
        <f t="shared" si="1"/>
        <v>0</v>
      </c>
      <c r="B10" s="5">
        <f t="shared" si="2"/>
        <v>0</v>
      </c>
      <c r="C10" s="14">
        <f t="shared" ref="C10:C73" si="14">C9-1</f>
        <v>228</v>
      </c>
      <c r="E10" s="56"/>
      <c r="F10" s="241">
        <f>VLOOKUP(C10,Blad1!$A:$D,4,0)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ref="Q10" si="15">IF(L9="plus",IF(E10=0,"",CONCATENATE(E10,", ")),IF(L9="basis",IF(E10=0,"",CONCATENATE(E10,", ")),CONCATENATE(Q9,IF(E10=0,"",CONCATENATE(E10,", ")))))</f>
        <v/>
      </c>
      <c r="R10" s="179">
        <f t="shared" si="6"/>
        <v>230</v>
      </c>
      <c r="S10" s="12">
        <f t="shared" ref="S10:S73" si="16">C10</f>
        <v>228</v>
      </c>
      <c r="T10" s="18">
        <f t="shared" si="7"/>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8"/>
        <v>1</v>
      </c>
      <c r="Z10" s="12">
        <f t="shared" si="9"/>
        <v>1</v>
      </c>
      <c r="AA10" s="12">
        <f t="shared" si="10"/>
        <v>1</v>
      </c>
      <c r="AB10" s="12">
        <f t="shared" si="11"/>
        <v>1</v>
      </c>
      <c r="AD10" s="12">
        <f t="shared" ref="AD10:AD73" si="17">S10</f>
        <v>228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ref="AK10:AK73" si="18">IF(T10=0,1,ABS(W10-0.5))</f>
        <v>1</v>
      </c>
      <c r="AL10" s="12">
        <f t="shared" ref="AL10:AL73" si="19">IF(T10=0,1,ABS(W10-0.75))</f>
        <v>1</v>
      </c>
      <c r="AM10" s="12">
        <f t="shared" ref="AM10:AM73" si="20">IF(T10=0,1,ABS(W10-0.9))</f>
        <v>1</v>
      </c>
      <c r="AQ10" s="49" t="s">
        <v>26</v>
      </c>
      <c r="AR10" s="50">
        <v>0.2</v>
      </c>
      <c r="AS10" s="144">
        <f>IF($U3=0,0,VLOOKUP("I",$G:$S,13,FALSE))</f>
        <v>186</v>
      </c>
      <c r="AT10" s="144">
        <f>AU10*AT$14</f>
        <v>0</v>
      </c>
      <c r="AU10" s="145">
        <f>AV10</f>
        <v>0</v>
      </c>
      <c r="AV10" s="145">
        <f>IF($U3=0,0,VLOOKUP("I",$G:$S,5,FALSE))</f>
        <v>0</v>
      </c>
      <c r="AW10" s="45"/>
      <c r="BC10" s="39">
        <f>AT5</f>
        <v>0</v>
      </c>
    </row>
    <row r="11" spans="1:55" ht="12" customHeight="1" x14ac:dyDescent="0.25">
      <c r="A11" s="5">
        <f t="shared" si="1"/>
        <v>0</v>
      </c>
      <c r="B11" s="5">
        <f t="shared" si="2"/>
        <v>0</v>
      </c>
      <c r="C11" s="14">
        <f t="shared" si="14"/>
        <v>227</v>
      </c>
      <c r="F11" s="241">
        <f>VLOOKUP(C11,Blad1!$A:$D,4,0)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IF(L10="plus",IF(E11=0,"",CONCATENATE(E11,", ")),IF(L10="basis",IF(E11=0,"",CONCATENATE(E11,", ")),CONCATENATE(Q10,IF(E11=0,"",CONCATENATE(E11,", ")))))</f>
        <v/>
      </c>
      <c r="R11" s="179">
        <f t="shared" si="6"/>
        <v>230</v>
      </c>
      <c r="S11" s="12">
        <f t="shared" si="16"/>
        <v>227</v>
      </c>
      <c r="T11" s="18">
        <f t="shared" si="7"/>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8"/>
        <v>1</v>
      </c>
      <c r="Z11" s="12">
        <f t="shared" si="9"/>
        <v>1</v>
      </c>
      <c r="AA11" s="12">
        <f t="shared" si="10"/>
        <v>1</v>
      </c>
      <c r="AB11" s="12">
        <f t="shared" si="11"/>
        <v>1</v>
      </c>
      <c r="AD11" s="12">
        <f t="shared" si="17"/>
        <v>227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8"/>
        <v>1</v>
      </c>
      <c r="AL11" s="12">
        <f t="shared" si="19"/>
        <v>1</v>
      </c>
      <c r="AM11" s="12">
        <f t="shared" si="20"/>
        <v>1</v>
      </c>
      <c r="AQ11" s="49" t="s">
        <v>30</v>
      </c>
      <c r="AR11" s="50">
        <v>0.6</v>
      </c>
      <c r="AS11" s="144">
        <f>IF($U4=0,0,VLOOKUP("IV",$G:$S,13,FALSE))</f>
        <v>138</v>
      </c>
      <c r="AT11" s="144">
        <f>AU11*AT$14</f>
        <v>0</v>
      </c>
      <c r="AU11" s="145">
        <f>AV11-AV10</f>
        <v>0</v>
      </c>
      <c r="AV11" s="145">
        <f>IF($U4=0,0,VLOOKUP("IV",$G:$S,5,FALSE))</f>
        <v>0</v>
      </c>
      <c r="AW11" s="45"/>
      <c r="BC11" s="39">
        <f>AT4</f>
        <v>0</v>
      </c>
    </row>
    <row r="12" spans="1:55" ht="12" customHeight="1" x14ac:dyDescent="0.25">
      <c r="A12" s="5">
        <f t="shared" si="1"/>
        <v>0</v>
      </c>
      <c r="B12" s="5">
        <f t="shared" si="2"/>
        <v>0</v>
      </c>
      <c r="C12" s="14">
        <f t="shared" si="14"/>
        <v>226</v>
      </c>
      <c r="F12" s="241">
        <f>VLOOKUP(C12,Blad1!$A:$D,4,0)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ref="Q12:Q75" si="21">IF(L11="plus",IF(E12=0,"",CONCATENATE(E12,", ")),IF(L11="basis",IF(E12=0,"",CONCATENATE(E12,", ")),CONCATENATE(Q11,IF(E12=0,"",CONCATENATE(E12,", ")))))</f>
        <v/>
      </c>
      <c r="R12" s="179">
        <f t="shared" si="6"/>
        <v>230</v>
      </c>
      <c r="S12" s="12">
        <f t="shared" si="16"/>
        <v>226</v>
      </c>
      <c r="T12" s="18">
        <f t="shared" si="7"/>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8"/>
        <v>1</v>
      </c>
      <c r="Z12" s="12">
        <f t="shared" si="9"/>
        <v>1</v>
      </c>
      <c r="AA12" s="12">
        <f t="shared" si="10"/>
        <v>1</v>
      </c>
      <c r="AB12" s="12">
        <f t="shared" si="11"/>
        <v>1</v>
      </c>
      <c r="AD12" s="12">
        <f t="shared" si="17"/>
        <v>226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8"/>
        <v>1</v>
      </c>
      <c r="AL12" s="12">
        <f t="shared" si="19"/>
        <v>1</v>
      </c>
      <c r="AM12" s="12">
        <f t="shared" si="20"/>
        <v>1</v>
      </c>
      <c r="AQ12" s="49" t="s">
        <v>29</v>
      </c>
      <c r="AR12" s="50">
        <v>0.2</v>
      </c>
      <c r="AS12" s="144">
        <f>IF($U5=0,0,VLOOKUP("V",$G:$S,13,FALSE))</f>
        <v>50</v>
      </c>
      <c r="AT12" s="144">
        <f>AU12*AT$14</f>
        <v>0</v>
      </c>
      <c r="AU12" s="145">
        <f>AV12-AV11</f>
        <v>0</v>
      </c>
      <c r="AV12" s="145">
        <f>IF($U5=0,0,VLOOKUP("V",$G:$S,5,FALSE))</f>
        <v>0</v>
      </c>
      <c r="AW12" s="45"/>
      <c r="BC12" s="39">
        <f>AT3</f>
        <v>0</v>
      </c>
    </row>
    <row r="13" spans="1:55" ht="12" customHeight="1" x14ac:dyDescent="0.25">
      <c r="A13" s="5">
        <f t="shared" si="1"/>
        <v>0</v>
      </c>
      <c r="B13" s="5">
        <f t="shared" si="2"/>
        <v>0</v>
      </c>
      <c r="C13" s="14">
        <f t="shared" si="14"/>
        <v>225</v>
      </c>
      <c r="F13" s="241">
        <f>VLOOKUP(C13,Blad1!$A:$D,4,0)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21"/>
        <v/>
      </c>
      <c r="R13" s="179">
        <f t="shared" si="6"/>
        <v>230</v>
      </c>
      <c r="S13" s="12">
        <f t="shared" si="16"/>
        <v>225</v>
      </c>
      <c r="T13" s="18">
        <f t="shared" si="7"/>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8"/>
        <v>1</v>
      </c>
      <c r="Z13" s="12">
        <f t="shared" si="9"/>
        <v>1</v>
      </c>
      <c r="AA13" s="12">
        <f t="shared" si="10"/>
        <v>1</v>
      </c>
      <c r="AB13" s="12">
        <f t="shared" si="11"/>
        <v>1</v>
      </c>
      <c r="AD13" s="12">
        <f t="shared" si="17"/>
        <v>225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8"/>
        <v>1</v>
      </c>
      <c r="AL13" s="12">
        <f t="shared" si="19"/>
        <v>1</v>
      </c>
      <c r="AM13" s="12">
        <f t="shared" si="20"/>
        <v>1</v>
      </c>
      <c r="AQ13" s="49"/>
      <c r="AR13" s="50"/>
      <c r="AS13" s="144"/>
      <c r="AT13" s="144"/>
      <c r="AU13" s="145"/>
      <c r="AV13" s="145">
        <f>IF(SUM(AT10:AT12)&lt;AT14,1,0)</f>
        <v>0</v>
      </c>
      <c r="AW13" s="45"/>
      <c r="BC13" s="39">
        <f>AT2</f>
        <v>0</v>
      </c>
    </row>
    <row r="14" spans="1:55" ht="12" customHeight="1" thickBot="1" x14ac:dyDescent="0.3">
      <c r="A14" s="5">
        <f t="shared" si="1"/>
        <v>0</v>
      </c>
      <c r="B14" s="5">
        <f t="shared" si="2"/>
        <v>0</v>
      </c>
      <c r="C14" s="14">
        <f t="shared" si="14"/>
        <v>224</v>
      </c>
      <c r="E14" s="56"/>
      <c r="F14" s="241">
        <f>VLOOKUP(C14,Blad1!$A:$D,4,0)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21"/>
        <v/>
      </c>
      <c r="R14" s="179">
        <f t="shared" si="6"/>
        <v>230</v>
      </c>
      <c r="S14" s="12">
        <f t="shared" si="16"/>
        <v>224</v>
      </c>
      <c r="T14" s="18">
        <f t="shared" si="7"/>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8"/>
        <v>1</v>
      </c>
      <c r="Z14" s="12">
        <f t="shared" si="9"/>
        <v>1</v>
      </c>
      <c r="AA14" s="12">
        <f t="shared" si="10"/>
        <v>1</v>
      </c>
      <c r="AB14" s="12">
        <f t="shared" si="11"/>
        <v>1</v>
      </c>
      <c r="AD14" s="12">
        <f t="shared" si="17"/>
        <v>224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8"/>
        <v>1</v>
      </c>
      <c r="AL14" s="12">
        <f t="shared" si="19"/>
        <v>1</v>
      </c>
      <c r="AM14" s="12">
        <f t="shared" si="20"/>
        <v>1</v>
      </c>
      <c r="AQ14" s="34"/>
      <c r="AR14" s="35"/>
      <c r="AS14" s="146"/>
      <c r="AT14" s="147">
        <f>$C$4</f>
        <v>0</v>
      </c>
      <c r="AU14" s="146"/>
      <c r="AV14" s="146"/>
      <c r="AW14" s="45"/>
    </row>
    <row r="15" spans="1:55" ht="12" customHeight="1" thickTop="1" thickBot="1" x14ac:dyDescent="0.3">
      <c r="A15" s="5">
        <f t="shared" si="1"/>
        <v>0</v>
      </c>
      <c r="B15" s="5">
        <f t="shared" si="2"/>
        <v>0</v>
      </c>
      <c r="C15" s="14">
        <f t="shared" si="14"/>
        <v>223</v>
      </c>
      <c r="F15" s="241">
        <f>VLOOKUP(C15,Blad1!$A:$D,4,0)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21"/>
        <v/>
      </c>
      <c r="R15" s="179">
        <f t="shared" si="6"/>
        <v>230</v>
      </c>
      <c r="S15" s="12">
        <f t="shared" si="16"/>
        <v>223</v>
      </c>
      <c r="T15" s="18">
        <f t="shared" si="7"/>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8"/>
        <v>1</v>
      </c>
      <c r="Z15" s="12">
        <f t="shared" si="9"/>
        <v>1</v>
      </c>
      <c r="AA15" s="12">
        <f t="shared" si="10"/>
        <v>1</v>
      </c>
      <c r="AB15" s="12">
        <f t="shared" si="11"/>
        <v>1</v>
      </c>
      <c r="AD15" s="12">
        <f t="shared" si="17"/>
        <v>223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8"/>
        <v>1</v>
      </c>
      <c r="AL15" s="12">
        <f t="shared" si="19"/>
        <v>1</v>
      </c>
      <c r="AM15" s="12">
        <f t="shared" si="20"/>
        <v>1</v>
      </c>
      <c r="AV15" s="129"/>
      <c r="AW15" s="135"/>
      <c r="AX15" s="135"/>
    </row>
    <row r="16" spans="1:55" ht="12" customHeight="1" thickTop="1" thickBot="1" x14ac:dyDescent="0.3">
      <c r="A16" s="5">
        <f t="shared" si="1"/>
        <v>0</v>
      </c>
      <c r="B16" s="5">
        <f t="shared" si="2"/>
        <v>0</v>
      </c>
      <c r="C16" s="14">
        <f t="shared" si="14"/>
        <v>222</v>
      </c>
      <c r="E16" s="56"/>
      <c r="F16" s="241">
        <f>VLOOKUP(C16,Blad1!$A:$D,4,0)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21"/>
        <v/>
      </c>
      <c r="R16" s="179">
        <f t="shared" si="6"/>
        <v>230</v>
      </c>
      <c r="S16" s="12">
        <f t="shared" si="16"/>
        <v>222</v>
      </c>
      <c r="T16" s="18">
        <f t="shared" si="7"/>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8"/>
        <v>1</v>
      </c>
      <c r="Z16" s="12">
        <f t="shared" si="9"/>
        <v>1</v>
      </c>
      <c r="AA16" s="12">
        <f t="shared" si="10"/>
        <v>1</v>
      </c>
      <c r="AB16" s="12">
        <f t="shared" si="11"/>
        <v>1</v>
      </c>
      <c r="AD16" s="12">
        <f t="shared" si="17"/>
        <v>222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8"/>
        <v>1</v>
      </c>
      <c r="AL16" s="12">
        <f t="shared" si="19"/>
        <v>1</v>
      </c>
      <c r="AM16" s="12">
        <f t="shared" si="20"/>
        <v>1</v>
      </c>
      <c r="AP16" s="44"/>
      <c r="AQ16" s="27" t="s">
        <v>6</v>
      </c>
      <c r="AR16" s="28"/>
      <c r="AS16" s="28" t="s">
        <v>8</v>
      </c>
      <c r="AT16" s="28"/>
      <c r="AU16" s="28"/>
      <c r="AV16" s="51"/>
      <c r="AW16" s="140"/>
      <c r="AX16" s="131"/>
      <c r="AY16" s="28" t="s">
        <v>9</v>
      </c>
      <c r="AZ16" s="28"/>
      <c r="BA16" s="28"/>
      <c r="BB16" s="29"/>
    </row>
    <row r="17" spans="1:55" ht="12" customHeight="1" thickTop="1" x14ac:dyDescent="0.25">
      <c r="A17" s="5">
        <f t="shared" si="1"/>
        <v>0</v>
      </c>
      <c r="B17" s="5">
        <f t="shared" si="2"/>
        <v>0</v>
      </c>
      <c r="C17" s="14">
        <f t="shared" si="14"/>
        <v>221</v>
      </c>
      <c r="F17" s="241">
        <f>VLOOKUP(C17,Blad1!$A:$D,4,0)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21"/>
        <v/>
      </c>
      <c r="R17" s="179">
        <f t="shared" si="6"/>
        <v>230</v>
      </c>
      <c r="S17" s="12">
        <f t="shared" si="16"/>
        <v>221</v>
      </c>
      <c r="T17" s="18">
        <f t="shared" si="7"/>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8"/>
        <v>1</v>
      </c>
      <c r="Z17" s="12">
        <f t="shared" si="9"/>
        <v>1</v>
      </c>
      <c r="AA17" s="12">
        <f t="shared" si="10"/>
        <v>1</v>
      </c>
      <c r="AB17" s="12">
        <f t="shared" si="11"/>
        <v>1</v>
      </c>
      <c r="AD17" s="12">
        <f t="shared" si="17"/>
        <v>221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8"/>
        <v>1</v>
      </c>
      <c r="AL17" s="12">
        <f t="shared" si="19"/>
        <v>1</v>
      </c>
      <c r="AM17" s="12">
        <f t="shared" si="20"/>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3">
      <c r="A18" s="5">
        <f t="shared" si="1"/>
        <v>0</v>
      </c>
      <c r="B18" s="5">
        <f t="shared" si="2"/>
        <v>0</v>
      </c>
      <c r="C18" s="14">
        <f t="shared" si="14"/>
        <v>220</v>
      </c>
      <c r="E18" s="56"/>
      <c r="F18" s="241">
        <f>VLOOKUP(C18,Blad1!$A:$D,4,0)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21"/>
        <v/>
      </c>
      <c r="R18" s="179">
        <f t="shared" si="6"/>
        <v>230</v>
      </c>
      <c r="S18" s="12">
        <f t="shared" si="16"/>
        <v>220</v>
      </c>
      <c r="T18" s="18">
        <f t="shared" si="7"/>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8"/>
        <v>1</v>
      </c>
      <c r="Z18" s="12">
        <f t="shared" si="9"/>
        <v>1</v>
      </c>
      <c r="AA18" s="12">
        <f t="shared" si="10"/>
        <v>1</v>
      </c>
      <c r="AB18" s="12">
        <f t="shared" si="11"/>
        <v>1</v>
      </c>
      <c r="AD18" s="12">
        <f t="shared" si="17"/>
        <v>220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8"/>
        <v>1</v>
      </c>
      <c r="AL18" s="12">
        <f t="shared" si="19"/>
        <v>1</v>
      </c>
      <c r="AM18" s="12">
        <f t="shared" si="20"/>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4"/>
        <v>219</v>
      </c>
      <c r="F19" s="241">
        <f>VLOOKUP(C19,Blad1!$A:$D,4,0)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21"/>
        <v/>
      </c>
      <c r="R19" s="179">
        <f t="shared" si="6"/>
        <v>230</v>
      </c>
      <c r="S19" s="12">
        <f t="shared" si="16"/>
        <v>219</v>
      </c>
      <c r="T19" s="18">
        <f t="shared" si="7"/>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8"/>
        <v>1</v>
      </c>
      <c r="Z19" s="12">
        <f t="shared" si="9"/>
        <v>1</v>
      </c>
      <c r="AA19" s="12">
        <f t="shared" si="10"/>
        <v>1</v>
      </c>
      <c r="AB19" s="12">
        <f t="shared" si="11"/>
        <v>1</v>
      </c>
      <c r="AD19" s="12">
        <f t="shared" si="17"/>
        <v>219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8"/>
        <v>1</v>
      </c>
      <c r="AL19" s="12">
        <f t="shared" si="19"/>
        <v>1</v>
      </c>
      <c r="AM19" s="12">
        <f t="shared" si="20"/>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2">BA19*$AT$22</f>
        <v>0</v>
      </c>
      <c r="BA19" s="26">
        <f>BB19-BB18</f>
        <v>0</v>
      </c>
      <c r="BB19" s="22">
        <f>IF($W4=0,0,VLOOKUP("Basis",$O:$T,6,FALSE))</f>
        <v>0</v>
      </c>
      <c r="BC19" s="39"/>
    </row>
    <row r="20" spans="1:55" ht="12" customHeight="1" thickTop="1" thickBot="1" x14ac:dyDescent="0.3">
      <c r="A20" s="5">
        <f t="shared" si="1"/>
        <v>0</v>
      </c>
      <c r="B20" s="5">
        <f t="shared" si="2"/>
        <v>0</v>
      </c>
      <c r="C20" s="14">
        <f t="shared" si="14"/>
        <v>218</v>
      </c>
      <c r="E20" s="56"/>
      <c r="F20" s="241">
        <f>VLOOKUP(C20,Blad1!$A:$D,4,0)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21"/>
        <v/>
      </c>
      <c r="R20" s="179">
        <f t="shared" si="6"/>
        <v>230</v>
      </c>
      <c r="S20" s="12">
        <f t="shared" si="16"/>
        <v>218</v>
      </c>
      <c r="T20" s="18">
        <f t="shared" si="7"/>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8"/>
        <v>1</v>
      </c>
      <c r="Z20" s="12">
        <f t="shared" si="9"/>
        <v>1</v>
      </c>
      <c r="AA20" s="12">
        <f t="shared" si="10"/>
        <v>1</v>
      </c>
      <c r="AB20" s="12">
        <f t="shared" si="11"/>
        <v>1</v>
      </c>
      <c r="AD20" s="12">
        <f t="shared" si="17"/>
        <v>218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8"/>
        <v>1</v>
      </c>
      <c r="AL20" s="12">
        <f t="shared" si="19"/>
        <v>1</v>
      </c>
      <c r="AM20" s="12">
        <f t="shared" si="20"/>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2"/>
        <v>0</v>
      </c>
      <c r="BA20" s="26">
        <f>BB20-BB19</f>
        <v>0</v>
      </c>
      <c r="BB20" s="22">
        <f>IF($W5=0,0,VLOOKUP("Breedte",$O:$T,6,FALSE))</f>
        <v>0</v>
      </c>
      <c r="BC20" s="39"/>
    </row>
    <row r="21" spans="1:55" ht="12" customHeight="1" thickTop="1" thickBot="1" x14ac:dyDescent="0.3">
      <c r="A21" s="5">
        <f t="shared" si="1"/>
        <v>0</v>
      </c>
      <c r="B21" s="5">
        <f t="shared" si="2"/>
        <v>0</v>
      </c>
      <c r="C21" s="14">
        <f t="shared" si="14"/>
        <v>217</v>
      </c>
      <c r="F21" s="241">
        <f>VLOOKUP(C21,Blad1!$A:$D,4,0)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21"/>
        <v/>
      </c>
      <c r="R21" s="179">
        <f t="shared" si="6"/>
        <v>230</v>
      </c>
      <c r="S21" s="12">
        <f t="shared" si="16"/>
        <v>217</v>
      </c>
      <c r="T21" s="18">
        <f t="shared" si="7"/>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8"/>
        <v>1</v>
      </c>
      <c r="Z21" s="12">
        <f t="shared" si="9"/>
        <v>1</v>
      </c>
      <c r="AA21" s="12">
        <f t="shared" si="10"/>
        <v>1</v>
      </c>
      <c r="AB21" s="12">
        <f t="shared" si="11"/>
        <v>1</v>
      </c>
      <c r="AD21" s="12">
        <f t="shared" si="17"/>
        <v>217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8"/>
        <v>1</v>
      </c>
      <c r="AL21" s="12">
        <f t="shared" si="19"/>
        <v>1</v>
      </c>
      <c r="AM21" s="12">
        <f t="shared" si="20"/>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3">
      <c r="A22" s="5">
        <f t="shared" si="1"/>
        <v>0</v>
      </c>
      <c r="B22" s="5">
        <f t="shared" si="2"/>
        <v>0</v>
      </c>
      <c r="C22" s="14">
        <f t="shared" si="14"/>
        <v>216</v>
      </c>
      <c r="F22" s="241">
        <f>VLOOKUP(C22,Blad1!$A:$D,4,0)</f>
        <v>229</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21"/>
        <v/>
      </c>
      <c r="R22" s="179">
        <f t="shared" si="6"/>
        <v>229</v>
      </c>
      <c r="S22" s="12">
        <f t="shared" si="16"/>
        <v>216</v>
      </c>
      <c r="T22" s="18">
        <f t="shared" si="7"/>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8"/>
        <v>1</v>
      </c>
      <c r="Z22" s="12">
        <f t="shared" si="9"/>
        <v>1</v>
      </c>
      <c r="AA22" s="12">
        <f t="shared" si="10"/>
        <v>1</v>
      </c>
      <c r="AB22" s="12">
        <f t="shared" si="11"/>
        <v>1</v>
      </c>
      <c r="AD22" s="12">
        <f t="shared" si="17"/>
        <v>216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8"/>
        <v>1</v>
      </c>
      <c r="AL22" s="12">
        <f t="shared" si="19"/>
        <v>1</v>
      </c>
      <c r="AM22" s="12">
        <f t="shared" si="20"/>
        <v>1</v>
      </c>
      <c r="AP22" s="44"/>
      <c r="AQ22" s="52"/>
      <c r="AR22" s="53"/>
      <c r="AS22" s="36"/>
      <c r="AT22" s="142">
        <f>$C$4</f>
        <v>0</v>
      </c>
      <c r="AU22" s="36"/>
      <c r="AV22" s="36"/>
      <c r="AW22" s="60"/>
      <c r="AX22" s="141"/>
      <c r="AY22" s="37"/>
      <c r="AZ22" s="48">
        <f>AT22</f>
        <v>0</v>
      </c>
      <c r="BA22" s="37"/>
      <c r="BB22" s="38"/>
    </row>
    <row r="23" spans="1:55" ht="12" customHeight="1" thickTop="1" thickBot="1" x14ac:dyDescent="0.3">
      <c r="A23" s="5">
        <f t="shared" si="1"/>
        <v>0</v>
      </c>
      <c r="B23" s="5">
        <f t="shared" si="2"/>
        <v>0</v>
      </c>
      <c r="C23" s="14">
        <f t="shared" si="14"/>
        <v>215</v>
      </c>
      <c r="F23" s="241">
        <f>VLOOKUP(C23,Blad1!$A:$D,4,0)</f>
        <v>229</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21"/>
        <v/>
      </c>
      <c r="R23" s="179">
        <f t="shared" si="6"/>
        <v>229</v>
      </c>
      <c r="S23" s="12">
        <f t="shared" si="16"/>
        <v>215</v>
      </c>
      <c r="T23" s="18">
        <f t="shared" si="7"/>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8"/>
        <v>1</v>
      </c>
      <c r="Z23" s="12">
        <f t="shared" si="9"/>
        <v>1</v>
      </c>
      <c r="AA23" s="12">
        <f t="shared" si="10"/>
        <v>1</v>
      </c>
      <c r="AB23" s="12">
        <f t="shared" si="11"/>
        <v>1</v>
      </c>
      <c r="AD23" s="12">
        <f t="shared" si="17"/>
        <v>215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8"/>
        <v>1</v>
      </c>
      <c r="AL23" s="12">
        <f t="shared" si="19"/>
        <v>1</v>
      </c>
      <c r="AM23" s="12">
        <f t="shared" si="20"/>
        <v>1</v>
      </c>
      <c r="AV23" s="134"/>
      <c r="AW23" s="134"/>
      <c r="AX23" s="134"/>
    </row>
    <row r="24" spans="1:55" ht="12" customHeight="1" thickTop="1" thickBot="1" x14ac:dyDescent="0.3">
      <c r="A24" s="5">
        <f t="shared" si="1"/>
        <v>0</v>
      </c>
      <c r="B24" s="5">
        <f t="shared" si="2"/>
        <v>0</v>
      </c>
      <c r="C24" s="14">
        <f t="shared" si="14"/>
        <v>214</v>
      </c>
      <c r="F24" s="241">
        <f>VLOOKUP(C24,Blad1!$A:$D,4,0)</f>
        <v>228</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21"/>
        <v/>
      </c>
      <c r="R24" s="179">
        <f t="shared" si="6"/>
        <v>228</v>
      </c>
      <c r="S24" s="12">
        <f t="shared" si="16"/>
        <v>214</v>
      </c>
      <c r="T24" s="18">
        <f t="shared" si="7"/>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8"/>
        <v>1</v>
      </c>
      <c r="Z24" s="12">
        <f t="shared" si="9"/>
        <v>1</v>
      </c>
      <c r="AA24" s="12">
        <f t="shared" si="10"/>
        <v>1</v>
      </c>
      <c r="AB24" s="12">
        <f t="shared" si="11"/>
        <v>1</v>
      </c>
      <c r="AD24" s="12">
        <f t="shared" si="17"/>
        <v>214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8"/>
        <v>1</v>
      </c>
      <c r="AL24" s="12">
        <f t="shared" si="19"/>
        <v>1</v>
      </c>
      <c r="AM24" s="12">
        <f t="shared" si="20"/>
        <v>1</v>
      </c>
      <c r="AQ24" s="27" t="s">
        <v>6</v>
      </c>
      <c r="AR24" s="28"/>
      <c r="AS24" s="28" t="s">
        <v>8</v>
      </c>
      <c r="AT24" s="28"/>
      <c r="AU24" s="28"/>
      <c r="AV24" s="51"/>
      <c r="AW24" s="140"/>
      <c r="AX24" s="131"/>
      <c r="AY24" s="28" t="s">
        <v>9</v>
      </c>
      <c r="AZ24" s="28"/>
      <c r="BA24" s="28"/>
      <c r="BB24" s="29"/>
    </row>
    <row r="25" spans="1:55" ht="12" customHeight="1" thickTop="1" x14ac:dyDescent="0.25">
      <c r="A25" s="5">
        <f t="shared" si="1"/>
        <v>0</v>
      </c>
      <c r="B25" s="5">
        <f t="shared" si="2"/>
        <v>0</v>
      </c>
      <c r="C25" s="14">
        <f t="shared" si="14"/>
        <v>213</v>
      </c>
      <c r="E25" s="56"/>
      <c r="F25" s="241">
        <f>VLOOKUP(C25,Blad1!$A:$D,4,0)</f>
        <v>228</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21"/>
        <v/>
      </c>
      <c r="R25" s="179">
        <f t="shared" si="6"/>
        <v>228</v>
      </c>
      <c r="S25" s="12">
        <f t="shared" si="16"/>
        <v>213</v>
      </c>
      <c r="T25" s="18">
        <f t="shared" si="7"/>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8"/>
        <v>1</v>
      </c>
      <c r="Z25" s="12">
        <f t="shared" si="9"/>
        <v>1</v>
      </c>
      <c r="AA25" s="12">
        <f t="shared" si="10"/>
        <v>1</v>
      </c>
      <c r="AB25" s="12">
        <f t="shared" si="11"/>
        <v>1</v>
      </c>
      <c r="AD25" s="12">
        <f t="shared" si="17"/>
        <v>213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8"/>
        <v>1</v>
      </c>
      <c r="AL25" s="12">
        <f t="shared" si="19"/>
        <v>1</v>
      </c>
      <c r="AM25" s="12">
        <f t="shared" si="20"/>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3">
      <c r="A26" s="5">
        <f t="shared" si="1"/>
        <v>0</v>
      </c>
      <c r="B26" s="5">
        <f t="shared" si="2"/>
        <v>0</v>
      </c>
      <c r="C26" s="14">
        <f t="shared" si="14"/>
        <v>212</v>
      </c>
      <c r="F26" s="241">
        <f>VLOOKUP(C26,Blad1!$A:$D,4,0)</f>
        <v>227</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21"/>
        <v/>
      </c>
      <c r="R26" s="179">
        <f t="shared" si="6"/>
        <v>227</v>
      </c>
      <c r="S26" s="12">
        <f t="shared" si="16"/>
        <v>212</v>
      </c>
      <c r="T26" s="18">
        <f t="shared" si="7"/>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8"/>
        <v>1</v>
      </c>
      <c r="Z26" s="12">
        <f t="shared" si="9"/>
        <v>1</v>
      </c>
      <c r="AA26" s="12">
        <f t="shared" si="10"/>
        <v>1</v>
      </c>
      <c r="AB26" s="12">
        <f t="shared" si="11"/>
        <v>1</v>
      </c>
      <c r="AD26" s="12">
        <f t="shared" si="17"/>
        <v>212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8"/>
        <v>1</v>
      </c>
      <c r="AL26" s="12">
        <f t="shared" si="19"/>
        <v>1</v>
      </c>
      <c r="AM26" s="12">
        <f t="shared" si="20"/>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3">AZ18</f>
        <v>0</v>
      </c>
      <c r="BA26" s="26">
        <f t="shared" si="23"/>
        <v>0</v>
      </c>
      <c r="BB26" s="22">
        <f t="shared" si="23"/>
        <v>0</v>
      </c>
    </row>
    <row r="27" spans="1:55" ht="12" customHeight="1" thickTop="1" thickBot="1" x14ac:dyDescent="0.3">
      <c r="A27" s="5">
        <f t="shared" si="1"/>
        <v>0</v>
      </c>
      <c r="B27" s="5">
        <f t="shared" si="2"/>
        <v>0</v>
      </c>
      <c r="C27" s="14">
        <f t="shared" si="14"/>
        <v>211</v>
      </c>
      <c r="F27" s="241">
        <f>VLOOKUP(C27,Blad1!$A:$D,4,0)</f>
        <v>227</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21"/>
        <v/>
      </c>
      <c r="R27" s="179">
        <f t="shared" si="6"/>
        <v>227</v>
      </c>
      <c r="S27" s="12">
        <f t="shared" si="16"/>
        <v>211</v>
      </c>
      <c r="T27" s="18">
        <f t="shared" si="7"/>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8"/>
        <v>1</v>
      </c>
      <c r="Z27" s="12">
        <f t="shared" si="9"/>
        <v>1</v>
      </c>
      <c r="AA27" s="12">
        <f t="shared" si="10"/>
        <v>1</v>
      </c>
      <c r="AB27" s="12">
        <f t="shared" si="11"/>
        <v>1</v>
      </c>
      <c r="AD27" s="12">
        <f t="shared" si="17"/>
        <v>211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8"/>
        <v>1</v>
      </c>
      <c r="AL27" s="12">
        <f t="shared" si="19"/>
        <v>1</v>
      </c>
      <c r="AM27" s="12">
        <f t="shared" si="20"/>
        <v>1</v>
      </c>
      <c r="AQ27" s="49" t="s">
        <v>22</v>
      </c>
      <c r="AR27" s="50">
        <v>0.6</v>
      </c>
      <c r="AS27" s="124">
        <f>IF(AS19=0,0,VLOOKUP("Basis",$L:$R,7,FALSE))</f>
        <v>0</v>
      </c>
      <c r="AT27" s="19">
        <f>AT19</f>
        <v>0</v>
      </c>
      <c r="AU27" s="20">
        <f t="shared" ref="AU27:AV28" si="24">AU19</f>
        <v>0</v>
      </c>
      <c r="AV27" s="20">
        <f t="shared" si="24"/>
        <v>0</v>
      </c>
      <c r="AW27" s="132"/>
      <c r="AX27" s="133"/>
      <c r="AY27" s="125">
        <f>IF(AY19=0,0,VLOOKUP("Basis",$O:$T,4,FALSE))</f>
        <v>0</v>
      </c>
      <c r="AZ27" s="47">
        <f t="shared" si="23"/>
        <v>0</v>
      </c>
      <c r="BA27" s="26">
        <f t="shared" si="23"/>
        <v>0</v>
      </c>
      <c r="BB27" s="22">
        <f t="shared" si="23"/>
        <v>0</v>
      </c>
    </row>
    <row r="28" spans="1:55" ht="12" customHeight="1" thickTop="1" thickBot="1" x14ac:dyDescent="0.3">
      <c r="A28" s="5">
        <f t="shared" si="1"/>
        <v>0</v>
      </c>
      <c r="B28" s="5">
        <f t="shared" si="2"/>
        <v>0</v>
      </c>
      <c r="C28" s="14">
        <f t="shared" si="14"/>
        <v>210</v>
      </c>
      <c r="F28" s="241">
        <f>VLOOKUP(C28,Blad1!$A:$D,4,0)</f>
        <v>226</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21"/>
        <v/>
      </c>
      <c r="R28" s="179">
        <f t="shared" si="6"/>
        <v>226</v>
      </c>
      <c r="S28" s="12">
        <f t="shared" si="16"/>
        <v>210</v>
      </c>
      <c r="T28" s="18">
        <f t="shared" si="7"/>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8"/>
        <v>1</v>
      </c>
      <c r="Z28" s="12">
        <f t="shared" si="9"/>
        <v>1</v>
      </c>
      <c r="AA28" s="12">
        <f t="shared" si="10"/>
        <v>1</v>
      </c>
      <c r="AB28" s="12">
        <f t="shared" si="11"/>
        <v>1</v>
      </c>
      <c r="AD28" s="12">
        <f t="shared" si="17"/>
        <v>210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8"/>
        <v>1</v>
      </c>
      <c r="AL28" s="12">
        <f t="shared" si="19"/>
        <v>1</v>
      </c>
      <c r="AM28" s="12">
        <f t="shared" si="20"/>
        <v>1</v>
      </c>
      <c r="AQ28" s="49" t="s">
        <v>23</v>
      </c>
      <c r="AR28" s="50">
        <v>0.2</v>
      </c>
      <c r="AS28" s="124">
        <f>IF(AS20=0,0,VLOOKUP("Breedte",$L:$R,7,FALSE))</f>
        <v>0</v>
      </c>
      <c r="AT28" s="19">
        <f>AT20</f>
        <v>0</v>
      </c>
      <c r="AU28" s="20">
        <f t="shared" si="24"/>
        <v>0</v>
      </c>
      <c r="AV28" s="20">
        <f t="shared" si="24"/>
        <v>0</v>
      </c>
      <c r="AW28" s="132"/>
      <c r="AX28" s="133"/>
      <c r="AY28" s="125">
        <f>IF(AY20=0,0,VLOOKUP("Breedte",$O:$T,4,FALSE))</f>
        <v>0</v>
      </c>
      <c r="AZ28" s="47">
        <f t="shared" si="23"/>
        <v>0</v>
      </c>
      <c r="BA28" s="26">
        <f t="shared" si="23"/>
        <v>0</v>
      </c>
      <c r="BB28" s="22">
        <f t="shared" si="23"/>
        <v>0</v>
      </c>
    </row>
    <row r="29" spans="1:55" ht="12" customHeight="1" thickTop="1" thickBot="1" x14ac:dyDescent="0.3">
      <c r="A29" s="5">
        <f t="shared" si="1"/>
        <v>0</v>
      </c>
      <c r="B29" s="5">
        <f t="shared" si="2"/>
        <v>0</v>
      </c>
      <c r="C29" s="14">
        <f t="shared" si="14"/>
        <v>209</v>
      </c>
      <c r="F29" s="241">
        <f>VLOOKUP(C29,Blad1!$A:$D,4,0)</f>
        <v>225</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21"/>
        <v/>
      </c>
      <c r="R29" s="179">
        <f t="shared" si="6"/>
        <v>225</v>
      </c>
      <c r="S29" s="12">
        <f t="shared" si="16"/>
        <v>209</v>
      </c>
      <c r="T29" s="18">
        <f t="shared" si="7"/>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8"/>
        <v>1</v>
      </c>
      <c r="Z29" s="12">
        <f t="shared" si="9"/>
        <v>1</v>
      </c>
      <c r="AA29" s="12">
        <f t="shared" si="10"/>
        <v>1</v>
      </c>
      <c r="AB29" s="12">
        <f t="shared" si="11"/>
        <v>1</v>
      </c>
      <c r="AD29" s="12">
        <f t="shared" si="17"/>
        <v>209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8"/>
        <v>1</v>
      </c>
      <c r="AL29" s="12">
        <f t="shared" si="19"/>
        <v>1</v>
      </c>
      <c r="AM29" s="12">
        <f t="shared" si="20"/>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3">
      <c r="A30" s="5">
        <f t="shared" si="1"/>
        <v>0</v>
      </c>
      <c r="B30" s="5">
        <f t="shared" si="2"/>
        <v>0</v>
      </c>
      <c r="C30" s="14">
        <f t="shared" si="14"/>
        <v>208</v>
      </c>
      <c r="F30" s="241">
        <f>VLOOKUP(C30,Blad1!$A:$D,4,0)</f>
        <v>225</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21"/>
        <v/>
      </c>
      <c r="R30" s="179">
        <f t="shared" si="6"/>
        <v>225</v>
      </c>
      <c r="S30" s="12">
        <f t="shared" si="16"/>
        <v>208</v>
      </c>
      <c r="T30" s="18">
        <f t="shared" si="7"/>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8"/>
        <v>1</v>
      </c>
      <c r="Z30" s="12">
        <f t="shared" si="9"/>
        <v>1</v>
      </c>
      <c r="AA30" s="12">
        <f t="shared" si="10"/>
        <v>1</v>
      </c>
      <c r="AB30" s="12">
        <f t="shared" si="11"/>
        <v>1</v>
      </c>
      <c r="AD30" s="12">
        <f t="shared" si="17"/>
        <v>208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8"/>
        <v>1</v>
      </c>
      <c r="AL30" s="12">
        <f t="shared" si="19"/>
        <v>1</v>
      </c>
      <c r="AM30" s="12">
        <f t="shared" si="20"/>
        <v>1</v>
      </c>
      <c r="AQ30" s="52"/>
      <c r="AR30" s="53"/>
      <c r="AS30" s="36"/>
      <c r="AT30" s="142">
        <f>$C$4</f>
        <v>0</v>
      </c>
      <c r="AU30" s="36"/>
      <c r="AV30" s="36"/>
      <c r="AW30" s="136"/>
      <c r="AX30" s="136"/>
      <c r="AY30" s="37"/>
      <c r="AZ30" s="48">
        <f>AT30</f>
        <v>0</v>
      </c>
      <c r="BA30" s="37"/>
      <c r="BB30" s="38"/>
    </row>
    <row r="31" spans="1:55" ht="12" customHeight="1" thickTop="1" thickBot="1" x14ac:dyDescent="0.3">
      <c r="A31" s="5">
        <f t="shared" si="1"/>
        <v>0</v>
      </c>
      <c r="B31" s="5">
        <f t="shared" si="2"/>
        <v>0</v>
      </c>
      <c r="C31" s="14">
        <f t="shared" si="14"/>
        <v>207</v>
      </c>
      <c r="F31" s="241">
        <f>VLOOKUP(C31,Blad1!$A:$D,4,0)</f>
        <v>224</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21"/>
        <v/>
      </c>
      <c r="R31" s="179">
        <f t="shared" si="6"/>
        <v>224</v>
      </c>
      <c r="S31" s="12">
        <f t="shared" si="16"/>
        <v>207</v>
      </c>
      <c r="T31" s="18">
        <f t="shared" si="7"/>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8"/>
        <v>1</v>
      </c>
      <c r="Z31" s="12">
        <f t="shared" si="9"/>
        <v>1</v>
      </c>
      <c r="AA31" s="12">
        <f t="shared" si="10"/>
        <v>1</v>
      </c>
      <c r="AB31" s="12">
        <f t="shared" si="11"/>
        <v>1</v>
      </c>
      <c r="AD31" s="12">
        <f t="shared" si="17"/>
        <v>207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8"/>
        <v>1</v>
      </c>
      <c r="AL31" s="12">
        <f t="shared" si="19"/>
        <v>1</v>
      </c>
      <c r="AM31" s="12">
        <f t="shared" si="20"/>
        <v>1</v>
      </c>
      <c r="AQ31" s="60"/>
      <c r="AR31" s="60"/>
      <c r="AS31" s="60"/>
      <c r="AT31" s="60"/>
      <c r="AU31" s="60"/>
      <c r="AV31" s="60"/>
      <c r="AW31" s="135"/>
      <c r="AX31" s="135"/>
      <c r="AY31" s="60"/>
      <c r="AZ31" s="60"/>
      <c r="BA31" s="60"/>
      <c r="BB31" s="60"/>
    </row>
    <row r="32" spans="1:55" ht="12" customHeight="1" thickTop="1" x14ac:dyDescent="0.25">
      <c r="A32" s="5">
        <f t="shared" si="1"/>
        <v>0</v>
      </c>
      <c r="B32" s="5">
        <f t="shared" si="2"/>
        <v>0</v>
      </c>
      <c r="C32" s="14">
        <f t="shared" si="14"/>
        <v>206</v>
      </c>
      <c r="F32" s="241">
        <f>VLOOKUP(C32,Blad1!$A:$D,4,0)</f>
        <v>224</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21"/>
        <v/>
      </c>
      <c r="R32" s="179">
        <f t="shared" si="6"/>
        <v>224</v>
      </c>
      <c r="S32" s="12">
        <f t="shared" si="16"/>
        <v>206</v>
      </c>
      <c r="T32" s="18">
        <f t="shared" si="7"/>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8"/>
        <v>1</v>
      </c>
      <c r="Z32" s="12">
        <f t="shared" si="9"/>
        <v>1</v>
      </c>
      <c r="AA32" s="12">
        <f t="shared" si="10"/>
        <v>1</v>
      </c>
      <c r="AB32" s="12">
        <f t="shared" si="11"/>
        <v>1</v>
      </c>
      <c r="AD32" s="12">
        <f t="shared" si="17"/>
        <v>206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8"/>
        <v>1</v>
      </c>
      <c r="AL32" s="12">
        <f t="shared" si="19"/>
        <v>1</v>
      </c>
      <c r="AM32" s="12">
        <f t="shared" si="20"/>
        <v>1</v>
      </c>
      <c r="AQ32" s="49" t="s">
        <v>24</v>
      </c>
      <c r="AR32" s="51"/>
      <c r="AS32" s="122"/>
      <c r="AT32" s="51"/>
      <c r="AU32" s="51"/>
      <c r="AV32" s="51"/>
      <c r="AW32" s="51"/>
      <c r="AX32" s="51"/>
      <c r="AY32" s="51"/>
      <c r="AZ32" s="51"/>
      <c r="BA32" s="51"/>
      <c r="BB32" s="55"/>
    </row>
    <row r="33" spans="1:54" ht="12" customHeight="1" x14ac:dyDescent="0.25">
      <c r="A33" s="5">
        <f t="shared" si="1"/>
        <v>0</v>
      </c>
      <c r="B33" s="5">
        <f t="shared" si="2"/>
        <v>0</v>
      </c>
      <c r="C33" s="14">
        <f t="shared" si="14"/>
        <v>205</v>
      </c>
      <c r="F33" s="241">
        <f>VLOOKUP(C33,Blad1!$A:$D,4,0)</f>
        <v>223</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21"/>
        <v/>
      </c>
      <c r="R33" s="179">
        <f t="shared" si="6"/>
        <v>223</v>
      </c>
      <c r="S33" s="12">
        <f t="shared" si="16"/>
        <v>205</v>
      </c>
      <c r="T33" s="18">
        <f t="shared" si="7"/>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8"/>
        <v>1</v>
      </c>
      <c r="Z33" s="12">
        <f t="shared" si="9"/>
        <v>1</v>
      </c>
      <c r="AA33" s="12">
        <f t="shared" si="10"/>
        <v>1</v>
      </c>
      <c r="AB33" s="12">
        <f t="shared" si="11"/>
        <v>1</v>
      </c>
      <c r="AD33" s="12">
        <f t="shared" si="17"/>
        <v>205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8"/>
        <v>1</v>
      </c>
      <c r="AL33" s="12">
        <f t="shared" si="19"/>
        <v>1</v>
      </c>
      <c r="AM33" s="12">
        <f t="shared" si="20"/>
        <v>1</v>
      </c>
      <c r="AQ33" s="253" t="e">
        <f>VLOOKUP(AQ32,L8:Q275,6,FALSE)</f>
        <v>#N/A</v>
      </c>
      <c r="AR33" s="254"/>
      <c r="AS33" s="254"/>
      <c r="AT33" s="254"/>
      <c r="AU33" s="254"/>
      <c r="AV33" s="254"/>
      <c r="AW33" s="254"/>
      <c r="AX33" s="254"/>
      <c r="AY33" s="254"/>
      <c r="AZ33" s="254"/>
      <c r="BA33" s="254"/>
      <c r="BB33" s="255"/>
    </row>
    <row r="34" spans="1:54" ht="12" customHeight="1" x14ac:dyDescent="0.25">
      <c r="A34" s="5">
        <f t="shared" si="1"/>
        <v>0</v>
      </c>
      <c r="B34" s="5">
        <f t="shared" si="2"/>
        <v>0</v>
      </c>
      <c r="C34" s="14">
        <f t="shared" si="14"/>
        <v>204</v>
      </c>
      <c r="F34" s="241">
        <f>VLOOKUP(C34,Blad1!$A:$D,4,0)</f>
        <v>223</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21"/>
        <v/>
      </c>
      <c r="R34" s="179">
        <f t="shared" si="6"/>
        <v>223</v>
      </c>
      <c r="S34" s="12">
        <f t="shared" si="16"/>
        <v>204</v>
      </c>
      <c r="T34" s="18">
        <f t="shared" si="7"/>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8"/>
        <v>1</v>
      </c>
      <c r="Z34" s="12">
        <f t="shared" si="9"/>
        <v>1</v>
      </c>
      <c r="AA34" s="12">
        <f t="shared" si="10"/>
        <v>1</v>
      </c>
      <c r="AB34" s="12">
        <f t="shared" si="11"/>
        <v>1</v>
      </c>
      <c r="AD34" s="12">
        <f t="shared" si="17"/>
        <v>204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8"/>
        <v>1</v>
      </c>
      <c r="AL34" s="12">
        <f t="shared" si="19"/>
        <v>1</v>
      </c>
      <c r="AM34" s="12">
        <f t="shared" si="20"/>
        <v>1</v>
      </c>
      <c r="AQ34" s="49" t="s">
        <v>22</v>
      </c>
      <c r="AR34" s="51"/>
      <c r="AS34" s="122"/>
      <c r="AT34" s="51"/>
      <c r="AU34" s="51"/>
      <c r="AV34" s="51"/>
      <c r="AW34" s="51"/>
      <c r="AX34" s="51"/>
      <c r="AY34" s="51"/>
      <c r="AZ34" s="51"/>
      <c r="BA34" s="51"/>
      <c r="BB34" s="55"/>
    </row>
    <row r="35" spans="1:54" ht="24" customHeight="1" x14ac:dyDescent="0.25">
      <c r="A35" s="5">
        <f t="shared" si="1"/>
        <v>0</v>
      </c>
      <c r="B35" s="5">
        <f t="shared" si="2"/>
        <v>0</v>
      </c>
      <c r="C35" s="14">
        <f t="shared" si="14"/>
        <v>203</v>
      </c>
      <c r="F35" s="241">
        <f>VLOOKUP(C35,Blad1!$A:$D,4,0)</f>
        <v>222</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21"/>
        <v/>
      </c>
      <c r="R35" s="179">
        <f t="shared" si="6"/>
        <v>222</v>
      </c>
      <c r="S35" s="12">
        <f t="shared" si="16"/>
        <v>203</v>
      </c>
      <c r="T35" s="18">
        <f t="shared" si="7"/>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8"/>
        <v>1</v>
      </c>
      <c r="Z35" s="12">
        <f t="shared" si="9"/>
        <v>1</v>
      </c>
      <c r="AA35" s="12">
        <f t="shared" si="10"/>
        <v>1</v>
      </c>
      <c r="AB35" s="12">
        <f t="shared" si="11"/>
        <v>1</v>
      </c>
      <c r="AD35" s="12">
        <f t="shared" si="17"/>
        <v>203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56" t="e">
        <f>VLOOKUP(AQ34,L8:Q275,6,FALSE)</f>
        <v>#N/A</v>
      </c>
      <c r="AR35" s="257"/>
      <c r="AS35" s="257"/>
      <c r="AT35" s="257"/>
      <c r="AU35" s="257"/>
      <c r="AV35" s="257"/>
      <c r="AW35" s="257"/>
      <c r="AX35" s="257"/>
      <c r="AY35" s="257"/>
      <c r="AZ35" s="257"/>
      <c r="BA35" s="257"/>
      <c r="BB35" s="258"/>
    </row>
    <row r="36" spans="1:54" ht="12" customHeight="1" x14ac:dyDescent="0.25">
      <c r="A36" s="5">
        <f t="shared" si="1"/>
        <v>0</v>
      </c>
      <c r="B36" s="5">
        <f t="shared" si="2"/>
        <v>0</v>
      </c>
      <c r="C36" s="14">
        <f t="shared" si="14"/>
        <v>202</v>
      </c>
      <c r="F36" s="241">
        <f>VLOOKUP(C36,Blad1!$A:$D,4,0)</f>
        <v>221</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21"/>
        <v/>
      </c>
      <c r="R36" s="179">
        <f t="shared" si="6"/>
        <v>221</v>
      </c>
      <c r="S36" s="12">
        <f t="shared" si="16"/>
        <v>202</v>
      </c>
      <c r="T36" s="18">
        <f t="shared" si="7"/>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8"/>
        <v>1</v>
      </c>
      <c r="Z36" s="12">
        <f t="shared" si="9"/>
        <v>1</v>
      </c>
      <c r="AA36" s="12">
        <f t="shared" si="10"/>
        <v>1</v>
      </c>
      <c r="AB36" s="12">
        <f t="shared" si="11"/>
        <v>1</v>
      </c>
      <c r="AD36" s="12">
        <f t="shared" si="17"/>
        <v>202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8"/>
        <v>1</v>
      </c>
      <c r="AL36" s="12">
        <f t="shared" si="19"/>
        <v>1</v>
      </c>
      <c r="AM36" s="12">
        <f t="shared" si="20"/>
        <v>1</v>
      </c>
      <c r="AQ36" s="49" t="s">
        <v>23</v>
      </c>
      <c r="AR36" s="51"/>
      <c r="AS36" s="122"/>
      <c r="AT36" s="51"/>
      <c r="AU36" s="51"/>
      <c r="AV36" s="51"/>
      <c r="AW36" s="51"/>
      <c r="AX36" s="51"/>
      <c r="AY36" s="51"/>
      <c r="AZ36" s="51"/>
      <c r="BA36" s="51"/>
      <c r="BB36" s="55"/>
    </row>
    <row r="37" spans="1:54" ht="12" customHeight="1" thickBot="1" x14ac:dyDescent="0.3">
      <c r="A37" s="5">
        <f t="shared" si="1"/>
        <v>0</v>
      </c>
      <c r="B37" s="5">
        <f t="shared" si="2"/>
        <v>0</v>
      </c>
      <c r="C37" s="14">
        <f t="shared" si="14"/>
        <v>201</v>
      </c>
      <c r="F37" s="241">
        <f>VLOOKUP(C37,Blad1!$A:$D,4,0)</f>
        <v>221</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21"/>
        <v/>
      </c>
      <c r="R37" s="179">
        <f t="shared" si="6"/>
        <v>221</v>
      </c>
      <c r="S37" s="12">
        <f t="shared" si="16"/>
        <v>201</v>
      </c>
      <c r="T37" s="18">
        <f t="shared" si="7"/>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8"/>
        <v>1</v>
      </c>
      <c r="Z37" s="12">
        <f t="shared" si="9"/>
        <v>1</v>
      </c>
      <c r="AA37" s="12">
        <f t="shared" si="10"/>
        <v>1</v>
      </c>
      <c r="AB37" s="12">
        <f t="shared" si="11"/>
        <v>1</v>
      </c>
      <c r="AD37" s="12">
        <f t="shared" si="17"/>
        <v>201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8"/>
        <v>1</v>
      </c>
      <c r="AL37" s="12">
        <f t="shared" si="19"/>
        <v>1</v>
      </c>
      <c r="AM37" s="12">
        <f t="shared" si="20"/>
        <v>1</v>
      </c>
      <c r="AQ37" s="247" t="e">
        <f>VLOOKUP(AQ36,L8:T275,6,FALSE)</f>
        <v>#N/A</v>
      </c>
      <c r="AR37" s="248"/>
      <c r="AS37" s="248"/>
      <c r="AT37" s="248"/>
      <c r="AU37" s="248"/>
      <c r="AV37" s="248"/>
      <c r="AW37" s="248"/>
      <c r="AX37" s="248"/>
      <c r="AY37" s="248"/>
      <c r="AZ37" s="248"/>
      <c r="BA37" s="248"/>
      <c r="BB37" s="249"/>
    </row>
    <row r="38" spans="1:54" ht="12" customHeight="1" thickTop="1" x14ac:dyDescent="0.25">
      <c r="A38" s="5">
        <f t="shared" si="1"/>
        <v>0</v>
      </c>
      <c r="B38" s="5">
        <f t="shared" si="2"/>
        <v>0</v>
      </c>
      <c r="C38" s="14">
        <f t="shared" si="14"/>
        <v>200</v>
      </c>
      <c r="F38" s="241">
        <f>VLOOKUP(C38,Blad1!$A:$D,4,0)</f>
        <v>220</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21"/>
        <v/>
      </c>
      <c r="R38" s="179">
        <f t="shared" si="6"/>
        <v>220</v>
      </c>
      <c r="S38" s="12">
        <f t="shared" si="16"/>
        <v>200</v>
      </c>
      <c r="T38" s="18">
        <f t="shared" si="7"/>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8"/>
        <v>1</v>
      </c>
      <c r="Z38" s="12">
        <f t="shared" si="9"/>
        <v>1</v>
      </c>
      <c r="AA38" s="12">
        <f t="shared" si="10"/>
        <v>1</v>
      </c>
      <c r="AB38" s="12">
        <f t="shared" si="11"/>
        <v>1</v>
      </c>
      <c r="AD38" s="12">
        <f t="shared" si="17"/>
        <v>200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8"/>
        <v>1</v>
      </c>
      <c r="AL38" s="12">
        <f t="shared" si="19"/>
        <v>1</v>
      </c>
      <c r="AM38" s="12">
        <f t="shared" si="20"/>
        <v>1</v>
      </c>
    </row>
    <row r="39" spans="1:54" ht="12" customHeight="1" x14ac:dyDescent="0.25">
      <c r="A39" s="5">
        <f t="shared" si="1"/>
        <v>0</v>
      </c>
      <c r="B39" s="5">
        <f t="shared" si="2"/>
        <v>0</v>
      </c>
      <c r="C39" s="14">
        <f t="shared" si="14"/>
        <v>199</v>
      </c>
      <c r="F39" s="241">
        <f>VLOOKUP(C39,Blad1!$A:$D,4,0)</f>
        <v>220</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21"/>
        <v/>
      </c>
      <c r="R39" s="179">
        <f t="shared" si="6"/>
        <v>220</v>
      </c>
      <c r="S39" s="12">
        <f t="shared" si="16"/>
        <v>199</v>
      </c>
      <c r="T39" s="18">
        <f t="shared" si="7"/>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8"/>
        <v>1</v>
      </c>
      <c r="Z39" s="12">
        <f t="shared" si="9"/>
        <v>1</v>
      </c>
      <c r="AA39" s="12">
        <f t="shared" si="10"/>
        <v>1</v>
      </c>
      <c r="AB39" s="12">
        <f t="shared" si="11"/>
        <v>1</v>
      </c>
      <c r="AD39" s="12">
        <f t="shared" si="17"/>
        <v>199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8"/>
        <v>1</v>
      </c>
      <c r="AL39" s="12">
        <f t="shared" si="19"/>
        <v>1</v>
      </c>
      <c r="AM39" s="12">
        <f t="shared" si="20"/>
        <v>1</v>
      </c>
    </row>
    <row r="40" spans="1:54" ht="12" customHeight="1" x14ac:dyDescent="0.25">
      <c r="A40" s="5">
        <f t="shared" si="1"/>
        <v>0</v>
      </c>
      <c r="B40" s="5">
        <f t="shared" si="2"/>
        <v>0</v>
      </c>
      <c r="C40" s="14">
        <f t="shared" si="14"/>
        <v>198</v>
      </c>
      <c r="F40" s="241">
        <f>VLOOKUP(C40,Blad1!$A:$D,4,0)</f>
        <v>219</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21"/>
        <v/>
      </c>
      <c r="R40" s="179">
        <f t="shared" si="6"/>
        <v>219</v>
      </c>
      <c r="S40" s="12">
        <f t="shared" si="16"/>
        <v>198</v>
      </c>
      <c r="T40" s="18">
        <f t="shared" si="7"/>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8"/>
        <v>1</v>
      </c>
      <c r="Z40" s="12">
        <f t="shared" si="9"/>
        <v>1</v>
      </c>
      <c r="AA40" s="12">
        <f t="shared" si="10"/>
        <v>1</v>
      </c>
      <c r="AB40" s="12">
        <f t="shared" si="11"/>
        <v>1</v>
      </c>
      <c r="AD40" s="12">
        <f t="shared" si="17"/>
        <v>198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8"/>
        <v>1</v>
      </c>
      <c r="AL40" s="12">
        <f t="shared" si="19"/>
        <v>1</v>
      </c>
      <c r="AM40" s="12">
        <f t="shared" si="20"/>
        <v>1</v>
      </c>
    </row>
    <row r="41" spans="1:54" ht="12" customHeight="1" x14ac:dyDescent="0.25">
      <c r="A41" s="5">
        <f t="shared" si="1"/>
        <v>0</v>
      </c>
      <c r="B41" s="5">
        <f t="shared" si="2"/>
        <v>0</v>
      </c>
      <c r="C41" s="14">
        <f t="shared" si="14"/>
        <v>197</v>
      </c>
      <c r="F41" s="241">
        <f>VLOOKUP(C41,Blad1!$A:$D,4,0)</f>
        <v>219</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21"/>
        <v/>
      </c>
      <c r="R41" s="179">
        <f t="shared" si="6"/>
        <v>219</v>
      </c>
      <c r="S41" s="12">
        <f t="shared" si="16"/>
        <v>197</v>
      </c>
      <c r="T41" s="18">
        <f t="shared" si="7"/>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8"/>
        <v>1</v>
      </c>
      <c r="Z41" s="12">
        <f t="shared" si="9"/>
        <v>1</v>
      </c>
      <c r="AA41" s="12">
        <f t="shared" si="10"/>
        <v>1</v>
      </c>
      <c r="AB41" s="12">
        <f t="shared" si="11"/>
        <v>1</v>
      </c>
      <c r="AD41" s="12">
        <f t="shared" si="17"/>
        <v>197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8"/>
        <v>1</v>
      </c>
      <c r="AL41" s="12">
        <f t="shared" si="19"/>
        <v>1</v>
      </c>
      <c r="AM41" s="12">
        <f t="shared" si="20"/>
        <v>1</v>
      </c>
    </row>
    <row r="42" spans="1:54" ht="12" customHeight="1" x14ac:dyDescent="0.25">
      <c r="A42" s="5">
        <f t="shared" si="1"/>
        <v>0</v>
      </c>
      <c r="B42" s="5">
        <f t="shared" si="2"/>
        <v>0</v>
      </c>
      <c r="C42" s="14">
        <f t="shared" si="14"/>
        <v>196</v>
      </c>
      <c r="F42" s="241">
        <f>VLOOKUP(C42,Blad1!$A:$D,4,0)</f>
        <v>218</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21"/>
        <v/>
      </c>
      <c r="R42" s="179">
        <f t="shared" si="6"/>
        <v>218</v>
      </c>
      <c r="S42" s="12">
        <f t="shared" si="16"/>
        <v>196</v>
      </c>
      <c r="T42" s="18">
        <f t="shared" si="7"/>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8"/>
        <v>1</v>
      </c>
      <c r="Z42" s="12">
        <f t="shared" si="9"/>
        <v>1</v>
      </c>
      <c r="AA42" s="12">
        <f t="shared" si="10"/>
        <v>1</v>
      </c>
      <c r="AB42" s="12">
        <f t="shared" si="11"/>
        <v>1</v>
      </c>
      <c r="AD42" s="12">
        <f t="shared" si="17"/>
        <v>196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8"/>
        <v>1</v>
      </c>
      <c r="AL42" s="12">
        <f t="shared" si="19"/>
        <v>1</v>
      </c>
      <c r="AM42" s="12">
        <f t="shared" si="20"/>
        <v>1</v>
      </c>
    </row>
    <row r="43" spans="1:54" ht="12" customHeight="1" x14ac:dyDescent="0.25">
      <c r="A43" s="5">
        <f t="shared" si="1"/>
        <v>0</v>
      </c>
      <c r="B43" s="5">
        <f t="shared" si="2"/>
        <v>0</v>
      </c>
      <c r="C43" s="14">
        <f t="shared" si="14"/>
        <v>195</v>
      </c>
      <c r="F43" s="241">
        <f>VLOOKUP(C43,Blad1!$A:$D,4,0)</f>
        <v>218</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21"/>
        <v/>
      </c>
      <c r="R43" s="179">
        <f t="shared" si="6"/>
        <v>218</v>
      </c>
      <c r="S43" s="12">
        <f t="shared" si="16"/>
        <v>195</v>
      </c>
      <c r="T43" s="18">
        <f t="shared" si="7"/>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8"/>
        <v>1</v>
      </c>
      <c r="Z43" s="12">
        <f t="shared" si="9"/>
        <v>1</v>
      </c>
      <c r="AA43" s="12">
        <f t="shared" si="10"/>
        <v>1</v>
      </c>
      <c r="AB43" s="12">
        <f t="shared" si="11"/>
        <v>1</v>
      </c>
      <c r="AD43" s="12">
        <f t="shared" si="17"/>
        <v>195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8"/>
        <v>1</v>
      </c>
      <c r="AL43" s="12">
        <f t="shared" si="19"/>
        <v>1</v>
      </c>
      <c r="AM43" s="12">
        <f t="shared" si="20"/>
        <v>1</v>
      </c>
    </row>
    <row r="44" spans="1:54" ht="12" customHeight="1" x14ac:dyDescent="0.25">
      <c r="A44" s="5">
        <f t="shared" si="1"/>
        <v>0</v>
      </c>
      <c r="B44" s="5">
        <f t="shared" si="2"/>
        <v>0</v>
      </c>
      <c r="C44" s="14">
        <f t="shared" si="14"/>
        <v>194</v>
      </c>
      <c r="F44" s="241">
        <f>VLOOKUP(C44,Blad1!$A:$D,4,0)</f>
        <v>217</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21"/>
        <v/>
      </c>
      <c r="R44" s="179">
        <f t="shared" si="6"/>
        <v>217</v>
      </c>
      <c r="S44" s="12">
        <f t="shared" si="16"/>
        <v>194</v>
      </c>
      <c r="T44" s="18">
        <f t="shared" si="7"/>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8"/>
        <v>1</v>
      </c>
      <c r="Z44" s="12">
        <f t="shared" si="9"/>
        <v>1</v>
      </c>
      <c r="AA44" s="12">
        <f t="shared" si="10"/>
        <v>1</v>
      </c>
      <c r="AB44" s="12">
        <f t="shared" si="11"/>
        <v>1</v>
      </c>
      <c r="AD44" s="12">
        <f t="shared" si="17"/>
        <v>194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8"/>
        <v>1</v>
      </c>
      <c r="AL44" s="12">
        <f t="shared" si="19"/>
        <v>1</v>
      </c>
      <c r="AM44" s="12">
        <f t="shared" si="20"/>
        <v>1</v>
      </c>
    </row>
    <row r="45" spans="1:54" ht="12" customHeight="1" x14ac:dyDescent="0.25">
      <c r="A45" s="5">
        <f t="shared" si="1"/>
        <v>0</v>
      </c>
      <c r="B45" s="5">
        <f t="shared" si="2"/>
        <v>0</v>
      </c>
      <c r="C45" s="14">
        <f t="shared" si="14"/>
        <v>193</v>
      </c>
      <c r="F45" s="241">
        <f>VLOOKUP(C45,Blad1!$A:$D,4,0)</f>
        <v>216</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21"/>
        <v/>
      </c>
      <c r="R45" s="179">
        <f t="shared" si="6"/>
        <v>216</v>
      </c>
      <c r="S45" s="12">
        <f t="shared" si="16"/>
        <v>193</v>
      </c>
      <c r="T45" s="18">
        <f t="shared" si="7"/>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8"/>
        <v>1</v>
      </c>
      <c r="Z45" s="12">
        <f t="shared" si="9"/>
        <v>1</v>
      </c>
      <c r="AA45" s="12">
        <f t="shared" si="10"/>
        <v>1</v>
      </c>
      <c r="AB45" s="12">
        <f t="shared" si="11"/>
        <v>1</v>
      </c>
      <c r="AD45" s="12">
        <f t="shared" si="17"/>
        <v>193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8"/>
        <v>1</v>
      </c>
      <c r="AL45" s="12">
        <f t="shared" si="19"/>
        <v>1</v>
      </c>
      <c r="AM45" s="12">
        <f t="shared" si="20"/>
        <v>1</v>
      </c>
    </row>
    <row r="46" spans="1:54" ht="12" customHeight="1" x14ac:dyDescent="0.25">
      <c r="A46" s="5">
        <f t="shared" si="1"/>
        <v>0</v>
      </c>
      <c r="B46" s="5">
        <f t="shared" si="2"/>
        <v>0</v>
      </c>
      <c r="C46" s="14">
        <f t="shared" si="14"/>
        <v>192</v>
      </c>
      <c r="F46" s="241">
        <f>VLOOKUP(C46,Blad1!$A:$D,4,0)</f>
        <v>216</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21"/>
        <v/>
      </c>
      <c r="R46" s="179">
        <f t="shared" si="6"/>
        <v>216</v>
      </c>
      <c r="S46" s="12">
        <f t="shared" si="16"/>
        <v>192</v>
      </c>
      <c r="T46" s="18">
        <f t="shared" si="7"/>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8"/>
        <v>1</v>
      </c>
      <c r="Z46" s="12">
        <f t="shared" si="9"/>
        <v>1</v>
      </c>
      <c r="AA46" s="12">
        <f t="shared" si="10"/>
        <v>1</v>
      </c>
      <c r="AB46" s="12">
        <f t="shared" si="11"/>
        <v>1</v>
      </c>
      <c r="AD46" s="12">
        <f t="shared" si="17"/>
        <v>192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8"/>
        <v>1</v>
      </c>
      <c r="AL46" s="12">
        <f t="shared" si="19"/>
        <v>1</v>
      </c>
      <c r="AM46" s="12">
        <f t="shared" si="20"/>
        <v>1</v>
      </c>
    </row>
    <row r="47" spans="1:54" ht="12" customHeight="1" x14ac:dyDescent="0.25">
      <c r="A47" s="5">
        <f t="shared" si="1"/>
        <v>0</v>
      </c>
      <c r="B47" s="5">
        <f t="shared" si="2"/>
        <v>0</v>
      </c>
      <c r="C47" s="14">
        <f t="shared" si="14"/>
        <v>191</v>
      </c>
      <c r="F47" s="241">
        <f>VLOOKUP(C47,Blad1!$A:$D,4,0)</f>
        <v>215</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21"/>
        <v/>
      </c>
      <c r="R47" s="179">
        <f t="shared" si="6"/>
        <v>215</v>
      </c>
      <c r="S47" s="12">
        <f t="shared" si="16"/>
        <v>191</v>
      </c>
      <c r="T47" s="18">
        <f t="shared" si="7"/>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8"/>
        <v>1</v>
      </c>
      <c r="Z47" s="12">
        <f t="shared" si="9"/>
        <v>1</v>
      </c>
      <c r="AA47" s="12">
        <f t="shared" si="10"/>
        <v>1</v>
      </c>
      <c r="AB47" s="12">
        <f t="shared" si="11"/>
        <v>1</v>
      </c>
      <c r="AD47" s="12">
        <f t="shared" si="17"/>
        <v>191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8"/>
        <v>1</v>
      </c>
      <c r="AL47" s="12">
        <f t="shared" si="19"/>
        <v>1</v>
      </c>
      <c r="AM47" s="12">
        <f t="shared" si="20"/>
        <v>1</v>
      </c>
    </row>
    <row r="48" spans="1:54" ht="12" customHeight="1" x14ac:dyDescent="0.25">
      <c r="A48" s="5">
        <f t="shared" si="1"/>
        <v>0</v>
      </c>
      <c r="B48" s="5">
        <f t="shared" si="2"/>
        <v>0</v>
      </c>
      <c r="C48" s="14">
        <f t="shared" si="14"/>
        <v>190</v>
      </c>
      <c r="F48" s="241">
        <f>VLOOKUP(C48,Blad1!$A:$D,4,0)</f>
        <v>215</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21"/>
        <v/>
      </c>
      <c r="R48" s="179">
        <f t="shared" si="6"/>
        <v>215</v>
      </c>
      <c r="S48" s="12">
        <f t="shared" si="16"/>
        <v>190</v>
      </c>
      <c r="T48" s="18">
        <f t="shared" si="7"/>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8"/>
        <v>1</v>
      </c>
      <c r="Z48" s="12">
        <f t="shared" si="9"/>
        <v>1</v>
      </c>
      <c r="AA48" s="12">
        <f t="shared" si="10"/>
        <v>1</v>
      </c>
      <c r="AB48" s="12">
        <f t="shared" si="11"/>
        <v>1</v>
      </c>
      <c r="AD48" s="12">
        <f t="shared" si="17"/>
        <v>190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8"/>
        <v>1</v>
      </c>
      <c r="AL48" s="12">
        <f t="shared" si="19"/>
        <v>1</v>
      </c>
      <c r="AM48" s="12">
        <f t="shared" si="20"/>
        <v>1</v>
      </c>
    </row>
    <row r="49" spans="1:39" ht="12" customHeight="1" x14ac:dyDescent="0.25">
      <c r="A49" s="5">
        <f t="shared" si="1"/>
        <v>0</v>
      </c>
      <c r="B49" s="5">
        <f t="shared" si="2"/>
        <v>0</v>
      </c>
      <c r="C49" s="14">
        <f t="shared" si="14"/>
        <v>189</v>
      </c>
      <c r="F49" s="241">
        <f>VLOOKUP(C49,Blad1!$A:$D,4,0)</f>
        <v>214</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21"/>
        <v/>
      </c>
      <c r="R49" s="179">
        <f t="shared" si="6"/>
        <v>214</v>
      </c>
      <c r="S49" s="12">
        <f t="shared" si="16"/>
        <v>189</v>
      </c>
      <c r="T49" s="18">
        <f t="shared" si="7"/>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8"/>
        <v>1</v>
      </c>
      <c r="Z49" s="12">
        <f t="shared" si="9"/>
        <v>1</v>
      </c>
      <c r="AA49" s="12">
        <f t="shared" si="10"/>
        <v>1</v>
      </c>
      <c r="AB49" s="12">
        <f t="shared" si="11"/>
        <v>1</v>
      </c>
      <c r="AD49" s="12">
        <f t="shared" si="17"/>
        <v>189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8"/>
        <v>1</v>
      </c>
      <c r="AL49" s="12">
        <f t="shared" si="19"/>
        <v>1</v>
      </c>
      <c r="AM49" s="12">
        <f t="shared" si="20"/>
        <v>1</v>
      </c>
    </row>
    <row r="50" spans="1:39" ht="12" customHeight="1" x14ac:dyDescent="0.25">
      <c r="A50" s="5">
        <f t="shared" si="1"/>
        <v>0</v>
      </c>
      <c r="B50" s="5">
        <f t="shared" si="2"/>
        <v>0</v>
      </c>
      <c r="C50" s="14">
        <f t="shared" si="14"/>
        <v>188</v>
      </c>
      <c r="F50" s="241">
        <f>VLOOKUP(C50,Blad1!$A:$D,4,0)</f>
        <v>214</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21"/>
        <v/>
      </c>
      <c r="R50" s="179">
        <f t="shared" si="6"/>
        <v>214</v>
      </c>
      <c r="S50" s="12">
        <f t="shared" si="16"/>
        <v>188</v>
      </c>
      <c r="T50" s="18">
        <f t="shared" si="7"/>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8"/>
        <v>1</v>
      </c>
      <c r="Z50" s="12">
        <f t="shared" si="9"/>
        <v>1</v>
      </c>
      <c r="AA50" s="12">
        <f t="shared" si="10"/>
        <v>1</v>
      </c>
      <c r="AB50" s="12">
        <f t="shared" si="11"/>
        <v>1</v>
      </c>
      <c r="AD50" s="12">
        <f t="shared" si="17"/>
        <v>188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8"/>
        <v>1</v>
      </c>
      <c r="AL50" s="12">
        <f t="shared" si="19"/>
        <v>1</v>
      </c>
      <c r="AM50" s="12">
        <f t="shared" si="20"/>
        <v>1</v>
      </c>
    </row>
    <row r="51" spans="1:39" ht="12" customHeight="1" x14ac:dyDescent="0.25">
      <c r="A51" s="5">
        <f t="shared" si="1"/>
        <v>0</v>
      </c>
      <c r="B51" s="5">
        <f t="shared" si="2"/>
        <v>0</v>
      </c>
      <c r="C51" s="14">
        <f t="shared" si="14"/>
        <v>187</v>
      </c>
      <c r="F51" s="241">
        <f>VLOOKUP(C51,Blad1!$A:$D,4,0)</f>
        <v>213</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21"/>
        <v/>
      </c>
      <c r="R51" s="179">
        <f t="shared" si="6"/>
        <v>213</v>
      </c>
      <c r="S51" s="12">
        <f t="shared" si="16"/>
        <v>187</v>
      </c>
      <c r="T51" s="18">
        <f t="shared" si="7"/>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8"/>
        <v>1</v>
      </c>
      <c r="Z51" s="12">
        <f t="shared" si="9"/>
        <v>1</v>
      </c>
      <c r="AA51" s="12">
        <f t="shared" si="10"/>
        <v>1</v>
      </c>
      <c r="AB51" s="12">
        <f t="shared" si="11"/>
        <v>1</v>
      </c>
      <c r="AD51" s="12">
        <f t="shared" si="17"/>
        <v>187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8"/>
        <v>1</v>
      </c>
      <c r="AL51" s="12">
        <f t="shared" si="19"/>
        <v>1</v>
      </c>
      <c r="AM51" s="12">
        <f t="shared" si="20"/>
        <v>1</v>
      </c>
    </row>
    <row r="52" spans="1:39" ht="12" customHeight="1" x14ac:dyDescent="0.25">
      <c r="A52" s="5">
        <f t="shared" si="1"/>
        <v>0</v>
      </c>
      <c r="B52" s="5">
        <f t="shared" si="2"/>
        <v>20</v>
      </c>
      <c r="C52" s="14">
        <f t="shared" si="14"/>
        <v>186</v>
      </c>
      <c r="F52" s="241">
        <f>VLOOKUP(C52,Blad1!$A:$D,4,0)</f>
        <v>213</v>
      </c>
      <c r="G52" s="67" t="str">
        <f t="shared" si="3"/>
        <v>I</v>
      </c>
      <c r="H52" s="4">
        <f>IF(G52="I",$K52,IF(G52="II",$K52-SUM(H$8:H51),IF(G52="III",$K52-SUM(H$8:H51),IF(G52="IV",$K52-SUM(H$8:H51),IF(G52="V",1-SUM(H$8:H51)," ")))))</f>
        <v>0</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21"/>
        <v/>
      </c>
      <c r="R52" s="179">
        <f t="shared" si="6"/>
        <v>213</v>
      </c>
      <c r="S52" s="12">
        <f t="shared" si="16"/>
        <v>186</v>
      </c>
      <c r="T52" s="18">
        <f t="shared" si="7"/>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8"/>
        <v>1</v>
      </c>
      <c r="Z52" s="12">
        <f t="shared" si="9"/>
        <v>1</v>
      </c>
      <c r="AA52" s="12">
        <f t="shared" si="10"/>
        <v>1</v>
      </c>
      <c r="AB52" s="12">
        <f t="shared" si="11"/>
        <v>1</v>
      </c>
      <c r="AD52" s="12">
        <f t="shared" si="17"/>
        <v>186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8"/>
        <v>1</v>
      </c>
      <c r="AL52" s="12">
        <f t="shared" si="19"/>
        <v>1</v>
      </c>
      <c r="AM52" s="12">
        <f t="shared" si="20"/>
        <v>1</v>
      </c>
    </row>
    <row r="53" spans="1:39" ht="12" customHeight="1" x14ac:dyDescent="0.25">
      <c r="A53" s="5">
        <f t="shared" si="1"/>
        <v>0</v>
      </c>
      <c r="B53" s="5">
        <f t="shared" si="2"/>
        <v>0</v>
      </c>
      <c r="C53" s="14">
        <f t="shared" si="14"/>
        <v>185</v>
      </c>
      <c r="F53" s="241">
        <f>VLOOKUP(C53,Blad1!$A:$D,4,0)</f>
        <v>212</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21"/>
        <v/>
      </c>
      <c r="R53" s="179">
        <f t="shared" si="6"/>
        <v>212</v>
      </c>
      <c r="S53" s="12">
        <f t="shared" si="16"/>
        <v>185</v>
      </c>
      <c r="T53" s="18">
        <f t="shared" si="7"/>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8"/>
        <v>1</v>
      </c>
      <c r="Z53" s="12">
        <f t="shared" si="9"/>
        <v>1</v>
      </c>
      <c r="AA53" s="12">
        <f t="shared" si="10"/>
        <v>1</v>
      </c>
      <c r="AB53" s="12">
        <f t="shared" si="11"/>
        <v>1</v>
      </c>
      <c r="AD53" s="12">
        <f t="shared" si="17"/>
        <v>185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8"/>
        <v>1</v>
      </c>
      <c r="AL53" s="12">
        <f t="shared" si="19"/>
        <v>1</v>
      </c>
      <c r="AM53" s="12">
        <f t="shared" si="20"/>
        <v>1</v>
      </c>
    </row>
    <row r="54" spans="1:39" ht="12" customHeight="1" x14ac:dyDescent="0.25">
      <c r="A54" s="5">
        <f t="shared" si="1"/>
        <v>0</v>
      </c>
      <c r="B54" s="5">
        <f t="shared" si="2"/>
        <v>0</v>
      </c>
      <c r="C54" s="14">
        <f t="shared" si="14"/>
        <v>184</v>
      </c>
      <c r="F54" s="241">
        <f>VLOOKUP(C54,Blad1!$A:$D,4,0)</f>
        <v>211</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21"/>
        <v/>
      </c>
      <c r="R54" s="179">
        <f t="shared" si="6"/>
        <v>211</v>
      </c>
      <c r="S54" s="12">
        <f t="shared" si="16"/>
        <v>184</v>
      </c>
      <c r="T54" s="18">
        <f t="shared" si="7"/>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8"/>
        <v>1</v>
      </c>
      <c r="Z54" s="12">
        <f t="shared" si="9"/>
        <v>1</v>
      </c>
      <c r="AA54" s="12">
        <f t="shared" si="10"/>
        <v>1</v>
      </c>
      <c r="AB54" s="12">
        <f t="shared" si="11"/>
        <v>1</v>
      </c>
      <c r="AD54" s="12">
        <f t="shared" si="17"/>
        <v>184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8"/>
        <v>1</v>
      </c>
      <c r="AL54" s="12">
        <f t="shared" si="19"/>
        <v>1</v>
      </c>
      <c r="AM54" s="12">
        <f t="shared" si="20"/>
        <v>1</v>
      </c>
    </row>
    <row r="55" spans="1:39" ht="12" customHeight="1" x14ac:dyDescent="0.25">
      <c r="A55" s="5">
        <f t="shared" si="1"/>
        <v>0</v>
      </c>
      <c r="B55" s="5">
        <f t="shared" si="2"/>
        <v>0</v>
      </c>
      <c r="C55" s="14">
        <f t="shared" si="14"/>
        <v>183</v>
      </c>
      <c r="F55" s="241">
        <f>VLOOKUP(C55,Blad1!$A:$D,4,0)</f>
        <v>211</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21"/>
        <v/>
      </c>
      <c r="R55" s="179">
        <f t="shared" si="6"/>
        <v>211</v>
      </c>
      <c r="S55" s="12">
        <f t="shared" si="16"/>
        <v>183</v>
      </c>
      <c r="T55" s="18">
        <f t="shared" si="7"/>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8"/>
        <v>1</v>
      </c>
      <c r="Z55" s="12">
        <f t="shared" si="9"/>
        <v>1</v>
      </c>
      <c r="AA55" s="12">
        <f t="shared" si="10"/>
        <v>1</v>
      </c>
      <c r="AB55" s="12">
        <f t="shared" si="11"/>
        <v>1</v>
      </c>
      <c r="AD55" s="12">
        <f t="shared" si="17"/>
        <v>183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8"/>
        <v>1</v>
      </c>
      <c r="AL55" s="12">
        <f t="shared" si="19"/>
        <v>1</v>
      </c>
      <c r="AM55" s="12">
        <f t="shared" si="20"/>
        <v>1</v>
      </c>
    </row>
    <row r="56" spans="1:39" ht="12" customHeight="1" x14ac:dyDescent="0.25">
      <c r="A56" s="5">
        <f t="shared" si="1"/>
        <v>0</v>
      </c>
      <c r="B56" s="5">
        <f t="shared" si="2"/>
        <v>0</v>
      </c>
      <c r="C56" s="14">
        <f t="shared" si="14"/>
        <v>182</v>
      </c>
      <c r="F56" s="241">
        <f>VLOOKUP(C56,Blad1!$A:$D,4,0)</f>
        <v>210</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21"/>
        <v/>
      </c>
      <c r="R56" s="179">
        <f t="shared" si="6"/>
        <v>210</v>
      </c>
      <c r="S56" s="12">
        <f t="shared" si="16"/>
        <v>182</v>
      </c>
      <c r="T56" s="18">
        <f t="shared" si="7"/>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8"/>
        <v>1</v>
      </c>
      <c r="Z56" s="12">
        <f t="shared" si="9"/>
        <v>1</v>
      </c>
      <c r="AA56" s="12">
        <f t="shared" si="10"/>
        <v>1</v>
      </c>
      <c r="AB56" s="12">
        <f t="shared" si="11"/>
        <v>1</v>
      </c>
      <c r="AD56" s="12">
        <f t="shared" si="17"/>
        <v>182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8"/>
        <v>1</v>
      </c>
      <c r="AL56" s="12">
        <f t="shared" si="19"/>
        <v>1</v>
      </c>
      <c r="AM56" s="12">
        <f t="shared" si="20"/>
        <v>1</v>
      </c>
    </row>
    <row r="57" spans="1:39" ht="12" customHeight="1" x14ac:dyDescent="0.25">
      <c r="A57" s="5">
        <f t="shared" si="1"/>
        <v>0</v>
      </c>
      <c r="B57" s="5">
        <f t="shared" si="2"/>
        <v>0</v>
      </c>
      <c r="C57" s="14">
        <f t="shared" si="14"/>
        <v>181</v>
      </c>
      <c r="F57" s="241">
        <f>VLOOKUP(C57,Blad1!$A:$D,4,0)</f>
        <v>210</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21"/>
        <v/>
      </c>
      <c r="R57" s="179">
        <f t="shared" si="6"/>
        <v>210</v>
      </c>
      <c r="S57" s="12">
        <f t="shared" si="16"/>
        <v>181</v>
      </c>
      <c r="T57" s="18">
        <f t="shared" si="7"/>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8"/>
        <v>1</v>
      </c>
      <c r="Z57" s="12">
        <f t="shared" si="9"/>
        <v>1</v>
      </c>
      <c r="AA57" s="12">
        <f t="shared" si="10"/>
        <v>1</v>
      </c>
      <c r="AB57" s="12">
        <f t="shared" si="11"/>
        <v>1</v>
      </c>
      <c r="AD57" s="12">
        <f t="shared" si="17"/>
        <v>181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8"/>
        <v>1</v>
      </c>
      <c r="AL57" s="12">
        <f t="shared" si="19"/>
        <v>1</v>
      </c>
      <c r="AM57" s="12">
        <f t="shared" si="20"/>
        <v>1</v>
      </c>
    </row>
    <row r="58" spans="1:39" ht="12" customHeight="1" x14ac:dyDescent="0.25">
      <c r="A58" s="5">
        <f t="shared" si="1"/>
        <v>0</v>
      </c>
      <c r="B58" s="5">
        <f t="shared" si="2"/>
        <v>0</v>
      </c>
      <c r="C58" s="14">
        <f t="shared" si="14"/>
        <v>180</v>
      </c>
      <c r="F58" s="241">
        <f>VLOOKUP(C58,Blad1!$A:$D,4,0)</f>
        <v>209</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21"/>
        <v/>
      </c>
      <c r="R58" s="179">
        <f t="shared" si="6"/>
        <v>209</v>
      </c>
      <c r="S58" s="12">
        <f t="shared" si="16"/>
        <v>180</v>
      </c>
      <c r="T58" s="18">
        <f t="shared" si="7"/>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8"/>
        <v>1</v>
      </c>
      <c r="Z58" s="12">
        <f t="shared" si="9"/>
        <v>1</v>
      </c>
      <c r="AA58" s="12">
        <f t="shared" si="10"/>
        <v>1</v>
      </c>
      <c r="AB58" s="12">
        <f t="shared" si="11"/>
        <v>1</v>
      </c>
      <c r="AD58" s="12">
        <f t="shared" si="17"/>
        <v>180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8"/>
        <v>1</v>
      </c>
      <c r="AL58" s="12">
        <f t="shared" si="19"/>
        <v>1</v>
      </c>
      <c r="AM58" s="12">
        <f t="shared" si="20"/>
        <v>1</v>
      </c>
    </row>
    <row r="59" spans="1:39" ht="12" customHeight="1" x14ac:dyDescent="0.25">
      <c r="A59" s="5">
        <f t="shared" si="1"/>
        <v>0</v>
      </c>
      <c r="B59" s="5">
        <f t="shared" si="2"/>
        <v>0</v>
      </c>
      <c r="C59" s="14">
        <f t="shared" si="14"/>
        <v>179</v>
      </c>
      <c r="F59" s="241">
        <f>VLOOKUP(C59,Blad1!$A:$D,4,0)</f>
        <v>209</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21"/>
        <v/>
      </c>
      <c r="R59" s="179">
        <f t="shared" si="6"/>
        <v>209</v>
      </c>
      <c r="S59" s="12">
        <f t="shared" si="16"/>
        <v>179</v>
      </c>
      <c r="T59" s="18">
        <f t="shared" si="7"/>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8"/>
        <v>1</v>
      </c>
      <c r="Z59" s="12">
        <f t="shared" si="9"/>
        <v>1</v>
      </c>
      <c r="AA59" s="12">
        <f t="shared" si="10"/>
        <v>1</v>
      </c>
      <c r="AB59" s="12">
        <f t="shared" si="11"/>
        <v>1</v>
      </c>
      <c r="AD59" s="12">
        <f t="shared" si="17"/>
        <v>179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8"/>
        <v>1</v>
      </c>
      <c r="AL59" s="12">
        <f t="shared" si="19"/>
        <v>1</v>
      </c>
      <c r="AM59" s="12">
        <f t="shared" si="20"/>
        <v>1</v>
      </c>
    </row>
    <row r="60" spans="1:39" ht="12" customHeight="1" x14ac:dyDescent="0.25">
      <c r="A60" s="5">
        <f t="shared" si="1"/>
        <v>0</v>
      </c>
      <c r="B60" s="5">
        <f t="shared" si="2"/>
        <v>0</v>
      </c>
      <c r="C60" s="14">
        <f t="shared" si="14"/>
        <v>178</v>
      </c>
      <c r="F60" s="241">
        <f>VLOOKUP(C60,Blad1!$A:$D,4,0)</f>
        <v>208</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21"/>
        <v/>
      </c>
      <c r="R60" s="179">
        <f t="shared" si="6"/>
        <v>208</v>
      </c>
      <c r="S60" s="12">
        <f t="shared" si="16"/>
        <v>178</v>
      </c>
      <c r="T60" s="18">
        <f t="shared" si="7"/>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8"/>
        <v>1</v>
      </c>
      <c r="Z60" s="12">
        <f t="shared" si="9"/>
        <v>1</v>
      </c>
      <c r="AA60" s="12">
        <f t="shared" si="10"/>
        <v>1</v>
      </c>
      <c r="AB60" s="12">
        <f t="shared" si="11"/>
        <v>1</v>
      </c>
      <c r="AD60" s="12">
        <f t="shared" si="17"/>
        <v>178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8"/>
        <v>1</v>
      </c>
      <c r="AL60" s="12">
        <f t="shared" si="19"/>
        <v>1</v>
      </c>
      <c r="AM60" s="12">
        <f t="shared" si="20"/>
        <v>1</v>
      </c>
    </row>
    <row r="61" spans="1:39" ht="12" customHeight="1" x14ac:dyDescent="0.25">
      <c r="A61" s="5">
        <f t="shared" si="1"/>
        <v>0</v>
      </c>
      <c r="B61" s="5">
        <f t="shared" si="2"/>
        <v>0</v>
      </c>
      <c r="C61" s="14">
        <f t="shared" si="14"/>
        <v>177</v>
      </c>
      <c r="F61" s="241">
        <f>VLOOKUP(C61,Blad1!$A:$D,4,0)</f>
        <v>208</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21"/>
        <v/>
      </c>
      <c r="R61" s="179">
        <f t="shared" si="6"/>
        <v>208</v>
      </c>
      <c r="S61" s="12">
        <f t="shared" si="16"/>
        <v>177</v>
      </c>
      <c r="T61" s="18">
        <f t="shared" si="7"/>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8"/>
        <v>1</v>
      </c>
      <c r="Z61" s="12">
        <f t="shared" si="9"/>
        <v>1</v>
      </c>
      <c r="AA61" s="12">
        <f t="shared" si="10"/>
        <v>1</v>
      </c>
      <c r="AB61" s="12">
        <f t="shared" si="11"/>
        <v>1</v>
      </c>
      <c r="AD61" s="12">
        <f t="shared" si="17"/>
        <v>177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8"/>
        <v>1</v>
      </c>
      <c r="AL61" s="12">
        <f t="shared" si="19"/>
        <v>1</v>
      </c>
      <c r="AM61" s="12">
        <f t="shared" si="20"/>
        <v>1</v>
      </c>
    </row>
    <row r="62" spans="1:39" ht="12" customHeight="1" x14ac:dyDescent="0.25">
      <c r="A62" s="5">
        <f t="shared" si="1"/>
        <v>0</v>
      </c>
      <c r="B62" s="5">
        <f t="shared" si="2"/>
        <v>0</v>
      </c>
      <c r="C62" s="14">
        <f t="shared" si="14"/>
        <v>176</v>
      </c>
      <c r="F62" s="241">
        <f>VLOOKUP(C62,Blad1!$A:$D,4,0)</f>
        <v>207</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21"/>
        <v/>
      </c>
      <c r="R62" s="179">
        <f t="shared" si="6"/>
        <v>207</v>
      </c>
      <c r="S62" s="12">
        <f t="shared" si="16"/>
        <v>176</v>
      </c>
      <c r="T62" s="18">
        <f t="shared" si="7"/>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8"/>
        <v>1</v>
      </c>
      <c r="Z62" s="12">
        <f t="shared" si="9"/>
        <v>1</v>
      </c>
      <c r="AA62" s="12">
        <f t="shared" si="10"/>
        <v>1</v>
      </c>
      <c r="AB62" s="12">
        <f t="shared" si="11"/>
        <v>1</v>
      </c>
      <c r="AD62" s="12">
        <f t="shared" si="17"/>
        <v>176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8"/>
        <v>1</v>
      </c>
      <c r="AL62" s="12">
        <f t="shared" si="19"/>
        <v>1</v>
      </c>
      <c r="AM62" s="12">
        <f t="shared" si="20"/>
        <v>1</v>
      </c>
    </row>
    <row r="63" spans="1:39" ht="12" customHeight="1" x14ac:dyDescent="0.25">
      <c r="A63" s="5">
        <f t="shared" si="1"/>
        <v>0</v>
      </c>
      <c r="B63" s="5">
        <f t="shared" si="2"/>
        <v>0</v>
      </c>
      <c r="C63" s="14">
        <f t="shared" si="14"/>
        <v>175</v>
      </c>
      <c r="F63" s="241">
        <f>VLOOKUP(C63,Blad1!$A:$D,4,0)</f>
        <v>206</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21"/>
        <v/>
      </c>
      <c r="R63" s="179">
        <f t="shared" si="6"/>
        <v>206</v>
      </c>
      <c r="S63" s="12">
        <f t="shared" si="16"/>
        <v>175</v>
      </c>
      <c r="T63" s="18">
        <f t="shared" si="7"/>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8"/>
        <v>1</v>
      </c>
      <c r="Z63" s="12">
        <f t="shared" si="9"/>
        <v>1</v>
      </c>
      <c r="AA63" s="12">
        <f t="shared" si="10"/>
        <v>1</v>
      </c>
      <c r="AB63" s="12">
        <f t="shared" si="11"/>
        <v>1</v>
      </c>
      <c r="AD63" s="12">
        <f t="shared" si="17"/>
        <v>175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8"/>
        <v>1</v>
      </c>
      <c r="AL63" s="12">
        <f t="shared" si="19"/>
        <v>1</v>
      </c>
      <c r="AM63" s="12">
        <f t="shared" si="20"/>
        <v>1</v>
      </c>
    </row>
    <row r="64" spans="1:39" ht="12" customHeight="1" x14ac:dyDescent="0.25">
      <c r="A64" s="5">
        <f t="shared" si="1"/>
        <v>0</v>
      </c>
      <c r="B64" s="5">
        <f t="shared" si="2"/>
        <v>0</v>
      </c>
      <c r="C64" s="14">
        <f t="shared" si="14"/>
        <v>174</v>
      </c>
      <c r="F64" s="241">
        <f>VLOOKUP(C64,Blad1!$A:$D,4,0)</f>
        <v>206</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21"/>
        <v/>
      </c>
      <c r="R64" s="179">
        <f t="shared" si="6"/>
        <v>206</v>
      </c>
      <c r="S64" s="12">
        <f t="shared" si="16"/>
        <v>174</v>
      </c>
      <c r="T64" s="18">
        <f t="shared" si="7"/>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8"/>
        <v>1</v>
      </c>
      <c r="Z64" s="12">
        <f t="shared" si="9"/>
        <v>1</v>
      </c>
      <c r="AA64" s="12">
        <f t="shared" si="10"/>
        <v>1</v>
      </c>
      <c r="AB64" s="12">
        <f t="shared" si="11"/>
        <v>1</v>
      </c>
      <c r="AD64" s="12">
        <f t="shared" si="17"/>
        <v>174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8"/>
        <v>1</v>
      </c>
      <c r="AL64" s="12">
        <f t="shared" si="19"/>
        <v>1</v>
      </c>
      <c r="AM64" s="12">
        <f t="shared" si="20"/>
        <v>1</v>
      </c>
    </row>
    <row r="65" spans="1:39" ht="12" customHeight="1" x14ac:dyDescent="0.25">
      <c r="A65" s="5">
        <f t="shared" si="1"/>
        <v>0</v>
      </c>
      <c r="B65" s="5">
        <f t="shared" si="2"/>
        <v>0</v>
      </c>
      <c r="C65" s="14">
        <f t="shared" si="14"/>
        <v>173</v>
      </c>
      <c r="F65" s="241">
        <f>VLOOKUP(C65,Blad1!$A:$D,4,0)</f>
        <v>205</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21"/>
        <v/>
      </c>
      <c r="R65" s="179">
        <f t="shared" si="6"/>
        <v>205</v>
      </c>
      <c r="S65" s="12">
        <f t="shared" si="16"/>
        <v>173</v>
      </c>
      <c r="T65" s="18">
        <f t="shared" si="7"/>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8"/>
        <v>1</v>
      </c>
      <c r="Z65" s="12">
        <f t="shared" si="9"/>
        <v>1</v>
      </c>
      <c r="AA65" s="12">
        <f t="shared" si="10"/>
        <v>1</v>
      </c>
      <c r="AB65" s="12">
        <f t="shared" si="11"/>
        <v>1</v>
      </c>
      <c r="AD65" s="12">
        <f t="shared" si="17"/>
        <v>173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8"/>
        <v>1</v>
      </c>
      <c r="AL65" s="12">
        <f t="shared" si="19"/>
        <v>1</v>
      </c>
      <c r="AM65" s="12">
        <f t="shared" si="20"/>
        <v>1</v>
      </c>
    </row>
    <row r="66" spans="1:39" ht="12" customHeight="1" x14ac:dyDescent="0.25">
      <c r="A66" s="5">
        <f t="shared" si="1"/>
        <v>0</v>
      </c>
      <c r="B66" s="5">
        <f t="shared" si="2"/>
        <v>0</v>
      </c>
      <c r="C66" s="14">
        <f t="shared" si="14"/>
        <v>172</v>
      </c>
      <c r="F66" s="241">
        <f>VLOOKUP(C66,Blad1!$A:$D,4,0)</f>
        <v>205</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21"/>
        <v/>
      </c>
      <c r="R66" s="179">
        <f t="shared" si="6"/>
        <v>205</v>
      </c>
      <c r="S66" s="12">
        <f t="shared" si="16"/>
        <v>172</v>
      </c>
      <c r="T66" s="18">
        <f t="shared" si="7"/>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8"/>
        <v>1</v>
      </c>
      <c r="Z66" s="12">
        <f t="shared" si="9"/>
        <v>1</v>
      </c>
      <c r="AA66" s="12">
        <f t="shared" si="10"/>
        <v>1</v>
      </c>
      <c r="AB66" s="12">
        <f t="shared" si="11"/>
        <v>1</v>
      </c>
      <c r="AD66" s="12">
        <f t="shared" si="17"/>
        <v>172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8"/>
        <v>1</v>
      </c>
      <c r="AL66" s="12">
        <f t="shared" si="19"/>
        <v>1</v>
      </c>
      <c r="AM66" s="12">
        <f t="shared" si="20"/>
        <v>1</v>
      </c>
    </row>
    <row r="67" spans="1:39" ht="12" customHeight="1" x14ac:dyDescent="0.25">
      <c r="A67" s="5">
        <f t="shared" si="1"/>
        <v>0</v>
      </c>
      <c r="B67" s="5">
        <f t="shared" si="2"/>
        <v>0</v>
      </c>
      <c r="C67" s="14">
        <f t="shared" si="14"/>
        <v>171</v>
      </c>
      <c r="F67" s="241">
        <f>VLOOKUP(C67,Blad1!$A:$D,4,0)</f>
        <v>204</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21"/>
        <v/>
      </c>
      <c r="R67" s="179">
        <f t="shared" si="6"/>
        <v>204</v>
      </c>
      <c r="S67" s="12">
        <f t="shared" si="16"/>
        <v>171</v>
      </c>
      <c r="T67" s="18">
        <f t="shared" si="7"/>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8"/>
        <v>1</v>
      </c>
      <c r="Z67" s="12">
        <f t="shared" si="9"/>
        <v>1</v>
      </c>
      <c r="AA67" s="12">
        <f t="shared" si="10"/>
        <v>1</v>
      </c>
      <c r="AB67" s="12">
        <f t="shared" si="11"/>
        <v>1</v>
      </c>
      <c r="AD67" s="12">
        <f t="shared" si="17"/>
        <v>171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8"/>
        <v>1</v>
      </c>
      <c r="AL67" s="12">
        <f t="shared" si="19"/>
        <v>1</v>
      </c>
      <c r="AM67" s="12">
        <f t="shared" si="20"/>
        <v>1</v>
      </c>
    </row>
    <row r="68" spans="1:39" ht="12" customHeight="1" x14ac:dyDescent="0.25">
      <c r="A68" s="5">
        <f t="shared" si="1"/>
        <v>0</v>
      </c>
      <c r="B68" s="5">
        <f t="shared" si="2"/>
        <v>20</v>
      </c>
      <c r="C68" s="14">
        <f t="shared" si="14"/>
        <v>170</v>
      </c>
      <c r="F68" s="241">
        <f>VLOOKUP(C68,Blad1!$A:$D,4,0)</f>
        <v>204</v>
      </c>
      <c r="G68" s="67" t="str">
        <f t="shared" si="3"/>
        <v>II</v>
      </c>
      <c r="H68" s="4">
        <f>IF(G68="I",$K68,IF(G68="II",$K68-SUM(H$8:H67),IF(G68="III",$K68-SUM(H$8:H67),IF(G68="IV",$K68-SUM(H$8:H67),IF(G68="V",1-SUM(H$8:H67)," ")))))</f>
        <v>0</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21"/>
        <v/>
      </c>
      <c r="R68" s="179">
        <f t="shared" si="6"/>
        <v>204</v>
      </c>
      <c r="S68" s="12">
        <f t="shared" si="16"/>
        <v>170</v>
      </c>
      <c r="T68" s="18">
        <f t="shared" si="7"/>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8"/>
        <v>1</v>
      </c>
      <c r="Z68" s="12">
        <f t="shared" si="9"/>
        <v>1</v>
      </c>
      <c r="AA68" s="12">
        <f t="shared" si="10"/>
        <v>1</v>
      </c>
      <c r="AB68" s="12">
        <f t="shared" si="11"/>
        <v>1</v>
      </c>
      <c r="AD68" s="12">
        <f t="shared" si="17"/>
        <v>170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8"/>
        <v>1</v>
      </c>
      <c r="AL68" s="12">
        <f t="shared" si="19"/>
        <v>1</v>
      </c>
      <c r="AM68" s="12">
        <f t="shared" si="20"/>
        <v>1</v>
      </c>
    </row>
    <row r="69" spans="1:39" ht="12" customHeight="1" x14ac:dyDescent="0.25">
      <c r="A69" s="5">
        <f t="shared" si="1"/>
        <v>0</v>
      </c>
      <c r="B69" s="5">
        <f t="shared" si="2"/>
        <v>0</v>
      </c>
      <c r="C69" s="14">
        <f t="shared" si="14"/>
        <v>169</v>
      </c>
      <c r="F69" s="241">
        <f>VLOOKUP(C69,Blad1!$A:$D,4,0)</f>
        <v>203</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21"/>
        <v/>
      </c>
      <c r="R69" s="179">
        <f t="shared" si="6"/>
        <v>203</v>
      </c>
      <c r="S69" s="12">
        <f t="shared" si="16"/>
        <v>169</v>
      </c>
      <c r="T69" s="18">
        <f t="shared" si="7"/>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8"/>
        <v>1</v>
      </c>
      <c r="Z69" s="12">
        <f t="shared" si="9"/>
        <v>1</v>
      </c>
      <c r="AA69" s="12">
        <f t="shared" si="10"/>
        <v>1</v>
      </c>
      <c r="AB69" s="12">
        <f t="shared" si="11"/>
        <v>1</v>
      </c>
      <c r="AD69" s="12">
        <f t="shared" si="17"/>
        <v>169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8"/>
        <v>1</v>
      </c>
      <c r="AL69" s="12">
        <f t="shared" si="19"/>
        <v>1</v>
      </c>
      <c r="AM69" s="12">
        <f t="shared" si="20"/>
        <v>1</v>
      </c>
    </row>
    <row r="70" spans="1:39" ht="12" customHeight="1" x14ac:dyDescent="0.25">
      <c r="A70" s="5">
        <f t="shared" si="1"/>
        <v>0</v>
      </c>
      <c r="B70" s="5">
        <f t="shared" si="2"/>
        <v>0</v>
      </c>
      <c r="C70" s="14">
        <f t="shared" si="14"/>
        <v>168</v>
      </c>
      <c r="F70" s="241">
        <f>VLOOKUP(C70,Blad1!$A:$D,4,0)</f>
        <v>203</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21"/>
        <v/>
      </c>
      <c r="R70" s="179">
        <f t="shared" si="6"/>
        <v>203</v>
      </c>
      <c r="S70" s="12">
        <f t="shared" si="16"/>
        <v>168</v>
      </c>
      <c r="T70" s="18">
        <f t="shared" si="7"/>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8"/>
        <v>1</v>
      </c>
      <c r="Z70" s="12">
        <f t="shared" si="9"/>
        <v>1</v>
      </c>
      <c r="AA70" s="12">
        <f t="shared" si="10"/>
        <v>1</v>
      </c>
      <c r="AB70" s="12">
        <f t="shared" si="11"/>
        <v>1</v>
      </c>
      <c r="AD70" s="12">
        <f t="shared" si="17"/>
        <v>168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8"/>
        <v>1</v>
      </c>
      <c r="AL70" s="12">
        <f t="shared" si="19"/>
        <v>1</v>
      </c>
      <c r="AM70" s="12">
        <f t="shared" si="20"/>
        <v>1</v>
      </c>
    </row>
    <row r="71" spans="1:39" ht="12" customHeight="1" x14ac:dyDescent="0.25">
      <c r="A71" s="5">
        <f t="shared" si="1"/>
        <v>0</v>
      </c>
      <c r="B71" s="5">
        <f t="shared" si="2"/>
        <v>0</v>
      </c>
      <c r="C71" s="14">
        <f t="shared" si="14"/>
        <v>167</v>
      </c>
      <c r="F71" s="241">
        <f>VLOOKUP(C71,Blad1!$A:$D,4,0)</f>
        <v>202</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21"/>
        <v/>
      </c>
      <c r="R71" s="179">
        <f t="shared" si="6"/>
        <v>202</v>
      </c>
      <c r="S71" s="12">
        <f t="shared" si="16"/>
        <v>167</v>
      </c>
      <c r="T71" s="18">
        <f t="shared" si="7"/>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8"/>
        <v>1</v>
      </c>
      <c r="Z71" s="12">
        <f t="shared" si="9"/>
        <v>1</v>
      </c>
      <c r="AA71" s="12">
        <f t="shared" si="10"/>
        <v>1</v>
      </c>
      <c r="AB71" s="12">
        <f t="shared" si="11"/>
        <v>1</v>
      </c>
      <c r="AD71" s="12">
        <f t="shared" si="17"/>
        <v>167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8"/>
        <v>1</v>
      </c>
      <c r="AL71" s="12">
        <f t="shared" si="19"/>
        <v>1</v>
      </c>
      <c r="AM71" s="12">
        <f t="shared" si="20"/>
        <v>1</v>
      </c>
    </row>
    <row r="72" spans="1:39" ht="12" customHeight="1" x14ac:dyDescent="0.25">
      <c r="A72" s="5">
        <f t="shared" si="1"/>
        <v>0</v>
      </c>
      <c r="B72" s="5">
        <f t="shared" si="2"/>
        <v>0</v>
      </c>
      <c r="C72" s="14">
        <f t="shared" si="14"/>
        <v>166</v>
      </c>
      <c r="F72" s="241">
        <f>VLOOKUP(C72,Blad1!$A:$D,4,0)</f>
        <v>201</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21"/>
        <v/>
      </c>
      <c r="R72" s="179">
        <f t="shared" si="6"/>
        <v>201</v>
      </c>
      <c r="S72" s="12">
        <f t="shared" si="16"/>
        <v>166</v>
      </c>
      <c r="T72" s="18">
        <f t="shared" si="7"/>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8"/>
        <v>1</v>
      </c>
      <c r="Z72" s="12">
        <f t="shared" si="9"/>
        <v>1</v>
      </c>
      <c r="AA72" s="12">
        <f t="shared" si="10"/>
        <v>1</v>
      </c>
      <c r="AB72" s="12">
        <f t="shared" si="11"/>
        <v>1</v>
      </c>
      <c r="AD72" s="12">
        <f t="shared" si="17"/>
        <v>166</v>
      </c>
      <c r="AE72" s="18">
        <f t="shared" si="12"/>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3"/>
        <v>1</v>
      </c>
      <c r="AK72" s="12">
        <f t="shared" si="18"/>
        <v>1</v>
      </c>
      <c r="AL72" s="12">
        <f t="shared" si="19"/>
        <v>1</v>
      </c>
      <c r="AM72" s="12">
        <f t="shared" si="20"/>
        <v>1</v>
      </c>
    </row>
    <row r="73" spans="1:39" ht="12" customHeight="1" x14ac:dyDescent="0.25">
      <c r="A73" s="5">
        <f t="shared" ref="A73:A136" si="25">IF(I73="A",25,IF(I73="B",25,IF(I73="C",25,IF(I73="D",15,IF(I73="E",10,0)))))</f>
        <v>0</v>
      </c>
      <c r="B73" s="5">
        <f t="shared" ref="B73:B136" si="26">IF(G73="I",20,IF(G73="II",20,IF(G73="III",20,IF(G73="IV",20,IF(G73="V",20,0)))))</f>
        <v>0</v>
      </c>
      <c r="C73" s="14">
        <f t="shared" si="14"/>
        <v>165</v>
      </c>
      <c r="F73" s="241">
        <f>VLOOKUP(C73,Blad1!$A:$D,4,0)</f>
        <v>201</v>
      </c>
      <c r="G73" s="67" t="str">
        <f t="shared" ref="G73:G136" si="27">IF(C73=186,"I",IF(C73=170,"II",IF(C73=155,"III",IF(C73=138,"IV",IF(C73=50,"V","")))))</f>
        <v/>
      </c>
      <c r="H73" s="4" t="str">
        <f>IF(G73="I",$K73,IF(G73="II",$K73-SUM(H$8:H72),IF(G73="III",$K73-SUM(H$8:H72),IF(G73="IV",$K73-SUM(H$8:H72),IF(G73="V",1-SUM(H$8:H72)," ")))))</f>
        <v xml:space="preserve"> </v>
      </c>
      <c r="I73" s="68" t="str">
        <f t="shared" ref="I73:I90" si="28">IF(C73=57,"A",IF(C73=48,"B",IF(C73=38,"C",IF(C73=29,"D",IF(C73=0,"E","")))))</f>
        <v/>
      </c>
      <c r="J73" s="43" t="str">
        <f>IF(I73="A",$K73,IF(I73="B",$K73-SUM(J$8:J72),IF(I73="C",$K73-SUM(J$8:J72),IF(I73="D",$K73-SUM(J$8:J72),IF(I73="E",1-SUM(J$8:J72)," ")))))</f>
        <v xml:space="preserve"> </v>
      </c>
      <c r="K73" s="1">
        <f>IF(C$4=0,0,(SUM(D$8:D73)/C$4))</f>
        <v>0</v>
      </c>
      <c r="L73" s="9" t="str">
        <f t="shared" ref="L73:L136" si="29">IF(U73=2,"Plus",IF(W73=2,"Basis",IF(X73=2,"Breedte"," ")))</f>
        <v xml:space="preserve"> </v>
      </c>
      <c r="M73" s="2" t="str">
        <f>IF(U73=2,K73,IF(W73=2,K73-SUM(M$8:M72),IF(X73=2,K73-SUM(M$8:M72),IF(X72=2,1-SUM(M$8:M72)," "))))</f>
        <v xml:space="preserve"> </v>
      </c>
      <c r="N73" s="1" t="str">
        <f t="shared" ref="N73:N136" si="30">IF(OR(O73="Plus",O73="Basis",O73="Breedte"),K73," ")</f>
        <v xml:space="preserve"> </v>
      </c>
      <c r="P73" s="3" t="str">
        <f>IF(O73="Plus",$K73,IF(O73="Basis",$K73-SUM(P$8:P72),IF(O73="Breedte",$K73-SUM(P$8:P72),IF(O72="Breedte",1-SUM(P$8:P72)," "))))</f>
        <v xml:space="preserve"> </v>
      </c>
      <c r="Q73" s="57" t="str">
        <f t="shared" si="21"/>
        <v/>
      </c>
      <c r="R73" s="179">
        <f t="shared" ref="R73:R136" si="31">F73</f>
        <v>201</v>
      </c>
      <c r="S73" s="12">
        <f t="shared" si="16"/>
        <v>165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165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5"/>
        <v>0</v>
      </c>
      <c r="B74" s="5">
        <f t="shared" si="26"/>
        <v>0</v>
      </c>
      <c r="C74" s="14">
        <f t="shared" ref="C74:C137" si="39">C73-1</f>
        <v>164</v>
      </c>
      <c r="F74" s="241">
        <f>VLOOKUP(C74,Blad1!$A:$D,4,0)</f>
        <v>200</v>
      </c>
      <c r="G74" s="67" t="str">
        <f t="shared" si="27"/>
        <v/>
      </c>
      <c r="H74" s="4" t="str">
        <f>IF(G74="I",$K74,IF(G74="II",$K74-SUM(H$8:H73),IF(G74="III",$K74-SUM(H$8:H73),IF(G74="IV",$K74-SUM(H$8:H73),IF(G74="V",1-SUM(H$8:H73)," ")))))</f>
        <v xml:space="preserve"> </v>
      </c>
      <c r="I74" s="68" t="str">
        <f t="shared" si="28"/>
        <v/>
      </c>
      <c r="J74" s="43" t="str">
        <f>IF(I74="A",$K74,IF(I74="B",$K74-SUM(J$8:J73),IF(I74="C",$K74-SUM(J$8:J73),IF(I74="D",$K74-SUM(J$8:J73),IF(I74="E",1-SUM(J$8:J73)," ")))))</f>
        <v xml:space="preserve"> </v>
      </c>
      <c r="K74" s="1">
        <f>IF(C$4=0,0,(SUM(D$8:D74)/C$4))</f>
        <v>0</v>
      </c>
      <c r="L74" s="9" t="str">
        <f t="shared" si="29"/>
        <v xml:space="preserve"> </v>
      </c>
      <c r="M74" s="2" t="str">
        <f>IF(U74=2,K74,IF(W74=2,K74-SUM(M$8:M73),IF(X74=2,K74-SUM(M$8:M73),IF(X73=2,1-SUM(M$8:M73)," "))))</f>
        <v xml:space="preserve"> </v>
      </c>
      <c r="N74" s="1" t="str">
        <f t="shared" si="30"/>
        <v xml:space="preserve"> </v>
      </c>
      <c r="P74" s="3" t="str">
        <f>IF(O74="Plus",$K74,IF(O74="Basis",$K74-SUM(P$8:P73),IF(O74="Breedte",$K74-SUM(P$8:P73),IF(O73="Breedte",1-SUM(P$8:P73)," "))))</f>
        <v xml:space="preserve"> </v>
      </c>
      <c r="Q74" s="57" t="str">
        <f t="shared" si="21"/>
        <v/>
      </c>
      <c r="R74" s="179">
        <f t="shared" si="31"/>
        <v>200</v>
      </c>
      <c r="S74" s="12">
        <f t="shared" ref="S74:S137" si="40">C74</f>
        <v>164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164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5"/>
        <v>0</v>
      </c>
      <c r="B75" s="5">
        <f t="shared" si="26"/>
        <v>0</v>
      </c>
      <c r="C75" s="14">
        <f t="shared" si="39"/>
        <v>163</v>
      </c>
      <c r="F75" s="241">
        <f>VLOOKUP(C75,Blad1!$A:$D,4,0)</f>
        <v>200</v>
      </c>
      <c r="G75" s="67" t="str">
        <f t="shared" si="27"/>
        <v/>
      </c>
      <c r="H75" s="4" t="str">
        <f>IF(G75="I",$K75,IF(G75="II",$K75-SUM(H$8:H74),IF(G75="III",$K75-SUM(H$8:H74),IF(G75="IV",$K75-SUM(H$8:H74),IF(G75="V",1-SUM(H$8:H74)," ")))))</f>
        <v xml:space="preserve"> </v>
      </c>
      <c r="I75" s="68" t="str">
        <f t="shared" si="28"/>
        <v/>
      </c>
      <c r="J75" s="43" t="str">
        <f>IF(I75="A",$K75,IF(I75="B",$K75-SUM(J$8:J74),IF(I75="C",$K75-SUM(J$8:J74),IF(I75="D",$K75-SUM(J$8:J74),IF(I75="E",1-SUM(J$8:J74)," ")))))</f>
        <v xml:space="preserve"> </v>
      </c>
      <c r="K75" s="1">
        <f>IF(C$4=0,0,(SUM(D$8:D75)/C$4))</f>
        <v>0</v>
      </c>
      <c r="L75" s="9" t="str">
        <f t="shared" si="29"/>
        <v xml:space="preserve"> </v>
      </c>
      <c r="M75" s="2" t="str">
        <f>IF(U75=2,K75,IF(W75=2,K75-SUM(M$8:M74),IF(X75=2,K75-SUM(M$8:M74),IF(X74=2,1-SUM(M$8:M74)," "))))</f>
        <v xml:space="preserve"> </v>
      </c>
      <c r="N75" s="1" t="str">
        <f t="shared" si="30"/>
        <v xml:space="preserve"> </v>
      </c>
      <c r="P75" s="3" t="str">
        <f>IF(O75="Plus",$K75,IF(O75="Basis",$K75-SUM(P$8:P74),IF(O75="Breedte",$K75-SUM(P$8:P74),IF(O74="Breedte",1-SUM(P$8:P74)," "))))</f>
        <v xml:space="preserve"> </v>
      </c>
      <c r="Q75" s="57" t="str">
        <f t="shared" si="21"/>
        <v/>
      </c>
      <c r="R75" s="179">
        <f t="shared" si="31"/>
        <v>200</v>
      </c>
      <c r="S75" s="12">
        <f t="shared" si="40"/>
        <v>163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163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5"/>
        <v>0</v>
      </c>
      <c r="B76" s="5">
        <f t="shared" si="26"/>
        <v>0</v>
      </c>
      <c r="C76" s="14">
        <f t="shared" si="39"/>
        <v>162</v>
      </c>
      <c r="F76" s="241">
        <f>VLOOKUP(C76,Blad1!$A:$D,4,0)</f>
        <v>199</v>
      </c>
      <c r="G76" s="67" t="str">
        <f t="shared" si="27"/>
        <v/>
      </c>
      <c r="H76" s="4" t="str">
        <f>IF(G76="I",$K76,IF(G76="II",$K76-SUM(H$8:H75),IF(G76="III",$K76-SUM(H$8:H75),IF(G76="IV",$K76-SUM(H$8:H75),IF(G76="V",1-SUM(H$8:H75)," ")))))</f>
        <v xml:space="preserve"> </v>
      </c>
      <c r="I76" s="68" t="str">
        <f t="shared" si="28"/>
        <v/>
      </c>
      <c r="J76" s="43" t="str">
        <f>IF(I76="A",$K76,IF(I76="B",$K76-SUM(J$8:J75),IF(I76="C",$K76-SUM(J$8:J75),IF(I76="D",$K76-SUM(J$8:J75),IF(I76="E",1-SUM(J$8:J75)," ")))))</f>
        <v xml:space="preserve"> </v>
      </c>
      <c r="K76" s="1">
        <f>IF(C$4=0,0,(SUM(D$8:D76)/C$4))</f>
        <v>0</v>
      </c>
      <c r="L76" s="9" t="str">
        <f t="shared" si="29"/>
        <v xml:space="preserve"> </v>
      </c>
      <c r="M76" s="2" t="str">
        <f>IF(U76=2,K76,IF(W76=2,K76-SUM(M$8:M75),IF(X76=2,K76-SUM(M$8:M75),IF(X75=2,1-SUM(M$8:M75)," "))))</f>
        <v xml:space="preserve"> </v>
      </c>
      <c r="N76" s="1" t="str">
        <f t="shared" si="30"/>
        <v xml:space="preserve"> </v>
      </c>
      <c r="P76" s="3" t="str">
        <f>IF(O76="Plus",$K76,IF(O76="Basis",$K76-SUM(P$8:P75),IF(O76="Breedte",$K76-SUM(P$8:P75),IF(O75="Breedte",1-SUM(P$8:P75)," "))))</f>
        <v xml:space="preserve"> </v>
      </c>
      <c r="Q76" s="57" t="str">
        <f t="shared" ref="Q76:Q139" si="45">IF(L75="plus",IF(E76=0,"",CONCATENATE(E76,", ")),IF(L75="basis",IF(E76=0,"",CONCATENATE(E76,", ")),CONCATENATE(Q75,IF(E76=0,"",CONCATENATE(E76,", ")))))</f>
        <v/>
      </c>
      <c r="R76" s="179">
        <f t="shared" si="31"/>
        <v>199</v>
      </c>
      <c r="S76" s="12">
        <f t="shared" si="40"/>
        <v>162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162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5"/>
        <v>0</v>
      </c>
      <c r="B77" s="5">
        <f t="shared" si="26"/>
        <v>0</v>
      </c>
      <c r="C77" s="14">
        <f t="shared" si="39"/>
        <v>161</v>
      </c>
      <c r="F77" s="241">
        <f>VLOOKUP(C77,Blad1!$A:$D,4,0)</f>
        <v>199</v>
      </c>
      <c r="G77" s="67" t="str">
        <f t="shared" si="27"/>
        <v/>
      </c>
      <c r="H77" s="4" t="str">
        <f>IF(G77="I",$K77,IF(G77="II",$K77-SUM(H$8:H76),IF(G77="III",$K77-SUM(H$8:H76),IF(G77="IV",$K77-SUM(H$8:H76),IF(G77="V",1-SUM(H$8:H76)," ")))))</f>
        <v xml:space="preserve"> </v>
      </c>
      <c r="I77" s="68" t="str">
        <f t="shared" si="28"/>
        <v/>
      </c>
      <c r="J77" s="43" t="str">
        <f>IF(I77="A",$K77,IF(I77="B",$K77-SUM(J$8:J76),IF(I77="C",$K77-SUM(J$8:J76),IF(I77="D",$K77-SUM(J$8:J76),IF(I77="E",1-SUM(J$8:J76)," ")))))</f>
        <v xml:space="preserve"> </v>
      </c>
      <c r="K77" s="1">
        <f>IF(C$4=0,0,(SUM(D$8:D77)/C$4))</f>
        <v>0</v>
      </c>
      <c r="L77" s="9" t="str">
        <f t="shared" si="29"/>
        <v xml:space="preserve"> </v>
      </c>
      <c r="M77" s="2" t="str">
        <f>IF(U77=2,K77,IF(W77=2,K77-SUM(M$8:M76),IF(X77=2,K77-SUM(M$8:M76),IF(X76=2,1-SUM(M$8:M76)," "))))</f>
        <v xml:space="preserve"> </v>
      </c>
      <c r="N77" s="1" t="str">
        <f t="shared" si="30"/>
        <v xml:space="preserve"> </v>
      </c>
      <c r="P77" s="3" t="str">
        <f>IF(O77="Plus",$K77,IF(O77="Basis",$K77-SUM(P$8:P76),IF(O77="Breedte",$K77-SUM(P$8:P76),IF(O76="Breedte",1-SUM(P$8:P76)," "))))</f>
        <v xml:space="preserve"> </v>
      </c>
      <c r="Q77" s="57" t="str">
        <f t="shared" si="45"/>
        <v/>
      </c>
      <c r="R77" s="179">
        <f t="shared" si="31"/>
        <v>199</v>
      </c>
      <c r="S77" s="12">
        <f t="shared" si="40"/>
        <v>161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161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5"/>
        <v>0</v>
      </c>
      <c r="B78" s="5">
        <f t="shared" si="26"/>
        <v>0</v>
      </c>
      <c r="C78" s="14">
        <f t="shared" si="39"/>
        <v>160</v>
      </c>
      <c r="F78" s="241">
        <f>VLOOKUP(C78,Blad1!$A:$D,4,0)</f>
        <v>198</v>
      </c>
      <c r="G78" s="67" t="str">
        <f t="shared" si="27"/>
        <v/>
      </c>
      <c r="H78" s="4" t="str">
        <f>IF(G78="I",$K78,IF(G78="II",$K78-SUM(H$8:H77),IF(G78="III",$K78-SUM(H$8:H77),IF(G78="IV",$K78-SUM(H$8:H77),IF(G78="V",1-SUM(H$8:H77)," ")))))</f>
        <v xml:space="preserve"> </v>
      </c>
      <c r="I78" s="68" t="str">
        <f t="shared" si="28"/>
        <v/>
      </c>
      <c r="J78" s="43" t="str">
        <f>IF(I78="A",$K78,IF(I78="B",$K78-SUM(J$8:J77),IF(I78="C",$K78-SUM(J$8:J77),IF(I78="D",$K78-SUM(J$8:J77),IF(I78="E",1-SUM(J$8:J77)," ")))))</f>
        <v xml:space="preserve"> </v>
      </c>
      <c r="K78" s="1">
        <f>IF(C$4=0,0,(SUM(D$8:D78)/C$4))</f>
        <v>0</v>
      </c>
      <c r="L78" s="9" t="str">
        <f t="shared" si="29"/>
        <v xml:space="preserve"> </v>
      </c>
      <c r="M78" s="2" t="str">
        <f>IF(U78=2,K78,IF(W78=2,K78-SUM(M$8:M77),IF(X78=2,K78-SUM(M$8:M77),IF(X77=2,1-SUM(M$8:M77)," "))))</f>
        <v xml:space="preserve"> </v>
      </c>
      <c r="N78" s="1" t="str">
        <f t="shared" si="30"/>
        <v xml:space="preserve"> </v>
      </c>
      <c r="P78" s="3" t="str">
        <f>IF(O78="Plus",$K78,IF(O78="Basis",$K78-SUM(P$8:P77),IF(O78="Breedte",$K78-SUM(P$8:P77),IF(O77="Breedte",1-SUM(P$8:P77)," "))))</f>
        <v xml:space="preserve"> </v>
      </c>
      <c r="Q78" s="57" t="str">
        <f t="shared" si="45"/>
        <v/>
      </c>
      <c r="R78" s="179">
        <f t="shared" si="31"/>
        <v>198</v>
      </c>
      <c r="S78" s="12">
        <f t="shared" si="40"/>
        <v>160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160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5"/>
        <v>0</v>
      </c>
      <c r="B79" s="5">
        <f t="shared" si="26"/>
        <v>0</v>
      </c>
      <c r="C79" s="14">
        <f t="shared" si="39"/>
        <v>159</v>
      </c>
      <c r="F79" s="241">
        <f>VLOOKUP(C79,Blad1!$A:$D,4,0)</f>
        <v>198</v>
      </c>
      <c r="G79" s="67" t="str">
        <f t="shared" si="27"/>
        <v/>
      </c>
      <c r="H79" s="4" t="str">
        <f>IF(G79="I",$K79,IF(G79="II",$K79-SUM(H$8:H78),IF(G79="III",$K79-SUM(H$8:H78),IF(G79="IV",$K79-SUM(H$8:H78),IF(G79="V",1-SUM(H$8:H78)," ")))))</f>
        <v xml:space="preserve"> </v>
      </c>
      <c r="I79" s="68" t="str">
        <f t="shared" si="28"/>
        <v/>
      </c>
      <c r="J79" s="43" t="str">
        <f>IF(I79="A",$K79,IF(I79="B",$K79-SUM(J$8:J78),IF(I79="C",$K79-SUM(J$8:J78),IF(I79="D",$K79-SUM(J$8:J78),IF(I79="E",1-SUM(J$8:J78)," ")))))</f>
        <v xml:space="preserve"> </v>
      </c>
      <c r="K79" s="1">
        <f>IF(C$4=0,0,(SUM(D$8:D79)/C$4))</f>
        <v>0</v>
      </c>
      <c r="L79" s="9" t="str">
        <f t="shared" si="29"/>
        <v xml:space="preserve"> </v>
      </c>
      <c r="M79" s="2" t="str">
        <f>IF(U79=2,K79,IF(W79=2,K79-SUM(M$8:M78),IF(X79=2,K79-SUM(M$8:M78),IF(X78=2,1-SUM(M$8:M78)," "))))</f>
        <v xml:space="preserve"> </v>
      </c>
      <c r="N79" s="1" t="str">
        <f t="shared" si="30"/>
        <v xml:space="preserve"> </v>
      </c>
      <c r="P79" s="3" t="str">
        <f>IF(O79="Plus",$K79,IF(O79="Basis",$K79-SUM(P$8:P78),IF(O79="Breedte",$K79-SUM(P$8:P78),IF(O78="Breedte",1-SUM(P$8:P78)," "))))</f>
        <v xml:space="preserve"> </v>
      </c>
      <c r="Q79" s="57" t="str">
        <f t="shared" si="45"/>
        <v/>
      </c>
      <c r="R79" s="179">
        <f t="shared" si="31"/>
        <v>198</v>
      </c>
      <c r="S79" s="12">
        <f t="shared" si="40"/>
        <v>159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159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5"/>
        <v>0</v>
      </c>
      <c r="B80" s="5">
        <f t="shared" si="26"/>
        <v>0</v>
      </c>
      <c r="C80" s="14">
        <f t="shared" si="39"/>
        <v>158</v>
      </c>
      <c r="F80" s="241">
        <f>VLOOKUP(C80,Blad1!$A:$D,4,0)</f>
        <v>197</v>
      </c>
      <c r="G80" s="67" t="str">
        <f t="shared" si="27"/>
        <v/>
      </c>
      <c r="H80" s="4" t="str">
        <f>IF(G80="I",$K80,IF(G80="II",$K80-SUM(H$8:H79),IF(G80="III",$K80-SUM(H$8:H79),IF(G80="IV",$K80-SUM(H$8:H79),IF(G80="V",1-SUM(H$8:H79)," ")))))</f>
        <v xml:space="preserve"> </v>
      </c>
      <c r="I80" s="68" t="str">
        <f t="shared" si="28"/>
        <v/>
      </c>
      <c r="J80" s="43" t="str">
        <f>IF(I80="A",$K80,IF(I80="B",$K80-SUM(J$8:J79),IF(I80="C",$K80-SUM(J$8:J79),IF(I80="D",$K80-SUM(J$8:J79),IF(I80="E",1-SUM(J$8:J79)," ")))))</f>
        <v xml:space="preserve"> </v>
      </c>
      <c r="K80" s="1">
        <f>IF(C$4=0,0,(SUM(D$8:D80)/C$4))</f>
        <v>0</v>
      </c>
      <c r="L80" s="9" t="str">
        <f t="shared" si="29"/>
        <v xml:space="preserve"> </v>
      </c>
      <c r="M80" s="2" t="str">
        <f>IF(U80=2,K80,IF(W80=2,K80-SUM(M$8:M79),IF(X80=2,K80-SUM(M$8:M79),IF(X79=2,1-SUM(M$8:M79)," "))))</f>
        <v xml:space="preserve"> </v>
      </c>
      <c r="N80" s="1" t="str">
        <f t="shared" si="30"/>
        <v xml:space="preserve"> </v>
      </c>
      <c r="P80" s="3" t="str">
        <f>IF(O80="Plus",$K80,IF(O80="Basis",$K80-SUM(P$8:P79),IF(O80="Breedte",$K80-SUM(P$8:P79),IF(O79="Breedte",1-SUM(P$8:P79)," "))))</f>
        <v xml:space="preserve"> </v>
      </c>
      <c r="Q80" s="57" t="str">
        <f t="shared" si="45"/>
        <v/>
      </c>
      <c r="R80" s="179">
        <f t="shared" si="31"/>
        <v>197</v>
      </c>
      <c r="S80" s="12">
        <f t="shared" si="40"/>
        <v>158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158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5"/>
        <v>0</v>
      </c>
      <c r="B81" s="5">
        <f t="shared" si="26"/>
        <v>0</v>
      </c>
      <c r="C81" s="14">
        <f t="shared" si="39"/>
        <v>157</v>
      </c>
      <c r="F81" s="241">
        <f>VLOOKUP(C81,Blad1!$A:$D,4,0)</f>
        <v>197</v>
      </c>
      <c r="G81" s="67" t="str">
        <f t="shared" si="27"/>
        <v/>
      </c>
      <c r="H81" s="4" t="str">
        <f>IF(G81="I",$K81,IF(G81="II",$K81-SUM(H$8:H80),IF(G81="III",$K81-SUM(H$8:H80),IF(G81="IV",$K81-SUM(H$8:H80),IF(G81="V",1-SUM(H$8:H80)," ")))))</f>
        <v xml:space="preserve"> </v>
      </c>
      <c r="I81" s="68" t="str">
        <f t="shared" si="28"/>
        <v/>
      </c>
      <c r="J81" s="43" t="str">
        <f>IF(I81="A",$K81,IF(I81="B",$K81-SUM(J$8:J80),IF(I81="C",$K81-SUM(J$8:J80),IF(I81="D",$K81-SUM(J$8:J80),IF(I81="E",1-SUM(J$8:J80)," ")))))</f>
        <v xml:space="preserve"> </v>
      </c>
      <c r="K81" s="1">
        <f>IF(C$4=0,0,(SUM(D$8:D81)/C$4))</f>
        <v>0</v>
      </c>
      <c r="L81" s="9" t="str">
        <f t="shared" si="29"/>
        <v xml:space="preserve"> </v>
      </c>
      <c r="M81" s="2" t="str">
        <f>IF(U81=2,K81,IF(W81=2,K81-SUM(M$8:M80),IF(X81=2,K81-SUM(M$8:M80),IF(X80=2,1-SUM(M$8:M80)," "))))</f>
        <v xml:space="preserve"> </v>
      </c>
      <c r="N81" s="1" t="str">
        <f t="shared" si="30"/>
        <v xml:space="preserve"> </v>
      </c>
      <c r="P81" s="3" t="str">
        <f>IF(O81="Plus",$K81,IF(O81="Basis",$K81-SUM(P$8:P80),IF(O81="Breedte",$K81-SUM(P$8:P80),IF(O80="Breedte",1-SUM(P$8:P80)," "))))</f>
        <v xml:space="preserve"> </v>
      </c>
      <c r="Q81" s="57" t="str">
        <f t="shared" si="45"/>
        <v/>
      </c>
      <c r="R81" s="179">
        <f t="shared" si="31"/>
        <v>197</v>
      </c>
      <c r="S81" s="12">
        <f t="shared" si="40"/>
        <v>157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157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5"/>
        <v>0</v>
      </c>
      <c r="B82" s="5">
        <f t="shared" si="26"/>
        <v>0</v>
      </c>
      <c r="C82" s="14">
        <f t="shared" si="39"/>
        <v>156</v>
      </c>
      <c r="F82" s="241">
        <f>VLOOKUP(C82,Blad1!$A:$D,4,0)</f>
        <v>196</v>
      </c>
      <c r="G82" s="67" t="str">
        <f t="shared" si="27"/>
        <v/>
      </c>
      <c r="H82" s="4" t="str">
        <f>IF(G82="I",$K82,IF(G82="II",$K82-SUM(H$8:H81),IF(G82="III",$K82-SUM(H$8:H81),IF(G82="IV",$K82-SUM(H$8:H81),IF(G82="V",1-SUM(H$8:H81)," ")))))</f>
        <v xml:space="preserve"> </v>
      </c>
      <c r="I82" s="68" t="str">
        <f t="shared" si="28"/>
        <v/>
      </c>
      <c r="J82" s="43" t="str">
        <f>IF(I82="A",$K82,IF(I82="B",$K82-SUM(J$8:J81),IF(I82="C",$K82-SUM(J$8:J81),IF(I82="D",$K82-SUM(J$8:J81),IF(I82="E",1-SUM(J$8:J81)," ")))))</f>
        <v xml:space="preserve"> </v>
      </c>
      <c r="K82" s="1">
        <f>IF(C$4=0,0,(SUM(D$8:D82)/C$4))</f>
        <v>0</v>
      </c>
      <c r="L82" s="9" t="str">
        <f t="shared" si="29"/>
        <v xml:space="preserve"> </v>
      </c>
      <c r="M82" s="2" t="str">
        <f>IF(U82=2,K82,IF(W82=2,K82-SUM(M$8:M81),IF(X82=2,K82-SUM(M$8:M81),IF(X81=2,1-SUM(M$8:M81)," "))))</f>
        <v xml:space="preserve"> </v>
      </c>
      <c r="N82" s="1" t="str">
        <f t="shared" si="30"/>
        <v xml:space="preserve"> </v>
      </c>
      <c r="P82" s="3" t="str">
        <f>IF(O82="Plus",$K82,IF(O82="Basis",$K82-SUM(P$8:P81),IF(O82="Breedte",$K82-SUM(P$8:P81),IF(O81="Breedte",1-SUM(P$8:P81)," "))))</f>
        <v xml:space="preserve"> </v>
      </c>
      <c r="Q82" s="57" t="str">
        <f t="shared" si="45"/>
        <v/>
      </c>
      <c r="R82" s="179">
        <f t="shared" si="31"/>
        <v>196</v>
      </c>
      <c r="S82" s="12">
        <f t="shared" si="40"/>
        <v>156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156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5"/>
        <v>0</v>
      </c>
      <c r="B83" s="5">
        <f t="shared" si="26"/>
        <v>20</v>
      </c>
      <c r="C83" s="14">
        <f t="shared" si="39"/>
        <v>155</v>
      </c>
      <c r="F83" s="241">
        <f>VLOOKUP(C83,Blad1!$A:$D,4,0)</f>
        <v>196</v>
      </c>
      <c r="G83" s="67" t="str">
        <f t="shared" si="27"/>
        <v>III</v>
      </c>
      <c r="H83" s="4">
        <f>IF(G83="I",$K83,IF(G83="II",$K83-SUM(H$8:H82),IF(G83="III",$K83-SUM(H$8:H82),IF(G83="IV",$K83-SUM(H$8:H82),IF(G83="V",1-SUM(H$8:H82)," ")))))</f>
        <v>0</v>
      </c>
      <c r="I83" s="68" t="str">
        <f t="shared" si="28"/>
        <v/>
      </c>
      <c r="J83" s="43" t="str">
        <f>IF(I83="A",$K83,IF(I83="B",$K83-SUM(J$8:J82),IF(I83="C",$K83-SUM(J$8:J82),IF(I83="D",$K83-SUM(J$8:J82),IF(I83="E",1-SUM(J$8:J82)," ")))))</f>
        <v xml:space="preserve"> </v>
      </c>
      <c r="K83" s="1">
        <f>IF(C$4=0,0,(SUM(D$8:D83)/C$4))</f>
        <v>0</v>
      </c>
      <c r="L83" s="9" t="str">
        <f t="shared" si="29"/>
        <v xml:space="preserve"> </v>
      </c>
      <c r="M83" s="2" t="str">
        <f>IF(U83=2,K83,IF(W83=2,K83-SUM(M$8:M82),IF(X83=2,K83-SUM(M$8:M82),IF(X82=2,1-SUM(M$8:M82)," "))))</f>
        <v xml:space="preserve"> </v>
      </c>
      <c r="N83" s="1" t="str">
        <f t="shared" si="30"/>
        <v xml:space="preserve"> </v>
      </c>
      <c r="P83" s="3" t="str">
        <f>IF(O83="Plus",$K83,IF(O83="Basis",$K83-SUM(P$8:P82),IF(O83="Breedte",$K83-SUM(P$8:P82),IF(O82="Breedte",1-SUM(P$8:P82)," "))))</f>
        <v xml:space="preserve"> </v>
      </c>
      <c r="Q83" s="57" t="str">
        <f t="shared" si="45"/>
        <v/>
      </c>
      <c r="R83" s="179">
        <f t="shared" si="31"/>
        <v>196</v>
      </c>
      <c r="S83" s="12">
        <f t="shared" si="40"/>
        <v>155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155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5"/>
        <v>0</v>
      </c>
      <c r="B84" s="5">
        <f t="shared" si="26"/>
        <v>0</v>
      </c>
      <c r="C84" s="14">
        <f t="shared" si="39"/>
        <v>154</v>
      </c>
      <c r="F84" s="241">
        <f>VLOOKUP(C84,Blad1!$A:$D,4,0)</f>
        <v>195</v>
      </c>
      <c r="G84" s="67" t="str">
        <f t="shared" si="27"/>
        <v/>
      </c>
      <c r="H84" s="4" t="str">
        <f>IF(G84="I",$K84,IF(G84="II",$K84-SUM(H$8:H83),IF(G84="III",$K84-SUM(H$8:H83),IF(G84="IV",$K84-SUM(H$8:H83),IF(G84="V",1-SUM(H$8:H83)," ")))))</f>
        <v xml:space="preserve"> </v>
      </c>
      <c r="I84" s="68" t="str">
        <f t="shared" si="28"/>
        <v/>
      </c>
      <c r="J84" s="43" t="str">
        <f>IF(I84="A",$K84,IF(I84="B",$K84-SUM(J$8:J83),IF(I84="C",$K84-SUM(J$8:J83),IF(I84="D",$K84-SUM(J$8:J83),IF(I84="E",1-SUM(J$8:J83)," ")))))</f>
        <v xml:space="preserve"> </v>
      </c>
      <c r="K84" s="1">
        <f>IF(C$4=0,0,(SUM(D$8:D84)/C$4))</f>
        <v>0</v>
      </c>
      <c r="L84" s="9" t="str">
        <f t="shared" si="29"/>
        <v xml:space="preserve"> </v>
      </c>
      <c r="M84" s="2" t="str">
        <f>IF(U84=2,K84,IF(W84=2,K84-SUM(M$8:M83),IF(X84=2,K84-SUM(M$8:M83),IF(X83=2,1-SUM(M$8:M83)," "))))</f>
        <v xml:space="preserve"> </v>
      </c>
      <c r="N84" s="1" t="str">
        <f t="shared" si="30"/>
        <v xml:space="preserve"> </v>
      </c>
      <c r="P84" s="3" t="str">
        <f>IF(O84="Plus",$K84,IF(O84="Basis",$K84-SUM(P$8:P83),IF(O84="Breedte",$K84-SUM(P$8:P83),IF(O83="Breedte",1-SUM(P$8:P83)," "))))</f>
        <v xml:space="preserve"> </v>
      </c>
      <c r="Q84" s="57" t="str">
        <f t="shared" si="45"/>
        <v/>
      </c>
      <c r="R84" s="179">
        <f t="shared" si="31"/>
        <v>195</v>
      </c>
      <c r="S84" s="12">
        <f t="shared" si="40"/>
        <v>154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154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5"/>
        <v>0</v>
      </c>
      <c r="B85" s="5">
        <f t="shared" si="26"/>
        <v>0</v>
      </c>
      <c r="C85" s="14">
        <f t="shared" si="39"/>
        <v>153</v>
      </c>
      <c r="F85" s="241">
        <f>VLOOKUP(C85,Blad1!$A:$D,4,0)</f>
        <v>194</v>
      </c>
      <c r="G85" s="67" t="str">
        <f t="shared" si="27"/>
        <v/>
      </c>
      <c r="H85" s="4" t="str">
        <f>IF(G85="I",$K85,IF(G85="II",$K85-SUM(H$8:H84),IF(G85="III",$K85-SUM(H$8:H84),IF(G85="IV",$K85-SUM(H$8:H84),IF(G85="V",1-SUM(H$8:H84)," ")))))</f>
        <v xml:space="preserve"> </v>
      </c>
      <c r="I85" s="68" t="str">
        <f t="shared" si="28"/>
        <v/>
      </c>
      <c r="J85" s="43" t="str">
        <f>IF(I85="A",$K85,IF(I85="B",$K85-SUM(J$8:J84),IF(I85="C",$K85-SUM(J$8:J84),IF(I85="D",$K85-SUM(J$8:J84),IF(I85="E",1-SUM(J$8:J84)," ")))))</f>
        <v xml:space="preserve"> </v>
      </c>
      <c r="K85" s="1">
        <f>IF(C$4=0,0,(SUM(D$8:D85)/C$4))</f>
        <v>0</v>
      </c>
      <c r="L85" s="9" t="str">
        <f t="shared" si="29"/>
        <v xml:space="preserve"> </v>
      </c>
      <c r="M85" s="2" t="str">
        <f>IF(U85=2,K85,IF(W85=2,K85-SUM(M$8:M84),IF(X85=2,K85-SUM(M$8:M84),IF(X84=2,1-SUM(M$8:M84)," "))))</f>
        <v xml:space="preserve"> </v>
      </c>
      <c r="N85" s="1" t="str">
        <f t="shared" si="30"/>
        <v xml:space="preserve"> </v>
      </c>
      <c r="P85" s="3" t="str">
        <f>IF(O85="Plus",$K85,IF(O85="Basis",$K85-SUM(P$8:P84),IF(O85="Breedte",$K85-SUM(P$8:P84),IF(O84="Breedte",1-SUM(P$8:P84)," "))))</f>
        <v xml:space="preserve"> </v>
      </c>
      <c r="Q85" s="57" t="str">
        <f t="shared" si="45"/>
        <v/>
      </c>
      <c r="R85" s="179">
        <f t="shared" si="31"/>
        <v>194</v>
      </c>
      <c r="S85" s="12">
        <f t="shared" si="40"/>
        <v>153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153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5"/>
        <v>0</v>
      </c>
      <c r="B86" s="5">
        <f t="shared" si="26"/>
        <v>0</v>
      </c>
      <c r="C86" s="14">
        <f t="shared" si="39"/>
        <v>152</v>
      </c>
      <c r="F86" s="241">
        <f>VLOOKUP(C86,Blad1!$A:$D,4,0)</f>
        <v>194</v>
      </c>
      <c r="G86" s="67" t="str">
        <f t="shared" si="27"/>
        <v/>
      </c>
      <c r="H86" s="4" t="str">
        <f>IF(G86="I",$K86,IF(G86="II",$K86-SUM(H$8:H85),IF(G86="III",$K86-SUM(H$8:H85),IF(G86="IV",$K86-SUM(H$8:H85),IF(G86="V",1-SUM(H$8:H85)," ")))))</f>
        <v xml:space="preserve"> </v>
      </c>
      <c r="I86" s="68" t="str">
        <f t="shared" si="28"/>
        <v/>
      </c>
      <c r="J86" s="43" t="str">
        <f>IF(I86="A",$K86,IF(I86="B",$K86-SUM(J$8:J85),IF(I86="C",$K86-SUM(J$8:J85),IF(I86="D",$K86-SUM(J$8:J85),IF(I86="E",1-SUM(J$8:J85)," ")))))</f>
        <v xml:space="preserve"> </v>
      </c>
      <c r="K86" s="1">
        <f>IF(C$4=0,0,(SUM(D$8:D86)/C$4))</f>
        <v>0</v>
      </c>
      <c r="L86" s="9" t="str">
        <f t="shared" si="29"/>
        <v xml:space="preserve"> </v>
      </c>
      <c r="M86" s="2" t="str">
        <f>IF(U86=2,K86,IF(W86=2,K86-SUM(M$8:M85),IF(X86=2,K86-SUM(M$8:M85),IF(X85=2,1-SUM(M$8:M85)," "))))</f>
        <v xml:space="preserve"> </v>
      </c>
      <c r="N86" s="1" t="str">
        <f t="shared" si="30"/>
        <v xml:space="preserve"> </v>
      </c>
      <c r="P86" s="3" t="str">
        <f>IF(O86="Plus",$K86,IF(O86="Basis",$K86-SUM(P$8:P85),IF(O86="Breedte",$K86-SUM(P$8:P85),IF(O85="Breedte",1-SUM(P$8:P85)," "))))</f>
        <v xml:space="preserve"> </v>
      </c>
      <c r="Q86" s="57" t="str">
        <f t="shared" si="45"/>
        <v/>
      </c>
      <c r="R86" s="179">
        <f t="shared" si="31"/>
        <v>194</v>
      </c>
      <c r="S86" s="12">
        <f t="shared" si="40"/>
        <v>152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152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5"/>
        <v>0</v>
      </c>
      <c r="B87" s="5">
        <f t="shared" si="26"/>
        <v>0</v>
      </c>
      <c r="C87" s="14">
        <f t="shared" si="39"/>
        <v>151</v>
      </c>
      <c r="F87" s="241">
        <f>VLOOKUP(C87,Blad1!$A:$D,4,0)</f>
        <v>193</v>
      </c>
      <c r="G87" s="67" t="str">
        <f t="shared" si="27"/>
        <v/>
      </c>
      <c r="H87" s="4" t="str">
        <f>IF(G87="I",$K87,IF(G87="II",$K87-SUM(H$8:H86),IF(G87="III",$K87-SUM(H$8:H86),IF(G87="IV",$K87-SUM(H$8:H86),IF(G87="V",1-SUM(H$8:H86)," ")))))</f>
        <v xml:space="preserve"> </v>
      </c>
      <c r="I87" s="68" t="str">
        <f t="shared" si="28"/>
        <v/>
      </c>
      <c r="J87" s="43" t="str">
        <f>IF(I87="A",$K87,IF(I87="B",$K87-SUM(J$8:J86),IF(I87="C",$K87-SUM(J$8:J86),IF(I87="D",$K87-SUM(J$8:J86),IF(I87="E",1-SUM(J$8:J86)," ")))))</f>
        <v xml:space="preserve"> </v>
      </c>
      <c r="K87" s="1">
        <f>IF(C$4=0,0,(SUM(D$8:D87)/C$4))</f>
        <v>0</v>
      </c>
      <c r="L87" s="9" t="str">
        <f t="shared" si="29"/>
        <v xml:space="preserve"> </v>
      </c>
      <c r="M87" s="2" t="str">
        <f>IF(U87=2,K87,IF(W87=2,K87-SUM(M$8:M86),IF(X87=2,K87-SUM(M$8:M86),IF(X86=2,1-SUM(M$8:M86)," "))))</f>
        <v xml:space="preserve"> </v>
      </c>
      <c r="N87" s="1" t="str">
        <f t="shared" si="30"/>
        <v xml:space="preserve"> </v>
      </c>
      <c r="P87" s="3" t="str">
        <f>IF(O87="Plus",$K87,IF(O87="Basis",$K87-SUM(P$8:P86),IF(O87="Breedte",$K87-SUM(P$8:P86),IF(O86="Breedte",1-SUM(P$8:P86)," "))))</f>
        <v xml:space="preserve"> </v>
      </c>
      <c r="Q87" s="57" t="str">
        <f t="shared" si="45"/>
        <v/>
      </c>
      <c r="R87" s="179">
        <f t="shared" si="31"/>
        <v>193</v>
      </c>
      <c r="S87" s="12">
        <f t="shared" si="40"/>
        <v>151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151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5"/>
        <v>0</v>
      </c>
      <c r="B88" s="5">
        <f t="shared" si="26"/>
        <v>0</v>
      </c>
      <c r="C88" s="14">
        <f t="shared" si="39"/>
        <v>150</v>
      </c>
      <c r="F88" s="241">
        <f>VLOOKUP(C88,Blad1!$A:$D,4,0)</f>
        <v>193</v>
      </c>
      <c r="G88" s="67" t="str">
        <f t="shared" si="27"/>
        <v/>
      </c>
      <c r="H88" s="4" t="str">
        <f>IF(G88="I",$K88,IF(G88="II",$K88-SUM(H$8:H87),IF(G88="III",$K88-SUM(H$8:H87),IF(G88="IV",$K88-SUM(H$8:H87),IF(G88="V",1-SUM(H$8:H87)," ")))))</f>
        <v xml:space="preserve"> </v>
      </c>
      <c r="I88" s="68" t="str">
        <f t="shared" si="28"/>
        <v/>
      </c>
      <c r="J88" s="43" t="str">
        <f>IF(I88="A",$K88,IF(I88="B",$K88-SUM(J$8:J87),IF(I88="C",$K88-SUM(J$8:J87),IF(I88="D",$K88-SUM(J$8:J87),IF(I88="E",1-SUM(J$8:J87)," ")))))</f>
        <v xml:space="preserve"> </v>
      </c>
      <c r="K88" s="1">
        <f>IF(C$4=0,0,(SUM(D$8:D88)/C$4))</f>
        <v>0</v>
      </c>
      <c r="L88" s="9" t="str">
        <f t="shared" si="29"/>
        <v xml:space="preserve"> </v>
      </c>
      <c r="M88" s="2" t="str">
        <f>IF(U88=2,K88,IF(W88=2,K88-SUM(M$8:M87),IF(X88=2,K88-SUM(M$8:M87),IF(X87=2,1-SUM(M$8:M87)," "))))</f>
        <v xml:space="preserve"> </v>
      </c>
      <c r="N88" s="1" t="str">
        <f t="shared" si="30"/>
        <v xml:space="preserve"> </v>
      </c>
      <c r="P88" s="3" t="str">
        <f>IF(O88="Plus",$K88,IF(O88="Basis",$K88-SUM(P$8:P87),IF(O88="Breedte",$K88-SUM(P$8:P87),IF(O87="Breedte",1-SUM(P$8:P87)," "))))</f>
        <v xml:space="preserve"> </v>
      </c>
      <c r="Q88" s="57" t="str">
        <f t="shared" si="45"/>
        <v/>
      </c>
      <c r="R88" s="179">
        <f t="shared" si="31"/>
        <v>193</v>
      </c>
      <c r="S88" s="12">
        <f t="shared" si="40"/>
        <v>150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150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5"/>
        <v>0</v>
      </c>
      <c r="B89" s="5">
        <f t="shared" si="26"/>
        <v>0</v>
      </c>
      <c r="C89" s="14">
        <f t="shared" si="39"/>
        <v>149</v>
      </c>
      <c r="F89" s="241">
        <f>VLOOKUP(C89,Blad1!$A:$D,4,0)</f>
        <v>192</v>
      </c>
      <c r="G89" s="67" t="str">
        <f t="shared" si="27"/>
        <v/>
      </c>
      <c r="H89" s="4" t="str">
        <f>IF(G89="I",$K89,IF(G89="II",$K89-SUM(H$8:H88),IF(G89="III",$K89-SUM(H$8:H88),IF(G89="IV",$K89-SUM(H$8:H88),IF(G89="V",1-SUM(H$8:H88)," ")))))</f>
        <v xml:space="preserve"> </v>
      </c>
      <c r="I89" s="68" t="str">
        <f t="shared" si="28"/>
        <v/>
      </c>
      <c r="J89" s="43" t="str">
        <f>IF(I89="A",$K89,IF(I89="B",$K89-SUM(J$8:J88),IF(I89="C",$K89-SUM(J$8:J88),IF(I89="D",$K89-SUM(J$8:J88),IF(I89="E",1-SUM(J$8:J88)," ")))))</f>
        <v xml:space="preserve"> </v>
      </c>
      <c r="K89" s="1">
        <f>IF(C$4=0,0,(SUM(D$8:D89)/C$4))</f>
        <v>0</v>
      </c>
      <c r="L89" s="9" t="str">
        <f t="shared" si="29"/>
        <v xml:space="preserve"> </v>
      </c>
      <c r="M89" s="2" t="str">
        <f>IF(U89=2,K89,IF(W89=2,K89-SUM(M$8:M88),IF(X89=2,K89-SUM(M$8:M88),IF(X88=2,1-SUM(M$8:M88)," "))))</f>
        <v xml:space="preserve"> </v>
      </c>
      <c r="N89" s="1" t="str">
        <f t="shared" si="30"/>
        <v xml:space="preserve"> </v>
      </c>
      <c r="P89" s="3" t="str">
        <f>IF(O89="Plus",$K89,IF(O89="Basis",$K89-SUM(P$8:P88),IF(O89="Breedte",$K89-SUM(P$8:P88),IF(O88="Breedte",1-SUM(P$8:P88)," "))))</f>
        <v xml:space="preserve"> </v>
      </c>
      <c r="Q89" s="57" t="str">
        <f t="shared" si="45"/>
        <v/>
      </c>
      <c r="R89" s="179">
        <f t="shared" si="31"/>
        <v>192</v>
      </c>
      <c r="S89" s="12">
        <f t="shared" si="40"/>
        <v>149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149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5"/>
        <v>0</v>
      </c>
      <c r="B90" s="5">
        <f t="shared" si="26"/>
        <v>0</v>
      </c>
      <c r="C90" s="14">
        <f t="shared" si="39"/>
        <v>148</v>
      </c>
      <c r="F90" s="241">
        <f>VLOOKUP(C90,Blad1!$A:$D,4,0)</f>
        <v>192</v>
      </c>
      <c r="G90" s="67" t="str">
        <f t="shared" si="27"/>
        <v/>
      </c>
      <c r="H90" s="4" t="str">
        <f>IF(G90="I",$K90,IF(G90="II",$K90-SUM(H$8:H89),IF(G90="III",$K90-SUM(H$8:H89),IF(G90="IV",$K90-SUM(H$8:H89),IF(G90="V",1-SUM(H$8:H89)," ")))))</f>
        <v xml:space="preserve"> </v>
      </c>
      <c r="I90" s="68" t="str">
        <f t="shared" si="28"/>
        <v/>
      </c>
      <c r="J90" s="43" t="str">
        <f>IF(I90="A",$K90,IF(I90="B",$K90-SUM(J$8:J89),IF(I90="C",$K90-SUM(J$8:J89),IF(I90="D",$K90-SUM(J$8:J89),IF(I90="E",1-SUM(J$8:J89)," ")))))</f>
        <v xml:space="preserve"> </v>
      </c>
      <c r="K90" s="1">
        <f>IF(C$4=0,0,(SUM(D$8:D90)/C$4))</f>
        <v>0</v>
      </c>
      <c r="L90" s="9" t="str">
        <f t="shared" si="29"/>
        <v xml:space="preserve"> </v>
      </c>
      <c r="M90" s="2" t="str">
        <f>IF(U90=2,K90,IF(W90=2,K90-SUM(M$8:M89),IF(X90=2,K90-SUM(M$8:M89),IF(X89=2,1-SUM(M$8:M89)," "))))</f>
        <v xml:space="preserve"> </v>
      </c>
      <c r="N90" s="1" t="str">
        <f t="shared" si="30"/>
        <v xml:space="preserve"> </v>
      </c>
      <c r="P90" s="3" t="str">
        <f>IF(O90="Plus",$K90,IF(O90="Basis",$K90-SUM(P$8:P89),IF(O90="Breedte",$K90-SUM(P$8:P89),IF(O89="Breedte",1-SUM(P$8:P89)," "))))</f>
        <v xml:space="preserve"> </v>
      </c>
      <c r="Q90" s="57" t="str">
        <f t="shared" si="45"/>
        <v/>
      </c>
      <c r="R90" s="179">
        <f t="shared" si="31"/>
        <v>192</v>
      </c>
      <c r="S90" s="12">
        <f t="shared" si="40"/>
        <v>148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148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5"/>
        <v>0</v>
      </c>
      <c r="B91" s="5">
        <f t="shared" si="26"/>
        <v>0</v>
      </c>
      <c r="C91" s="14">
        <f t="shared" si="39"/>
        <v>147</v>
      </c>
      <c r="F91" s="241">
        <f>VLOOKUP(C91,Blad1!$A:$D,4,0)</f>
        <v>191</v>
      </c>
      <c r="G91" s="67" t="str">
        <f t="shared" si="27"/>
        <v/>
      </c>
      <c r="H91" s="4" t="str">
        <f>IF(G91="I",$K91,IF(G91="II",$K91-SUM(H$8:H90),IF(G91="III",$K91-SUM(H$8:H90),IF(G91="IV",$K91-SUM(H$8:H90),IF(G91="V",1-SUM(H$8:H90)," ")))))</f>
        <v xml:space="preserve"> </v>
      </c>
      <c r="I91" s="68" t="str">
        <f t="shared" ref="I91:I136" si="46">IF(C91=57,"A",IF(C91=48,"B",IF(C91=38,"C",IF(C91=29,"D",IF(C91=0,"E","")))))</f>
        <v/>
      </c>
      <c r="J91" s="43" t="str">
        <f>IF(I91="A",$K91,IF(I91="B",$K91-SUM(J$8:J90),IF(I91="C",$K91-SUM(J$8:J90),IF(I91="D",$K91-SUM(J$8:J90),IF(I91="E",1-SUM(J$8:J90)," ")))))</f>
        <v xml:space="preserve"> </v>
      </c>
      <c r="K91" s="1">
        <f>IF(C$4=0,0,(SUM(D$8:D91)/C$4))</f>
        <v>0</v>
      </c>
      <c r="L91" s="9" t="str">
        <f t="shared" si="29"/>
        <v xml:space="preserve"> </v>
      </c>
      <c r="M91" s="2" t="str">
        <f>IF(U91=2,K91,IF(W91=2,K91-SUM(M$8:M90),IF(X91=2,K91-SUM(M$8:M90),IF(X90=2,1-SUM(M$8:M90)," "))))</f>
        <v xml:space="preserve"> </v>
      </c>
      <c r="N91" s="1" t="str">
        <f t="shared" si="30"/>
        <v xml:space="preserve"> </v>
      </c>
      <c r="P91" s="3" t="str">
        <f>IF(O91="Plus",$K91,IF(O91="Basis",$K91-SUM(P$8:P90),IF(O91="Breedte",$K91-SUM(P$8:P90),IF(O90="Breedte",1-SUM(P$8:P90)," "))))</f>
        <v xml:space="preserve"> </v>
      </c>
      <c r="Q91" s="57" t="str">
        <f t="shared" si="45"/>
        <v/>
      </c>
      <c r="R91" s="179">
        <f t="shared" si="31"/>
        <v>191</v>
      </c>
      <c r="S91" s="12">
        <f t="shared" si="40"/>
        <v>147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147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5"/>
        <v>0</v>
      </c>
      <c r="B92" s="5">
        <f t="shared" si="26"/>
        <v>0</v>
      </c>
      <c r="C92" s="14">
        <f t="shared" si="39"/>
        <v>146</v>
      </c>
      <c r="F92" s="241">
        <f>VLOOKUP(C92,Blad1!$A:$D,4,0)</f>
        <v>191</v>
      </c>
      <c r="G92" s="67" t="str">
        <f t="shared" si="27"/>
        <v/>
      </c>
      <c r="H92" s="4" t="str">
        <f>IF(G92="I",$K92,IF(G92="II",$K92-SUM(H$8:H91),IF(G92="III",$K92-SUM(H$8:H91),IF(G92="IV",$K92-SUM(H$8:H91),IF(G92="V",1-SUM(H$8:H91)," ")))))</f>
        <v xml:space="preserve"> </v>
      </c>
      <c r="I92" s="68" t="str">
        <f t="shared" si="46"/>
        <v/>
      </c>
      <c r="J92" s="43" t="str">
        <f>IF(I92="A",$K92,IF(I92="B",$K92-SUM(J$8:J91),IF(I92="C",$K92-SUM(J$8:J91),IF(I92="D",$K92-SUM(J$8:J91),IF(I92="E",1-SUM(J$8:J91)," ")))))</f>
        <v xml:space="preserve"> </v>
      </c>
      <c r="K92" s="1">
        <f>IF(C$4=0,0,(SUM(D$8:D92)/C$4))</f>
        <v>0</v>
      </c>
      <c r="L92" s="9" t="str">
        <f t="shared" si="29"/>
        <v xml:space="preserve"> </v>
      </c>
      <c r="M92" s="2" t="str">
        <f>IF(U92=2,K92,IF(W92=2,K92-SUM(M$8:M91),IF(X92=2,K92-SUM(M$8:M91),IF(X91=2,1-SUM(M$8:M91)," "))))</f>
        <v xml:space="preserve"> </v>
      </c>
      <c r="N92" s="1" t="str">
        <f t="shared" si="30"/>
        <v xml:space="preserve"> </v>
      </c>
      <c r="P92" s="3" t="str">
        <f>IF(O92="Plus",$K92,IF(O92="Basis",$K92-SUM(P$8:P91),IF(O92="Breedte",$K92-SUM(P$8:P91),IF(O91="Breedte",1-SUM(P$8:P91)," "))))</f>
        <v xml:space="preserve"> </v>
      </c>
      <c r="Q92" s="57" t="str">
        <f t="shared" si="45"/>
        <v/>
      </c>
      <c r="R92" s="179">
        <f t="shared" si="31"/>
        <v>191</v>
      </c>
      <c r="S92" s="12">
        <f t="shared" si="40"/>
        <v>146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146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5"/>
        <v>0</v>
      </c>
      <c r="B93" s="5">
        <f t="shared" si="26"/>
        <v>0</v>
      </c>
      <c r="C93" s="14">
        <f t="shared" si="39"/>
        <v>145</v>
      </c>
      <c r="F93" s="241">
        <f>VLOOKUP(C93,Blad1!$A:$D,4,0)</f>
        <v>190</v>
      </c>
      <c r="G93" s="67" t="str">
        <f t="shared" si="27"/>
        <v/>
      </c>
      <c r="H93" s="4" t="str">
        <f>IF(G93="I",$K93,IF(G93="II",$K93-SUM(H$8:H92),IF(G93="III",$K93-SUM(H$8:H92),IF(G93="IV",$K93-SUM(H$8:H92),IF(G93="V",1-SUM(H$8:H92)," ")))))</f>
        <v xml:space="preserve"> </v>
      </c>
      <c r="I93" s="68" t="str">
        <f t="shared" si="46"/>
        <v/>
      </c>
      <c r="J93" s="43" t="str">
        <f>IF(I93="A",$K93,IF(I93="B",$K93-SUM(J$8:J92),IF(I93="C",$K93-SUM(J$8:J92),IF(I93="D",$K93-SUM(J$8:J92),IF(I93="E",1-SUM(J$8:J92)," ")))))</f>
        <v xml:space="preserve"> </v>
      </c>
      <c r="K93" s="1">
        <f>IF(C$4=0,0,(SUM(D$8:D93)/C$4))</f>
        <v>0</v>
      </c>
      <c r="L93" s="9" t="str">
        <f t="shared" si="29"/>
        <v xml:space="preserve"> </v>
      </c>
      <c r="M93" s="2" t="str">
        <f>IF(U93=2,K93,IF(W93=2,K93-SUM(M$8:M92),IF(X93=2,K93-SUM(M$8:M92),IF(X92=2,1-SUM(M$8:M92)," "))))</f>
        <v xml:space="preserve"> </v>
      </c>
      <c r="N93" s="1" t="str">
        <f t="shared" si="30"/>
        <v xml:space="preserve"> </v>
      </c>
      <c r="P93" s="3" t="str">
        <f>IF(O93="Plus",$K93,IF(O93="Basis",$K93-SUM(P$8:P92),IF(O93="Breedte",$K93-SUM(P$8:P92),IF(O92="Breedte",1-SUM(P$8:P92)," "))))</f>
        <v xml:space="preserve"> </v>
      </c>
      <c r="Q93" s="57" t="str">
        <f t="shared" si="45"/>
        <v/>
      </c>
      <c r="R93" s="179">
        <f t="shared" si="31"/>
        <v>190</v>
      </c>
      <c r="S93" s="12">
        <f t="shared" si="40"/>
        <v>145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145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5"/>
        <v>0</v>
      </c>
      <c r="B94" s="5">
        <f t="shared" si="26"/>
        <v>0</v>
      </c>
      <c r="C94" s="14">
        <f t="shared" si="39"/>
        <v>144</v>
      </c>
      <c r="F94" s="241">
        <f>VLOOKUP(C94,Blad1!$A:$D,4,0)</f>
        <v>190</v>
      </c>
      <c r="G94" s="67" t="str">
        <f t="shared" si="27"/>
        <v/>
      </c>
      <c r="H94" s="4" t="str">
        <f>IF(G94="I",$K94,IF(G94="II",$K94-SUM(H$8:H93),IF(G94="III",$K94-SUM(H$8:H93),IF(G94="IV",$K94-SUM(H$8:H93),IF(G94="V",1-SUM(H$8:H93)," ")))))</f>
        <v xml:space="preserve"> </v>
      </c>
      <c r="I94" s="68" t="str">
        <f t="shared" si="46"/>
        <v/>
      </c>
      <c r="J94" s="43" t="str">
        <f>IF(I94="A",$K94,IF(I94="B",$K94-SUM(J$8:J93),IF(I94="C",$K94-SUM(J$8:J93),IF(I94="D",$K94-SUM(J$8:J93),IF(I94="E",1-SUM(J$8:J93)," ")))))</f>
        <v xml:space="preserve"> </v>
      </c>
      <c r="K94" s="1">
        <f>IF(C$4=0,0,(SUM(D$8:D94)/C$4))</f>
        <v>0</v>
      </c>
      <c r="L94" s="9" t="str">
        <f t="shared" si="29"/>
        <v xml:space="preserve"> </v>
      </c>
      <c r="M94" s="2" t="str">
        <f>IF(U94=2,K94,IF(W94=2,K94-SUM(M$8:M93),IF(X94=2,K94-SUM(M$8:M93),IF(X93=2,1-SUM(M$8:M93)," "))))</f>
        <v xml:space="preserve"> </v>
      </c>
      <c r="N94" s="1" t="str">
        <f t="shared" si="30"/>
        <v xml:space="preserve"> </v>
      </c>
      <c r="P94" s="3" t="str">
        <f>IF(O94="Plus",$K94,IF(O94="Basis",$K94-SUM(P$8:P93),IF(O94="Breedte",$K94-SUM(P$8:P93),IF(O93="Breedte",1-SUM(P$8:P93)," "))))</f>
        <v xml:space="preserve"> </v>
      </c>
      <c r="Q94" s="57" t="str">
        <f t="shared" si="45"/>
        <v/>
      </c>
      <c r="R94" s="179">
        <f t="shared" si="31"/>
        <v>190</v>
      </c>
      <c r="S94" s="12">
        <f t="shared" si="40"/>
        <v>144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144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5"/>
        <v>0</v>
      </c>
      <c r="B95" s="5">
        <f t="shared" si="26"/>
        <v>0</v>
      </c>
      <c r="C95" s="14">
        <f t="shared" si="39"/>
        <v>143</v>
      </c>
      <c r="F95" s="241">
        <f>VLOOKUP(C95,Blad1!$A:$D,4,0)</f>
        <v>189</v>
      </c>
      <c r="G95" s="67" t="str">
        <f t="shared" si="27"/>
        <v/>
      </c>
      <c r="H95" s="4" t="str">
        <f>IF(G95="I",$K95,IF(G95="II",$K95-SUM(H$8:H94),IF(G95="III",$K95-SUM(H$8:H94),IF(G95="IV",$K95-SUM(H$8:H94),IF(G95="V",1-SUM(H$8:H94)," ")))))</f>
        <v xml:space="preserve"> </v>
      </c>
      <c r="I95" s="68" t="str">
        <f t="shared" si="46"/>
        <v/>
      </c>
      <c r="J95" s="43" t="str">
        <f>IF(I95="A",$K95,IF(I95="B",$K95-SUM(J$8:J94),IF(I95="C",$K95-SUM(J$8:J94),IF(I95="D",$K95-SUM(J$8:J94),IF(I95="E",1-SUM(J$8:J94)," ")))))</f>
        <v xml:space="preserve"> </v>
      </c>
      <c r="K95" s="1">
        <f>IF(C$4=0,0,(SUM(D$8:D95)/C$4))</f>
        <v>0</v>
      </c>
      <c r="L95" s="9" t="str">
        <f t="shared" si="29"/>
        <v xml:space="preserve"> </v>
      </c>
      <c r="M95" s="2" t="str">
        <f>IF(U95=2,K95,IF(W95=2,K95-SUM(M$8:M94),IF(X95=2,K95-SUM(M$8:M94),IF(X94=2,1-SUM(M$8:M94)," "))))</f>
        <v xml:space="preserve"> </v>
      </c>
      <c r="N95" s="1" t="str">
        <f t="shared" si="30"/>
        <v xml:space="preserve"> </v>
      </c>
      <c r="P95" s="3" t="str">
        <f>IF(O95="Plus",$K95,IF(O95="Basis",$K95-SUM(P$8:P94),IF(O95="Breedte",$K95-SUM(P$8:P94),IF(O94="Breedte",1-SUM(P$8:P94)," "))))</f>
        <v xml:space="preserve"> </v>
      </c>
      <c r="Q95" s="57" t="str">
        <f t="shared" si="45"/>
        <v/>
      </c>
      <c r="R95" s="179">
        <f t="shared" si="31"/>
        <v>189</v>
      </c>
      <c r="S95" s="12">
        <f t="shared" si="40"/>
        <v>143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143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5"/>
        <v>0</v>
      </c>
      <c r="B96" s="5">
        <f t="shared" si="26"/>
        <v>0</v>
      </c>
      <c r="C96" s="14">
        <f t="shared" si="39"/>
        <v>142</v>
      </c>
      <c r="F96" s="241">
        <f>VLOOKUP(C96,Blad1!$A:$D,4,0)</f>
        <v>189</v>
      </c>
      <c r="G96" s="67" t="str">
        <f t="shared" si="27"/>
        <v/>
      </c>
      <c r="H96" s="4" t="str">
        <f>IF(G96="I",$K96,IF(G96="II",$K96-SUM(H$8:H95),IF(G96="III",$K96-SUM(H$8:H95),IF(G96="IV",$K96-SUM(H$8:H95),IF(G96="V",1-SUM(H$8:H95)," ")))))</f>
        <v xml:space="preserve"> </v>
      </c>
      <c r="I96" s="68" t="str">
        <f t="shared" si="46"/>
        <v/>
      </c>
      <c r="J96" s="43" t="str">
        <f>IF(I96="A",$K96,IF(I96="B",$K96-SUM(J$8:J95),IF(I96="C",$K96-SUM(J$8:J95),IF(I96="D",$K96-SUM(J$8:J95),IF(I96="E",1-SUM(J$8:J95)," ")))))</f>
        <v xml:space="preserve"> </v>
      </c>
      <c r="K96" s="1">
        <f>IF(C$4=0,0,(SUM(D$8:D96)/C$4))</f>
        <v>0</v>
      </c>
      <c r="L96" s="9" t="str">
        <f t="shared" si="29"/>
        <v xml:space="preserve"> </v>
      </c>
      <c r="M96" s="2" t="str">
        <f>IF(U96=2,K96,IF(W96=2,K96-SUM(M$8:M95),IF(X96=2,K96-SUM(M$8:M95),IF(X95=2,1-SUM(M$8:M95)," "))))</f>
        <v xml:space="preserve"> </v>
      </c>
      <c r="N96" s="1" t="str">
        <f t="shared" si="30"/>
        <v xml:space="preserve"> </v>
      </c>
      <c r="P96" s="3" t="str">
        <f>IF(O96="Plus",$K96,IF(O96="Basis",$K96-SUM(P$8:P95),IF(O96="Breedte",$K96-SUM(P$8:P95),IF(O95="Breedte",1-SUM(P$8:P95)," "))))</f>
        <v xml:space="preserve"> </v>
      </c>
      <c r="Q96" s="57" t="str">
        <f t="shared" si="45"/>
        <v/>
      </c>
      <c r="R96" s="179">
        <f t="shared" si="31"/>
        <v>189</v>
      </c>
      <c r="S96" s="12">
        <f t="shared" si="40"/>
        <v>142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142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5"/>
        <v>0</v>
      </c>
      <c r="B97" s="5">
        <f t="shared" si="26"/>
        <v>0</v>
      </c>
      <c r="C97" s="14">
        <f t="shared" si="39"/>
        <v>141</v>
      </c>
      <c r="F97" s="241">
        <f>VLOOKUP(C97,Blad1!$A:$D,4,0)</f>
        <v>188</v>
      </c>
      <c r="G97" s="67" t="str">
        <f t="shared" si="27"/>
        <v/>
      </c>
      <c r="H97" s="4" t="str">
        <f>IF(G97="I",$K97,IF(G97="II",$K97-SUM(H$8:H96),IF(G97="III",$K97-SUM(H$8:H96),IF(G97="IV",$K97-SUM(H$8:H96),IF(G97="V",1-SUM(H$8:H96)," ")))))</f>
        <v xml:space="preserve"> </v>
      </c>
      <c r="I97" s="68" t="str">
        <f t="shared" si="46"/>
        <v/>
      </c>
      <c r="J97" s="43" t="str">
        <f>IF(I97="A",$K97,IF(I97="B",$K97-SUM(J$8:J96),IF(I97="C",$K97-SUM(J$8:J96),IF(I97="D",$K97-SUM(J$8:J96),IF(I97="E",1-SUM(J$8:J96)," ")))))</f>
        <v xml:space="preserve"> </v>
      </c>
      <c r="K97" s="1">
        <f>IF(C$4=0,0,(SUM(D$8:D97)/C$4))</f>
        <v>0</v>
      </c>
      <c r="L97" s="9" t="str">
        <f t="shared" si="29"/>
        <v xml:space="preserve"> </v>
      </c>
      <c r="M97" s="2" t="str">
        <f>IF(U97=2,K97,IF(W97=2,K97-SUM(M$8:M96),IF(X97=2,K97-SUM(M$8:M96),IF(X96=2,1-SUM(M$8:M96)," "))))</f>
        <v xml:space="preserve"> </v>
      </c>
      <c r="N97" s="1" t="str">
        <f t="shared" si="30"/>
        <v xml:space="preserve"> </v>
      </c>
      <c r="P97" s="3" t="str">
        <f>IF(O97="Plus",$K97,IF(O97="Basis",$K97-SUM(P$8:P96),IF(O97="Breedte",$K97-SUM(P$8:P96),IF(O96="Breedte",1-SUM(P$8:P96)," "))))</f>
        <v xml:space="preserve"> </v>
      </c>
      <c r="Q97" s="57" t="str">
        <f t="shared" si="45"/>
        <v/>
      </c>
      <c r="R97" s="179">
        <f t="shared" si="31"/>
        <v>188</v>
      </c>
      <c r="S97" s="12">
        <f t="shared" si="40"/>
        <v>141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141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5"/>
        <v>0</v>
      </c>
      <c r="B98" s="5">
        <f t="shared" si="26"/>
        <v>0</v>
      </c>
      <c r="C98" s="14">
        <f t="shared" si="39"/>
        <v>140</v>
      </c>
      <c r="F98" s="241">
        <f>VLOOKUP(C98,Blad1!$A:$D,4,0)</f>
        <v>188</v>
      </c>
      <c r="G98" s="67" t="str">
        <f t="shared" si="27"/>
        <v/>
      </c>
      <c r="H98" s="4" t="str">
        <f>IF(G98="I",$K98,IF(G98="II",$K98-SUM(H$8:H97),IF(G98="III",$K98-SUM(H$8:H97),IF(G98="IV",$K98-SUM(H$8:H97),IF(G98="V",1-SUM(H$8:H97)," ")))))</f>
        <v xml:space="preserve"> </v>
      </c>
      <c r="I98" s="68" t="str">
        <f t="shared" si="46"/>
        <v/>
      </c>
      <c r="J98" s="43" t="str">
        <f>IF(I98="A",$K98,IF(I98="B",$K98-SUM(J$8:J97),IF(I98="C",$K98-SUM(J$8:J97),IF(I98="D",$K98-SUM(J$8:J97),IF(I98="E",1-SUM(J$8:J97)," ")))))</f>
        <v xml:space="preserve"> </v>
      </c>
      <c r="K98" s="1">
        <f>IF(C$4=0,0,(SUM(D$8:D98)/C$4))</f>
        <v>0</v>
      </c>
      <c r="L98" s="9" t="str">
        <f t="shared" si="29"/>
        <v xml:space="preserve"> </v>
      </c>
      <c r="M98" s="2" t="str">
        <f>IF(U98=2,K98,IF(W98=2,K98-SUM(M$8:M97),IF(X98=2,K98-SUM(M$8:M97),IF(X97=2,1-SUM(M$8:M97)," "))))</f>
        <v xml:space="preserve"> </v>
      </c>
      <c r="N98" s="1" t="str">
        <f t="shared" si="30"/>
        <v xml:space="preserve"> </v>
      </c>
      <c r="P98" s="3" t="str">
        <f>IF(O98="Plus",$K98,IF(O98="Basis",$K98-SUM(P$8:P97),IF(O98="Breedte",$K98-SUM(P$8:P97),IF(O97="Breedte",1-SUM(P$8:P97)," "))))</f>
        <v xml:space="preserve"> </v>
      </c>
      <c r="Q98" s="57" t="str">
        <f t="shared" si="45"/>
        <v/>
      </c>
      <c r="R98" s="179">
        <f t="shared" si="31"/>
        <v>188</v>
      </c>
      <c r="S98" s="12">
        <f t="shared" si="40"/>
        <v>140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140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5"/>
        <v>0</v>
      </c>
      <c r="B99" s="5">
        <f t="shared" si="26"/>
        <v>0</v>
      </c>
      <c r="C99" s="14">
        <f t="shared" si="39"/>
        <v>139</v>
      </c>
      <c r="F99" s="241">
        <f>VLOOKUP(C99,Blad1!$A:$D,4,0)</f>
        <v>187</v>
      </c>
      <c r="G99" s="67" t="str">
        <f t="shared" si="27"/>
        <v/>
      </c>
      <c r="H99" s="4" t="str">
        <f>IF(G99="I",$K99,IF(G99="II",$K99-SUM(H$8:H98),IF(G99="III",$K99-SUM(H$8:H98),IF(G99="IV",$K99-SUM(H$8:H98),IF(G99="V",1-SUM(H$8:H98)," ")))))</f>
        <v xml:space="preserve"> </v>
      </c>
      <c r="I99" s="68" t="str">
        <f t="shared" si="46"/>
        <v/>
      </c>
      <c r="J99" s="43" t="str">
        <f>IF(I99="A",$K99,IF(I99="B",$K99-SUM(J$8:J98),IF(I99="C",$K99-SUM(J$8:J98),IF(I99="D",$K99-SUM(J$8:J98),IF(I99="E",1-SUM(J$8:J98)," ")))))</f>
        <v xml:space="preserve"> </v>
      </c>
      <c r="K99" s="1">
        <f>IF(C$4=0,0,(SUM(D$8:D99)/C$4))</f>
        <v>0</v>
      </c>
      <c r="L99" s="9" t="str">
        <f t="shared" si="29"/>
        <v xml:space="preserve"> </v>
      </c>
      <c r="M99" s="2" t="str">
        <f>IF(U99=2,K99,IF(W99=2,K99-SUM(M$8:M98),IF(X99=2,K99-SUM(M$8:M98),IF(X98=2,1-SUM(M$8:M98)," "))))</f>
        <v xml:space="preserve"> </v>
      </c>
      <c r="N99" s="1" t="str">
        <f t="shared" si="30"/>
        <v xml:space="preserve"> </v>
      </c>
      <c r="P99" s="3" t="str">
        <f>IF(O99="Plus",$K99,IF(O99="Basis",$K99-SUM(P$8:P98),IF(O99="Breedte",$K99-SUM(P$8:P98),IF(O98="Breedte",1-SUM(P$8:P98)," "))))</f>
        <v xml:space="preserve"> </v>
      </c>
      <c r="Q99" s="57" t="str">
        <f t="shared" si="45"/>
        <v/>
      </c>
      <c r="R99" s="179">
        <f t="shared" si="31"/>
        <v>187</v>
      </c>
      <c r="S99" s="12">
        <f t="shared" si="40"/>
        <v>139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139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5"/>
        <v>0</v>
      </c>
      <c r="B100" s="5">
        <f t="shared" si="26"/>
        <v>20</v>
      </c>
      <c r="C100" s="14">
        <f t="shared" si="39"/>
        <v>138</v>
      </c>
      <c r="F100" s="241">
        <f>VLOOKUP(C100,Blad1!$A:$D,4,0)</f>
        <v>187</v>
      </c>
      <c r="G100" s="67" t="str">
        <f t="shared" si="27"/>
        <v>IV</v>
      </c>
      <c r="H100" s="4">
        <f>IF(G100="I",$K100,IF(G100="II",$K100-SUM(H$8:H99),IF(G100="III",$K100-SUM(H$8:H99),IF(G100="IV",$K100-SUM(H$8:H99),IF(G100="V",1-SUM(H$8:H99)," ")))))</f>
        <v>0</v>
      </c>
      <c r="I100" s="68" t="str">
        <f t="shared" si="46"/>
        <v/>
      </c>
      <c r="J100" s="43" t="str">
        <f>IF(I100="A",$K100,IF(I100="B",$K100-SUM(J$8:J99),IF(I100="C",$K100-SUM(J$8:J99),IF(I100="D",$K100-SUM(J$8:J99),IF(I100="E",1-SUM(J$8:J99)," ")))))</f>
        <v xml:space="preserve"> </v>
      </c>
      <c r="K100" s="1">
        <f>IF(C$4=0,0,(SUM(D$8:D100)/C$4))</f>
        <v>0</v>
      </c>
      <c r="L100" s="9" t="str">
        <f t="shared" si="29"/>
        <v xml:space="preserve"> </v>
      </c>
      <c r="M100" s="2" t="str">
        <f>IF(U100=2,K100,IF(W100=2,K100-SUM(M$8:M99),IF(X100=2,K100-SUM(M$8:M99),IF(X99=2,1-SUM(M$8:M99)," "))))</f>
        <v xml:space="preserve"> </v>
      </c>
      <c r="N100" s="1" t="str">
        <f t="shared" si="30"/>
        <v xml:space="preserve"> </v>
      </c>
      <c r="P100" s="3" t="str">
        <f>IF(O100="Plus",$K100,IF(O100="Basis",$K100-SUM(P$8:P99),IF(O100="Breedte",$K100-SUM(P$8:P99),IF(O99="Breedte",1-SUM(P$8:P99)," "))))</f>
        <v xml:space="preserve"> </v>
      </c>
      <c r="Q100" s="57" t="str">
        <f t="shared" si="45"/>
        <v/>
      </c>
      <c r="R100" s="179">
        <f t="shared" si="31"/>
        <v>187</v>
      </c>
      <c r="S100" s="12">
        <f t="shared" si="40"/>
        <v>138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138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5"/>
        <v>0</v>
      </c>
      <c r="B101" s="5">
        <f t="shared" si="26"/>
        <v>0</v>
      </c>
      <c r="C101" s="14">
        <f t="shared" si="39"/>
        <v>137</v>
      </c>
      <c r="F101" s="241">
        <f>VLOOKUP(C101,Blad1!$A:$D,4,0)</f>
        <v>186</v>
      </c>
      <c r="G101" s="67" t="str">
        <f t="shared" si="27"/>
        <v/>
      </c>
      <c r="H101" s="4" t="str">
        <f>IF(G101="I",$K101,IF(G101="II",$K101-SUM(H$8:H100),IF(G101="III",$K101-SUM(H$8:H100),IF(G101="IV",$K101-SUM(H$8:H100),IF(G101="V",1-SUM(H$8:H100)," ")))))</f>
        <v xml:space="preserve"> </v>
      </c>
      <c r="I101" s="68" t="str">
        <f t="shared" si="46"/>
        <v/>
      </c>
      <c r="J101" s="43" t="str">
        <f>IF(I101="A",$K101,IF(I101="B",$K101-SUM(J$8:J100),IF(I101="C",$K101-SUM(J$8:J100),IF(I101="D",$K101-SUM(J$8:J100),IF(I101="E",1-SUM(J$8:J100)," ")))))</f>
        <v xml:space="preserve"> </v>
      </c>
      <c r="K101" s="1">
        <f>IF(C$4=0,0,(SUM(D$8:D101)/C$4))</f>
        <v>0</v>
      </c>
      <c r="L101" s="9" t="str">
        <f t="shared" si="29"/>
        <v xml:space="preserve"> </v>
      </c>
      <c r="M101" s="2" t="str">
        <f>IF(U101=2,K101,IF(W101=2,K101-SUM(M$8:M100),IF(X101=2,K101-SUM(M$8:M100),IF(X100=2,1-SUM(M$8:M100)," "))))</f>
        <v xml:space="preserve"> </v>
      </c>
      <c r="N101" s="1" t="str">
        <f t="shared" si="30"/>
        <v xml:space="preserve"> </v>
      </c>
      <c r="P101" s="3" t="str">
        <f>IF(O101="Plus",$K101,IF(O101="Basis",$K101-SUM(P$8:P100),IF(O101="Breedte",$K101-SUM(P$8:P100),IF(O100="Breedte",1-SUM(P$8:P100)," "))))</f>
        <v xml:space="preserve"> </v>
      </c>
      <c r="Q101" s="57" t="str">
        <f t="shared" si="45"/>
        <v/>
      </c>
      <c r="R101" s="179">
        <f t="shared" si="31"/>
        <v>186</v>
      </c>
      <c r="S101" s="12">
        <f t="shared" si="40"/>
        <v>137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137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5"/>
        <v>0</v>
      </c>
      <c r="B102" s="5">
        <f t="shared" si="26"/>
        <v>0</v>
      </c>
      <c r="C102" s="14">
        <f t="shared" si="39"/>
        <v>136</v>
      </c>
      <c r="F102" s="241">
        <f>VLOOKUP(C102,Blad1!$A:$D,4,0)</f>
        <v>185</v>
      </c>
      <c r="G102" s="67" t="str">
        <f t="shared" si="27"/>
        <v/>
      </c>
      <c r="H102" s="4" t="str">
        <f>IF(G102="I",$K102,IF(G102="II",$K102-SUM(H$8:H101),IF(G102="III",$K102-SUM(H$8:H101),IF(G102="IV",$K102-SUM(H$8:H101),IF(G102="V",1-SUM(H$8:H101)," ")))))</f>
        <v xml:space="preserve"> </v>
      </c>
      <c r="I102" s="68" t="str">
        <f t="shared" si="46"/>
        <v/>
      </c>
      <c r="J102" s="43" t="str">
        <f>IF(I102="A",$K102,IF(I102="B",$K102-SUM(J$8:J101),IF(I102="C",$K102-SUM(J$8:J101),IF(I102="D",$K102-SUM(J$8:J101),IF(I102="E",1-SUM(J$8:J101)," ")))))</f>
        <v xml:space="preserve"> </v>
      </c>
      <c r="K102" s="1">
        <f>IF(C$4=0,0,(SUM(D$8:D102)/C$4))</f>
        <v>0</v>
      </c>
      <c r="L102" s="9" t="str">
        <f t="shared" si="29"/>
        <v xml:space="preserve"> </v>
      </c>
      <c r="M102" s="2" t="str">
        <f>IF(U102=2,K102,IF(W102=2,K102-SUM(M$8:M101),IF(X102=2,K102-SUM(M$8:M101),IF(X101=2,1-SUM(M$8:M101)," "))))</f>
        <v xml:space="preserve"> </v>
      </c>
      <c r="N102" s="1" t="str">
        <f t="shared" si="30"/>
        <v xml:space="preserve"> </v>
      </c>
      <c r="P102" s="3" t="str">
        <f>IF(O102="Plus",$K102,IF(O102="Basis",$K102-SUM(P$8:P101),IF(O102="Breedte",$K102-SUM(P$8:P101),IF(O101="Breedte",1-SUM(P$8:P101)," "))))</f>
        <v xml:space="preserve"> </v>
      </c>
      <c r="Q102" s="57" t="str">
        <f t="shared" si="45"/>
        <v/>
      </c>
      <c r="R102" s="179">
        <f t="shared" si="31"/>
        <v>185</v>
      </c>
      <c r="S102" s="12">
        <f t="shared" si="40"/>
        <v>136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136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5"/>
        <v>0</v>
      </c>
      <c r="B103" s="5">
        <f t="shared" si="26"/>
        <v>0</v>
      </c>
      <c r="C103" s="14">
        <f t="shared" si="39"/>
        <v>135</v>
      </c>
      <c r="F103" s="241">
        <f>VLOOKUP(C103,Blad1!$A:$D,4,0)</f>
        <v>185</v>
      </c>
      <c r="G103" s="67" t="str">
        <f t="shared" si="27"/>
        <v/>
      </c>
      <c r="H103" s="4" t="str">
        <f>IF(G103="I",$K103,IF(G103="II",$K103-SUM(H$8:H102),IF(G103="III",$K103-SUM(H$8:H102),IF(G103="IV",$K103-SUM(H$8:H102),IF(G103="V",1-SUM(H$8:H102)," ")))))</f>
        <v xml:space="preserve"> </v>
      </c>
      <c r="I103" s="68" t="str">
        <f t="shared" si="46"/>
        <v/>
      </c>
      <c r="J103" s="43" t="str">
        <f>IF(I103="A",$K103,IF(I103="B",$K103-SUM(J$8:J102),IF(I103="C",$K103-SUM(J$8:J102),IF(I103="D",$K103-SUM(J$8:J102),IF(I103="E",1-SUM(J$8:J102)," ")))))</f>
        <v xml:space="preserve"> </v>
      </c>
      <c r="K103" s="1">
        <f>IF(C$4=0,0,(SUM(D$8:D103)/C$4))</f>
        <v>0</v>
      </c>
      <c r="L103" s="9" t="str">
        <f t="shared" si="29"/>
        <v xml:space="preserve"> </v>
      </c>
      <c r="M103" s="2" t="str">
        <f>IF(U103=2,K103,IF(W103=2,K103-SUM(M$8:M102),IF(X103=2,K103-SUM(M$8:M102),IF(X102=2,1-SUM(M$8:M102)," "))))</f>
        <v xml:space="preserve"> </v>
      </c>
      <c r="N103" s="1" t="str">
        <f t="shared" si="30"/>
        <v xml:space="preserve"> </v>
      </c>
      <c r="P103" s="3" t="str">
        <f>IF(O103="Plus",$K103,IF(O103="Basis",$K103-SUM(P$8:P102),IF(O103="Breedte",$K103-SUM(P$8:P102),IF(O102="Breedte",1-SUM(P$8:P102)," "))))</f>
        <v xml:space="preserve"> </v>
      </c>
      <c r="Q103" s="57" t="str">
        <f t="shared" si="45"/>
        <v/>
      </c>
      <c r="R103" s="179">
        <f t="shared" si="31"/>
        <v>185</v>
      </c>
      <c r="S103" s="12">
        <f t="shared" si="40"/>
        <v>135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135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5"/>
        <v>0</v>
      </c>
      <c r="B104" s="5">
        <f t="shared" si="26"/>
        <v>0</v>
      </c>
      <c r="C104" s="14">
        <f t="shared" si="39"/>
        <v>134</v>
      </c>
      <c r="F104" s="241">
        <f>VLOOKUP(C104,Blad1!$A:$D,4,0)</f>
        <v>184</v>
      </c>
      <c r="G104" s="67" t="str">
        <f t="shared" si="27"/>
        <v/>
      </c>
      <c r="H104" s="4" t="str">
        <f>IF(G104="I",$K104,IF(G104="II",$K104-SUM(H$8:H103),IF(G104="III",$K104-SUM(H$8:H103),IF(G104="IV",$K104-SUM(H$8:H103),IF(G104="V",1-SUM(H$8:H103)," ")))))</f>
        <v xml:space="preserve"> </v>
      </c>
      <c r="I104" s="68" t="str">
        <f t="shared" si="46"/>
        <v/>
      </c>
      <c r="J104" s="43" t="str">
        <f>IF(I104="A",$K104,IF(I104="B",$K104-SUM(J$8:J103),IF(I104="C",$K104-SUM(J$8:J103),IF(I104="D",$K104-SUM(J$8:J103),IF(I104="E",1-SUM(J$8:J103)," ")))))</f>
        <v xml:space="preserve"> </v>
      </c>
      <c r="K104" s="1">
        <f>IF(C$4=0,0,(SUM(D$8:D104)/C$4))</f>
        <v>0</v>
      </c>
      <c r="L104" s="9" t="str">
        <f t="shared" si="29"/>
        <v xml:space="preserve"> </v>
      </c>
      <c r="M104" s="2" t="str">
        <f>IF(U104=2,K104,IF(W104=2,K104-SUM(M$8:M103),IF(X104=2,K104-SUM(M$8:M103),IF(X103=2,1-SUM(M$8:M103)," "))))</f>
        <v xml:space="preserve"> </v>
      </c>
      <c r="N104" s="1" t="str">
        <f t="shared" si="30"/>
        <v xml:space="preserve"> </v>
      </c>
      <c r="P104" s="3" t="str">
        <f>IF(O104="Plus",$K104,IF(O104="Basis",$K104-SUM(P$8:P103),IF(O104="Breedte",$K104-SUM(P$8:P103),IF(O103="Breedte",1-SUM(P$8:P103)," "))))</f>
        <v xml:space="preserve"> </v>
      </c>
      <c r="Q104" s="57" t="str">
        <f t="shared" si="45"/>
        <v/>
      </c>
      <c r="R104" s="179">
        <f t="shared" si="31"/>
        <v>184</v>
      </c>
      <c r="S104" s="12">
        <f t="shared" si="40"/>
        <v>134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134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5"/>
        <v>0</v>
      </c>
      <c r="B105" s="5">
        <f t="shared" si="26"/>
        <v>0</v>
      </c>
      <c r="C105" s="14">
        <f t="shared" si="39"/>
        <v>133</v>
      </c>
      <c r="F105" s="241">
        <f>VLOOKUP(C105,Blad1!$A:$D,4,0)</f>
        <v>184</v>
      </c>
      <c r="G105" s="67" t="str">
        <f t="shared" si="27"/>
        <v/>
      </c>
      <c r="H105" s="4" t="str">
        <f>IF(G105="I",$K105,IF(G105="II",$K105-SUM(H$8:H104),IF(G105="III",$K105-SUM(H$8:H104),IF(G105="IV",$K105-SUM(H$8:H104),IF(G105="V",1-SUM(H$8:H104)," ")))))</f>
        <v xml:space="preserve"> </v>
      </c>
      <c r="I105" s="68" t="str">
        <f t="shared" si="46"/>
        <v/>
      </c>
      <c r="J105" s="43" t="str">
        <f>IF(I105="A",$K105,IF(I105="B",$K105-SUM(J$8:J104),IF(I105="C",$K105-SUM(J$8:J104),IF(I105="D",$K105-SUM(J$8:J104),IF(I105="E",1-SUM(J$8:J104)," ")))))</f>
        <v xml:space="preserve"> </v>
      </c>
      <c r="K105" s="1">
        <f>IF(C$4=0,0,(SUM(D$8:D105)/C$4))</f>
        <v>0</v>
      </c>
      <c r="L105" s="9" t="str">
        <f t="shared" si="29"/>
        <v xml:space="preserve"> </v>
      </c>
      <c r="M105" s="2" t="str">
        <f>IF(U105=2,K105,IF(W105=2,K105-SUM(M$8:M104),IF(X105=2,K105-SUM(M$8:M104),IF(X104=2,1-SUM(M$8:M104)," "))))</f>
        <v xml:space="preserve"> </v>
      </c>
      <c r="N105" s="1" t="str">
        <f t="shared" si="30"/>
        <v xml:space="preserve"> </v>
      </c>
      <c r="P105" s="3" t="str">
        <f>IF(O105="Plus",$K105,IF(O105="Basis",$K105-SUM(P$8:P104),IF(O105="Breedte",$K105-SUM(P$8:P104),IF(O104="Breedte",1-SUM(P$8:P104)," "))))</f>
        <v xml:space="preserve"> </v>
      </c>
      <c r="Q105" s="57" t="str">
        <f t="shared" si="45"/>
        <v/>
      </c>
      <c r="R105" s="179">
        <f t="shared" si="31"/>
        <v>184</v>
      </c>
      <c r="S105" s="12">
        <f t="shared" si="40"/>
        <v>133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133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5"/>
        <v>0</v>
      </c>
      <c r="B106" s="5">
        <f t="shared" si="26"/>
        <v>0</v>
      </c>
      <c r="C106" s="14">
        <f t="shared" si="39"/>
        <v>132</v>
      </c>
      <c r="F106" s="241">
        <f>VLOOKUP(C106,Blad1!$A:$D,4,0)</f>
        <v>183</v>
      </c>
      <c r="G106" s="67" t="str">
        <f t="shared" si="27"/>
        <v/>
      </c>
      <c r="H106" s="4" t="str">
        <f>IF(G106="I",$K106,IF(G106="II",$K106-SUM(H$8:H105),IF(G106="III",$K106-SUM(H$8:H105),IF(G106="IV",$K106-SUM(H$8:H105),IF(G106="V",1-SUM(H$8:H105)," ")))))</f>
        <v xml:space="preserve"> </v>
      </c>
      <c r="I106" s="68" t="str">
        <f t="shared" si="46"/>
        <v/>
      </c>
      <c r="J106" s="43" t="str">
        <f>IF(I106="A",$K106,IF(I106="B",$K106-SUM(J$8:J105),IF(I106="C",$K106-SUM(J$8:J105),IF(I106="D",$K106-SUM(J$8:J105),IF(I106="E",1-SUM(J$8:J105)," ")))))</f>
        <v xml:space="preserve"> </v>
      </c>
      <c r="K106" s="1">
        <f>IF(C$4=0,0,(SUM(D$8:D106)/C$4))</f>
        <v>0</v>
      </c>
      <c r="L106" s="9" t="str">
        <f t="shared" si="29"/>
        <v xml:space="preserve"> </v>
      </c>
      <c r="M106" s="2" t="str">
        <f>IF(U106=2,K106,IF(W106=2,K106-SUM(M$8:M105),IF(X106=2,K106-SUM(M$8:M105),IF(X105=2,1-SUM(M$8:M105)," "))))</f>
        <v xml:space="preserve"> </v>
      </c>
      <c r="N106" s="1" t="str">
        <f t="shared" si="30"/>
        <v xml:space="preserve"> </v>
      </c>
      <c r="P106" s="3" t="str">
        <f>IF(O106="Plus",$K106,IF(O106="Basis",$K106-SUM(P$8:P105),IF(O106="Breedte",$K106-SUM(P$8:P105),IF(O105="Breedte",1-SUM(P$8:P105)," "))))</f>
        <v xml:space="preserve"> </v>
      </c>
      <c r="Q106" s="57" t="str">
        <f t="shared" si="45"/>
        <v/>
      </c>
      <c r="R106" s="179">
        <f t="shared" si="31"/>
        <v>183</v>
      </c>
      <c r="S106" s="12">
        <f t="shared" si="40"/>
        <v>132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132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5"/>
        <v>0</v>
      </c>
      <c r="B107" s="5">
        <f t="shared" si="26"/>
        <v>0</v>
      </c>
      <c r="C107" s="14">
        <f t="shared" si="39"/>
        <v>131</v>
      </c>
      <c r="F107" s="241">
        <f>VLOOKUP(C107,Blad1!$A:$D,4,0)</f>
        <v>183</v>
      </c>
      <c r="G107" s="67" t="str">
        <f t="shared" si="27"/>
        <v/>
      </c>
      <c r="H107" s="4" t="str">
        <f>IF(G107="I",$K107,IF(G107="II",$K107-SUM(H$8:H106),IF(G107="III",$K107-SUM(H$8:H106),IF(G107="IV",$K107-SUM(H$8:H106),IF(G107="V",1-SUM(H$8:H106)," ")))))</f>
        <v xml:space="preserve"> </v>
      </c>
      <c r="I107" s="68" t="str">
        <f t="shared" si="46"/>
        <v/>
      </c>
      <c r="J107" s="43" t="str">
        <f>IF(I107="A",$K107,IF(I107="B",$K107-SUM(J$8:J106),IF(I107="C",$K107-SUM(J$8:J106),IF(I107="D",$K107-SUM(J$8:J106),IF(I107="E",1-SUM(J$8:J106)," ")))))</f>
        <v xml:space="preserve"> </v>
      </c>
      <c r="K107" s="1">
        <f>IF(C$4=0,0,(SUM(D$8:D107)/C$4))</f>
        <v>0</v>
      </c>
      <c r="L107" s="9" t="str">
        <f t="shared" si="29"/>
        <v xml:space="preserve"> </v>
      </c>
      <c r="M107" s="2" t="str">
        <f>IF(U107=2,K107,IF(W107=2,K107-SUM(M$8:M106),IF(X107=2,K107-SUM(M$8:M106),IF(X106=2,1-SUM(M$8:M106)," "))))</f>
        <v xml:space="preserve"> </v>
      </c>
      <c r="N107" s="1" t="str">
        <f t="shared" si="30"/>
        <v xml:space="preserve"> </v>
      </c>
      <c r="P107" s="3" t="str">
        <f>IF(O107="Plus",$K107,IF(O107="Basis",$K107-SUM(P$8:P106),IF(O107="Breedte",$K107-SUM(P$8:P106),IF(O106="Breedte",1-SUM(P$8:P106)," "))))</f>
        <v xml:space="preserve"> </v>
      </c>
      <c r="Q107" s="57" t="str">
        <f t="shared" si="45"/>
        <v/>
      </c>
      <c r="R107" s="179">
        <f t="shared" si="31"/>
        <v>183</v>
      </c>
      <c r="S107" s="12">
        <f t="shared" si="40"/>
        <v>131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131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5"/>
        <v>0</v>
      </c>
      <c r="B108" s="5">
        <f t="shared" si="26"/>
        <v>0</v>
      </c>
      <c r="C108" s="14">
        <f t="shared" si="39"/>
        <v>130</v>
      </c>
      <c r="F108" s="241">
        <f>VLOOKUP(C108,Blad1!$A:$D,4,0)</f>
        <v>182</v>
      </c>
      <c r="G108" s="67" t="str">
        <f t="shared" si="27"/>
        <v/>
      </c>
      <c r="H108" s="4" t="str">
        <f>IF(G108="I",$K108,IF(G108="II",$K108-SUM(H$8:H107),IF(G108="III",$K108-SUM(H$8:H107),IF(G108="IV",$K108-SUM(H$8:H107),IF(G108="V",1-SUM(H$8:H107)," ")))))</f>
        <v xml:space="preserve"> </v>
      </c>
      <c r="I108" s="68" t="str">
        <f t="shared" si="46"/>
        <v/>
      </c>
      <c r="J108" s="43" t="str">
        <f>IF(I108="A",$K108,IF(I108="B",$K108-SUM(J$8:J107),IF(I108="C",$K108-SUM(J$8:J107),IF(I108="D",$K108-SUM(J$8:J107),IF(I108="E",1-SUM(J$8:J107)," ")))))</f>
        <v xml:space="preserve"> </v>
      </c>
      <c r="K108" s="1">
        <f>IF(C$4=0,0,(SUM(D$8:D108)/C$4))</f>
        <v>0</v>
      </c>
      <c r="L108" s="9" t="str">
        <f t="shared" si="29"/>
        <v xml:space="preserve"> </v>
      </c>
      <c r="M108" s="2" t="str">
        <f>IF(U108=2,K108,IF(W108=2,K108-SUM(M$8:M107),IF(X108=2,K108-SUM(M$8:M107),IF(X107=2,1-SUM(M$8:M107)," "))))</f>
        <v xml:space="preserve"> </v>
      </c>
      <c r="N108" s="1" t="str">
        <f t="shared" si="30"/>
        <v xml:space="preserve"> </v>
      </c>
      <c r="P108" s="3" t="str">
        <f>IF(O108="Plus",$K108,IF(O108="Basis",$K108-SUM(P$8:P107),IF(O108="Breedte",$K108-SUM(P$8:P107),IF(O107="Breedte",1-SUM(P$8:P107)," "))))</f>
        <v xml:space="preserve"> </v>
      </c>
      <c r="Q108" s="57" t="str">
        <f t="shared" si="45"/>
        <v/>
      </c>
      <c r="R108" s="179">
        <f t="shared" si="31"/>
        <v>182</v>
      </c>
      <c r="S108" s="12">
        <f t="shared" si="40"/>
        <v>130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130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5"/>
        <v>0</v>
      </c>
      <c r="B109" s="5">
        <f t="shared" si="26"/>
        <v>0</v>
      </c>
      <c r="C109" s="14">
        <f t="shared" si="39"/>
        <v>129</v>
      </c>
      <c r="F109" s="241">
        <f>VLOOKUP(C109,Blad1!$A:$D,4,0)</f>
        <v>182</v>
      </c>
      <c r="G109" s="67" t="str">
        <f t="shared" si="27"/>
        <v/>
      </c>
      <c r="H109" s="4" t="str">
        <f>IF(G109="I",$K109,IF(G109="II",$K109-SUM(H$8:H108),IF(G109="III",$K109-SUM(H$8:H108),IF(G109="IV",$K109-SUM(H$8:H108),IF(G109="V",1-SUM(H$8:H108)," ")))))</f>
        <v xml:space="preserve"> </v>
      </c>
      <c r="I109" s="68" t="str">
        <f t="shared" si="46"/>
        <v/>
      </c>
      <c r="J109" s="43" t="str">
        <f>IF(I109="A",$K109,IF(I109="B",$K109-SUM(J$8:J108),IF(I109="C",$K109-SUM(J$8:J108),IF(I109="D",$K109-SUM(J$8:J108),IF(I109="E",1-SUM(J$8:J108)," ")))))</f>
        <v xml:space="preserve"> </v>
      </c>
      <c r="K109" s="1">
        <f>IF(C$4=0,0,(SUM(D$8:D109)/C$4))</f>
        <v>0</v>
      </c>
      <c r="L109" s="9" t="str">
        <f t="shared" si="29"/>
        <v xml:space="preserve"> </v>
      </c>
      <c r="M109" s="2" t="str">
        <f>IF(U109=2,K109,IF(W109=2,K109-SUM(M$8:M108),IF(X109=2,K109-SUM(M$8:M108),IF(X108=2,1-SUM(M$8:M108)," "))))</f>
        <v xml:space="preserve"> </v>
      </c>
      <c r="N109" s="1" t="str">
        <f t="shared" si="30"/>
        <v xml:space="preserve"> </v>
      </c>
      <c r="P109" s="3" t="str">
        <f>IF(O109="Plus",$K109,IF(O109="Basis",$K109-SUM(P$8:P108),IF(O109="Breedte",$K109-SUM(P$8:P108),IF(O108="Breedte",1-SUM(P$8:P108)," "))))</f>
        <v xml:space="preserve"> </v>
      </c>
      <c r="Q109" s="57" t="str">
        <f t="shared" si="45"/>
        <v/>
      </c>
      <c r="R109" s="179">
        <f t="shared" si="31"/>
        <v>182</v>
      </c>
      <c r="S109" s="12">
        <f t="shared" si="40"/>
        <v>129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129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5"/>
        <v>0</v>
      </c>
      <c r="B110" s="5">
        <f t="shared" si="26"/>
        <v>0</v>
      </c>
      <c r="C110" s="14">
        <f t="shared" si="39"/>
        <v>128</v>
      </c>
      <c r="F110" s="241">
        <f>VLOOKUP(C110,Blad1!$A:$D,4,0)</f>
        <v>181</v>
      </c>
      <c r="G110" s="67" t="str">
        <f t="shared" si="27"/>
        <v/>
      </c>
      <c r="H110" s="4" t="str">
        <f>IF(G110="I",$K110,IF(G110="II",$K110-SUM(H$8:H109),IF(G110="III",$K110-SUM(H$8:H109),IF(G110="IV",$K110-SUM(H$8:H109),IF(G110="V",1-SUM(H$8:H109)," ")))))</f>
        <v xml:space="preserve"> </v>
      </c>
      <c r="I110" s="68" t="str">
        <f t="shared" si="46"/>
        <v/>
      </c>
      <c r="J110" s="43" t="str">
        <f>IF(I110="A",$K110,IF(I110="B",$K110-SUM(J$8:J109),IF(I110="C",$K110-SUM(J$8:J109),IF(I110="D",$K110-SUM(J$8:J109),IF(I110="E",1-SUM(J$8:J109)," ")))))</f>
        <v xml:space="preserve"> </v>
      </c>
      <c r="K110" s="1">
        <f>IF(C$4=0,0,(SUM(D$8:D110)/C$4))</f>
        <v>0</v>
      </c>
      <c r="L110" s="9" t="str">
        <f t="shared" si="29"/>
        <v xml:space="preserve"> </v>
      </c>
      <c r="M110" s="2" t="str">
        <f>IF(U110=2,K110,IF(W110=2,K110-SUM(M$8:M109),IF(X110=2,K110-SUM(M$8:M109),IF(X109=2,1-SUM(M$8:M109)," "))))</f>
        <v xml:space="preserve"> </v>
      </c>
      <c r="N110" s="1" t="str">
        <f t="shared" si="30"/>
        <v xml:space="preserve"> </v>
      </c>
      <c r="P110" s="3" t="str">
        <f>IF(O110="Plus",$K110,IF(O110="Basis",$K110-SUM(P$8:P109),IF(O110="Breedte",$K110-SUM(P$8:P109),IF(O109="Breedte",1-SUM(P$8:P109)," "))))</f>
        <v xml:space="preserve"> </v>
      </c>
      <c r="Q110" s="57" t="str">
        <f t="shared" si="45"/>
        <v/>
      </c>
      <c r="R110" s="179">
        <f t="shared" si="31"/>
        <v>181</v>
      </c>
      <c r="S110" s="12">
        <f t="shared" si="40"/>
        <v>128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128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5"/>
        <v>0</v>
      </c>
      <c r="B111" s="5">
        <f t="shared" si="26"/>
        <v>0</v>
      </c>
      <c r="C111" s="14">
        <f t="shared" si="39"/>
        <v>127</v>
      </c>
      <c r="F111" s="241">
        <f>VLOOKUP(C111,Blad1!$A:$D,4,0)</f>
        <v>181</v>
      </c>
      <c r="G111" s="67" t="str">
        <f t="shared" si="27"/>
        <v/>
      </c>
      <c r="H111" s="4" t="str">
        <f>IF(G111="I",$K111,IF(G111="II",$K111-SUM(H$8:H110),IF(G111="III",$K111-SUM(H$8:H110),IF(G111="IV",$K111-SUM(H$8:H110),IF(G111="V",1-SUM(H$8:H110)," ")))))</f>
        <v xml:space="preserve"> </v>
      </c>
      <c r="I111" s="68" t="str">
        <f t="shared" si="46"/>
        <v/>
      </c>
      <c r="J111" s="43" t="str">
        <f>IF(I111="A",$K111,IF(I111="B",$K111-SUM(J$8:J110),IF(I111="C",$K111-SUM(J$8:J110),IF(I111="D",$K111-SUM(J$8:J110),IF(I111="E",1-SUM(J$8:J110)," ")))))</f>
        <v xml:space="preserve"> </v>
      </c>
      <c r="K111" s="1">
        <f>IF(C$4=0,0,(SUM(D$8:D111)/C$4))</f>
        <v>0</v>
      </c>
      <c r="L111" s="9" t="str">
        <f t="shared" si="29"/>
        <v xml:space="preserve"> </v>
      </c>
      <c r="M111" s="2" t="str">
        <f>IF(U111=2,K111,IF(W111=2,K111-SUM(M$8:M110),IF(X111=2,K111-SUM(M$8:M110),IF(X110=2,1-SUM(M$8:M110)," "))))</f>
        <v xml:space="preserve"> </v>
      </c>
      <c r="N111" s="1" t="str">
        <f t="shared" si="30"/>
        <v xml:space="preserve"> </v>
      </c>
      <c r="P111" s="3" t="str">
        <f>IF(O111="Plus",$K111,IF(O111="Basis",$K111-SUM(P$8:P110),IF(O111="Breedte",$K111-SUM(P$8:P110),IF(O110="Breedte",1-SUM(P$8:P110)," "))))</f>
        <v xml:space="preserve"> </v>
      </c>
      <c r="Q111" s="57" t="str">
        <f t="shared" si="45"/>
        <v/>
      </c>
      <c r="R111" s="179">
        <f t="shared" si="31"/>
        <v>181</v>
      </c>
      <c r="S111" s="12">
        <f t="shared" si="40"/>
        <v>127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127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5"/>
        <v>0</v>
      </c>
      <c r="B112" s="5">
        <f t="shared" si="26"/>
        <v>0</v>
      </c>
      <c r="C112" s="14">
        <f t="shared" si="39"/>
        <v>126</v>
      </c>
      <c r="F112" s="241">
        <f>VLOOKUP(C112,Blad1!$A:$D,4,0)</f>
        <v>180</v>
      </c>
      <c r="G112" s="67" t="str">
        <f t="shared" si="27"/>
        <v/>
      </c>
      <c r="H112" s="4" t="str">
        <f>IF(G112="I",$K112,IF(G112="II",$K112-SUM(H$8:H111),IF(G112="III",$K112-SUM(H$8:H111),IF(G112="IV",$K112-SUM(H$8:H111),IF(G112="V",1-SUM(H$8:H111)," ")))))</f>
        <v xml:space="preserve"> </v>
      </c>
      <c r="I112" s="68" t="str">
        <f t="shared" si="46"/>
        <v/>
      </c>
      <c r="J112" s="43" t="str">
        <f>IF(I112="A",$K112,IF(I112="B",$K112-SUM(J$8:J111),IF(I112="C",$K112-SUM(J$8:J111),IF(I112="D",$K112-SUM(J$8:J111),IF(I112="E",1-SUM(J$8:J111)," ")))))</f>
        <v xml:space="preserve"> </v>
      </c>
      <c r="K112" s="1">
        <f>IF(C$4=0,0,(SUM(D$8:D112)/C$4))</f>
        <v>0</v>
      </c>
      <c r="L112" s="9" t="str">
        <f t="shared" si="29"/>
        <v xml:space="preserve"> </v>
      </c>
      <c r="M112" s="2" t="str">
        <f>IF(U112=2,K112,IF(W112=2,K112-SUM(M$8:M111),IF(X112=2,K112-SUM(M$8:M111),IF(X111=2,1-SUM(M$8:M111)," "))))</f>
        <v xml:space="preserve"> </v>
      </c>
      <c r="N112" s="1" t="str">
        <f t="shared" si="30"/>
        <v xml:space="preserve"> </v>
      </c>
      <c r="P112" s="3" t="str">
        <f>IF(O112="Plus",$K112,IF(O112="Basis",$K112-SUM(P$8:P111),IF(O112="Breedte",$K112-SUM(P$8:P111),IF(O111="Breedte",1-SUM(P$8:P111)," "))))</f>
        <v xml:space="preserve"> </v>
      </c>
      <c r="Q112" s="57" t="str">
        <f t="shared" si="45"/>
        <v/>
      </c>
      <c r="R112" s="179">
        <f t="shared" si="31"/>
        <v>180</v>
      </c>
      <c r="S112" s="12">
        <f t="shared" si="40"/>
        <v>126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126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5"/>
        <v>0</v>
      </c>
      <c r="B113" s="5">
        <f t="shared" si="26"/>
        <v>0</v>
      </c>
      <c r="C113" s="14">
        <f t="shared" si="39"/>
        <v>125</v>
      </c>
      <c r="F113" s="241">
        <f>VLOOKUP(C113,Blad1!$A:$D,4,0)</f>
        <v>180</v>
      </c>
      <c r="G113" s="67" t="str">
        <f t="shared" si="27"/>
        <v/>
      </c>
      <c r="H113" s="4" t="str">
        <f>IF(G113="I",$K113,IF(G113="II",$K113-SUM(H$8:H112),IF(G113="III",$K113-SUM(H$8:H112),IF(G113="IV",$K113-SUM(H$8:H112),IF(G113="V",1-SUM(H$8:H112)," ")))))</f>
        <v xml:space="preserve"> </v>
      </c>
      <c r="I113" s="68" t="str">
        <f t="shared" si="46"/>
        <v/>
      </c>
      <c r="J113" s="43" t="str">
        <f>IF(I113="A",$K113,IF(I113="B",$K113-SUM(J$8:J112),IF(I113="C",$K113-SUM(J$8:J112),IF(I113="D",$K113-SUM(J$8:J112),IF(I113="E",1-SUM(J$8:J112)," ")))))</f>
        <v xml:space="preserve"> </v>
      </c>
      <c r="K113" s="1">
        <f>IF(C$4=0,0,(SUM(D$8:D113)/C$4))</f>
        <v>0</v>
      </c>
      <c r="L113" s="9" t="str">
        <f t="shared" si="29"/>
        <v xml:space="preserve"> </v>
      </c>
      <c r="M113" s="2" t="str">
        <f>IF(U113=2,K113,IF(W113=2,K113-SUM(M$8:M112),IF(X113=2,K113-SUM(M$8:M112),IF(X112=2,1-SUM(M$8:M112)," "))))</f>
        <v xml:space="preserve"> </v>
      </c>
      <c r="N113" s="1" t="str">
        <f t="shared" si="30"/>
        <v xml:space="preserve"> </v>
      </c>
      <c r="P113" s="3" t="str">
        <f>IF(O113="Plus",$K113,IF(O113="Basis",$K113-SUM(P$8:P112),IF(O113="Breedte",$K113-SUM(P$8:P112),IF(O112="Breedte",1-SUM(P$8:P112)," "))))</f>
        <v xml:space="preserve"> </v>
      </c>
      <c r="Q113" s="57" t="str">
        <f t="shared" si="45"/>
        <v/>
      </c>
      <c r="R113" s="179">
        <f t="shared" si="31"/>
        <v>180</v>
      </c>
      <c r="S113" s="12">
        <f t="shared" si="40"/>
        <v>125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125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5"/>
        <v>0</v>
      </c>
      <c r="B114" s="5">
        <f t="shared" si="26"/>
        <v>0</v>
      </c>
      <c r="C114" s="14">
        <f t="shared" si="39"/>
        <v>124</v>
      </c>
      <c r="F114" s="241">
        <f>VLOOKUP(C114,Blad1!$A:$D,4,0)</f>
        <v>179</v>
      </c>
      <c r="G114" s="67" t="str">
        <f t="shared" si="27"/>
        <v/>
      </c>
      <c r="H114" s="4" t="str">
        <f>IF(G114="I",$K114,IF(G114="II",$K114-SUM(H$8:H113),IF(G114="III",$K114-SUM(H$8:H113),IF(G114="IV",$K114-SUM(H$8:H113),IF(G114="V",1-SUM(H$8:H113)," ")))))</f>
        <v xml:space="preserve"> </v>
      </c>
      <c r="I114" s="68" t="str">
        <f t="shared" si="46"/>
        <v/>
      </c>
      <c r="J114" s="43" t="str">
        <f>IF(I114="A",$K114,IF(I114="B",$K114-SUM(J$8:J113),IF(I114="C",$K114-SUM(J$8:J113),IF(I114="D",$K114-SUM(J$8:J113),IF(I114="E",1-SUM(J$8:J113)," ")))))</f>
        <v xml:space="preserve"> </v>
      </c>
      <c r="K114" s="1">
        <f>IF(C$4=0,0,(SUM(D$8:D114)/C$4))</f>
        <v>0</v>
      </c>
      <c r="L114" s="9" t="str">
        <f t="shared" si="29"/>
        <v xml:space="preserve"> </v>
      </c>
      <c r="M114" s="2" t="str">
        <f>IF(U114=2,K114,IF(W114=2,K114-SUM(M$8:M113),IF(X114=2,K114-SUM(M$8:M113),IF(X113=2,1-SUM(M$8:M113)," "))))</f>
        <v xml:space="preserve"> </v>
      </c>
      <c r="N114" s="1" t="str">
        <f t="shared" si="30"/>
        <v xml:space="preserve"> </v>
      </c>
      <c r="P114" s="3" t="str">
        <f>IF(O114="Plus",$K114,IF(O114="Basis",$K114-SUM(P$8:P113),IF(O114="Breedte",$K114-SUM(P$8:P113),IF(O113="Breedte",1-SUM(P$8:P113)," "))))</f>
        <v xml:space="preserve"> </v>
      </c>
      <c r="Q114" s="57" t="str">
        <f t="shared" si="45"/>
        <v/>
      </c>
      <c r="R114" s="179">
        <f t="shared" si="31"/>
        <v>179</v>
      </c>
      <c r="S114" s="12">
        <f t="shared" si="40"/>
        <v>124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124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5"/>
        <v>0</v>
      </c>
      <c r="B115" s="5">
        <f t="shared" si="26"/>
        <v>0</v>
      </c>
      <c r="C115" s="14">
        <f t="shared" si="39"/>
        <v>123</v>
      </c>
      <c r="F115" s="241">
        <f>VLOOKUP(C115,Blad1!$A:$D,4,0)</f>
        <v>179</v>
      </c>
      <c r="G115" s="67" t="str">
        <f t="shared" si="27"/>
        <v/>
      </c>
      <c r="H115" s="4" t="str">
        <f>IF(G115="I",$K115,IF(G115="II",$K115-SUM(H$8:H114),IF(G115="III",$K115-SUM(H$8:H114),IF(G115="IV",$K115-SUM(H$8:H114),IF(G115="V",1-SUM(H$8:H114)," ")))))</f>
        <v xml:space="preserve"> </v>
      </c>
      <c r="I115" s="68" t="str">
        <f t="shared" si="46"/>
        <v/>
      </c>
      <c r="J115" s="43" t="str">
        <f>IF(I115="A",$K115,IF(I115="B",$K115-SUM(J$8:J114),IF(I115="C",$K115-SUM(J$8:J114),IF(I115="D",$K115-SUM(J$8:J114),IF(I115="E",1-SUM(J$8:J114)," ")))))</f>
        <v xml:space="preserve"> </v>
      </c>
      <c r="K115" s="1">
        <f>IF(C$4=0,0,(SUM(D$8:D115)/C$4))</f>
        <v>0</v>
      </c>
      <c r="L115" s="9" t="str">
        <f t="shared" si="29"/>
        <v xml:space="preserve"> </v>
      </c>
      <c r="M115" s="2" t="str">
        <f>IF(U115=2,K115,IF(W115=2,K115-SUM(M$8:M114),IF(X115=2,K115-SUM(M$8:M114),IF(X114=2,1-SUM(M$8:M114)," "))))</f>
        <v xml:space="preserve"> </v>
      </c>
      <c r="N115" s="1" t="str">
        <f t="shared" si="30"/>
        <v xml:space="preserve"> </v>
      </c>
      <c r="P115" s="3" t="str">
        <f>IF(O115="Plus",$K115,IF(O115="Basis",$K115-SUM(P$8:P114),IF(O115="Breedte",$K115-SUM(P$8:P114),IF(O114="Breedte",1-SUM(P$8:P114)," "))))</f>
        <v xml:space="preserve"> </v>
      </c>
      <c r="Q115" s="57" t="str">
        <f t="shared" si="45"/>
        <v/>
      </c>
      <c r="R115" s="179">
        <f t="shared" si="31"/>
        <v>179</v>
      </c>
      <c r="S115" s="12">
        <f t="shared" si="40"/>
        <v>123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123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5"/>
        <v>0</v>
      </c>
      <c r="B116" s="5">
        <f t="shared" si="26"/>
        <v>0</v>
      </c>
      <c r="C116" s="14">
        <f t="shared" si="39"/>
        <v>122</v>
      </c>
      <c r="F116" s="241">
        <f>VLOOKUP(C116,Blad1!$A:$D,4,0)</f>
        <v>178</v>
      </c>
      <c r="G116" s="67" t="str">
        <f t="shared" si="27"/>
        <v/>
      </c>
      <c r="H116" s="4" t="str">
        <f>IF(G116="I",$K116,IF(G116="II",$K116-SUM(H$8:H115),IF(G116="III",$K116-SUM(H$8:H115),IF(G116="IV",$K116-SUM(H$8:H115),IF(G116="V",1-SUM(H$8:H115)," ")))))</f>
        <v xml:space="preserve"> </v>
      </c>
      <c r="I116" s="68" t="str">
        <f t="shared" si="46"/>
        <v/>
      </c>
      <c r="J116" s="43" t="str">
        <f>IF(I116="A",$K116,IF(I116="B",$K116-SUM(J$8:J115),IF(I116="C",$K116-SUM(J$8:J115),IF(I116="D",$K116-SUM(J$8:J115),IF(I116="E",1-SUM(J$8:J115)," ")))))</f>
        <v xml:space="preserve"> </v>
      </c>
      <c r="K116" s="1">
        <f>IF(C$4=0,0,(SUM(D$8:D116)/C$4))</f>
        <v>0</v>
      </c>
      <c r="L116" s="9" t="str">
        <f t="shared" si="29"/>
        <v xml:space="preserve"> </v>
      </c>
      <c r="M116" s="2" t="str">
        <f>IF(U116=2,K116,IF(W116=2,K116-SUM(M$8:M115),IF(X116=2,K116-SUM(M$8:M115),IF(X115=2,1-SUM(M$8:M115)," "))))</f>
        <v xml:space="preserve"> </v>
      </c>
      <c r="N116" s="1" t="str">
        <f t="shared" si="30"/>
        <v xml:space="preserve"> </v>
      </c>
      <c r="P116" s="3" t="str">
        <f>IF(O116="Plus",$K116,IF(O116="Basis",$K116-SUM(P$8:P115),IF(O116="Breedte",$K116-SUM(P$8:P115),IF(O115="Breedte",1-SUM(P$8:P115)," "))))</f>
        <v xml:space="preserve"> </v>
      </c>
      <c r="Q116" s="57" t="str">
        <f t="shared" si="45"/>
        <v/>
      </c>
      <c r="R116" s="179">
        <f t="shared" si="31"/>
        <v>178</v>
      </c>
      <c r="S116" s="12">
        <f t="shared" si="40"/>
        <v>122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122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5"/>
        <v>0</v>
      </c>
      <c r="B117" s="5">
        <f t="shared" si="26"/>
        <v>0</v>
      </c>
      <c r="C117" s="14">
        <f t="shared" si="39"/>
        <v>121</v>
      </c>
      <c r="F117" s="241">
        <f>VLOOKUP(C117,Blad1!$A:$D,4,0)</f>
        <v>178</v>
      </c>
      <c r="G117" s="67" t="str">
        <f t="shared" si="27"/>
        <v/>
      </c>
      <c r="H117" s="4" t="str">
        <f>IF(G117="I",$K117,IF(G117="II",$K117-SUM(H$8:H116),IF(G117="III",$K117-SUM(H$8:H116),IF(G117="IV",$K117-SUM(H$8:H116),IF(G117="V",1-SUM(H$8:H116)," ")))))</f>
        <v xml:space="preserve"> </v>
      </c>
      <c r="I117" s="68" t="str">
        <f t="shared" si="46"/>
        <v/>
      </c>
      <c r="J117" s="43" t="str">
        <f>IF(I117="A",$K117,IF(I117="B",$K117-SUM(J$8:J116),IF(I117="C",$K117-SUM(J$8:J116),IF(I117="D",$K117-SUM(J$8:J116),IF(I117="E",1-SUM(J$8:J116)," ")))))</f>
        <v xml:space="preserve"> </v>
      </c>
      <c r="K117" s="1">
        <f>IF(C$4=0,0,(SUM(D$8:D117)/C$4))</f>
        <v>0</v>
      </c>
      <c r="L117" s="9" t="str">
        <f t="shared" si="29"/>
        <v xml:space="preserve"> </v>
      </c>
      <c r="M117" s="2" t="str">
        <f>IF(U117=2,K117,IF(W117=2,K117-SUM(M$8:M116),IF(X117=2,K117-SUM(M$8:M116),IF(X116=2,1-SUM(M$8:M116)," "))))</f>
        <v xml:space="preserve"> </v>
      </c>
      <c r="N117" s="1" t="str">
        <f t="shared" si="30"/>
        <v xml:space="preserve"> </v>
      </c>
      <c r="P117" s="3" t="str">
        <f>IF(O117="Plus",$K117,IF(O117="Basis",$K117-SUM(P$8:P116),IF(O117="Breedte",$K117-SUM(P$8:P116),IF(O116="Breedte",1-SUM(P$8:P116)," "))))</f>
        <v xml:space="preserve"> </v>
      </c>
      <c r="Q117" s="57" t="str">
        <f t="shared" si="45"/>
        <v/>
      </c>
      <c r="R117" s="179">
        <f t="shared" si="31"/>
        <v>178</v>
      </c>
      <c r="S117" s="12">
        <f t="shared" si="40"/>
        <v>121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121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5"/>
        <v>0</v>
      </c>
      <c r="B118" s="5">
        <f t="shared" si="26"/>
        <v>0</v>
      </c>
      <c r="C118" s="14">
        <f t="shared" si="39"/>
        <v>120</v>
      </c>
      <c r="F118" s="241">
        <f>VLOOKUP(C118,Blad1!$A:$D,4,0)</f>
        <v>177</v>
      </c>
      <c r="G118" s="67" t="str">
        <f t="shared" si="27"/>
        <v/>
      </c>
      <c r="H118" s="4" t="str">
        <f>IF(G118="I",$K118,IF(G118="II",$K118-SUM(H$8:H117),IF(G118="III",$K118-SUM(H$8:H117),IF(G118="IV",$K118-SUM(H$8:H117),IF(G118="V",1-SUM(H$8:H117)," ")))))</f>
        <v xml:space="preserve"> </v>
      </c>
      <c r="I118" s="68" t="str">
        <f t="shared" si="46"/>
        <v/>
      </c>
      <c r="J118" s="43" t="str">
        <f>IF(I118="A",$K118,IF(I118="B",$K118-SUM(J$8:J117),IF(I118="C",$K118-SUM(J$8:J117),IF(I118="D",$K118-SUM(J$8:J117),IF(I118="E",1-SUM(J$8:J117)," ")))))</f>
        <v xml:space="preserve"> </v>
      </c>
      <c r="K118" s="1">
        <f>IF(C$4=0,0,(SUM(D$8:D118)/C$4))</f>
        <v>0</v>
      </c>
      <c r="L118" s="9" t="str">
        <f t="shared" si="29"/>
        <v xml:space="preserve"> </v>
      </c>
      <c r="M118" s="2" t="str">
        <f>IF(U118=2,K118,IF(W118=2,K118-SUM(M$8:M117),IF(X118=2,K118-SUM(M$8:M117),IF(X117=2,1-SUM(M$8:M117)," "))))</f>
        <v xml:space="preserve"> </v>
      </c>
      <c r="N118" s="1" t="str">
        <f t="shared" si="30"/>
        <v xml:space="preserve"> </v>
      </c>
      <c r="P118" s="3" t="str">
        <f>IF(O118="Plus",$K118,IF(O118="Basis",$K118-SUM(P$8:P117),IF(O118="Breedte",$K118-SUM(P$8:P117),IF(O117="Breedte",1-SUM(P$8:P117)," "))))</f>
        <v xml:space="preserve"> </v>
      </c>
      <c r="Q118" s="57" t="str">
        <f t="shared" si="45"/>
        <v/>
      </c>
      <c r="R118" s="179">
        <f t="shared" si="31"/>
        <v>177</v>
      </c>
      <c r="S118" s="12">
        <f t="shared" si="40"/>
        <v>120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120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5"/>
        <v>0</v>
      </c>
      <c r="B119" s="5">
        <f t="shared" si="26"/>
        <v>0</v>
      </c>
      <c r="C119" s="14">
        <f t="shared" si="39"/>
        <v>119</v>
      </c>
      <c r="F119" s="241">
        <f>VLOOKUP(C119,Blad1!$A:$D,4,0)</f>
        <v>176</v>
      </c>
      <c r="G119" s="67" t="str">
        <f t="shared" si="27"/>
        <v/>
      </c>
      <c r="H119" s="4" t="str">
        <f>IF(G119="I",$K119,IF(G119="II",$K119-SUM(H$8:H118),IF(G119="III",$K119-SUM(H$8:H118),IF(G119="IV",$K119-SUM(H$8:H118),IF(G119="V",1-SUM(H$8:H118)," ")))))</f>
        <v xml:space="preserve"> </v>
      </c>
      <c r="I119" s="68" t="str">
        <f t="shared" si="46"/>
        <v/>
      </c>
      <c r="J119" s="43" t="str">
        <f>IF(I119="A",$K119,IF(I119="B",$K119-SUM(J$8:J118),IF(I119="C",$K119-SUM(J$8:J118),IF(I119="D",$K119-SUM(J$8:J118),IF(I119="E",1-SUM(J$8:J118)," ")))))</f>
        <v xml:space="preserve"> </v>
      </c>
      <c r="K119" s="1">
        <f>IF(C$4=0,0,(SUM(D$8:D119)/C$4))</f>
        <v>0</v>
      </c>
      <c r="L119" s="9" t="str">
        <f t="shared" si="29"/>
        <v xml:space="preserve"> </v>
      </c>
      <c r="M119" s="2" t="str">
        <f>IF(U119=2,K119,IF(W119=2,K119-SUM(M$8:M118),IF(X119=2,K119-SUM(M$8:M118),IF(X118=2,1-SUM(M$8:M118)," "))))</f>
        <v xml:space="preserve"> </v>
      </c>
      <c r="N119" s="1" t="str">
        <f t="shared" si="30"/>
        <v xml:space="preserve"> </v>
      </c>
      <c r="P119" s="3" t="str">
        <f>IF(O119="Plus",$K119,IF(O119="Basis",$K119-SUM(P$8:P118),IF(O119="Breedte",$K119-SUM(P$8:P118),IF(O118="Breedte",1-SUM(P$8:P118)," "))))</f>
        <v xml:space="preserve"> </v>
      </c>
      <c r="Q119" s="57" t="str">
        <f t="shared" si="45"/>
        <v/>
      </c>
      <c r="R119" s="179">
        <f t="shared" si="31"/>
        <v>176</v>
      </c>
      <c r="S119" s="12">
        <f t="shared" si="40"/>
        <v>119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119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5"/>
        <v>0</v>
      </c>
      <c r="B120" s="5">
        <f t="shared" si="26"/>
        <v>0</v>
      </c>
      <c r="C120" s="14">
        <f t="shared" si="39"/>
        <v>118</v>
      </c>
      <c r="F120" s="241">
        <f>VLOOKUP(C120,Blad1!$A:$D,4,0)</f>
        <v>176</v>
      </c>
      <c r="G120" s="67" t="str">
        <f t="shared" si="27"/>
        <v/>
      </c>
      <c r="H120" s="4" t="str">
        <f>IF(G120="I",$K120,IF(G120="II",$K120-SUM(H$8:H119),IF(G120="III",$K120-SUM(H$8:H119),IF(G120="IV",$K120-SUM(H$8:H119),IF(G120="V",1-SUM(H$8:H119)," ")))))</f>
        <v xml:space="preserve"> </v>
      </c>
      <c r="I120" s="68" t="str">
        <f t="shared" si="46"/>
        <v/>
      </c>
      <c r="J120" s="43" t="str">
        <f>IF(I120="A",$K120,IF(I120="B",$K120-SUM(J$8:J119),IF(I120="C",$K120-SUM(J$8:J119),IF(I120="D",$K120-SUM(J$8:J119),IF(I120="E",1-SUM(J$8:J119)," ")))))</f>
        <v xml:space="preserve"> </v>
      </c>
      <c r="K120" s="1">
        <f>IF(C$4=0,0,(SUM(D$8:D120)/C$4))</f>
        <v>0</v>
      </c>
      <c r="L120" s="9" t="str">
        <f t="shared" si="29"/>
        <v xml:space="preserve"> </v>
      </c>
      <c r="M120" s="2" t="str">
        <f>IF(U120=2,K120,IF(W120=2,K120-SUM(M$8:M119),IF(X120=2,K120-SUM(M$8:M119),IF(X119=2,1-SUM(M$8:M119)," "))))</f>
        <v xml:space="preserve"> </v>
      </c>
      <c r="N120" s="1" t="str">
        <f t="shared" si="30"/>
        <v xml:space="preserve"> </v>
      </c>
      <c r="P120" s="3" t="str">
        <f>IF(O120="Plus",$K120,IF(O120="Basis",$K120-SUM(P$8:P119),IF(O120="Breedte",$K120-SUM(P$8:P119),IF(O119="Breedte",1-SUM(P$8:P119)," "))))</f>
        <v xml:space="preserve"> </v>
      </c>
      <c r="Q120" s="57" t="str">
        <f t="shared" si="45"/>
        <v/>
      </c>
      <c r="R120" s="179">
        <f t="shared" si="31"/>
        <v>176</v>
      </c>
      <c r="S120" s="12">
        <f t="shared" si="40"/>
        <v>118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118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5"/>
        <v>0</v>
      </c>
      <c r="B121" s="5">
        <f t="shared" si="26"/>
        <v>0</v>
      </c>
      <c r="C121" s="14">
        <f t="shared" si="39"/>
        <v>117</v>
      </c>
      <c r="F121" s="241">
        <f>VLOOKUP(C121,Blad1!$A:$D,4,0)</f>
        <v>175</v>
      </c>
      <c r="G121" s="67" t="str">
        <f t="shared" si="27"/>
        <v/>
      </c>
      <c r="H121" s="4" t="str">
        <f>IF(G121="I",$K121,IF(G121="II",$K121-SUM(H$8:H120),IF(G121="III",$K121-SUM(H$8:H120),IF(G121="IV",$K121-SUM(H$8:H120),IF(G121="V",1-SUM(H$8:H120)," ")))))</f>
        <v xml:space="preserve"> </v>
      </c>
      <c r="I121" s="68" t="str">
        <f t="shared" si="46"/>
        <v/>
      </c>
      <c r="J121" s="43" t="str">
        <f>IF(I121="A",$K121,IF(I121="B",$K121-SUM(J$8:J120),IF(I121="C",$K121-SUM(J$8:J120),IF(I121="D",$K121-SUM(J$8:J120),IF(I121="E",1-SUM(J$8:J120)," ")))))</f>
        <v xml:space="preserve"> </v>
      </c>
      <c r="K121" s="1">
        <f>IF(C$4=0,0,(SUM(D$8:D121)/C$4))</f>
        <v>0</v>
      </c>
      <c r="L121" s="9" t="str">
        <f t="shared" si="29"/>
        <v xml:space="preserve"> </v>
      </c>
      <c r="M121" s="2" t="str">
        <f>IF(U121=2,K121,IF(W121=2,K121-SUM(M$8:M120),IF(X121=2,K121-SUM(M$8:M120),IF(X120=2,1-SUM(M$8:M120)," "))))</f>
        <v xml:space="preserve"> </v>
      </c>
      <c r="N121" s="1" t="str">
        <f t="shared" si="30"/>
        <v xml:space="preserve"> </v>
      </c>
      <c r="P121" s="3" t="str">
        <f>IF(O121="Plus",$K121,IF(O121="Basis",$K121-SUM(P$8:P120),IF(O121="Breedte",$K121-SUM(P$8:P120),IF(O120="Breedte",1-SUM(P$8:P120)," "))))</f>
        <v xml:space="preserve"> </v>
      </c>
      <c r="Q121" s="57" t="str">
        <f t="shared" si="45"/>
        <v/>
      </c>
      <c r="R121" s="179">
        <f t="shared" si="31"/>
        <v>175</v>
      </c>
      <c r="S121" s="12">
        <f t="shared" si="40"/>
        <v>117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117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5"/>
        <v>0</v>
      </c>
      <c r="B122" s="5">
        <f t="shared" si="26"/>
        <v>0</v>
      </c>
      <c r="C122" s="14">
        <f t="shared" si="39"/>
        <v>116</v>
      </c>
      <c r="F122" s="241">
        <f>VLOOKUP(C122,Blad1!$A:$D,4,0)</f>
        <v>175</v>
      </c>
      <c r="G122" s="67" t="str">
        <f t="shared" si="27"/>
        <v/>
      </c>
      <c r="H122" s="4" t="str">
        <f>IF(G122="I",$K122,IF(G122="II",$K122-SUM(H$8:H121),IF(G122="III",$K122-SUM(H$8:H121),IF(G122="IV",$K122-SUM(H$8:H121),IF(G122="V",1-SUM(H$8:H121)," ")))))</f>
        <v xml:space="preserve"> </v>
      </c>
      <c r="I122" s="68" t="str">
        <f t="shared" si="46"/>
        <v/>
      </c>
      <c r="J122" s="43" t="str">
        <f>IF(I122="A",$K122,IF(I122="B",$K122-SUM(J$8:J121),IF(I122="C",$K122-SUM(J$8:J121),IF(I122="D",$K122-SUM(J$8:J121),IF(I122="E",1-SUM(J$8:J121)," ")))))</f>
        <v xml:space="preserve"> </v>
      </c>
      <c r="K122" s="1">
        <f>IF(C$4=0,0,(SUM(D$8:D122)/C$4))</f>
        <v>0</v>
      </c>
      <c r="L122" s="9" t="str">
        <f t="shared" si="29"/>
        <v xml:space="preserve"> </v>
      </c>
      <c r="M122" s="2" t="str">
        <f>IF(U122=2,K122,IF(W122=2,K122-SUM(M$8:M121),IF(X122=2,K122-SUM(M$8:M121),IF(X121=2,1-SUM(M$8:M121)," "))))</f>
        <v xml:space="preserve"> </v>
      </c>
      <c r="N122" s="1" t="str">
        <f t="shared" si="30"/>
        <v xml:space="preserve"> </v>
      </c>
      <c r="P122" s="3" t="str">
        <f>IF(O122="Plus",$K122,IF(O122="Basis",$K122-SUM(P$8:P121),IF(O122="Breedte",$K122-SUM(P$8:P121),IF(O121="Breedte",1-SUM(P$8:P121)," "))))</f>
        <v xml:space="preserve"> </v>
      </c>
      <c r="Q122" s="57" t="str">
        <f t="shared" si="45"/>
        <v/>
      </c>
      <c r="R122" s="179">
        <f t="shared" si="31"/>
        <v>175</v>
      </c>
      <c r="S122" s="12">
        <f t="shared" si="40"/>
        <v>116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116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5"/>
        <v>0</v>
      </c>
      <c r="B123" s="5">
        <f t="shared" si="26"/>
        <v>0</v>
      </c>
      <c r="C123" s="14">
        <f t="shared" si="39"/>
        <v>115</v>
      </c>
      <c r="F123" s="241">
        <f>VLOOKUP(C123,Blad1!$A:$D,4,0)</f>
        <v>174</v>
      </c>
      <c r="G123" s="67" t="str">
        <f t="shared" si="27"/>
        <v/>
      </c>
      <c r="H123" s="4" t="str">
        <f>IF(G123="I",$K123,IF(G123="II",$K123-SUM(H$8:H122),IF(G123="III",$K123-SUM(H$8:H122),IF(G123="IV",$K123-SUM(H$8:H122),IF(G123="V",1-SUM(H$8:H122)," ")))))</f>
        <v xml:space="preserve"> </v>
      </c>
      <c r="I123" s="68" t="str">
        <f t="shared" si="46"/>
        <v/>
      </c>
      <c r="J123" s="43" t="str">
        <f>IF(I123="A",$K123,IF(I123="B",$K123-SUM(J$8:J122),IF(I123="C",$K123-SUM(J$8:J122),IF(I123="D",$K123-SUM(J$8:J122),IF(I123="E",1-SUM(J$8:J122)," ")))))</f>
        <v xml:space="preserve"> </v>
      </c>
      <c r="K123" s="1">
        <f>IF(C$4=0,0,(SUM(D$8:D123)/C$4))</f>
        <v>0</v>
      </c>
      <c r="L123" s="9" t="str">
        <f t="shared" si="29"/>
        <v xml:space="preserve"> </v>
      </c>
      <c r="M123" s="2" t="str">
        <f>IF(U123=2,K123,IF(W123=2,K123-SUM(M$8:M122),IF(X123=2,K123-SUM(M$8:M122),IF(X122=2,1-SUM(M$8:M122)," "))))</f>
        <v xml:space="preserve"> </v>
      </c>
      <c r="N123" s="1" t="str">
        <f t="shared" si="30"/>
        <v xml:space="preserve"> </v>
      </c>
      <c r="P123" s="3" t="str">
        <f>IF(O123="Plus",$K123,IF(O123="Basis",$K123-SUM(P$8:P122),IF(O123="Breedte",$K123-SUM(P$8:P122),IF(O122="Breedte",1-SUM(P$8:P122)," "))))</f>
        <v xml:space="preserve"> </v>
      </c>
      <c r="Q123" s="57" t="str">
        <f t="shared" si="45"/>
        <v/>
      </c>
      <c r="R123" s="179">
        <f t="shared" si="31"/>
        <v>174</v>
      </c>
      <c r="S123" s="12">
        <f t="shared" si="40"/>
        <v>115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115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5"/>
        <v>0</v>
      </c>
      <c r="B124" s="5">
        <f t="shared" si="26"/>
        <v>0</v>
      </c>
      <c r="C124" s="14">
        <f t="shared" si="39"/>
        <v>114</v>
      </c>
      <c r="F124" s="241">
        <f>VLOOKUP(C124,Blad1!$A:$D,4,0)</f>
        <v>174</v>
      </c>
      <c r="G124" s="67" t="str">
        <f t="shared" si="27"/>
        <v/>
      </c>
      <c r="H124" s="4" t="str">
        <f>IF(G124="I",$K124,IF(G124="II",$K124-SUM(H$8:H123),IF(G124="III",$K124-SUM(H$8:H123),IF(G124="IV",$K124-SUM(H$8:H123),IF(G124="V",1-SUM(H$8:H123)," ")))))</f>
        <v xml:space="preserve"> </v>
      </c>
      <c r="I124" s="68" t="str">
        <f t="shared" si="46"/>
        <v/>
      </c>
      <c r="J124" s="43" t="str">
        <f>IF(I124="A",$K124,IF(I124="B",$K124-SUM(J$8:J123),IF(I124="C",$K124-SUM(J$8:J123),IF(I124="D",$K124-SUM(J$8:J123),IF(I124="E",1-SUM(J$8:J123)," ")))))</f>
        <v xml:space="preserve"> </v>
      </c>
      <c r="K124" s="1">
        <f>IF(C$4=0,0,(SUM(D$8:D124)/C$4))</f>
        <v>0</v>
      </c>
      <c r="L124" s="9" t="str">
        <f t="shared" si="29"/>
        <v xml:space="preserve"> </v>
      </c>
      <c r="M124" s="2" t="str">
        <f>IF(U124=2,K124,IF(W124=2,K124-SUM(M$8:M123),IF(X124=2,K124-SUM(M$8:M123),IF(X123=2,1-SUM(M$8:M123)," "))))</f>
        <v xml:space="preserve"> </v>
      </c>
      <c r="N124" s="1" t="str">
        <f t="shared" si="30"/>
        <v xml:space="preserve"> </v>
      </c>
      <c r="P124" s="3" t="str">
        <f>IF(O124="Plus",$K124,IF(O124="Basis",$K124-SUM(P$8:P123),IF(O124="Breedte",$K124-SUM(P$8:P123),IF(O123="Breedte",1-SUM(P$8:P123)," "))))</f>
        <v xml:space="preserve"> </v>
      </c>
      <c r="Q124" s="57" t="str">
        <f t="shared" si="45"/>
        <v/>
      </c>
      <c r="R124" s="179">
        <f t="shared" si="31"/>
        <v>174</v>
      </c>
      <c r="S124" s="12">
        <f t="shared" si="40"/>
        <v>114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114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5"/>
        <v>0</v>
      </c>
      <c r="B125" s="5">
        <f t="shared" si="26"/>
        <v>0</v>
      </c>
      <c r="C125" s="14">
        <f t="shared" si="39"/>
        <v>113</v>
      </c>
      <c r="F125" s="241">
        <f>VLOOKUP(C125,Blad1!$A:$D,4,0)</f>
        <v>173</v>
      </c>
      <c r="G125" s="67" t="str">
        <f t="shared" si="27"/>
        <v/>
      </c>
      <c r="H125" s="4" t="str">
        <f>IF(G125="I",$K125,IF(G125="II",$K125-SUM(H$8:H124),IF(G125="III",$K125-SUM(H$8:H124),IF(G125="IV",$K125-SUM(H$8:H124),IF(G125="V",1-SUM(H$8:H124)," ")))))</f>
        <v xml:space="preserve"> </v>
      </c>
      <c r="I125" s="68" t="str">
        <f t="shared" si="46"/>
        <v/>
      </c>
      <c r="J125" s="43" t="str">
        <f>IF(I125="A",$K125,IF(I125="B",$K125-SUM(J$8:J124),IF(I125="C",$K125-SUM(J$8:J124),IF(I125="D",$K125-SUM(J$8:J124),IF(I125="E",1-SUM(J$8:J124)," ")))))</f>
        <v xml:space="preserve"> </v>
      </c>
      <c r="K125" s="1">
        <f>IF(C$4=0,0,(SUM(D$8:D125)/C$4))</f>
        <v>0</v>
      </c>
      <c r="L125" s="9" t="str">
        <f t="shared" si="29"/>
        <v xml:space="preserve"> </v>
      </c>
      <c r="M125" s="2" t="str">
        <f>IF(U125=2,K125,IF(W125=2,K125-SUM(M$8:M124),IF(X125=2,K125-SUM(M$8:M124),IF(X124=2,1-SUM(M$8:M124)," "))))</f>
        <v xml:space="preserve"> </v>
      </c>
      <c r="N125" s="1" t="str">
        <f t="shared" si="30"/>
        <v xml:space="preserve"> </v>
      </c>
      <c r="P125" s="3" t="str">
        <f>IF(O125="Plus",$K125,IF(O125="Basis",$K125-SUM(P$8:P124),IF(O125="Breedte",$K125-SUM(P$8:P124),IF(O124="Breedte",1-SUM(P$8:P124)," "))))</f>
        <v xml:space="preserve"> </v>
      </c>
      <c r="Q125" s="57" t="str">
        <f t="shared" si="45"/>
        <v/>
      </c>
      <c r="R125" s="179">
        <f t="shared" si="31"/>
        <v>173</v>
      </c>
      <c r="S125" s="12">
        <f t="shared" si="40"/>
        <v>113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113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5"/>
        <v>0</v>
      </c>
      <c r="B126" s="5">
        <f t="shared" si="26"/>
        <v>0</v>
      </c>
      <c r="C126" s="14">
        <f t="shared" si="39"/>
        <v>112</v>
      </c>
      <c r="F126" s="241">
        <f>VLOOKUP(C126,Blad1!$A:$D,4,0)</f>
        <v>173</v>
      </c>
      <c r="G126" s="67" t="str">
        <f t="shared" si="27"/>
        <v/>
      </c>
      <c r="H126" s="4" t="str">
        <f>IF(G126="I",$K126,IF(G126="II",$K126-SUM(H$8:H125),IF(G126="III",$K126-SUM(H$8:H125),IF(G126="IV",$K126-SUM(H$8:H125),IF(G126="V",1-SUM(H$8:H125)," ")))))</f>
        <v xml:space="preserve"> </v>
      </c>
      <c r="I126" s="68" t="str">
        <f t="shared" si="46"/>
        <v/>
      </c>
      <c r="J126" s="43" t="str">
        <f>IF(I126="A",$K126,IF(I126="B",$K126-SUM(J$8:J125),IF(I126="C",$K126-SUM(J$8:J125),IF(I126="D",$K126-SUM(J$8:J125),IF(I126="E",1-SUM(J$8:J125)," ")))))</f>
        <v xml:space="preserve"> </v>
      </c>
      <c r="K126" s="1">
        <f>IF(C$4=0,0,(SUM(D$8:D126)/C$4))</f>
        <v>0</v>
      </c>
      <c r="L126" s="9" t="str">
        <f t="shared" si="29"/>
        <v xml:space="preserve"> </v>
      </c>
      <c r="M126" s="2" t="str">
        <f>IF(U126=2,K126,IF(W126=2,K126-SUM(M$8:M125),IF(X126=2,K126-SUM(M$8:M125),IF(X125=2,1-SUM(M$8:M125)," "))))</f>
        <v xml:space="preserve"> </v>
      </c>
      <c r="N126" s="1" t="str">
        <f t="shared" si="30"/>
        <v xml:space="preserve"> </v>
      </c>
      <c r="P126" s="3" t="str">
        <f>IF(O126="Plus",$K126,IF(O126="Basis",$K126-SUM(P$8:P125),IF(O126="Breedte",$K126-SUM(P$8:P125),IF(O125="Breedte",1-SUM(P$8:P125)," "))))</f>
        <v xml:space="preserve"> </v>
      </c>
      <c r="Q126" s="57" t="str">
        <f t="shared" si="45"/>
        <v/>
      </c>
      <c r="R126" s="179">
        <f t="shared" si="31"/>
        <v>173</v>
      </c>
      <c r="S126" s="12">
        <f t="shared" si="40"/>
        <v>112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112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5"/>
        <v>0</v>
      </c>
      <c r="B127" s="5">
        <f t="shared" si="26"/>
        <v>0</v>
      </c>
      <c r="C127" s="14">
        <f t="shared" si="39"/>
        <v>111</v>
      </c>
      <c r="F127" s="241">
        <f>VLOOKUP(C127,Blad1!$A:$D,4,0)</f>
        <v>172</v>
      </c>
      <c r="G127" s="67" t="str">
        <f t="shared" si="27"/>
        <v/>
      </c>
      <c r="H127" s="4" t="str">
        <f>IF(G127="I",$K127,IF(G127="II",$K127-SUM(H$8:H126),IF(G127="III",$K127-SUM(H$8:H126),IF(G127="IV",$K127-SUM(H$8:H126),IF(G127="V",1-SUM(H$8:H126)," ")))))</f>
        <v xml:space="preserve"> </v>
      </c>
      <c r="I127" s="68" t="str">
        <f t="shared" si="46"/>
        <v/>
      </c>
      <c r="J127" s="43" t="str">
        <f>IF(I127="A",$K127,IF(I127="B",$K127-SUM(J$8:J126),IF(I127="C",$K127-SUM(J$8:J126),IF(I127="D",$K127-SUM(J$8:J126),IF(I127="E",1-SUM(J$8:J126)," ")))))</f>
        <v xml:space="preserve"> </v>
      </c>
      <c r="K127" s="1">
        <f>IF(C$4=0,0,(SUM(D$8:D127)/C$4))</f>
        <v>0</v>
      </c>
      <c r="L127" s="9" t="str">
        <f t="shared" si="29"/>
        <v xml:space="preserve"> </v>
      </c>
      <c r="M127" s="2" t="str">
        <f>IF(U127=2,K127,IF(W127=2,K127-SUM(M$8:M126),IF(X127=2,K127-SUM(M$8:M126),IF(X126=2,1-SUM(M$8:M126)," "))))</f>
        <v xml:space="preserve"> </v>
      </c>
      <c r="N127" s="1" t="str">
        <f t="shared" si="30"/>
        <v xml:space="preserve"> </v>
      </c>
      <c r="P127" s="3" t="str">
        <f>IF(O127="Plus",$K127,IF(O127="Basis",$K127-SUM(P$8:P126),IF(O127="Breedte",$K127-SUM(P$8:P126),IF(O126="Breedte",1-SUM(P$8:P126)," "))))</f>
        <v xml:space="preserve"> </v>
      </c>
      <c r="Q127" s="57" t="str">
        <f t="shared" si="45"/>
        <v/>
      </c>
      <c r="R127" s="179">
        <f t="shared" si="31"/>
        <v>172</v>
      </c>
      <c r="S127" s="12">
        <f t="shared" si="40"/>
        <v>111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111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5"/>
        <v>0</v>
      </c>
      <c r="B128" s="5">
        <f t="shared" si="26"/>
        <v>0</v>
      </c>
      <c r="C128" s="14">
        <f t="shared" si="39"/>
        <v>110</v>
      </c>
      <c r="F128" s="241">
        <f>VLOOKUP(C128,Blad1!$A:$D,4,0)</f>
        <v>172</v>
      </c>
      <c r="G128" s="67" t="str">
        <f t="shared" si="27"/>
        <v/>
      </c>
      <c r="H128" s="4" t="str">
        <f>IF(G128="I",$K128,IF(G128="II",$K128-SUM(H$8:H127),IF(G128="III",$K128-SUM(H$8:H127),IF(G128="IV",$K128-SUM(H$8:H127),IF(G128="V",1-SUM(H$8:H127)," ")))))</f>
        <v xml:space="preserve"> </v>
      </c>
      <c r="I128" s="68" t="str">
        <f t="shared" si="46"/>
        <v/>
      </c>
      <c r="J128" s="43" t="str">
        <f>IF(I128="A",$K128,IF(I128="B",$K128-SUM(J$8:J127),IF(I128="C",$K128-SUM(J$8:J127),IF(I128="D",$K128-SUM(J$8:J127),IF(I128="E",1-SUM(J$8:J127)," ")))))</f>
        <v xml:space="preserve"> </v>
      </c>
      <c r="K128" s="1">
        <f>IF(C$4=0,0,(SUM(D$8:D128)/C$4))</f>
        <v>0</v>
      </c>
      <c r="L128" s="9" t="str">
        <f t="shared" si="29"/>
        <v xml:space="preserve"> </v>
      </c>
      <c r="M128" s="2" t="str">
        <f>IF(U128=2,K128,IF(W128=2,K128-SUM(M$8:M127),IF(X128=2,K128-SUM(M$8:M127),IF(X127=2,1-SUM(M$8:M127)," "))))</f>
        <v xml:space="preserve"> </v>
      </c>
      <c r="N128" s="1" t="str">
        <f t="shared" si="30"/>
        <v xml:space="preserve"> </v>
      </c>
      <c r="P128" s="3" t="str">
        <f>IF(O128="Plus",$K128,IF(O128="Basis",$K128-SUM(P$8:P127),IF(O128="Breedte",$K128-SUM(P$8:P127),IF(O127="Breedte",1-SUM(P$8:P127)," "))))</f>
        <v xml:space="preserve"> </v>
      </c>
      <c r="Q128" s="57" t="str">
        <f t="shared" si="45"/>
        <v/>
      </c>
      <c r="R128" s="179">
        <f t="shared" si="31"/>
        <v>172</v>
      </c>
      <c r="S128" s="12">
        <f t="shared" si="40"/>
        <v>110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110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5"/>
        <v>0</v>
      </c>
      <c r="B129" s="5">
        <f t="shared" si="26"/>
        <v>0</v>
      </c>
      <c r="C129" s="14">
        <f t="shared" si="39"/>
        <v>109</v>
      </c>
      <c r="F129" s="241">
        <f>VLOOKUP(C129,Blad1!$A:$D,4,0)</f>
        <v>171</v>
      </c>
      <c r="G129" s="67" t="str">
        <f t="shared" si="27"/>
        <v/>
      </c>
      <c r="H129" s="4" t="str">
        <f>IF(G129="I",$K129,IF(G129="II",$K129-SUM(H$8:H128),IF(G129="III",$K129-SUM(H$8:H128),IF(G129="IV",$K129-SUM(H$8:H128),IF(G129="V",1-SUM(H$8:H128)," ")))))</f>
        <v xml:space="preserve"> </v>
      </c>
      <c r="I129" s="68" t="str">
        <f t="shared" si="46"/>
        <v/>
      </c>
      <c r="J129" s="43" t="str">
        <f>IF(I129="A",$K129,IF(I129="B",$K129-SUM(J$8:J128),IF(I129="C",$K129-SUM(J$8:J128),IF(I129="D",$K129-SUM(J$8:J128),IF(I129="E",1-SUM(J$8:J128)," ")))))</f>
        <v xml:space="preserve"> </v>
      </c>
      <c r="K129" s="1">
        <f>IF(C$4=0,0,(SUM(D$8:D129)/C$4))</f>
        <v>0</v>
      </c>
      <c r="L129" s="9" t="str">
        <f t="shared" si="29"/>
        <v xml:space="preserve"> </v>
      </c>
      <c r="M129" s="2" t="str">
        <f>IF(U129=2,K129,IF(W129=2,K129-SUM(M$8:M128),IF(X129=2,K129-SUM(M$8:M128),IF(X128=2,1-SUM(M$8:M128)," "))))</f>
        <v xml:space="preserve"> </v>
      </c>
      <c r="N129" s="1" t="str">
        <f t="shared" si="30"/>
        <v xml:space="preserve"> </v>
      </c>
      <c r="P129" s="3" t="str">
        <f>IF(O129="Plus",$K129,IF(O129="Basis",$K129-SUM(P$8:P128),IF(O129="Breedte",$K129-SUM(P$8:P128),IF(O128="Breedte",1-SUM(P$8:P128)," "))))</f>
        <v xml:space="preserve"> </v>
      </c>
      <c r="Q129" s="57" t="str">
        <f t="shared" si="45"/>
        <v/>
      </c>
      <c r="R129" s="179">
        <f t="shared" si="31"/>
        <v>171</v>
      </c>
      <c r="S129" s="12">
        <f t="shared" si="40"/>
        <v>109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109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5"/>
        <v>0</v>
      </c>
      <c r="B130" s="5">
        <f t="shared" si="26"/>
        <v>0</v>
      </c>
      <c r="C130" s="14">
        <f t="shared" si="39"/>
        <v>108</v>
      </c>
      <c r="F130" s="241">
        <f>VLOOKUP(C130,Blad1!$A:$D,4,0)</f>
        <v>171</v>
      </c>
      <c r="G130" s="67" t="str">
        <f t="shared" si="27"/>
        <v/>
      </c>
      <c r="H130" s="4" t="str">
        <f>IF(G130="I",$K130,IF(G130="II",$K130-SUM(H$8:H129),IF(G130="III",$K130-SUM(H$8:H129),IF(G130="IV",$K130-SUM(H$8:H129),IF(G130="V",1-SUM(H$8:H129)," ")))))</f>
        <v xml:space="preserve"> </v>
      </c>
      <c r="I130" s="68" t="str">
        <f t="shared" si="46"/>
        <v/>
      </c>
      <c r="J130" s="43" t="str">
        <f>IF(I130="A",$K130,IF(I130="B",$K130-SUM(J$8:J129),IF(I130="C",$K130-SUM(J$8:J129),IF(I130="D",$K130-SUM(J$8:J129),IF(I130="E",1-SUM(J$8:J129)," ")))))</f>
        <v xml:space="preserve"> </v>
      </c>
      <c r="K130" s="1">
        <f>IF(C$4=0,0,(SUM(D$8:D130)/C$4))</f>
        <v>0</v>
      </c>
      <c r="L130" s="9" t="str">
        <f t="shared" si="29"/>
        <v xml:space="preserve"> </v>
      </c>
      <c r="M130" s="2" t="str">
        <f>IF(U130=2,K130,IF(W130=2,K130-SUM(M$8:M129),IF(X130=2,K130-SUM(M$8:M129),IF(X129=2,1-SUM(M$8:M129)," "))))</f>
        <v xml:space="preserve"> </v>
      </c>
      <c r="N130" s="1" t="str">
        <f t="shared" si="30"/>
        <v xml:space="preserve"> </v>
      </c>
      <c r="P130" s="3" t="str">
        <f>IF(O130="Plus",$K130,IF(O130="Basis",$K130-SUM(P$8:P129),IF(O130="Breedte",$K130-SUM(P$8:P129),IF(O129="Breedte",1-SUM(P$8:P129)," "))))</f>
        <v xml:space="preserve"> </v>
      </c>
      <c r="Q130" s="57" t="str">
        <f t="shared" si="45"/>
        <v/>
      </c>
      <c r="R130" s="179">
        <f t="shared" si="31"/>
        <v>171</v>
      </c>
      <c r="S130" s="12">
        <f t="shared" si="40"/>
        <v>108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108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5"/>
        <v>0</v>
      </c>
      <c r="B131" s="5">
        <f t="shared" si="26"/>
        <v>0</v>
      </c>
      <c r="C131" s="14">
        <f t="shared" si="39"/>
        <v>107</v>
      </c>
      <c r="F131" s="241">
        <f>VLOOKUP(C131,Blad1!$A:$D,4,0)</f>
        <v>170</v>
      </c>
      <c r="G131" s="67" t="str">
        <f t="shared" si="27"/>
        <v/>
      </c>
      <c r="H131" s="4" t="str">
        <f>IF(G131="I",$K131,IF(G131="II",$K131-SUM(H$8:H130),IF(G131="III",$K131-SUM(H$8:H130),IF(G131="IV",$K131-SUM(H$8:H130),IF(G131="V",1-SUM(H$8:H130)," ")))))</f>
        <v xml:space="preserve"> </v>
      </c>
      <c r="I131" s="68" t="str">
        <f t="shared" si="46"/>
        <v/>
      </c>
      <c r="J131" s="43" t="str">
        <f>IF(I131="A",$K131,IF(I131="B",$K131-SUM(J$8:J130),IF(I131="C",$K131-SUM(J$8:J130),IF(I131="D",$K131-SUM(J$8:J130),IF(I131="E",1-SUM(J$8:J130)," ")))))</f>
        <v xml:space="preserve"> </v>
      </c>
      <c r="K131" s="1">
        <f>IF(C$4=0,0,(SUM(D$8:D131)/C$4))</f>
        <v>0</v>
      </c>
      <c r="L131" s="9" t="str">
        <f t="shared" si="29"/>
        <v xml:space="preserve"> </v>
      </c>
      <c r="M131" s="2" t="str">
        <f>IF(U131=2,K131,IF(W131=2,K131-SUM(M$8:M130),IF(X131=2,K131-SUM(M$8:M130),IF(X130=2,1-SUM(M$8:M130)," "))))</f>
        <v xml:space="preserve"> </v>
      </c>
      <c r="N131" s="1" t="str">
        <f t="shared" si="30"/>
        <v xml:space="preserve"> </v>
      </c>
      <c r="P131" s="3" t="str">
        <f>IF(O131="Plus",$K131,IF(O131="Basis",$K131-SUM(P$8:P130),IF(O131="Breedte",$K131-SUM(P$8:P130),IF(O130="Breedte",1-SUM(P$8:P130)," "))))</f>
        <v xml:space="preserve"> </v>
      </c>
      <c r="Q131" s="57" t="str">
        <f t="shared" si="45"/>
        <v/>
      </c>
      <c r="R131" s="179">
        <f t="shared" si="31"/>
        <v>170</v>
      </c>
      <c r="S131" s="12">
        <f t="shared" si="40"/>
        <v>107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107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5"/>
        <v>0</v>
      </c>
      <c r="B132" s="5">
        <f t="shared" si="26"/>
        <v>0</v>
      </c>
      <c r="C132" s="14">
        <f t="shared" si="39"/>
        <v>106</v>
      </c>
      <c r="F132" s="241">
        <f>VLOOKUP(C132,Blad1!$A:$D,4,0)</f>
        <v>170</v>
      </c>
      <c r="G132" s="67" t="str">
        <f t="shared" si="27"/>
        <v/>
      </c>
      <c r="H132" s="4" t="str">
        <f>IF(G132="I",$K132,IF(G132="II",$K132-SUM(H$8:H131),IF(G132="III",$K132-SUM(H$8:H131),IF(G132="IV",$K132-SUM(H$8:H131),IF(G132="V",1-SUM(H$8:H131)," ")))))</f>
        <v xml:space="preserve"> </v>
      </c>
      <c r="I132" s="68" t="str">
        <f t="shared" si="46"/>
        <v/>
      </c>
      <c r="J132" s="43" t="str">
        <f>IF(I132="A",$K132,IF(I132="B",$K132-SUM(J$8:J131),IF(I132="C",$K132-SUM(J$8:J131),IF(I132="D",$K132-SUM(J$8:J131),IF(I132="E",1-SUM(J$8:J131)," ")))))</f>
        <v xml:space="preserve"> </v>
      </c>
      <c r="K132" s="1">
        <f>IF(C$4=0,0,(SUM(D$8:D132)/C$4))</f>
        <v>0</v>
      </c>
      <c r="L132" s="9" t="str">
        <f t="shared" si="29"/>
        <v xml:space="preserve"> </v>
      </c>
      <c r="M132" s="2" t="str">
        <f>IF(U132=2,K132,IF(W132=2,K132-SUM(M$8:M131),IF(X132=2,K132-SUM(M$8:M131),IF(X131=2,1-SUM(M$8:M131)," "))))</f>
        <v xml:space="preserve"> </v>
      </c>
      <c r="N132" s="1" t="str">
        <f t="shared" si="30"/>
        <v xml:space="preserve"> </v>
      </c>
      <c r="P132" s="3" t="str">
        <f>IF(O132="Plus",$K132,IF(O132="Basis",$K132-SUM(P$8:P131),IF(O132="Breedte",$K132-SUM(P$8:P131),IF(O131="Breedte",1-SUM(P$8:P131)," "))))</f>
        <v xml:space="preserve"> </v>
      </c>
      <c r="Q132" s="57" t="str">
        <f t="shared" si="45"/>
        <v/>
      </c>
      <c r="R132" s="179">
        <f t="shared" si="31"/>
        <v>170</v>
      </c>
      <c r="S132" s="12">
        <f t="shared" si="40"/>
        <v>106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106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5"/>
        <v>0</v>
      </c>
      <c r="B133" s="5">
        <f t="shared" si="26"/>
        <v>0</v>
      </c>
      <c r="C133" s="14">
        <f t="shared" si="39"/>
        <v>105</v>
      </c>
      <c r="F133" s="241">
        <f>VLOOKUP(C133,Blad1!$A:$D,4,0)</f>
        <v>169</v>
      </c>
      <c r="G133" s="67" t="str">
        <f t="shared" si="27"/>
        <v/>
      </c>
      <c r="H133" s="4" t="str">
        <f>IF(G133="I",$K133,IF(G133="II",$K133-SUM(H$8:H132),IF(G133="III",$K133-SUM(H$8:H132),IF(G133="IV",$K133-SUM(H$8:H132),IF(G133="V",1-SUM(H$8:H132)," ")))))</f>
        <v xml:space="preserve"> </v>
      </c>
      <c r="I133" s="68" t="str">
        <f t="shared" si="46"/>
        <v/>
      </c>
      <c r="J133" s="43" t="str">
        <f>IF(I133="A",$K133,IF(I133="B",$K133-SUM(J$8:J132),IF(I133="C",$K133-SUM(J$8:J132),IF(I133="D",$K133-SUM(J$8:J132),IF(I133="E",1-SUM(J$8:J132)," ")))))</f>
        <v xml:space="preserve"> </v>
      </c>
      <c r="K133" s="1">
        <f>IF(C$4=0,0,(SUM(D$8:D133)/C$4))</f>
        <v>0</v>
      </c>
      <c r="L133" s="9" t="str">
        <f t="shared" si="29"/>
        <v xml:space="preserve"> </v>
      </c>
      <c r="M133" s="2" t="str">
        <f>IF(U133=2,K133,IF(W133=2,K133-SUM(M$8:M132),IF(X133=2,K133-SUM(M$8:M132),IF(X132=2,1-SUM(M$8:M132)," "))))</f>
        <v xml:space="preserve"> </v>
      </c>
      <c r="N133" s="1" t="str">
        <f t="shared" si="30"/>
        <v xml:space="preserve"> </v>
      </c>
      <c r="P133" s="3" t="str">
        <f>IF(O133="Plus",$K133,IF(O133="Basis",$K133-SUM(P$8:P132),IF(O133="Breedte",$K133-SUM(P$8:P132),IF(O132="Breedte",1-SUM(P$8:P132)," "))))</f>
        <v xml:space="preserve"> </v>
      </c>
      <c r="Q133" s="57" t="str">
        <f t="shared" si="45"/>
        <v/>
      </c>
      <c r="R133" s="179">
        <f t="shared" si="31"/>
        <v>169</v>
      </c>
      <c r="S133" s="12">
        <f t="shared" si="40"/>
        <v>105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105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5"/>
        <v>0</v>
      </c>
      <c r="B134" s="5">
        <f t="shared" si="26"/>
        <v>0</v>
      </c>
      <c r="C134" s="14">
        <f t="shared" si="39"/>
        <v>104</v>
      </c>
      <c r="F134" s="241">
        <f>VLOOKUP(C134,Blad1!$A:$D,4,0)</f>
        <v>169</v>
      </c>
      <c r="G134" s="67" t="str">
        <f t="shared" si="27"/>
        <v/>
      </c>
      <c r="H134" s="4" t="str">
        <f>IF(G134="I",$K134,IF(G134="II",$K134-SUM(H$8:H133),IF(G134="III",$K134-SUM(H$8:H133),IF(G134="IV",$K134-SUM(H$8:H133),IF(G134="V",1-SUM(H$8:H133)," ")))))</f>
        <v xml:space="preserve"> </v>
      </c>
      <c r="I134" s="68" t="str">
        <f t="shared" si="46"/>
        <v/>
      </c>
      <c r="J134" s="43" t="str">
        <f>IF(I134="A",$K134,IF(I134="B",$K134-SUM(J$8:J133),IF(I134="C",$K134-SUM(J$8:J133),IF(I134="D",$K134-SUM(J$8:J133),IF(I134="E",1-SUM(J$8:J133)," ")))))</f>
        <v xml:space="preserve"> </v>
      </c>
      <c r="K134" s="1">
        <f>IF(C$4=0,0,(SUM(D$8:D134)/C$4))</f>
        <v>0</v>
      </c>
      <c r="L134" s="9" t="str">
        <f t="shared" si="29"/>
        <v xml:space="preserve"> </v>
      </c>
      <c r="M134" s="2" t="str">
        <f>IF(U134=2,K134,IF(W134=2,K134-SUM(M$8:M133),IF(X134=2,K134-SUM(M$8:M133),IF(X133=2,1-SUM(M$8:M133)," "))))</f>
        <v xml:space="preserve"> </v>
      </c>
      <c r="N134" s="1" t="str">
        <f t="shared" si="30"/>
        <v xml:space="preserve"> </v>
      </c>
      <c r="P134" s="3" t="str">
        <f>IF(O134="Plus",$K134,IF(O134="Basis",$K134-SUM(P$8:P133),IF(O134="Breedte",$K134-SUM(P$8:P133),IF(O133="Breedte",1-SUM(P$8:P133)," "))))</f>
        <v xml:space="preserve"> </v>
      </c>
      <c r="Q134" s="57" t="str">
        <f t="shared" si="45"/>
        <v/>
      </c>
      <c r="R134" s="179">
        <f t="shared" si="31"/>
        <v>169</v>
      </c>
      <c r="S134" s="12">
        <f t="shared" si="40"/>
        <v>104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104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5"/>
        <v>0</v>
      </c>
      <c r="B135" s="5">
        <f t="shared" si="26"/>
        <v>0</v>
      </c>
      <c r="C135" s="14">
        <f t="shared" si="39"/>
        <v>103</v>
      </c>
      <c r="F135" s="241">
        <f>VLOOKUP(C135,Blad1!$A:$D,4,0)</f>
        <v>168</v>
      </c>
      <c r="G135" s="67" t="str">
        <f t="shared" si="27"/>
        <v/>
      </c>
      <c r="H135" s="4" t="str">
        <f>IF(G135="I",$K135,IF(G135="II",$K135-SUM(H$8:H134),IF(G135="III",$K135-SUM(H$8:H134),IF(G135="IV",$K135-SUM(H$8:H134),IF(G135="V",1-SUM(H$8:H134)," ")))))</f>
        <v xml:space="preserve"> </v>
      </c>
      <c r="I135" s="68" t="str">
        <f t="shared" si="46"/>
        <v/>
      </c>
      <c r="J135" s="43" t="str">
        <f>IF(I135="A",$K135,IF(I135="B",$K135-SUM(J$8:J134),IF(I135="C",$K135-SUM(J$8:J134),IF(I135="D",$K135-SUM(J$8:J134),IF(I135="E",1-SUM(J$8:J134)," ")))))</f>
        <v xml:space="preserve"> </v>
      </c>
      <c r="K135" s="1">
        <f>IF(C$4=0,0,(SUM(D$8:D135)/C$4))</f>
        <v>0</v>
      </c>
      <c r="L135" s="9" t="str">
        <f t="shared" si="29"/>
        <v xml:space="preserve"> </v>
      </c>
      <c r="M135" s="2" t="str">
        <f>IF(U135=2,K135,IF(W135=2,K135-SUM(M$8:M134),IF(X135=2,K135-SUM(M$8:M134),IF(X134=2,1-SUM(M$8:M134)," "))))</f>
        <v xml:space="preserve"> </v>
      </c>
      <c r="N135" s="1" t="str">
        <f t="shared" si="30"/>
        <v xml:space="preserve"> </v>
      </c>
      <c r="P135" s="3" t="str">
        <f>IF(O135="Plus",$K135,IF(O135="Basis",$K135-SUM(P$8:P134),IF(O135="Breedte",$K135-SUM(P$8:P134),IF(O134="Breedte",1-SUM(P$8:P134)," "))))</f>
        <v xml:space="preserve"> </v>
      </c>
      <c r="Q135" s="57" t="str">
        <f t="shared" si="45"/>
        <v/>
      </c>
      <c r="R135" s="179">
        <f t="shared" si="31"/>
        <v>168</v>
      </c>
      <c r="S135" s="12">
        <f t="shared" si="40"/>
        <v>103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103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5"/>
        <v>0</v>
      </c>
      <c r="B136" s="5">
        <f t="shared" si="26"/>
        <v>0</v>
      </c>
      <c r="C136" s="14">
        <f t="shared" si="39"/>
        <v>102</v>
      </c>
      <c r="F136" s="241">
        <f>VLOOKUP(C136,Blad1!$A:$D,4,0)</f>
        <v>167</v>
      </c>
      <c r="G136" s="67" t="str">
        <f t="shared" si="27"/>
        <v/>
      </c>
      <c r="H136" s="4" t="str">
        <f>IF(G136="I",$K136,IF(G136="II",$K136-SUM(H$8:H135),IF(G136="III",$K136-SUM(H$8:H135),IF(G136="IV",$K136-SUM(H$8:H135),IF(G136="V",1-SUM(H$8:H135)," ")))))</f>
        <v xml:space="preserve"> </v>
      </c>
      <c r="I136" s="68" t="str">
        <f t="shared" si="46"/>
        <v/>
      </c>
      <c r="J136" s="43" t="str">
        <f>IF(I136="A",$K136,IF(I136="B",$K136-SUM(J$8:J135),IF(I136="C",$K136-SUM(J$8:J135),IF(I136="D",$K136-SUM(J$8:J135),IF(I136="E",1-SUM(J$8:J135)," ")))))</f>
        <v xml:space="preserve"> </v>
      </c>
      <c r="K136" s="1">
        <f>IF(C$4=0,0,(SUM(D$8:D136)/C$4))</f>
        <v>0</v>
      </c>
      <c r="L136" s="9" t="str">
        <f t="shared" si="29"/>
        <v xml:space="preserve"> </v>
      </c>
      <c r="M136" s="2" t="str">
        <f>IF(U136=2,K136,IF(W136=2,K136-SUM(M$8:M135),IF(X136=2,K136-SUM(M$8:M135),IF(X135=2,1-SUM(M$8:M135)," "))))</f>
        <v xml:space="preserve"> </v>
      </c>
      <c r="N136" s="1" t="str">
        <f t="shared" si="30"/>
        <v xml:space="preserve"> </v>
      </c>
      <c r="P136" s="3" t="str">
        <f>IF(O136="Plus",$K136,IF(O136="Basis",$K136-SUM(P$8:P135),IF(O136="Breedte",$K136-SUM(P$8:P135),IF(O135="Breedte",1-SUM(P$8:P135)," "))))</f>
        <v xml:space="preserve"> </v>
      </c>
      <c r="Q136" s="57" t="str">
        <f t="shared" si="45"/>
        <v/>
      </c>
      <c r="R136" s="179">
        <f t="shared" si="31"/>
        <v>167</v>
      </c>
      <c r="S136" s="12">
        <f t="shared" si="40"/>
        <v>102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102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7">IF(I137="A",25,IF(I137="B",25,IF(I137="C",25,IF(I137="D",15,IF(I137="E",10,0)))))</f>
        <v>0</v>
      </c>
      <c r="B137" s="5">
        <f t="shared" ref="B137:B200" si="48">IF(G137="I",20,IF(G137="II",20,IF(G137="III",20,IF(G137="IV",20,IF(G137="V",20,0)))))</f>
        <v>0</v>
      </c>
      <c r="C137" s="14">
        <f t="shared" si="39"/>
        <v>101</v>
      </c>
      <c r="F137" s="241">
        <f>VLOOKUP(C137,Blad1!$A:$D,4,0)</f>
        <v>167</v>
      </c>
      <c r="G137" s="67" t="str">
        <f t="shared" ref="G137:G200" si="49">IF(C137=186,"I",IF(C137=170,"II",IF(C137=155,"III",IF(C137=138,"IV",IF(C137=50,"V","")))))</f>
        <v/>
      </c>
      <c r="H137" s="4" t="str">
        <f>IF(G137="I",$K137,IF(G137="II",$K137-SUM(H$8:H136),IF(G137="III",$K137-SUM(H$8:H136),IF(G137="IV",$K137-SUM(H$8:H136),IF(G137="V",1-SUM(H$8:H136)," ")))))</f>
        <v xml:space="preserve"> </v>
      </c>
      <c r="I137" s="68" t="str">
        <f t="shared" ref="I137:I200" si="50">IF(C137=57,"A",IF(C137=48,"B",IF(C137=38,"C",IF(C137=29,"D",IF(C137=0,"E","")))))</f>
        <v/>
      </c>
      <c r="J137" s="43" t="str">
        <f>IF(I137="A",$K137,IF(I137="B",$K137-SUM(J$8:J136),IF(I137="C",$K137-SUM(J$8:J136),IF(I137="D",$K137-SUM(J$8:J136),IF(I137="E",1-SUM(J$8:J136)," ")))))</f>
        <v xml:space="preserve"> </v>
      </c>
      <c r="K137" s="1">
        <f>IF(C$4=0,0,(SUM(D$8:D137)/C$4))</f>
        <v>0</v>
      </c>
      <c r="L137" s="9" t="str">
        <f t="shared" ref="L137:L200" si="51">IF(U137=2,"Plus",IF(W137=2,"Basis",IF(X137=2,"Breedte"," ")))</f>
        <v xml:space="preserve"> </v>
      </c>
      <c r="M137" s="2" t="str">
        <f>IF(U137=2,K137,IF(W137=2,K137-SUM(M$8:M136),IF(X137=2,K137-SUM(M$8:M136),IF(X136=2,1-SUM(M$8:M136)," "))))</f>
        <v xml:space="preserve"> </v>
      </c>
      <c r="N137" s="1" t="str">
        <f t="shared" ref="N137:N200" si="52">IF(OR(O137="Plus",O137="Basis",O137="Breedte"),K137," ")</f>
        <v xml:space="preserve"> </v>
      </c>
      <c r="P137" s="3" t="str">
        <f>IF(O137="Plus",$K137,IF(O137="Basis",$K137-SUM(P$8:P136),IF(O137="Breedte",$K137-SUM(P$8:P136),IF(O136="Breedte",1-SUM(P$8:P136)," "))))</f>
        <v xml:space="preserve"> </v>
      </c>
      <c r="Q137" s="57" t="str">
        <f t="shared" si="45"/>
        <v/>
      </c>
      <c r="R137" s="179">
        <f t="shared" ref="R137:R200" si="53">F137</f>
        <v>167</v>
      </c>
      <c r="S137" s="12">
        <f t="shared" si="40"/>
        <v>101</v>
      </c>
      <c r="T137" s="18">
        <f t="shared" ref="T137:T200" si="54">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5">IF(D137=0,1,ABS(K137-0.2))</f>
        <v>1</v>
      </c>
      <c r="Z137" s="12">
        <f t="shared" ref="Z137:Z200" si="56">IF(D137=0,1,ABS(K137-0.5))</f>
        <v>1</v>
      </c>
      <c r="AA137" s="12">
        <f t="shared" ref="AA137:AA200" si="57">IF(D137=0,1,ABS(K137-0.8))</f>
        <v>1</v>
      </c>
      <c r="AB137" s="12">
        <f t="shared" ref="AB137:AB200" si="58">IF(D137=0,1,ABS(K137-1))</f>
        <v>1</v>
      </c>
      <c r="AD137" s="12">
        <f t="shared" si="41"/>
        <v>101</v>
      </c>
      <c r="AE137" s="18">
        <f t="shared" ref="AE137:AE200" si="59">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60">IF(AE137=0,1,ABS(AH137-0.25))</f>
        <v>1</v>
      </c>
      <c r="AK137" s="12">
        <f t="shared" si="42"/>
        <v>1</v>
      </c>
      <c r="AL137" s="12">
        <f t="shared" si="43"/>
        <v>1</v>
      </c>
      <c r="AM137" s="12">
        <f t="shared" si="44"/>
        <v>1</v>
      </c>
    </row>
    <row r="138" spans="1:39" ht="12" customHeight="1" x14ac:dyDescent="0.25">
      <c r="A138" s="5">
        <f t="shared" si="47"/>
        <v>0</v>
      </c>
      <c r="B138" s="5">
        <f t="shared" si="48"/>
        <v>0</v>
      </c>
      <c r="C138" s="14">
        <f t="shared" ref="C138:C201" si="61">C137-1</f>
        <v>100</v>
      </c>
      <c r="F138" s="241">
        <f>VLOOKUP(C138,Blad1!$A:$D,4,0)</f>
        <v>166</v>
      </c>
      <c r="G138" s="67" t="str">
        <f t="shared" si="49"/>
        <v/>
      </c>
      <c r="H138" s="4" t="str">
        <f>IF(G138="I",$K138,IF(G138="II",$K138-SUM(H$8:H137),IF(G138="III",$K138-SUM(H$8:H137),IF(G138="IV",$K138-SUM(H$8:H137),IF(G138="V",1-SUM(H$8:H137)," ")))))</f>
        <v xml:space="preserve"> </v>
      </c>
      <c r="I138" s="68" t="str">
        <f t="shared" si="50"/>
        <v/>
      </c>
      <c r="J138" s="43" t="str">
        <f>IF(I138="A",$K138,IF(I138="B",$K138-SUM(J$8:J137),IF(I138="C",$K138-SUM(J$8:J137),IF(I138="D",$K138-SUM(J$8:J137),IF(I138="E",1-SUM(J$8:J137)," ")))))</f>
        <v xml:space="preserve"> </v>
      </c>
      <c r="K138" s="1">
        <f>IF(C$4=0,0,(SUM(D$8:D138)/C$4))</f>
        <v>0</v>
      </c>
      <c r="L138" s="9" t="str">
        <f t="shared" si="51"/>
        <v xml:space="preserve"> </v>
      </c>
      <c r="M138" s="2" t="str">
        <f>IF(U138=2,K138,IF(W138=2,K138-SUM(M$8:M137),IF(X138=2,K138-SUM(M$8:M137),IF(X137=2,1-SUM(M$8:M137)," "))))</f>
        <v xml:space="preserve"> </v>
      </c>
      <c r="N138" s="1" t="str">
        <f t="shared" si="52"/>
        <v xml:space="preserve"> </v>
      </c>
      <c r="P138" s="3" t="str">
        <f>IF(O138="Plus",$K138,IF(O138="Basis",$K138-SUM(P$8:P137),IF(O138="Breedte",$K138-SUM(P$8:P137),IF(O137="Breedte",1-SUM(P$8:P137)," "))))</f>
        <v xml:space="preserve"> </v>
      </c>
      <c r="Q138" s="57" t="str">
        <f t="shared" si="45"/>
        <v/>
      </c>
      <c r="R138" s="179">
        <f t="shared" si="53"/>
        <v>166</v>
      </c>
      <c r="S138" s="12">
        <f t="shared" ref="S138:S201" si="62">C138</f>
        <v>100</v>
      </c>
      <c r="T138" s="18">
        <f t="shared" si="54"/>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5"/>
        <v>1</v>
      </c>
      <c r="Z138" s="12">
        <f t="shared" si="56"/>
        <v>1</v>
      </c>
      <c r="AA138" s="12">
        <f t="shared" si="57"/>
        <v>1</v>
      </c>
      <c r="AB138" s="12">
        <f t="shared" si="58"/>
        <v>1</v>
      </c>
      <c r="AD138" s="12">
        <f t="shared" ref="AD138:AD201" si="63">S138</f>
        <v>100</v>
      </c>
      <c r="AE138" s="18">
        <f t="shared" si="59"/>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0"/>
        <v>1</v>
      </c>
      <c r="AK138" s="12">
        <f t="shared" ref="AK138:AK201" si="64">IF(T138=0,1,ABS(W138-0.5))</f>
        <v>1</v>
      </c>
      <c r="AL138" s="12">
        <f t="shared" ref="AL138:AL201" si="65">IF(T138=0,1,ABS(W138-0.75))</f>
        <v>1</v>
      </c>
      <c r="AM138" s="12">
        <f t="shared" ref="AM138:AM201" si="66">IF(T138=0,1,ABS(W138-0.9))</f>
        <v>1</v>
      </c>
    </row>
    <row r="139" spans="1:39" ht="12" customHeight="1" x14ac:dyDescent="0.25">
      <c r="A139" s="5">
        <f t="shared" si="47"/>
        <v>0</v>
      </c>
      <c r="B139" s="5">
        <f t="shared" si="48"/>
        <v>0</v>
      </c>
      <c r="C139" s="14">
        <f t="shared" si="61"/>
        <v>99</v>
      </c>
      <c r="F139" s="241">
        <f>VLOOKUP(C139,Blad1!$A:$D,4,0)</f>
        <v>166</v>
      </c>
      <c r="G139" s="67" t="str">
        <f t="shared" si="49"/>
        <v/>
      </c>
      <c r="H139" s="4" t="str">
        <f>IF(G139="I",$K139,IF(G139="II",$K139-SUM(H$8:H138),IF(G139="III",$K139-SUM(H$8:H138),IF(G139="IV",$K139-SUM(H$8:H138),IF(G139="V",1-SUM(H$8:H138)," ")))))</f>
        <v xml:space="preserve"> </v>
      </c>
      <c r="I139" s="68" t="str">
        <f t="shared" si="50"/>
        <v/>
      </c>
      <c r="J139" s="43" t="str">
        <f>IF(I139="A",$K139,IF(I139="B",$K139-SUM(J$8:J138),IF(I139="C",$K139-SUM(J$8:J138),IF(I139="D",$K139-SUM(J$8:J138),IF(I139="E",1-SUM(J$8:J138)," ")))))</f>
        <v xml:space="preserve"> </v>
      </c>
      <c r="K139" s="1">
        <f>IF(C$4=0,0,(SUM(D$8:D139)/C$4))</f>
        <v>0</v>
      </c>
      <c r="L139" s="9" t="str">
        <f t="shared" si="51"/>
        <v xml:space="preserve"> </v>
      </c>
      <c r="M139" s="2" t="str">
        <f>IF(U139=2,K139,IF(W139=2,K139-SUM(M$8:M138),IF(X139=2,K139-SUM(M$8:M138),IF(X138=2,1-SUM(M$8:M138)," "))))</f>
        <v xml:space="preserve"> </v>
      </c>
      <c r="N139" s="1" t="str">
        <f t="shared" si="52"/>
        <v xml:space="preserve"> </v>
      </c>
      <c r="P139" s="3" t="str">
        <f>IF(O139="Plus",$K139,IF(O139="Basis",$K139-SUM(P$8:P138),IF(O139="Breedte",$K139-SUM(P$8:P138),IF(O138="Breedte",1-SUM(P$8:P138)," "))))</f>
        <v xml:space="preserve"> </v>
      </c>
      <c r="Q139" s="57" t="str">
        <f t="shared" si="45"/>
        <v/>
      </c>
      <c r="R139" s="179">
        <f t="shared" si="53"/>
        <v>166</v>
      </c>
      <c r="S139" s="12">
        <f t="shared" si="62"/>
        <v>99</v>
      </c>
      <c r="T139" s="18">
        <f t="shared" si="54"/>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5"/>
        <v>1</v>
      </c>
      <c r="Z139" s="12">
        <f t="shared" si="56"/>
        <v>1</v>
      </c>
      <c r="AA139" s="12">
        <f t="shared" si="57"/>
        <v>1</v>
      </c>
      <c r="AB139" s="12">
        <f t="shared" si="58"/>
        <v>1</v>
      </c>
      <c r="AD139" s="12">
        <f t="shared" si="63"/>
        <v>99</v>
      </c>
      <c r="AE139" s="18">
        <f t="shared" si="59"/>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0"/>
        <v>1</v>
      </c>
      <c r="AK139" s="12">
        <f t="shared" si="64"/>
        <v>1</v>
      </c>
      <c r="AL139" s="12">
        <f t="shared" si="65"/>
        <v>1</v>
      </c>
      <c r="AM139" s="12">
        <f t="shared" si="66"/>
        <v>1</v>
      </c>
    </row>
    <row r="140" spans="1:39" ht="12" customHeight="1" x14ac:dyDescent="0.25">
      <c r="A140" s="5">
        <f t="shared" si="47"/>
        <v>0</v>
      </c>
      <c r="B140" s="5">
        <f t="shared" si="48"/>
        <v>0</v>
      </c>
      <c r="C140" s="14">
        <f t="shared" si="61"/>
        <v>98</v>
      </c>
      <c r="F140" s="241">
        <f>VLOOKUP(C140,Blad1!$A:$D,4,0)</f>
        <v>165</v>
      </c>
      <c r="G140" s="67" t="str">
        <f t="shared" si="49"/>
        <v/>
      </c>
      <c r="H140" s="4" t="str">
        <f>IF(G140="I",$K140,IF(G140="II",$K140-SUM(H$8:H139),IF(G140="III",$K140-SUM(H$8:H139),IF(G140="IV",$K140-SUM(H$8:H139),IF(G140="V",1-SUM(H$8:H139)," ")))))</f>
        <v xml:space="preserve"> </v>
      </c>
      <c r="I140" s="68" t="str">
        <f t="shared" si="50"/>
        <v/>
      </c>
      <c r="J140" s="43" t="str">
        <f>IF(I140="A",$K140,IF(I140="B",$K140-SUM(J$8:J139),IF(I140="C",$K140-SUM(J$8:J139),IF(I140="D",$K140-SUM(J$8:J139),IF(I140="E",1-SUM(J$8:J139)," ")))))</f>
        <v xml:space="preserve"> </v>
      </c>
      <c r="K140" s="1">
        <f>IF(C$4=0,0,(SUM(D$8:D140)/C$4))</f>
        <v>0</v>
      </c>
      <c r="L140" s="9" t="str">
        <f t="shared" si="51"/>
        <v xml:space="preserve"> </v>
      </c>
      <c r="M140" s="2" t="str">
        <f>IF(U140=2,K140,IF(W140=2,K140-SUM(M$8:M139),IF(X140=2,K140-SUM(M$8:M139),IF(X139=2,1-SUM(M$8:M139)," "))))</f>
        <v xml:space="preserve"> </v>
      </c>
      <c r="N140" s="1" t="str">
        <f t="shared" si="52"/>
        <v xml:space="preserve"> </v>
      </c>
      <c r="P140" s="3" t="str">
        <f>IF(O140="Plus",$K140,IF(O140="Basis",$K140-SUM(P$8:P139),IF(O140="Breedte",$K140-SUM(P$8:P139),IF(O139="Breedte",1-SUM(P$8:P139)," "))))</f>
        <v xml:space="preserve"> </v>
      </c>
      <c r="Q140" s="57" t="str">
        <f t="shared" ref="Q140:Q203" si="67">IF(L139="plus",IF(E140=0,"",CONCATENATE(E140,", ")),IF(L139="basis",IF(E140=0,"",CONCATENATE(E140,", ")),CONCATENATE(Q139,IF(E140=0,"",CONCATENATE(E140,", ")))))</f>
        <v/>
      </c>
      <c r="R140" s="179">
        <f t="shared" si="53"/>
        <v>165</v>
      </c>
      <c r="S140" s="12">
        <f t="shared" si="62"/>
        <v>98</v>
      </c>
      <c r="T140" s="18">
        <f t="shared" si="54"/>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5"/>
        <v>1</v>
      </c>
      <c r="Z140" s="12">
        <f t="shared" si="56"/>
        <v>1</v>
      </c>
      <c r="AA140" s="12">
        <f t="shared" si="57"/>
        <v>1</v>
      </c>
      <c r="AB140" s="12">
        <f t="shared" si="58"/>
        <v>1</v>
      </c>
      <c r="AD140" s="12">
        <f t="shared" si="63"/>
        <v>98</v>
      </c>
      <c r="AE140" s="18">
        <f t="shared" si="59"/>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0"/>
        <v>1</v>
      </c>
      <c r="AK140" s="12">
        <f t="shared" si="64"/>
        <v>1</v>
      </c>
      <c r="AL140" s="12">
        <f t="shared" si="65"/>
        <v>1</v>
      </c>
      <c r="AM140" s="12">
        <f t="shared" si="66"/>
        <v>1</v>
      </c>
    </row>
    <row r="141" spans="1:39" ht="12" customHeight="1" x14ac:dyDescent="0.25">
      <c r="A141" s="5">
        <f t="shared" si="47"/>
        <v>0</v>
      </c>
      <c r="B141" s="5">
        <f t="shared" si="48"/>
        <v>0</v>
      </c>
      <c r="C141" s="14">
        <f t="shared" si="61"/>
        <v>97</v>
      </c>
      <c r="F141" s="241">
        <f>VLOOKUP(C141,Blad1!$A:$D,4,0)</f>
        <v>165</v>
      </c>
      <c r="G141" s="67" t="str">
        <f t="shared" si="49"/>
        <v/>
      </c>
      <c r="H141" s="4" t="str">
        <f>IF(G141="I",$K141,IF(G141="II",$K141-SUM(H$8:H140),IF(G141="III",$K141-SUM(H$8:H140),IF(G141="IV",$K141-SUM(H$8:H140),IF(G141="V",1-SUM(H$8:H140)," ")))))</f>
        <v xml:space="preserve"> </v>
      </c>
      <c r="I141" s="68" t="str">
        <f t="shared" si="50"/>
        <v/>
      </c>
      <c r="J141" s="43" t="str">
        <f>IF(I141="A",$K141,IF(I141="B",$K141-SUM(J$8:J140),IF(I141="C",$K141-SUM(J$8:J140),IF(I141="D",$K141-SUM(J$8:J140),IF(I141="E",1-SUM(J$8:J140)," ")))))</f>
        <v xml:space="preserve"> </v>
      </c>
      <c r="K141" s="1">
        <f>IF(C$4=0,0,(SUM(D$8:D141)/C$4))</f>
        <v>0</v>
      </c>
      <c r="L141" s="9" t="str">
        <f t="shared" si="51"/>
        <v xml:space="preserve"> </v>
      </c>
      <c r="M141" s="2" t="str">
        <f>IF(U141=2,K141,IF(W141=2,K141-SUM(M$8:M140),IF(X141=2,K141-SUM(M$8:M140),IF(X140=2,1-SUM(M$8:M140)," "))))</f>
        <v xml:space="preserve"> </v>
      </c>
      <c r="N141" s="1" t="str">
        <f t="shared" si="52"/>
        <v xml:space="preserve"> </v>
      </c>
      <c r="P141" s="3" t="str">
        <f>IF(O141="Plus",$K141,IF(O141="Basis",$K141-SUM(P$8:P140),IF(O141="Breedte",$K141-SUM(P$8:P140),IF(O140="Breedte",1-SUM(P$8:P140)," "))))</f>
        <v xml:space="preserve"> </v>
      </c>
      <c r="Q141" s="57" t="str">
        <f t="shared" si="67"/>
        <v/>
      </c>
      <c r="R141" s="179">
        <f t="shared" si="53"/>
        <v>165</v>
      </c>
      <c r="S141" s="12">
        <f t="shared" si="62"/>
        <v>97</v>
      </c>
      <c r="T141" s="18">
        <f t="shared" si="54"/>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5"/>
        <v>1</v>
      </c>
      <c r="Z141" s="12">
        <f t="shared" si="56"/>
        <v>1</v>
      </c>
      <c r="AA141" s="12">
        <f t="shared" si="57"/>
        <v>1</v>
      </c>
      <c r="AB141" s="12">
        <f t="shared" si="58"/>
        <v>1</v>
      </c>
      <c r="AD141" s="12">
        <f t="shared" si="63"/>
        <v>97</v>
      </c>
      <c r="AE141" s="18">
        <f t="shared" si="59"/>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0"/>
        <v>1</v>
      </c>
      <c r="AK141" s="12">
        <f t="shared" si="64"/>
        <v>1</v>
      </c>
      <c r="AL141" s="12">
        <f t="shared" si="65"/>
        <v>1</v>
      </c>
      <c r="AM141" s="12">
        <f t="shared" si="66"/>
        <v>1</v>
      </c>
    </row>
    <row r="142" spans="1:39" ht="12" customHeight="1" x14ac:dyDescent="0.25">
      <c r="A142" s="5">
        <f t="shared" si="47"/>
        <v>0</v>
      </c>
      <c r="B142" s="5">
        <f t="shared" si="48"/>
        <v>0</v>
      </c>
      <c r="C142" s="14">
        <f t="shared" si="61"/>
        <v>96</v>
      </c>
      <c r="F142" s="241">
        <f>VLOOKUP(C142,Blad1!$A:$D,4,0)</f>
        <v>164</v>
      </c>
      <c r="G142" s="67" t="str">
        <f t="shared" si="49"/>
        <v/>
      </c>
      <c r="H142" s="4" t="str">
        <f>IF(G142="I",$K142,IF(G142="II",$K142-SUM(H$8:H141),IF(G142="III",$K142-SUM(H$8:H141),IF(G142="IV",$K142-SUM(H$8:H141),IF(G142="V",1-SUM(H$8:H141)," ")))))</f>
        <v xml:space="preserve"> </v>
      </c>
      <c r="I142" s="68" t="str">
        <f t="shared" si="50"/>
        <v/>
      </c>
      <c r="J142" s="43" t="str">
        <f>IF(I142="A",$K142,IF(I142="B",$K142-SUM(J$8:J141),IF(I142="C",$K142-SUM(J$8:J141),IF(I142="D",$K142-SUM(J$8:J141),IF(I142="E",1-SUM(J$8:J141)," ")))))</f>
        <v xml:space="preserve"> </v>
      </c>
      <c r="K142" s="1">
        <f>IF(C$4=0,0,(SUM(D$8:D142)/C$4))</f>
        <v>0</v>
      </c>
      <c r="L142" s="9" t="str">
        <f t="shared" si="51"/>
        <v xml:space="preserve"> </v>
      </c>
      <c r="M142" s="2" t="str">
        <f>IF(U142=2,K142,IF(W142=2,K142-SUM(M$8:M141),IF(X142=2,K142-SUM(M$8:M141),IF(X141=2,1-SUM(M$8:M141)," "))))</f>
        <v xml:space="preserve"> </v>
      </c>
      <c r="N142" s="1" t="str">
        <f t="shared" si="52"/>
        <v xml:space="preserve"> </v>
      </c>
      <c r="P142" s="3" t="str">
        <f>IF(O142="Plus",$K142,IF(O142="Basis",$K142-SUM(P$8:P141),IF(O142="Breedte",$K142-SUM(P$8:P141),IF(O141="Breedte",1-SUM(P$8:P141)," "))))</f>
        <v xml:space="preserve"> </v>
      </c>
      <c r="Q142" s="57" t="str">
        <f t="shared" si="67"/>
        <v/>
      </c>
      <c r="R142" s="179">
        <f t="shared" si="53"/>
        <v>164</v>
      </c>
      <c r="S142" s="12">
        <f t="shared" si="62"/>
        <v>96</v>
      </c>
      <c r="T142" s="18">
        <f t="shared" si="54"/>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5"/>
        <v>1</v>
      </c>
      <c r="Z142" s="12">
        <f t="shared" si="56"/>
        <v>1</v>
      </c>
      <c r="AA142" s="12">
        <f t="shared" si="57"/>
        <v>1</v>
      </c>
      <c r="AB142" s="12">
        <f t="shared" si="58"/>
        <v>1</v>
      </c>
      <c r="AD142" s="12">
        <f t="shared" si="63"/>
        <v>96</v>
      </c>
      <c r="AE142" s="18">
        <f t="shared" si="59"/>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0"/>
        <v>1</v>
      </c>
      <c r="AK142" s="12">
        <f t="shared" si="64"/>
        <v>1</v>
      </c>
      <c r="AL142" s="12">
        <f t="shared" si="65"/>
        <v>1</v>
      </c>
      <c r="AM142" s="12">
        <f t="shared" si="66"/>
        <v>1</v>
      </c>
    </row>
    <row r="143" spans="1:39" ht="12" customHeight="1" x14ac:dyDescent="0.25">
      <c r="A143" s="5">
        <f t="shared" si="47"/>
        <v>0</v>
      </c>
      <c r="B143" s="5">
        <f t="shared" si="48"/>
        <v>0</v>
      </c>
      <c r="C143" s="14">
        <f t="shared" si="61"/>
        <v>95</v>
      </c>
      <c r="F143" s="241">
        <f>VLOOKUP(C143,Blad1!$A:$D,4,0)</f>
        <v>164</v>
      </c>
      <c r="G143" s="67" t="str">
        <f t="shared" si="49"/>
        <v/>
      </c>
      <c r="H143" s="4" t="str">
        <f>IF(G143="I",$K143,IF(G143="II",$K143-SUM(H$8:H142),IF(G143="III",$K143-SUM(H$8:H142),IF(G143="IV",$K143-SUM(H$8:H142),IF(G143="V",1-SUM(H$8:H142)," ")))))</f>
        <v xml:space="preserve"> </v>
      </c>
      <c r="I143" s="68" t="str">
        <f t="shared" si="50"/>
        <v/>
      </c>
      <c r="J143" s="43" t="str">
        <f>IF(I143="A",$K143,IF(I143="B",$K143-SUM(J$8:J142),IF(I143="C",$K143-SUM(J$8:J142),IF(I143="D",$K143-SUM(J$8:J142),IF(I143="E",1-SUM(J$8:J142)," ")))))</f>
        <v xml:space="preserve"> </v>
      </c>
      <c r="K143" s="1">
        <f>IF(C$4=0,0,(SUM(D$8:D143)/C$4))</f>
        <v>0</v>
      </c>
      <c r="L143" s="9" t="str">
        <f t="shared" si="51"/>
        <v xml:space="preserve"> </v>
      </c>
      <c r="M143" s="2" t="str">
        <f>IF(U143=2,K143,IF(W143=2,K143-SUM(M$8:M142),IF(X143=2,K143-SUM(M$8:M142),IF(X142=2,1-SUM(M$8:M142)," "))))</f>
        <v xml:space="preserve"> </v>
      </c>
      <c r="N143" s="1" t="str">
        <f t="shared" si="52"/>
        <v xml:space="preserve"> </v>
      </c>
      <c r="P143" s="3" t="str">
        <f>IF(O143="Plus",$K143,IF(O143="Basis",$K143-SUM(P$8:P142),IF(O143="Breedte",$K143-SUM(P$8:P142),IF(O142="Breedte",1-SUM(P$8:P142)," "))))</f>
        <v xml:space="preserve"> </v>
      </c>
      <c r="Q143" s="57" t="str">
        <f t="shared" si="67"/>
        <v/>
      </c>
      <c r="R143" s="179">
        <f t="shared" si="53"/>
        <v>164</v>
      </c>
      <c r="S143" s="12">
        <f t="shared" si="62"/>
        <v>95</v>
      </c>
      <c r="T143" s="18">
        <f t="shared" si="54"/>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5"/>
        <v>1</v>
      </c>
      <c r="Z143" s="12">
        <f t="shared" si="56"/>
        <v>1</v>
      </c>
      <c r="AA143" s="12">
        <f t="shared" si="57"/>
        <v>1</v>
      </c>
      <c r="AB143" s="12">
        <f t="shared" si="58"/>
        <v>1</v>
      </c>
      <c r="AD143" s="12">
        <f t="shared" si="63"/>
        <v>95</v>
      </c>
      <c r="AE143" s="18">
        <f t="shared" si="59"/>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0"/>
        <v>1</v>
      </c>
      <c r="AK143" s="12">
        <f t="shared" si="64"/>
        <v>1</v>
      </c>
      <c r="AL143" s="12">
        <f t="shared" si="65"/>
        <v>1</v>
      </c>
      <c r="AM143" s="12">
        <f t="shared" si="66"/>
        <v>1</v>
      </c>
    </row>
    <row r="144" spans="1:39" ht="12" customHeight="1" x14ac:dyDescent="0.25">
      <c r="A144" s="5">
        <f t="shared" si="47"/>
        <v>0</v>
      </c>
      <c r="B144" s="5">
        <f t="shared" si="48"/>
        <v>0</v>
      </c>
      <c r="C144" s="14">
        <f t="shared" si="61"/>
        <v>94</v>
      </c>
      <c r="F144" s="241">
        <f>VLOOKUP(C144,Blad1!$A:$D,4,0)</f>
        <v>163</v>
      </c>
      <c r="G144" s="67" t="str">
        <f t="shared" si="49"/>
        <v/>
      </c>
      <c r="H144" s="4" t="str">
        <f>IF(G144="I",$K144,IF(G144="II",$K144-SUM(H$8:H143),IF(G144="III",$K144-SUM(H$8:H143),IF(G144="IV",$K144-SUM(H$8:H143),IF(G144="V",1-SUM(H$8:H143)," ")))))</f>
        <v xml:space="preserve"> </v>
      </c>
      <c r="I144" s="68" t="str">
        <f t="shared" si="50"/>
        <v/>
      </c>
      <c r="J144" s="43" t="str">
        <f>IF(I144="A",$K144,IF(I144="B",$K144-SUM(J$8:J143),IF(I144="C",$K144-SUM(J$8:J143),IF(I144="D",$K144-SUM(J$8:J143),IF(I144="E",1-SUM(J$8:J143)," ")))))</f>
        <v xml:space="preserve"> </v>
      </c>
      <c r="K144" s="1">
        <f>IF(C$4=0,0,(SUM(D$8:D144)/C$4))</f>
        <v>0</v>
      </c>
      <c r="L144" s="9" t="str">
        <f t="shared" si="51"/>
        <v xml:space="preserve"> </v>
      </c>
      <c r="M144" s="2" t="str">
        <f>IF(U144=2,K144,IF(W144=2,K144-SUM(M$8:M143),IF(X144=2,K144-SUM(M$8:M143),IF(X143=2,1-SUM(M$8:M143)," "))))</f>
        <v xml:space="preserve"> </v>
      </c>
      <c r="N144" s="1" t="str">
        <f t="shared" si="52"/>
        <v xml:space="preserve"> </v>
      </c>
      <c r="P144" s="3" t="str">
        <f>IF(O144="Plus",$K144,IF(O144="Basis",$K144-SUM(P$8:P143),IF(O144="Breedte",$K144-SUM(P$8:P143),IF(O143="Breedte",1-SUM(P$8:P143)," "))))</f>
        <v xml:space="preserve"> </v>
      </c>
      <c r="Q144" s="57" t="str">
        <f t="shared" si="67"/>
        <v/>
      </c>
      <c r="R144" s="179">
        <f t="shared" si="53"/>
        <v>163</v>
      </c>
      <c r="S144" s="12">
        <f t="shared" si="62"/>
        <v>94</v>
      </c>
      <c r="T144" s="18">
        <f t="shared" si="54"/>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5"/>
        <v>1</v>
      </c>
      <c r="Z144" s="12">
        <f t="shared" si="56"/>
        <v>1</v>
      </c>
      <c r="AA144" s="12">
        <f t="shared" si="57"/>
        <v>1</v>
      </c>
      <c r="AB144" s="12">
        <f t="shared" si="58"/>
        <v>1</v>
      </c>
      <c r="AD144" s="12">
        <f t="shared" si="63"/>
        <v>94</v>
      </c>
      <c r="AE144" s="18">
        <f t="shared" si="59"/>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0"/>
        <v>1</v>
      </c>
      <c r="AK144" s="12">
        <f t="shared" si="64"/>
        <v>1</v>
      </c>
      <c r="AL144" s="12">
        <f t="shared" si="65"/>
        <v>1</v>
      </c>
      <c r="AM144" s="12">
        <f t="shared" si="66"/>
        <v>1</v>
      </c>
    </row>
    <row r="145" spans="1:39" ht="12" customHeight="1" x14ac:dyDescent="0.25">
      <c r="A145" s="5">
        <f t="shared" si="47"/>
        <v>0</v>
      </c>
      <c r="B145" s="5">
        <f t="shared" si="48"/>
        <v>0</v>
      </c>
      <c r="C145" s="14">
        <f t="shared" si="61"/>
        <v>93</v>
      </c>
      <c r="F145" s="241">
        <f>VLOOKUP(C145,Blad1!$A:$D,4,0)</f>
        <v>163</v>
      </c>
      <c r="G145" s="67" t="str">
        <f t="shared" si="49"/>
        <v/>
      </c>
      <c r="H145" s="4" t="str">
        <f>IF(G145="I",$K145,IF(G145="II",$K145-SUM(H$8:H144),IF(G145="III",$K145-SUM(H$8:H144),IF(G145="IV",$K145-SUM(H$8:H144),IF(G145="V",1-SUM(H$8:H144)," ")))))</f>
        <v xml:space="preserve"> </v>
      </c>
      <c r="I145" s="68" t="str">
        <f t="shared" si="50"/>
        <v/>
      </c>
      <c r="J145" s="43" t="str">
        <f>IF(I145="A",$K145,IF(I145="B",$K145-SUM(J$8:J144),IF(I145="C",$K145-SUM(J$8:J144),IF(I145="D",$K145-SUM(J$8:J144),IF(I145="E",1-SUM(J$8:J144)," ")))))</f>
        <v xml:space="preserve"> </v>
      </c>
      <c r="K145" s="1">
        <f>IF(C$4=0,0,(SUM(D$8:D145)/C$4))</f>
        <v>0</v>
      </c>
      <c r="L145" s="9" t="str">
        <f t="shared" si="51"/>
        <v xml:space="preserve"> </v>
      </c>
      <c r="M145" s="2" t="str">
        <f>IF(U145=2,K145,IF(W145=2,K145-SUM(M$8:M144),IF(X145=2,K145-SUM(M$8:M144),IF(X144=2,1-SUM(M$8:M144)," "))))</f>
        <v xml:space="preserve"> </v>
      </c>
      <c r="N145" s="1" t="str">
        <f t="shared" si="52"/>
        <v xml:space="preserve"> </v>
      </c>
      <c r="P145" s="3" t="str">
        <f>IF(O145="Plus",$K145,IF(O145="Basis",$K145-SUM(P$8:P144),IF(O145="Breedte",$K145-SUM(P$8:P144),IF(O144="Breedte",1-SUM(P$8:P144)," "))))</f>
        <v xml:space="preserve"> </v>
      </c>
      <c r="Q145" s="57" t="str">
        <f t="shared" si="67"/>
        <v/>
      </c>
      <c r="R145" s="179">
        <f t="shared" si="53"/>
        <v>163</v>
      </c>
      <c r="S145" s="12">
        <f t="shared" si="62"/>
        <v>93</v>
      </c>
      <c r="T145" s="18">
        <f t="shared" si="54"/>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5"/>
        <v>1</v>
      </c>
      <c r="Z145" s="12">
        <f t="shared" si="56"/>
        <v>1</v>
      </c>
      <c r="AA145" s="12">
        <f t="shared" si="57"/>
        <v>1</v>
      </c>
      <c r="AB145" s="12">
        <f t="shared" si="58"/>
        <v>1</v>
      </c>
      <c r="AD145" s="12">
        <f t="shared" si="63"/>
        <v>93</v>
      </c>
      <c r="AE145" s="18">
        <f t="shared" si="59"/>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0"/>
        <v>1</v>
      </c>
      <c r="AK145" s="12">
        <f t="shared" si="64"/>
        <v>1</v>
      </c>
      <c r="AL145" s="12">
        <f t="shared" si="65"/>
        <v>1</v>
      </c>
      <c r="AM145" s="12">
        <f t="shared" si="66"/>
        <v>1</v>
      </c>
    </row>
    <row r="146" spans="1:39" ht="12" customHeight="1" x14ac:dyDescent="0.25">
      <c r="A146" s="5">
        <f t="shared" si="47"/>
        <v>0</v>
      </c>
      <c r="B146" s="5">
        <f t="shared" si="48"/>
        <v>0</v>
      </c>
      <c r="C146" s="14">
        <f t="shared" si="61"/>
        <v>92</v>
      </c>
      <c r="F146" s="241">
        <f>VLOOKUP(C146,Blad1!$A:$D,4,0)</f>
        <v>162</v>
      </c>
      <c r="G146" s="67" t="str">
        <f t="shared" si="49"/>
        <v/>
      </c>
      <c r="H146" s="4" t="str">
        <f>IF(G146="I",$K146,IF(G146="II",$K146-SUM(H$8:H145),IF(G146="III",$K146-SUM(H$8:H145),IF(G146="IV",$K146-SUM(H$8:H145),IF(G146="V",1-SUM(H$8:H145)," ")))))</f>
        <v xml:space="preserve"> </v>
      </c>
      <c r="I146" s="68" t="str">
        <f t="shared" si="50"/>
        <v/>
      </c>
      <c r="J146" s="43" t="str">
        <f>IF(I146="A",$K146,IF(I146="B",$K146-SUM(J$8:J145),IF(I146="C",$K146-SUM(J$8:J145),IF(I146="D",$K146-SUM(J$8:J145),IF(I146="E",1-SUM(J$8:J145)," ")))))</f>
        <v xml:space="preserve"> </v>
      </c>
      <c r="K146" s="1">
        <f>IF(C$4=0,0,(SUM(D$8:D146)/C$4))</f>
        <v>0</v>
      </c>
      <c r="L146" s="9" t="str">
        <f t="shared" si="51"/>
        <v xml:space="preserve"> </v>
      </c>
      <c r="M146" s="2" t="str">
        <f>IF(U146=2,K146,IF(W146=2,K146-SUM(M$8:M145),IF(X146=2,K146-SUM(M$8:M145),IF(X145=2,1-SUM(M$8:M145)," "))))</f>
        <v xml:space="preserve"> </v>
      </c>
      <c r="N146" s="1" t="str">
        <f t="shared" si="52"/>
        <v xml:space="preserve"> </v>
      </c>
      <c r="P146" s="3" t="str">
        <f>IF(O146="Plus",$K146,IF(O146="Basis",$K146-SUM(P$8:P145),IF(O146="Breedte",$K146-SUM(P$8:P145),IF(O145="Breedte",1-SUM(P$8:P145)," "))))</f>
        <v xml:space="preserve"> </v>
      </c>
      <c r="Q146" s="57" t="str">
        <f t="shared" si="67"/>
        <v/>
      </c>
      <c r="R146" s="179">
        <f t="shared" si="53"/>
        <v>162</v>
      </c>
      <c r="S146" s="12">
        <f t="shared" si="62"/>
        <v>92</v>
      </c>
      <c r="T146" s="18">
        <f t="shared" si="54"/>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5"/>
        <v>1</v>
      </c>
      <c r="Z146" s="12">
        <f t="shared" si="56"/>
        <v>1</v>
      </c>
      <c r="AA146" s="12">
        <f t="shared" si="57"/>
        <v>1</v>
      </c>
      <c r="AB146" s="12">
        <f t="shared" si="58"/>
        <v>1</v>
      </c>
      <c r="AD146" s="12">
        <f t="shared" si="63"/>
        <v>92</v>
      </c>
      <c r="AE146" s="18">
        <f t="shared" si="59"/>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0"/>
        <v>1</v>
      </c>
      <c r="AK146" s="12">
        <f t="shared" si="64"/>
        <v>1</v>
      </c>
      <c r="AL146" s="12">
        <f t="shared" si="65"/>
        <v>1</v>
      </c>
      <c r="AM146" s="12">
        <f t="shared" si="66"/>
        <v>1</v>
      </c>
    </row>
    <row r="147" spans="1:39" ht="12" customHeight="1" x14ac:dyDescent="0.25">
      <c r="A147" s="5">
        <f t="shared" si="47"/>
        <v>0</v>
      </c>
      <c r="B147" s="5">
        <f t="shared" si="48"/>
        <v>0</v>
      </c>
      <c r="C147" s="14">
        <f t="shared" si="61"/>
        <v>91</v>
      </c>
      <c r="F147" s="241">
        <f>VLOOKUP(C147,Blad1!$A:$D,4,0)</f>
        <v>162</v>
      </c>
      <c r="G147" s="67" t="str">
        <f t="shared" si="49"/>
        <v/>
      </c>
      <c r="H147" s="4" t="str">
        <f>IF(G147="I",$K147,IF(G147="II",$K147-SUM(H$8:H146),IF(G147="III",$K147-SUM(H$8:H146),IF(G147="IV",$K147-SUM(H$8:H146),IF(G147="V",1-SUM(H$8:H146)," ")))))</f>
        <v xml:space="preserve"> </v>
      </c>
      <c r="I147" s="68" t="str">
        <f t="shared" si="50"/>
        <v/>
      </c>
      <c r="J147" s="43" t="str">
        <f>IF(I147="A",$K147,IF(I147="B",$K147-SUM(J$8:J146),IF(I147="C",$K147-SUM(J$8:J146),IF(I147="D",$K147-SUM(J$8:J146),IF(I147="E",1-SUM(J$8:J146)," ")))))</f>
        <v xml:space="preserve"> </v>
      </c>
      <c r="K147" s="1">
        <f>IF(C$4=0,0,(SUM(D$8:D147)/C$4))</f>
        <v>0</v>
      </c>
      <c r="L147" s="9" t="str">
        <f t="shared" si="51"/>
        <v xml:space="preserve"> </v>
      </c>
      <c r="M147" s="2" t="str">
        <f>IF(U147=2,K147,IF(W147=2,K147-SUM(M$8:M146),IF(X147=2,K147-SUM(M$8:M146),IF(X146=2,1-SUM(M$8:M146)," "))))</f>
        <v xml:space="preserve"> </v>
      </c>
      <c r="N147" s="1" t="str">
        <f t="shared" si="52"/>
        <v xml:space="preserve"> </v>
      </c>
      <c r="P147" s="3" t="str">
        <f>IF(O147="Plus",$K147,IF(O147="Basis",$K147-SUM(P$8:P146),IF(O147="Breedte",$K147-SUM(P$8:P146),IF(O146="Breedte",1-SUM(P$8:P146)," "))))</f>
        <v xml:space="preserve"> </v>
      </c>
      <c r="Q147" s="57" t="str">
        <f t="shared" si="67"/>
        <v/>
      </c>
      <c r="R147" s="179">
        <f t="shared" si="53"/>
        <v>162</v>
      </c>
      <c r="S147" s="12">
        <f t="shared" si="62"/>
        <v>91</v>
      </c>
      <c r="T147" s="18">
        <f t="shared" si="54"/>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5"/>
        <v>1</v>
      </c>
      <c r="Z147" s="12">
        <f t="shared" si="56"/>
        <v>1</v>
      </c>
      <c r="AA147" s="12">
        <f t="shared" si="57"/>
        <v>1</v>
      </c>
      <c r="AB147" s="12">
        <f t="shared" si="58"/>
        <v>1</v>
      </c>
      <c r="AD147" s="12">
        <f t="shared" si="63"/>
        <v>91</v>
      </c>
      <c r="AE147" s="18">
        <f t="shared" si="59"/>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0"/>
        <v>1</v>
      </c>
      <c r="AK147" s="12">
        <f t="shared" si="64"/>
        <v>1</v>
      </c>
      <c r="AL147" s="12">
        <f t="shared" si="65"/>
        <v>1</v>
      </c>
      <c r="AM147" s="12">
        <f t="shared" si="66"/>
        <v>1</v>
      </c>
    </row>
    <row r="148" spans="1:39" ht="12" customHeight="1" x14ac:dyDescent="0.25">
      <c r="A148" s="5">
        <f t="shared" si="47"/>
        <v>0</v>
      </c>
      <c r="B148" s="5">
        <f t="shared" si="48"/>
        <v>0</v>
      </c>
      <c r="C148" s="14">
        <f t="shared" si="61"/>
        <v>90</v>
      </c>
      <c r="F148" s="241">
        <f>VLOOKUP(C148,Blad1!$A:$D,4,0)</f>
        <v>161</v>
      </c>
      <c r="G148" s="67" t="str">
        <f t="shared" si="49"/>
        <v/>
      </c>
      <c r="H148" s="4" t="str">
        <f>IF(G148="I",$K148,IF(G148="II",$K148-SUM(H$8:H147),IF(G148="III",$K148-SUM(H$8:H147),IF(G148="IV",$K148-SUM(H$8:H147),IF(G148="V",1-SUM(H$8:H147)," ")))))</f>
        <v xml:space="preserve"> </v>
      </c>
      <c r="I148" s="68" t="str">
        <f t="shared" si="50"/>
        <v/>
      </c>
      <c r="J148" s="43" t="str">
        <f>IF(I148="A",$K148,IF(I148="B",$K148-SUM(J$8:J147),IF(I148="C",$K148-SUM(J$8:J147),IF(I148="D",$K148-SUM(J$8:J147),IF(I148="E",1-SUM(J$8:J147)," ")))))</f>
        <v xml:space="preserve"> </v>
      </c>
      <c r="K148" s="1">
        <f>IF(C$4=0,0,(SUM(D$8:D148)/C$4))</f>
        <v>0</v>
      </c>
      <c r="L148" s="9" t="str">
        <f t="shared" si="51"/>
        <v xml:space="preserve"> </v>
      </c>
      <c r="M148" s="2" t="str">
        <f>IF(U148=2,K148,IF(W148=2,K148-SUM(M$8:M147),IF(X148=2,K148-SUM(M$8:M147),IF(X147=2,1-SUM(M$8:M147)," "))))</f>
        <v xml:space="preserve"> </v>
      </c>
      <c r="N148" s="1" t="str">
        <f t="shared" si="52"/>
        <v xml:space="preserve"> </v>
      </c>
      <c r="P148" s="3" t="str">
        <f>IF(O148="Plus",$K148,IF(O148="Basis",$K148-SUM(P$8:P147),IF(O148="Breedte",$K148-SUM(P$8:P147),IF(O147="Breedte",1-SUM(P$8:P147)," "))))</f>
        <v xml:space="preserve"> </v>
      </c>
      <c r="Q148" s="57" t="str">
        <f t="shared" si="67"/>
        <v/>
      </c>
      <c r="R148" s="179">
        <f t="shared" si="53"/>
        <v>161</v>
      </c>
      <c r="S148" s="12">
        <f t="shared" si="62"/>
        <v>90</v>
      </c>
      <c r="T148" s="18">
        <f t="shared" si="54"/>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5"/>
        <v>1</v>
      </c>
      <c r="Z148" s="12">
        <f t="shared" si="56"/>
        <v>1</v>
      </c>
      <c r="AA148" s="12">
        <f t="shared" si="57"/>
        <v>1</v>
      </c>
      <c r="AB148" s="12">
        <f t="shared" si="58"/>
        <v>1</v>
      </c>
      <c r="AD148" s="12">
        <f t="shared" si="63"/>
        <v>90</v>
      </c>
      <c r="AE148" s="18">
        <f t="shared" si="59"/>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0"/>
        <v>1</v>
      </c>
      <c r="AK148" s="12">
        <f t="shared" si="64"/>
        <v>1</v>
      </c>
      <c r="AL148" s="12">
        <f t="shared" si="65"/>
        <v>1</v>
      </c>
      <c r="AM148" s="12">
        <f t="shared" si="66"/>
        <v>1</v>
      </c>
    </row>
    <row r="149" spans="1:39" ht="12" customHeight="1" x14ac:dyDescent="0.25">
      <c r="A149" s="5">
        <f t="shared" si="47"/>
        <v>0</v>
      </c>
      <c r="B149" s="5">
        <f t="shared" si="48"/>
        <v>0</v>
      </c>
      <c r="C149" s="14">
        <f t="shared" si="61"/>
        <v>89</v>
      </c>
      <c r="F149" s="241">
        <f>VLOOKUP(C149,Blad1!$A:$D,4,0)</f>
        <v>161</v>
      </c>
      <c r="G149" s="67" t="str">
        <f t="shared" si="49"/>
        <v/>
      </c>
      <c r="H149" s="4" t="str">
        <f>IF(G149="I",$K149,IF(G149="II",$K149-SUM(H$8:H148),IF(G149="III",$K149-SUM(H$8:H148),IF(G149="IV",$K149-SUM(H$8:H148),IF(G149="V",1-SUM(H$8:H148)," ")))))</f>
        <v xml:space="preserve"> </v>
      </c>
      <c r="I149" s="68" t="str">
        <f t="shared" si="50"/>
        <v/>
      </c>
      <c r="J149" s="43" t="str">
        <f>IF(I149="A",$K149,IF(I149="B",$K149-SUM(J$8:J148),IF(I149="C",$K149-SUM(J$8:J148),IF(I149="D",$K149-SUM(J$8:J148),IF(I149="E",1-SUM(J$8:J148)," ")))))</f>
        <v xml:space="preserve"> </v>
      </c>
      <c r="K149" s="1">
        <f>IF(C$4=0,0,(SUM(D$8:D149)/C$4))</f>
        <v>0</v>
      </c>
      <c r="L149" s="9" t="str">
        <f t="shared" si="51"/>
        <v xml:space="preserve"> </v>
      </c>
      <c r="M149" s="2" t="str">
        <f>IF(U149=2,K149,IF(W149=2,K149-SUM(M$8:M148),IF(X149=2,K149-SUM(M$8:M148),IF(X148=2,1-SUM(M$8:M148)," "))))</f>
        <v xml:space="preserve"> </v>
      </c>
      <c r="N149" s="1" t="str">
        <f t="shared" si="52"/>
        <v xml:space="preserve"> </v>
      </c>
      <c r="P149" s="3" t="str">
        <f>IF(O149="Plus",$K149,IF(O149="Basis",$K149-SUM(P$8:P148),IF(O149="Breedte",$K149-SUM(P$8:P148),IF(O148="Breedte",1-SUM(P$8:P148)," "))))</f>
        <v xml:space="preserve"> </v>
      </c>
      <c r="Q149" s="57" t="str">
        <f t="shared" si="67"/>
        <v/>
      </c>
      <c r="R149" s="179">
        <f t="shared" si="53"/>
        <v>161</v>
      </c>
      <c r="S149" s="12">
        <f t="shared" si="62"/>
        <v>89</v>
      </c>
      <c r="T149" s="18">
        <f t="shared" si="54"/>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5"/>
        <v>1</v>
      </c>
      <c r="Z149" s="12">
        <f t="shared" si="56"/>
        <v>1</v>
      </c>
      <c r="AA149" s="12">
        <f t="shared" si="57"/>
        <v>1</v>
      </c>
      <c r="AB149" s="12">
        <f t="shared" si="58"/>
        <v>1</v>
      </c>
      <c r="AD149" s="12">
        <f t="shared" si="63"/>
        <v>89</v>
      </c>
      <c r="AE149" s="18">
        <f t="shared" si="59"/>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0"/>
        <v>1</v>
      </c>
      <c r="AK149" s="12">
        <f t="shared" si="64"/>
        <v>1</v>
      </c>
      <c r="AL149" s="12">
        <f t="shared" si="65"/>
        <v>1</v>
      </c>
      <c r="AM149" s="12">
        <f t="shared" si="66"/>
        <v>1</v>
      </c>
    </row>
    <row r="150" spans="1:39" ht="12" customHeight="1" x14ac:dyDescent="0.25">
      <c r="A150" s="5">
        <f t="shared" si="47"/>
        <v>0</v>
      </c>
      <c r="B150" s="5">
        <f t="shared" si="48"/>
        <v>0</v>
      </c>
      <c r="C150" s="14">
        <f t="shared" si="61"/>
        <v>88</v>
      </c>
      <c r="F150" s="241">
        <f>VLOOKUP(C150,Blad1!$A:$D,4,0)</f>
        <v>160</v>
      </c>
      <c r="G150" s="67" t="str">
        <f t="shared" si="49"/>
        <v/>
      </c>
      <c r="H150" s="4" t="str">
        <f>IF(G150="I",$K150,IF(G150="II",$K150-SUM(H$8:H149),IF(G150="III",$K150-SUM(H$8:H149),IF(G150="IV",$K150-SUM(H$8:H149),IF(G150="V",1-SUM(H$8:H149)," ")))))</f>
        <v xml:space="preserve"> </v>
      </c>
      <c r="I150" s="68" t="str">
        <f t="shared" si="50"/>
        <v/>
      </c>
      <c r="J150" s="43" t="str">
        <f>IF(I150="A",$K150,IF(I150="B",$K150-SUM(J$8:J149),IF(I150="C",$K150-SUM(J$8:J149),IF(I150="D",$K150-SUM(J$8:J149),IF(I150="E",1-SUM(J$8:J149)," ")))))</f>
        <v xml:space="preserve"> </v>
      </c>
      <c r="K150" s="1">
        <f>IF(C$4=0,0,(SUM(D$8:D150)/C$4))</f>
        <v>0</v>
      </c>
      <c r="L150" s="9" t="str">
        <f t="shared" si="51"/>
        <v xml:space="preserve"> </v>
      </c>
      <c r="M150" s="2" t="str">
        <f>IF(U150=2,K150,IF(W150=2,K150-SUM(M$8:M149),IF(X150=2,K150-SUM(M$8:M149),IF(X149=2,1-SUM(M$8:M149)," "))))</f>
        <v xml:space="preserve"> </v>
      </c>
      <c r="N150" s="1" t="str">
        <f t="shared" si="52"/>
        <v xml:space="preserve"> </v>
      </c>
      <c r="P150" s="3" t="str">
        <f>IF(O150="Plus",$K150,IF(O150="Basis",$K150-SUM(P$8:P149),IF(O150="Breedte",$K150-SUM(P$8:P149),IF(O149="Breedte",1-SUM(P$8:P149)," "))))</f>
        <v xml:space="preserve"> </v>
      </c>
      <c r="Q150" s="57" t="str">
        <f t="shared" si="67"/>
        <v/>
      </c>
      <c r="R150" s="179">
        <f t="shared" si="53"/>
        <v>160</v>
      </c>
      <c r="S150" s="12">
        <f t="shared" si="62"/>
        <v>88</v>
      </c>
      <c r="T150" s="18">
        <f t="shared" si="54"/>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5"/>
        <v>1</v>
      </c>
      <c r="Z150" s="12">
        <f t="shared" si="56"/>
        <v>1</v>
      </c>
      <c r="AA150" s="12">
        <f t="shared" si="57"/>
        <v>1</v>
      </c>
      <c r="AB150" s="12">
        <f t="shared" si="58"/>
        <v>1</v>
      </c>
      <c r="AD150" s="12">
        <f t="shared" si="63"/>
        <v>88</v>
      </c>
      <c r="AE150" s="18">
        <f t="shared" si="59"/>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0"/>
        <v>1</v>
      </c>
      <c r="AK150" s="12">
        <f t="shared" si="64"/>
        <v>1</v>
      </c>
      <c r="AL150" s="12">
        <f t="shared" si="65"/>
        <v>1</v>
      </c>
      <c r="AM150" s="12">
        <f t="shared" si="66"/>
        <v>1</v>
      </c>
    </row>
    <row r="151" spans="1:39" ht="12" customHeight="1" x14ac:dyDescent="0.25">
      <c r="A151" s="5">
        <f t="shared" si="47"/>
        <v>0</v>
      </c>
      <c r="B151" s="5">
        <f t="shared" si="48"/>
        <v>0</v>
      </c>
      <c r="C151" s="14">
        <f t="shared" si="61"/>
        <v>87</v>
      </c>
      <c r="F151" s="241">
        <f>VLOOKUP(C151,Blad1!$A:$D,4,0)</f>
        <v>160</v>
      </c>
      <c r="G151" s="67" t="str">
        <f t="shared" si="49"/>
        <v/>
      </c>
      <c r="H151" s="4" t="str">
        <f>IF(G151="I",$K151,IF(G151="II",$K151-SUM(H$8:H150),IF(G151="III",$K151-SUM(H$8:H150),IF(G151="IV",$K151-SUM(H$8:H150),IF(G151="V",1-SUM(H$8:H150)," ")))))</f>
        <v xml:space="preserve"> </v>
      </c>
      <c r="I151" s="68" t="str">
        <f t="shared" si="50"/>
        <v/>
      </c>
      <c r="J151" s="43" t="str">
        <f>IF(I151="A",$K151,IF(I151="B",$K151-SUM(J$8:J150),IF(I151="C",$K151-SUM(J$8:J150),IF(I151="D",$K151-SUM(J$8:J150),IF(I151="E",1-SUM(J$8:J150)," ")))))</f>
        <v xml:space="preserve"> </v>
      </c>
      <c r="K151" s="1">
        <f>IF(C$4=0,0,(SUM(D$8:D151)/C$4))</f>
        <v>0</v>
      </c>
      <c r="L151" s="9" t="str">
        <f t="shared" si="51"/>
        <v xml:space="preserve"> </v>
      </c>
      <c r="M151" s="2" t="str">
        <f>IF(U151=2,K151,IF(W151=2,K151-SUM(M$8:M150),IF(X151=2,K151-SUM(M$8:M150),IF(X150=2,1-SUM(M$8:M150)," "))))</f>
        <v xml:space="preserve"> </v>
      </c>
      <c r="N151" s="1" t="str">
        <f t="shared" si="52"/>
        <v xml:space="preserve"> </v>
      </c>
      <c r="P151" s="3" t="str">
        <f>IF(O151="Plus",$K151,IF(O151="Basis",$K151-SUM(P$8:P150),IF(O151="Breedte",$K151-SUM(P$8:P150),IF(O150="Breedte",1-SUM(P$8:P150)," "))))</f>
        <v xml:space="preserve"> </v>
      </c>
      <c r="Q151" s="57" t="str">
        <f t="shared" si="67"/>
        <v/>
      </c>
      <c r="R151" s="179">
        <f t="shared" si="53"/>
        <v>160</v>
      </c>
      <c r="S151" s="12">
        <f t="shared" si="62"/>
        <v>87</v>
      </c>
      <c r="T151" s="18">
        <f t="shared" si="54"/>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5"/>
        <v>1</v>
      </c>
      <c r="Z151" s="12">
        <f t="shared" si="56"/>
        <v>1</v>
      </c>
      <c r="AA151" s="12">
        <f t="shared" si="57"/>
        <v>1</v>
      </c>
      <c r="AB151" s="12">
        <f t="shared" si="58"/>
        <v>1</v>
      </c>
      <c r="AD151" s="12">
        <f t="shared" si="63"/>
        <v>87</v>
      </c>
      <c r="AE151" s="18">
        <f t="shared" si="59"/>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0"/>
        <v>1</v>
      </c>
      <c r="AK151" s="12">
        <f t="shared" si="64"/>
        <v>1</v>
      </c>
      <c r="AL151" s="12">
        <f t="shared" si="65"/>
        <v>1</v>
      </c>
      <c r="AM151" s="12">
        <f t="shared" si="66"/>
        <v>1</v>
      </c>
    </row>
    <row r="152" spans="1:39" ht="12" customHeight="1" x14ac:dyDescent="0.25">
      <c r="A152" s="5">
        <f t="shared" si="47"/>
        <v>0</v>
      </c>
      <c r="B152" s="5">
        <f t="shared" si="48"/>
        <v>0</v>
      </c>
      <c r="C152" s="14">
        <f t="shared" si="61"/>
        <v>86</v>
      </c>
      <c r="F152" s="241">
        <f>VLOOKUP(C152,Blad1!$A:$D,4,0)</f>
        <v>159</v>
      </c>
      <c r="G152" s="67" t="str">
        <f t="shared" si="49"/>
        <v/>
      </c>
      <c r="H152" s="4" t="str">
        <f>IF(G152="I",$K152,IF(G152="II",$K152-SUM(H$8:H151),IF(G152="III",$K152-SUM(H$8:H151),IF(G152="IV",$K152-SUM(H$8:H151),IF(G152="V",1-SUM(H$8:H151)," ")))))</f>
        <v xml:space="preserve"> </v>
      </c>
      <c r="I152" s="68" t="str">
        <f t="shared" si="50"/>
        <v/>
      </c>
      <c r="J152" s="43" t="str">
        <f>IF(I152="A",$K152,IF(I152="B",$K152-SUM(J$8:J151),IF(I152="C",$K152-SUM(J$8:J151),IF(I152="D",$K152-SUM(J$8:J151),IF(I152="E",1-SUM(J$8:J151)," ")))))</f>
        <v xml:space="preserve"> </v>
      </c>
      <c r="K152" s="1">
        <f>IF(C$4=0,0,(SUM(D$8:D152)/C$4))</f>
        <v>0</v>
      </c>
      <c r="L152" s="9" t="str">
        <f t="shared" si="51"/>
        <v xml:space="preserve"> </v>
      </c>
      <c r="M152" s="2" t="str">
        <f>IF(U152=2,K152,IF(W152=2,K152-SUM(M$8:M151),IF(X152=2,K152-SUM(M$8:M151),IF(X151=2,1-SUM(M$8:M151)," "))))</f>
        <v xml:space="preserve"> </v>
      </c>
      <c r="N152" s="1" t="str">
        <f t="shared" si="52"/>
        <v xml:space="preserve"> </v>
      </c>
      <c r="P152" s="3" t="str">
        <f>IF(O152="Plus",$K152,IF(O152="Basis",$K152-SUM(P$8:P151),IF(O152="Breedte",$K152-SUM(P$8:P151),IF(O151="Breedte",1-SUM(P$8:P151)," "))))</f>
        <v xml:space="preserve"> </v>
      </c>
      <c r="Q152" s="57" t="str">
        <f t="shared" si="67"/>
        <v/>
      </c>
      <c r="R152" s="179">
        <f t="shared" si="53"/>
        <v>159</v>
      </c>
      <c r="S152" s="12">
        <f t="shared" si="62"/>
        <v>86</v>
      </c>
      <c r="T152" s="18">
        <f t="shared" si="54"/>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5"/>
        <v>1</v>
      </c>
      <c r="Z152" s="12">
        <f t="shared" si="56"/>
        <v>1</v>
      </c>
      <c r="AA152" s="12">
        <f t="shared" si="57"/>
        <v>1</v>
      </c>
      <c r="AB152" s="12">
        <f t="shared" si="58"/>
        <v>1</v>
      </c>
      <c r="AD152" s="12">
        <f t="shared" si="63"/>
        <v>86</v>
      </c>
      <c r="AE152" s="18">
        <f t="shared" si="59"/>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0"/>
        <v>1</v>
      </c>
      <c r="AK152" s="12">
        <f t="shared" si="64"/>
        <v>1</v>
      </c>
      <c r="AL152" s="12">
        <f t="shared" si="65"/>
        <v>1</v>
      </c>
      <c r="AM152" s="12">
        <f t="shared" si="66"/>
        <v>1</v>
      </c>
    </row>
    <row r="153" spans="1:39" ht="12" customHeight="1" x14ac:dyDescent="0.25">
      <c r="A153" s="5">
        <f t="shared" si="47"/>
        <v>0</v>
      </c>
      <c r="B153" s="5">
        <f t="shared" si="48"/>
        <v>0</v>
      </c>
      <c r="C153" s="14">
        <f t="shared" si="61"/>
        <v>85</v>
      </c>
      <c r="F153" s="241">
        <f>VLOOKUP(C153,Blad1!$A:$D,4,0)</f>
        <v>158</v>
      </c>
      <c r="G153" s="67" t="str">
        <f t="shared" si="49"/>
        <v/>
      </c>
      <c r="H153" s="4" t="str">
        <f>IF(G153="I",$K153,IF(G153="II",$K153-SUM(H$8:H152),IF(G153="III",$K153-SUM(H$8:H152),IF(G153="IV",$K153-SUM(H$8:H152),IF(G153="V",1-SUM(H$8:H152)," ")))))</f>
        <v xml:space="preserve"> </v>
      </c>
      <c r="I153" s="68" t="str">
        <f t="shared" si="50"/>
        <v/>
      </c>
      <c r="J153" s="43" t="str">
        <f>IF(I153="A",$K153,IF(I153="B",$K153-SUM(J$8:J152),IF(I153="C",$K153-SUM(J$8:J152),IF(I153="D",$K153-SUM(J$8:J152),IF(I153="E",1-SUM(J$8:J152)," ")))))</f>
        <v xml:space="preserve"> </v>
      </c>
      <c r="K153" s="1">
        <f>IF(C$4=0,0,(SUM(D$8:D153)/C$4))</f>
        <v>0</v>
      </c>
      <c r="L153" s="9" t="str">
        <f t="shared" si="51"/>
        <v xml:space="preserve"> </v>
      </c>
      <c r="M153" s="2" t="str">
        <f>IF(U153=2,K153,IF(W153=2,K153-SUM(M$8:M152),IF(X153=2,K153-SUM(M$8:M152),IF(X152=2,1-SUM(M$8:M152)," "))))</f>
        <v xml:space="preserve"> </v>
      </c>
      <c r="N153" s="1" t="str">
        <f t="shared" si="52"/>
        <v xml:space="preserve"> </v>
      </c>
      <c r="P153" s="3" t="str">
        <f>IF(O153="Plus",$K153,IF(O153="Basis",$K153-SUM(P$8:P152),IF(O153="Breedte",$K153-SUM(P$8:P152),IF(O152="Breedte",1-SUM(P$8:P152)," "))))</f>
        <v xml:space="preserve"> </v>
      </c>
      <c r="Q153" s="57" t="str">
        <f t="shared" si="67"/>
        <v/>
      </c>
      <c r="R153" s="179">
        <f t="shared" si="53"/>
        <v>158</v>
      </c>
      <c r="S153" s="12">
        <f t="shared" si="62"/>
        <v>85</v>
      </c>
      <c r="T153" s="18">
        <f t="shared" si="54"/>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5"/>
        <v>1</v>
      </c>
      <c r="Z153" s="12">
        <f t="shared" si="56"/>
        <v>1</v>
      </c>
      <c r="AA153" s="12">
        <f t="shared" si="57"/>
        <v>1</v>
      </c>
      <c r="AB153" s="12">
        <f t="shared" si="58"/>
        <v>1</v>
      </c>
      <c r="AD153" s="12">
        <f t="shared" si="63"/>
        <v>85</v>
      </c>
      <c r="AE153" s="18">
        <f t="shared" si="59"/>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0"/>
        <v>1</v>
      </c>
      <c r="AK153" s="12">
        <f t="shared" si="64"/>
        <v>1</v>
      </c>
      <c r="AL153" s="12">
        <f t="shared" si="65"/>
        <v>1</v>
      </c>
      <c r="AM153" s="12">
        <f t="shared" si="66"/>
        <v>1</v>
      </c>
    </row>
    <row r="154" spans="1:39" ht="12" customHeight="1" x14ac:dyDescent="0.25">
      <c r="A154" s="5">
        <f t="shared" si="47"/>
        <v>0</v>
      </c>
      <c r="B154" s="5">
        <f t="shared" si="48"/>
        <v>0</v>
      </c>
      <c r="C154" s="14">
        <f t="shared" si="61"/>
        <v>84</v>
      </c>
      <c r="F154" s="241">
        <f>VLOOKUP(C154,Blad1!$A:$D,4,0)</f>
        <v>158</v>
      </c>
      <c r="G154" s="67" t="str">
        <f t="shared" si="49"/>
        <v/>
      </c>
      <c r="H154" s="4" t="str">
        <f>IF(G154="I",$K154,IF(G154="II",$K154-SUM(H$8:H153),IF(G154="III",$K154-SUM(H$8:H153),IF(G154="IV",$K154-SUM(H$8:H153),IF(G154="V",1-SUM(H$8:H153)," ")))))</f>
        <v xml:space="preserve"> </v>
      </c>
      <c r="I154" s="68" t="str">
        <f t="shared" si="50"/>
        <v/>
      </c>
      <c r="J154" s="43" t="str">
        <f>IF(I154="A",$K154,IF(I154="B",$K154-SUM(J$8:J153),IF(I154="C",$K154-SUM(J$8:J153),IF(I154="D",$K154-SUM(J$8:J153),IF(I154="E",1-SUM(J$8:J153)," ")))))</f>
        <v xml:space="preserve"> </v>
      </c>
      <c r="K154" s="1">
        <f>IF(C$4=0,0,(SUM(D$8:D154)/C$4))</f>
        <v>0</v>
      </c>
      <c r="L154" s="9" t="str">
        <f t="shared" si="51"/>
        <v xml:space="preserve"> </v>
      </c>
      <c r="M154" s="2" t="str">
        <f>IF(U154=2,K154,IF(W154=2,K154-SUM(M$8:M153),IF(X154=2,K154-SUM(M$8:M153),IF(X153=2,1-SUM(M$8:M153)," "))))</f>
        <v xml:space="preserve"> </v>
      </c>
      <c r="N154" s="1" t="str">
        <f t="shared" si="52"/>
        <v xml:space="preserve"> </v>
      </c>
      <c r="P154" s="3" t="str">
        <f>IF(O154="Plus",$K154,IF(O154="Basis",$K154-SUM(P$8:P153),IF(O154="Breedte",$K154-SUM(P$8:P153),IF(O153="Breedte",1-SUM(P$8:P153)," "))))</f>
        <v xml:space="preserve"> </v>
      </c>
      <c r="Q154" s="57" t="str">
        <f t="shared" si="67"/>
        <v/>
      </c>
      <c r="R154" s="179">
        <f t="shared" si="53"/>
        <v>158</v>
      </c>
      <c r="S154" s="12">
        <f t="shared" si="62"/>
        <v>84</v>
      </c>
      <c r="T154" s="18">
        <f t="shared" si="54"/>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5"/>
        <v>1</v>
      </c>
      <c r="Z154" s="12">
        <f t="shared" si="56"/>
        <v>1</v>
      </c>
      <c r="AA154" s="12">
        <f t="shared" si="57"/>
        <v>1</v>
      </c>
      <c r="AB154" s="12">
        <f t="shared" si="58"/>
        <v>1</v>
      </c>
      <c r="AD154" s="12">
        <f t="shared" si="63"/>
        <v>84</v>
      </c>
      <c r="AE154" s="18">
        <f t="shared" si="59"/>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0"/>
        <v>1</v>
      </c>
      <c r="AK154" s="12">
        <f t="shared" si="64"/>
        <v>1</v>
      </c>
      <c r="AL154" s="12">
        <f t="shared" si="65"/>
        <v>1</v>
      </c>
      <c r="AM154" s="12">
        <f t="shared" si="66"/>
        <v>1</v>
      </c>
    </row>
    <row r="155" spans="1:39" ht="12" customHeight="1" x14ac:dyDescent="0.25">
      <c r="A155" s="5">
        <f t="shared" si="47"/>
        <v>0</v>
      </c>
      <c r="B155" s="5">
        <f t="shared" si="48"/>
        <v>0</v>
      </c>
      <c r="C155" s="14">
        <f t="shared" si="61"/>
        <v>83</v>
      </c>
      <c r="F155" s="241">
        <f>VLOOKUP(C155,Blad1!$A:$D,4,0)</f>
        <v>157</v>
      </c>
      <c r="G155" s="67" t="str">
        <f t="shared" si="49"/>
        <v/>
      </c>
      <c r="H155" s="4" t="str">
        <f>IF(G155="I",$K155,IF(G155="II",$K155-SUM(H$8:H154),IF(G155="III",$K155-SUM(H$8:H154),IF(G155="IV",$K155-SUM(H$8:H154),IF(G155="V",1-SUM(H$8:H154)," ")))))</f>
        <v xml:space="preserve"> </v>
      </c>
      <c r="I155" s="68" t="str">
        <f t="shared" si="50"/>
        <v/>
      </c>
      <c r="J155" s="43" t="str">
        <f>IF(I155="A",$K155,IF(I155="B",$K155-SUM(J$8:J154),IF(I155="C",$K155-SUM(J$8:J154),IF(I155="D",$K155-SUM(J$8:J154),IF(I155="E",1-SUM(J$8:J154)," ")))))</f>
        <v xml:space="preserve"> </v>
      </c>
      <c r="K155" s="1">
        <f>IF(C$4=0,0,(SUM(D$8:D155)/C$4))</f>
        <v>0</v>
      </c>
      <c r="L155" s="9" t="str">
        <f t="shared" si="51"/>
        <v xml:space="preserve"> </v>
      </c>
      <c r="M155" s="2" t="str">
        <f>IF(U155=2,K155,IF(W155=2,K155-SUM(M$8:M154),IF(X155=2,K155-SUM(M$8:M154),IF(X154=2,1-SUM(M$8:M154)," "))))</f>
        <v xml:space="preserve"> </v>
      </c>
      <c r="N155" s="1" t="str">
        <f t="shared" si="52"/>
        <v xml:space="preserve"> </v>
      </c>
      <c r="P155" s="3" t="str">
        <f>IF(O155="Plus",$K155,IF(O155="Basis",$K155-SUM(P$8:P154),IF(O155="Breedte",$K155-SUM(P$8:P154),IF(O154="Breedte",1-SUM(P$8:P154)," "))))</f>
        <v xml:space="preserve"> </v>
      </c>
      <c r="Q155" s="57" t="str">
        <f t="shared" si="67"/>
        <v/>
      </c>
      <c r="R155" s="179">
        <f t="shared" si="53"/>
        <v>157</v>
      </c>
      <c r="S155" s="12">
        <f t="shared" si="62"/>
        <v>83</v>
      </c>
      <c r="T155" s="18">
        <f t="shared" si="54"/>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5"/>
        <v>1</v>
      </c>
      <c r="Z155" s="12">
        <f t="shared" si="56"/>
        <v>1</v>
      </c>
      <c r="AA155" s="12">
        <f t="shared" si="57"/>
        <v>1</v>
      </c>
      <c r="AB155" s="12">
        <f t="shared" si="58"/>
        <v>1</v>
      </c>
      <c r="AD155" s="12">
        <f t="shared" si="63"/>
        <v>83</v>
      </c>
      <c r="AE155" s="18">
        <f t="shared" si="59"/>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0"/>
        <v>1</v>
      </c>
      <c r="AK155" s="12">
        <f t="shared" si="64"/>
        <v>1</v>
      </c>
      <c r="AL155" s="12">
        <f t="shared" si="65"/>
        <v>1</v>
      </c>
      <c r="AM155" s="12">
        <f t="shared" si="66"/>
        <v>1</v>
      </c>
    </row>
    <row r="156" spans="1:39" ht="12" customHeight="1" x14ac:dyDescent="0.25">
      <c r="A156" s="5">
        <f t="shared" si="47"/>
        <v>0</v>
      </c>
      <c r="B156" s="5">
        <f t="shared" si="48"/>
        <v>0</v>
      </c>
      <c r="C156" s="14">
        <f t="shared" si="61"/>
        <v>82</v>
      </c>
      <c r="F156" s="241">
        <f>VLOOKUP(C156,Blad1!$A:$D,4,0)</f>
        <v>157</v>
      </c>
      <c r="G156" s="67" t="str">
        <f t="shared" si="49"/>
        <v/>
      </c>
      <c r="H156" s="4" t="str">
        <f>IF(G156="I",$K156,IF(G156="II",$K156-SUM(H$8:H155),IF(G156="III",$K156-SUM(H$8:H155),IF(G156="IV",$K156-SUM(H$8:H155),IF(G156="V",1-SUM(H$8:H155)," ")))))</f>
        <v xml:space="preserve"> </v>
      </c>
      <c r="I156" s="68" t="str">
        <f t="shared" si="50"/>
        <v/>
      </c>
      <c r="J156" s="43" t="str">
        <f>IF(I156="A",$K156,IF(I156="B",$K156-SUM(J$8:J155),IF(I156="C",$K156-SUM(J$8:J155),IF(I156="D",$K156-SUM(J$8:J155),IF(I156="E",1-SUM(J$8:J155)," ")))))</f>
        <v xml:space="preserve"> </v>
      </c>
      <c r="K156" s="1">
        <f>IF(C$4=0,0,(SUM(D$8:D156)/C$4))</f>
        <v>0</v>
      </c>
      <c r="L156" s="9" t="str">
        <f t="shared" si="51"/>
        <v xml:space="preserve"> </v>
      </c>
      <c r="M156" s="2" t="str">
        <f>IF(U156=2,K156,IF(W156=2,K156-SUM(M$8:M155),IF(X156=2,K156-SUM(M$8:M155),IF(X155=2,1-SUM(M$8:M155)," "))))</f>
        <v xml:space="preserve"> </v>
      </c>
      <c r="N156" s="1" t="str">
        <f t="shared" si="52"/>
        <v xml:space="preserve"> </v>
      </c>
      <c r="P156" s="3" t="str">
        <f>IF(O156="Plus",$K156,IF(O156="Basis",$K156-SUM(P$8:P155),IF(O156="Breedte",$K156-SUM(P$8:P155),IF(O155="Breedte",1-SUM(P$8:P155)," "))))</f>
        <v xml:space="preserve"> </v>
      </c>
      <c r="Q156" s="57" t="str">
        <f t="shared" si="67"/>
        <v/>
      </c>
      <c r="R156" s="179">
        <f t="shared" si="53"/>
        <v>157</v>
      </c>
      <c r="S156" s="12">
        <f t="shared" si="62"/>
        <v>82</v>
      </c>
      <c r="T156" s="18">
        <f t="shared" si="54"/>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5"/>
        <v>1</v>
      </c>
      <c r="Z156" s="12">
        <f t="shared" si="56"/>
        <v>1</v>
      </c>
      <c r="AA156" s="12">
        <f t="shared" si="57"/>
        <v>1</v>
      </c>
      <c r="AB156" s="12">
        <f t="shared" si="58"/>
        <v>1</v>
      </c>
      <c r="AD156" s="12">
        <f t="shared" si="63"/>
        <v>82</v>
      </c>
      <c r="AE156" s="18">
        <f t="shared" si="59"/>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0"/>
        <v>1</v>
      </c>
      <c r="AK156" s="12">
        <f t="shared" si="64"/>
        <v>1</v>
      </c>
      <c r="AL156" s="12">
        <f t="shared" si="65"/>
        <v>1</v>
      </c>
      <c r="AM156" s="12">
        <f t="shared" si="66"/>
        <v>1</v>
      </c>
    </row>
    <row r="157" spans="1:39" ht="12" customHeight="1" x14ac:dyDescent="0.25">
      <c r="A157" s="5">
        <f t="shared" si="47"/>
        <v>0</v>
      </c>
      <c r="B157" s="5">
        <f t="shared" si="48"/>
        <v>0</v>
      </c>
      <c r="C157" s="14">
        <f t="shared" si="61"/>
        <v>81</v>
      </c>
      <c r="F157" s="241">
        <f>VLOOKUP(C157,Blad1!$A:$D,4,0)</f>
        <v>156</v>
      </c>
      <c r="G157" s="67" t="str">
        <f t="shared" si="49"/>
        <v/>
      </c>
      <c r="H157" s="4" t="str">
        <f>IF(G157="I",$K157,IF(G157="II",$K157-SUM(H$8:H156),IF(G157="III",$K157-SUM(H$8:H156),IF(G157="IV",$K157-SUM(H$8:H156),IF(G157="V",1-SUM(H$8:H156)," ")))))</f>
        <v xml:space="preserve"> </v>
      </c>
      <c r="I157" s="68" t="str">
        <f t="shared" si="50"/>
        <v/>
      </c>
      <c r="J157" s="43" t="str">
        <f>IF(I157="A",$K157,IF(I157="B",$K157-SUM(J$8:J156),IF(I157="C",$K157-SUM(J$8:J156),IF(I157="D",$K157-SUM(J$8:J156),IF(I157="E",1-SUM(J$8:J156)," ")))))</f>
        <v xml:space="preserve"> </v>
      </c>
      <c r="K157" s="1">
        <f>IF(C$4=0,0,(SUM(D$8:D157)/C$4))</f>
        <v>0</v>
      </c>
      <c r="L157" s="9" t="str">
        <f t="shared" si="51"/>
        <v xml:space="preserve"> </v>
      </c>
      <c r="M157" s="2" t="str">
        <f>IF(U157=2,K157,IF(W157=2,K157-SUM(M$8:M156),IF(X157=2,K157-SUM(M$8:M156),IF(X156=2,1-SUM(M$8:M156)," "))))</f>
        <v xml:space="preserve"> </v>
      </c>
      <c r="N157" s="1" t="str">
        <f t="shared" si="52"/>
        <v xml:space="preserve"> </v>
      </c>
      <c r="P157" s="3" t="str">
        <f>IF(O157="Plus",$K157,IF(O157="Basis",$K157-SUM(P$8:P156),IF(O157="Breedte",$K157-SUM(P$8:P156),IF(O156="Breedte",1-SUM(P$8:P156)," "))))</f>
        <v xml:space="preserve"> </v>
      </c>
      <c r="Q157" s="57" t="str">
        <f t="shared" si="67"/>
        <v/>
      </c>
      <c r="R157" s="179">
        <f t="shared" si="53"/>
        <v>156</v>
      </c>
      <c r="S157" s="12">
        <f t="shared" si="62"/>
        <v>81</v>
      </c>
      <c r="T157" s="18">
        <f t="shared" si="54"/>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5"/>
        <v>1</v>
      </c>
      <c r="Z157" s="12">
        <f t="shared" si="56"/>
        <v>1</v>
      </c>
      <c r="AA157" s="12">
        <f t="shared" si="57"/>
        <v>1</v>
      </c>
      <c r="AB157" s="12">
        <f t="shared" si="58"/>
        <v>1</v>
      </c>
      <c r="AD157" s="12">
        <f t="shared" si="63"/>
        <v>81</v>
      </c>
      <c r="AE157" s="18">
        <f t="shared" si="59"/>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0"/>
        <v>1</v>
      </c>
      <c r="AK157" s="12">
        <f t="shared" si="64"/>
        <v>1</v>
      </c>
      <c r="AL157" s="12">
        <f t="shared" si="65"/>
        <v>1</v>
      </c>
      <c r="AM157" s="12">
        <f t="shared" si="66"/>
        <v>1</v>
      </c>
    </row>
    <row r="158" spans="1:39" ht="12" customHeight="1" x14ac:dyDescent="0.25">
      <c r="A158" s="5">
        <f t="shared" si="47"/>
        <v>0</v>
      </c>
      <c r="B158" s="5">
        <f t="shared" si="48"/>
        <v>0</v>
      </c>
      <c r="C158" s="14">
        <f t="shared" si="61"/>
        <v>80</v>
      </c>
      <c r="F158" s="241">
        <f>VLOOKUP(C158,Blad1!$A:$D,4,0)</f>
        <v>156</v>
      </c>
      <c r="G158" s="67" t="str">
        <f t="shared" si="49"/>
        <v/>
      </c>
      <c r="H158" s="4" t="str">
        <f>IF(G158="I",$K158,IF(G158="II",$K158-SUM(H$8:H157),IF(G158="III",$K158-SUM(H$8:H157),IF(G158="IV",$K158-SUM(H$8:H157),IF(G158="V",1-SUM(H$8:H157)," ")))))</f>
        <v xml:space="preserve"> </v>
      </c>
      <c r="I158" s="68" t="str">
        <f t="shared" si="50"/>
        <v/>
      </c>
      <c r="J158" s="43" t="str">
        <f>IF(I158="A",$K158,IF(I158="B",$K158-SUM(J$8:J157),IF(I158="C",$K158-SUM(J$8:J157),IF(I158="D",$K158-SUM(J$8:J157),IF(I158="E",1-SUM(J$8:J157)," ")))))</f>
        <v xml:space="preserve"> </v>
      </c>
      <c r="K158" s="1">
        <f>IF(C$4=0,0,(SUM(D$8:D158)/C$4))</f>
        <v>0</v>
      </c>
      <c r="L158" s="9" t="str">
        <f t="shared" si="51"/>
        <v xml:space="preserve"> </v>
      </c>
      <c r="M158" s="2" t="str">
        <f>IF(U158=2,K158,IF(W158=2,K158-SUM(M$8:M157),IF(X158=2,K158-SUM(M$8:M157),IF(X157=2,1-SUM(M$8:M157)," "))))</f>
        <v xml:space="preserve"> </v>
      </c>
      <c r="N158" s="1" t="str">
        <f t="shared" si="52"/>
        <v xml:space="preserve"> </v>
      </c>
      <c r="P158" s="3" t="str">
        <f>IF(O158="Plus",$K158,IF(O158="Basis",$K158-SUM(P$8:P157),IF(O158="Breedte",$K158-SUM(P$8:P157),IF(O157="Breedte",1-SUM(P$8:P157)," "))))</f>
        <v xml:space="preserve"> </v>
      </c>
      <c r="Q158" s="57" t="str">
        <f t="shared" si="67"/>
        <v/>
      </c>
      <c r="R158" s="179">
        <f t="shared" si="53"/>
        <v>156</v>
      </c>
      <c r="S158" s="12">
        <f t="shared" si="62"/>
        <v>80</v>
      </c>
      <c r="T158" s="18">
        <f t="shared" si="54"/>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5"/>
        <v>1</v>
      </c>
      <c r="Z158" s="12">
        <f t="shared" si="56"/>
        <v>1</v>
      </c>
      <c r="AA158" s="12">
        <f t="shared" si="57"/>
        <v>1</v>
      </c>
      <c r="AB158" s="12">
        <f t="shared" si="58"/>
        <v>1</v>
      </c>
      <c r="AD158" s="12">
        <f t="shared" si="63"/>
        <v>80</v>
      </c>
      <c r="AE158" s="18">
        <f t="shared" si="59"/>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0"/>
        <v>1</v>
      </c>
      <c r="AK158" s="12">
        <f t="shared" si="64"/>
        <v>1</v>
      </c>
      <c r="AL158" s="12">
        <f t="shared" si="65"/>
        <v>1</v>
      </c>
      <c r="AM158" s="12">
        <f t="shared" si="66"/>
        <v>1</v>
      </c>
    </row>
    <row r="159" spans="1:39" ht="12" customHeight="1" x14ac:dyDescent="0.25">
      <c r="A159" s="5">
        <f t="shared" si="47"/>
        <v>0</v>
      </c>
      <c r="B159" s="5">
        <f t="shared" si="48"/>
        <v>0</v>
      </c>
      <c r="C159" s="14">
        <f t="shared" si="61"/>
        <v>79</v>
      </c>
      <c r="F159" s="241">
        <f>VLOOKUP(C159,Blad1!$A:$D,4,0)</f>
        <v>155</v>
      </c>
      <c r="G159" s="67" t="str">
        <f t="shared" si="49"/>
        <v/>
      </c>
      <c r="H159" s="4" t="str">
        <f>IF(G159="I",$K159,IF(G159="II",$K159-SUM(H$8:H158),IF(G159="III",$K159-SUM(H$8:H158),IF(G159="IV",$K159-SUM(H$8:H158),IF(G159="V",1-SUM(H$8:H158)," ")))))</f>
        <v xml:space="preserve"> </v>
      </c>
      <c r="I159" s="68" t="str">
        <f t="shared" si="50"/>
        <v/>
      </c>
      <c r="J159" s="43" t="str">
        <f>IF(I159="A",$K159,IF(I159="B",$K159-SUM(J$8:J158),IF(I159="C",$K159-SUM(J$8:J158),IF(I159="D",$K159-SUM(J$8:J158),IF(I159="E",1-SUM(J$8:J158)," ")))))</f>
        <v xml:space="preserve"> </v>
      </c>
      <c r="K159" s="1">
        <f>IF(C$4=0,0,(SUM(D$8:D159)/C$4))</f>
        <v>0</v>
      </c>
      <c r="L159" s="9" t="str">
        <f t="shared" si="51"/>
        <v xml:space="preserve"> </v>
      </c>
      <c r="M159" s="2" t="str">
        <f>IF(U159=2,K159,IF(W159=2,K159-SUM(M$8:M158),IF(X159=2,K159-SUM(M$8:M158),IF(X158=2,1-SUM(M$8:M158)," "))))</f>
        <v xml:space="preserve"> </v>
      </c>
      <c r="N159" s="1" t="str">
        <f t="shared" si="52"/>
        <v xml:space="preserve"> </v>
      </c>
      <c r="P159" s="3" t="str">
        <f>IF(O159="Plus",$K159,IF(O159="Basis",$K159-SUM(P$8:P158),IF(O159="Breedte",$K159-SUM(P$8:P158),IF(O158="Breedte",1-SUM(P$8:P158)," "))))</f>
        <v xml:space="preserve"> </v>
      </c>
      <c r="Q159" s="57" t="str">
        <f t="shared" si="67"/>
        <v/>
      </c>
      <c r="R159" s="179">
        <f t="shared" si="53"/>
        <v>155</v>
      </c>
      <c r="S159" s="12">
        <f t="shared" si="62"/>
        <v>79</v>
      </c>
      <c r="T159" s="18">
        <f t="shared" si="54"/>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5"/>
        <v>1</v>
      </c>
      <c r="Z159" s="12">
        <f t="shared" si="56"/>
        <v>1</v>
      </c>
      <c r="AA159" s="12">
        <f t="shared" si="57"/>
        <v>1</v>
      </c>
      <c r="AB159" s="12">
        <f t="shared" si="58"/>
        <v>1</v>
      </c>
      <c r="AD159" s="12">
        <f t="shared" si="63"/>
        <v>79</v>
      </c>
      <c r="AE159" s="18">
        <f t="shared" si="59"/>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0"/>
        <v>1</v>
      </c>
      <c r="AK159" s="12">
        <f t="shared" si="64"/>
        <v>1</v>
      </c>
      <c r="AL159" s="12">
        <f t="shared" si="65"/>
        <v>1</v>
      </c>
      <c r="AM159" s="12">
        <f t="shared" si="66"/>
        <v>1</v>
      </c>
    </row>
    <row r="160" spans="1:39" ht="12" customHeight="1" x14ac:dyDescent="0.25">
      <c r="A160" s="5">
        <f t="shared" si="47"/>
        <v>0</v>
      </c>
      <c r="B160" s="5">
        <f t="shared" si="48"/>
        <v>0</v>
      </c>
      <c r="C160" s="14">
        <f t="shared" si="61"/>
        <v>78</v>
      </c>
      <c r="F160" s="241">
        <f>VLOOKUP(C160,Blad1!$A:$D,4,0)</f>
        <v>155</v>
      </c>
      <c r="G160" s="67" t="str">
        <f t="shared" si="49"/>
        <v/>
      </c>
      <c r="H160" s="4" t="str">
        <f>IF(G160="I",$K160,IF(G160="II",$K160-SUM(H$8:H159),IF(G160="III",$K160-SUM(H$8:H159),IF(G160="IV",$K160-SUM(H$8:H159),IF(G160="V",1-SUM(H$8:H159)," ")))))</f>
        <v xml:space="preserve"> </v>
      </c>
      <c r="I160" s="68" t="str">
        <f t="shared" si="50"/>
        <v/>
      </c>
      <c r="J160" s="43" t="str">
        <f>IF(I160="A",$K160,IF(I160="B",$K160-SUM(J$8:J159),IF(I160="C",$K160-SUM(J$8:J159),IF(I160="D",$K160-SUM(J$8:J159),IF(I160="E",1-SUM(J$8:J159)," ")))))</f>
        <v xml:space="preserve"> </v>
      </c>
      <c r="K160" s="1">
        <f>IF(C$4=0,0,(SUM(D$8:D160)/C$4))</f>
        <v>0</v>
      </c>
      <c r="L160" s="9" t="str">
        <f t="shared" si="51"/>
        <v xml:space="preserve"> </v>
      </c>
      <c r="M160" s="2" t="str">
        <f>IF(U160=2,K160,IF(W160=2,K160-SUM(M$8:M159),IF(X160=2,K160-SUM(M$8:M159),IF(X159=2,1-SUM(M$8:M159)," "))))</f>
        <v xml:space="preserve"> </v>
      </c>
      <c r="N160" s="1" t="str">
        <f t="shared" si="52"/>
        <v xml:space="preserve"> </v>
      </c>
      <c r="P160" s="3" t="str">
        <f>IF(O160="Plus",$K160,IF(O160="Basis",$K160-SUM(P$8:P159),IF(O160="Breedte",$K160-SUM(P$8:P159),IF(O159="Breedte",1-SUM(P$8:P159)," "))))</f>
        <v xml:space="preserve"> </v>
      </c>
      <c r="Q160" s="57" t="str">
        <f t="shared" si="67"/>
        <v/>
      </c>
      <c r="R160" s="179">
        <f t="shared" si="53"/>
        <v>155</v>
      </c>
      <c r="S160" s="12">
        <f t="shared" si="62"/>
        <v>78</v>
      </c>
      <c r="T160" s="18">
        <f t="shared" si="54"/>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5"/>
        <v>1</v>
      </c>
      <c r="Z160" s="12">
        <f t="shared" si="56"/>
        <v>1</v>
      </c>
      <c r="AA160" s="12">
        <f t="shared" si="57"/>
        <v>1</v>
      </c>
      <c r="AB160" s="12">
        <f t="shared" si="58"/>
        <v>1</v>
      </c>
      <c r="AD160" s="12">
        <f t="shared" si="63"/>
        <v>78</v>
      </c>
      <c r="AE160" s="18">
        <f t="shared" si="59"/>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0"/>
        <v>1</v>
      </c>
      <c r="AK160" s="12">
        <f t="shared" si="64"/>
        <v>1</v>
      </c>
      <c r="AL160" s="12">
        <f t="shared" si="65"/>
        <v>1</v>
      </c>
      <c r="AM160" s="12">
        <f t="shared" si="66"/>
        <v>1</v>
      </c>
    </row>
    <row r="161" spans="1:39" ht="12" customHeight="1" x14ac:dyDescent="0.25">
      <c r="A161" s="5">
        <f t="shared" si="47"/>
        <v>0</v>
      </c>
      <c r="B161" s="5">
        <f t="shared" si="48"/>
        <v>0</v>
      </c>
      <c r="C161" s="14">
        <f t="shared" si="61"/>
        <v>77</v>
      </c>
      <c r="F161" s="241">
        <f>VLOOKUP(C161,Blad1!$A:$D,4,0)</f>
        <v>154</v>
      </c>
      <c r="G161" s="67" t="str">
        <f t="shared" si="49"/>
        <v/>
      </c>
      <c r="H161" s="4" t="str">
        <f>IF(G161="I",$K161,IF(G161="II",$K161-SUM(H$8:H160),IF(G161="III",$K161-SUM(H$8:H160),IF(G161="IV",$K161-SUM(H$8:H160),IF(G161="V",1-SUM(H$8:H160)," ")))))</f>
        <v xml:space="preserve"> </v>
      </c>
      <c r="I161" s="68" t="str">
        <f t="shared" si="50"/>
        <v/>
      </c>
      <c r="J161" s="43" t="str">
        <f>IF(I161="A",$K161,IF(I161="B",$K161-SUM(J$8:J160),IF(I161="C",$K161-SUM(J$8:J160),IF(I161="D",$K161-SUM(J$8:J160),IF(I161="E",1-SUM(J$8:J160)," ")))))</f>
        <v xml:space="preserve"> </v>
      </c>
      <c r="K161" s="1">
        <f>IF(C$4=0,0,(SUM(D$8:D161)/C$4))</f>
        <v>0</v>
      </c>
      <c r="L161" s="9" t="str">
        <f t="shared" si="51"/>
        <v xml:space="preserve"> </v>
      </c>
      <c r="M161" s="2" t="str">
        <f>IF(U161=2,K161,IF(W161=2,K161-SUM(M$8:M160),IF(X161=2,K161-SUM(M$8:M160),IF(X160=2,1-SUM(M$8:M160)," "))))</f>
        <v xml:space="preserve"> </v>
      </c>
      <c r="N161" s="1" t="str">
        <f t="shared" si="52"/>
        <v xml:space="preserve"> </v>
      </c>
      <c r="P161" s="3" t="str">
        <f>IF(O161="Plus",$K161,IF(O161="Basis",$K161-SUM(P$8:P160),IF(O161="Breedte",$K161-SUM(P$8:P160),IF(O160="Breedte",1-SUM(P$8:P160)," "))))</f>
        <v xml:space="preserve"> </v>
      </c>
      <c r="Q161" s="57" t="str">
        <f t="shared" si="67"/>
        <v/>
      </c>
      <c r="R161" s="179">
        <f t="shared" si="53"/>
        <v>154</v>
      </c>
      <c r="S161" s="12">
        <f t="shared" si="62"/>
        <v>77</v>
      </c>
      <c r="T161" s="18">
        <f t="shared" si="54"/>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5"/>
        <v>1</v>
      </c>
      <c r="Z161" s="12">
        <f t="shared" si="56"/>
        <v>1</v>
      </c>
      <c r="AA161" s="12">
        <f t="shared" si="57"/>
        <v>1</v>
      </c>
      <c r="AB161" s="12">
        <f t="shared" si="58"/>
        <v>1</v>
      </c>
      <c r="AD161" s="12">
        <f t="shared" si="63"/>
        <v>77</v>
      </c>
      <c r="AE161" s="18">
        <f t="shared" si="59"/>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0"/>
        <v>1</v>
      </c>
      <c r="AK161" s="12">
        <f t="shared" si="64"/>
        <v>1</v>
      </c>
      <c r="AL161" s="12">
        <f t="shared" si="65"/>
        <v>1</v>
      </c>
      <c r="AM161" s="12">
        <f t="shared" si="66"/>
        <v>1</v>
      </c>
    </row>
    <row r="162" spans="1:39" ht="12" customHeight="1" x14ac:dyDescent="0.25">
      <c r="A162" s="5">
        <f t="shared" si="47"/>
        <v>0</v>
      </c>
      <c r="B162" s="5">
        <f t="shared" si="48"/>
        <v>0</v>
      </c>
      <c r="C162" s="14">
        <f t="shared" si="61"/>
        <v>76</v>
      </c>
      <c r="F162" s="241">
        <f>VLOOKUP(C162,Blad1!$A:$D,4,0)</f>
        <v>154</v>
      </c>
      <c r="G162" s="67" t="str">
        <f t="shared" si="49"/>
        <v/>
      </c>
      <c r="H162" s="4" t="str">
        <f>IF(G162="I",$K162,IF(G162="II",$K162-SUM(H$8:H161),IF(G162="III",$K162-SUM(H$8:H161),IF(G162="IV",$K162-SUM(H$8:H161),IF(G162="V",1-SUM(H$8:H161)," ")))))</f>
        <v xml:space="preserve"> </v>
      </c>
      <c r="I162" s="68" t="str">
        <f t="shared" si="50"/>
        <v/>
      </c>
      <c r="J162" s="43" t="str">
        <f>IF(I162="A",$K162,IF(I162="B",$K162-SUM(J$8:J161),IF(I162="C",$K162-SUM(J$8:J161),IF(I162="D",$K162-SUM(J$8:J161),IF(I162="E",1-SUM(J$8:J161)," ")))))</f>
        <v xml:space="preserve"> </v>
      </c>
      <c r="K162" s="1">
        <f>IF(C$4=0,0,(SUM(D$8:D162)/C$4))</f>
        <v>0</v>
      </c>
      <c r="L162" s="9" t="str">
        <f t="shared" si="51"/>
        <v xml:space="preserve"> </v>
      </c>
      <c r="M162" s="2" t="str">
        <f>IF(U162=2,K162,IF(W162=2,K162-SUM(M$8:M161),IF(X162=2,K162-SUM(M$8:M161),IF(X161=2,1-SUM(M$8:M161)," "))))</f>
        <v xml:space="preserve"> </v>
      </c>
      <c r="N162" s="1" t="str">
        <f t="shared" si="52"/>
        <v xml:space="preserve"> </v>
      </c>
      <c r="P162" s="3" t="str">
        <f>IF(O162="Plus",$K162,IF(O162="Basis",$K162-SUM(P$8:P161),IF(O162="Breedte",$K162-SUM(P$8:P161),IF(O161="Breedte",1-SUM(P$8:P161)," "))))</f>
        <v xml:space="preserve"> </v>
      </c>
      <c r="Q162" s="57" t="str">
        <f t="shared" si="67"/>
        <v/>
      </c>
      <c r="R162" s="179">
        <f t="shared" si="53"/>
        <v>154</v>
      </c>
      <c r="S162" s="12">
        <f t="shared" si="62"/>
        <v>76</v>
      </c>
      <c r="T162" s="18">
        <f t="shared" si="54"/>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5"/>
        <v>1</v>
      </c>
      <c r="Z162" s="12">
        <f t="shared" si="56"/>
        <v>1</v>
      </c>
      <c r="AA162" s="12">
        <f t="shared" si="57"/>
        <v>1</v>
      </c>
      <c r="AB162" s="12">
        <f t="shared" si="58"/>
        <v>1</v>
      </c>
      <c r="AD162" s="12">
        <f t="shared" si="63"/>
        <v>76</v>
      </c>
      <c r="AE162" s="18">
        <f t="shared" si="59"/>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0"/>
        <v>1</v>
      </c>
      <c r="AK162" s="12">
        <f t="shared" si="64"/>
        <v>1</v>
      </c>
      <c r="AL162" s="12">
        <f t="shared" si="65"/>
        <v>1</v>
      </c>
      <c r="AM162" s="12">
        <f t="shared" si="66"/>
        <v>1</v>
      </c>
    </row>
    <row r="163" spans="1:39" ht="12" customHeight="1" x14ac:dyDescent="0.25">
      <c r="A163" s="5">
        <f t="shared" si="47"/>
        <v>0</v>
      </c>
      <c r="B163" s="5">
        <f t="shared" si="48"/>
        <v>0</v>
      </c>
      <c r="C163" s="14">
        <f t="shared" si="61"/>
        <v>75</v>
      </c>
      <c r="F163" s="241">
        <f>VLOOKUP(C163,Blad1!$A:$D,4,0)</f>
        <v>153</v>
      </c>
      <c r="G163" s="67" t="str">
        <f t="shared" si="49"/>
        <v/>
      </c>
      <c r="H163" s="4" t="str">
        <f>IF(G163="I",$K163,IF(G163="II",$K163-SUM(H$8:H162),IF(G163="III",$K163-SUM(H$8:H162),IF(G163="IV",$K163-SUM(H$8:H162),IF(G163="V",1-SUM(H$8:H162)," ")))))</f>
        <v xml:space="preserve"> </v>
      </c>
      <c r="I163" s="68" t="str">
        <f t="shared" si="50"/>
        <v/>
      </c>
      <c r="J163" s="43" t="str">
        <f>IF(I163="A",$K163,IF(I163="B",$K163-SUM(J$8:J162),IF(I163="C",$K163-SUM(J$8:J162),IF(I163="D",$K163-SUM(J$8:J162),IF(I163="E",1-SUM(J$8:J162)," ")))))</f>
        <v xml:space="preserve"> </v>
      </c>
      <c r="K163" s="1">
        <f>IF(C$4=0,0,(SUM(D$8:D163)/C$4))</f>
        <v>0</v>
      </c>
      <c r="L163" s="9" t="str">
        <f t="shared" si="51"/>
        <v xml:space="preserve"> </v>
      </c>
      <c r="M163" s="2" t="str">
        <f>IF(U163=2,K163,IF(W163=2,K163-SUM(M$8:M162),IF(X163=2,K163-SUM(M$8:M162),IF(X162=2,1-SUM(M$8:M162)," "))))</f>
        <v xml:space="preserve"> </v>
      </c>
      <c r="N163" s="1" t="str">
        <f t="shared" si="52"/>
        <v xml:space="preserve"> </v>
      </c>
      <c r="P163" s="3" t="str">
        <f>IF(O163="Plus",$K163,IF(O163="Basis",$K163-SUM(P$8:P162),IF(O163="Breedte",$K163-SUM(P$8:P162),IF(O162="Breedte",1-SUM(P$8:P162)," "))))</f>
        <v xml:space="preserve"> </v>
      </c>
      <c r="Q163" s="57" t="str">
        <f t="shared" si="67"/>
        <v/>
      </c>
      <c r="R163" s="179">
        <f t="shared" si="53"/>
        <v>153</v>
      </c>
      <c r="S163" s="12">
        <f t="shared" si="62"/>
        <v>75</v>
      </c>
      <c r="T163" s="18">
        <f t="shared" si="54"/>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5"/>
        <v>1</v>
      </c>
      <c r="Z163" s="12">
        <f t="shared" si="56"/>
        <v>1</v>
      </c>
      <c r="AA163" s="12">
        <f t="shared" si="57"/>
        <v>1</v>
      </c>
      <c r="AB163" s="12">
        <f t="shared" si="58"/>
        <v>1</v>
      </c>
      <c r="AD163" s="12">
        <f t="shared" si="63"/>
        <v>75</v>
      </c>
      <c r="AE163" s="18">
        <f t="shared" si="59"/>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0"/>
        <v>1</v>
      </c>
      <c r="AK163" s="12">
        <f t="shared" si="64"/>
        <v>1</v>
      </c>
      <c r="AL163" s="12">
        <f t="shared" si="65"/>
        <v>1</v>
      </c>
      <c r="AM163" s="12">
        <f t="shared" si="66"/>
        <v>1</v>
      </c>
    </row>
    <row r="164" spans="1:39" ht="12" customHeight="1" x14ac:dyDescent="0.25">
      <c r="A164" s="5">
        <f t="shared" si="47"/>
        <v>0</v>
      </c>
      <c r="B164" s="5">
        <f t="shared" si="48"/>
        <v>0</v>
      </c>
      <c r="C164" s="14">
        <f t="shared" si="61"/>
        <v>74</v>
      </c>
      <c r="F164" s="241">
        <f>VLOOKUP(C164,Blad1!$A:$D,4,0)</f>
        <v>153</v>
      </c>
      <c r="G164" s="67" t="str">
        <f t="shared" si="49"/>
        <v/>
      </c>
      <c r="H164" s="4" t="str">
        <f>IF(G164="I",$K164,IF(G164="II",$K164-SUM(H$8:H163),IF(G164="III",$K164-SUM(H$8:H163),IF(G164="IV",$K164-SUM(H$8:H163),IF(G164="V",1-SUM(H$8:H163)," ")))))</f>
        <v xml:space="preserve"> </v>
      </c>
      <c r="I164" s="68" t="str">
        <f t="shared" si="50"/>
        <v/>
      </c>
      <c r="J164" s="43" t="str">
        <f>IF(I164="A",$K164,IF(I164="B",$K164-SUM(J$8:J163),IF(I164="C",$K164-SUM(J$8:J163),IF(I164="D",$K164-SUM(J$8:J163),IF(I164="E",1-SUM(J$8:J163)," ")))))</f>
        <v xml:space="preserve"> </v>
      </c>
      <c r="K164" s="1">
        <f>IF(C$4=0,0,(SUM(D$8:D164)/C$4))</f>
        <v>0</v>
      </c>
      <c r="L164" s="9" t="str">
        <f t="shared" si="51"/>
        <v xml:space="preserve"> </v>
      </c>
      <c r="M164" s="2" t="str">
        <f>IF(U164=2,K164,IF(W164=2,K164-SUM(M$8:M163),IF(X164=2,K164-SUM(M$8:M163),IF(X163=2,1-SUM(M$8:M163)," "))))</f>
        <v xml:space="preserve"> </v>
      </c>
      <c r="N164" s="1" t="str">
        <f t="shared" si="52"/>
        <v xml:space="preserve"> </v>
      </c>
      <c r="P164" s="3" t="str">
        <f>IF(O164="Plus",$K164,IF(O164="Basis",$K164-SUM(P$8:P163),IF(O164="Breedte",$K164-SUM(P$8:P163),IF(O163="Breedte",1-SUM(P$8:P163)," "))))</f>
        <v xml:space="preserve"> </v>
      </c>
      <c r="Q164" s="57" t="str">
        <f t="shared" si="67"/>
        <v/>
      </c>
      <c r="R164" s="179">
        <f t="shared" si="53"/>
        <v>153</v>
      </c>
      <c r="S164" s="12">
        <f t="shared" si="62"/>
        <v>74</v>
      </c>
      <c r="T164" s="18">
        <f t="shared" si="54"/>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5"/>
        <v>1</v>
      </c>
      <c r="Z164" s="12">
        <f t="shared" si="56"/>
        <v>1</v>
      </c>
      <c r="AA164" s="12">
        <f t="shared" si="57"/>
        <v>1</v>
      </c>
      <c r="AB164" s="12">
        <f t="shared" si="58"/>
        <v>1</v>
      </c>
      <c r="AD164" s="12">
        <f t="shared" si="63"/>
        <v>74</v>
      </c>
      <c r="AE164" s="18">
        <f t="shared" si="59"/>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0"/>
        <v>1</v>
      </c>
      <c r="AK164" s="12">
        <f t="shared" si="64"/>
        <v>1</v>
      </c>
      <c r="AL164" s="12">
        <f t="shared" si="65"/>
        <v>1</v>
      </c>
      <c r="AM164" s="12">
        <f t="shared" si="66"/>
        <v>1</v>
      </c>
    </row>
    <row r="165" spans="1:39" ht="12" customHeight="1" x14ac:dyDescent="0.25">
      <c r="A165" s="5">
        <f t="shared" si="47"/>
        <v>0</v>
      </c>
      <c r="B165" s="5">
        <f t="shared" si="48"/>
        <v>0</v>
      </c>
      <c r="C165" s="14">
        <f t="shared" si="61"/>
        <v>73</v>
      </c>
      <c r="F165" s="241">
        <f>VLOOKUP(C165,Blad1!$A:$D,4,0)</f>
        <v>152</v>
      </c>
      <c r="G165" s="67" t="str">
        <f t="shared" si="49"/>
        <v/>
      </c>
      <c r="H165" s="4" t="str">
        <f>IF(G165="I",$K165,IF(G165="II",$K165-SUM(H$8:H164),IF(G165="III",$K165-SUM(H$8:H164),IF(G165="IV",$K165-SUM(H$8:H164),IF(G165="V",1-SUM(H$8:H164)," ")))))</f>
        <v xml:space="preserve"> </v>
      </c>
      <c r="I165" s="68" t="str">
        <f t="shared" si="50"/>
        <v/>
      </c>
      <c r="J165" s="43" t="str">
        <f>IF(I165="A",$K165,IF(I165="B",$K165-SUM(J$8:J164),IF(I165="C",$K165-SUM(J$8:J164),IF(I165="D",$K165-SUM(J$8:J164),IF(I165="E",1-SUM(J$8:J164)," ")))))</f>
        <v xml:space="preserve"> </v>
      </c>
      <c r="K165" s="1">
        <f>IF(C$4=0,0,(SUM(D$8:D165)/C$4))</f>
        <v>0</v>
      </c>
      <c r="L165" s="9" t="str">
        <f t="shared" si="51"/>
        <v xml:space="preserve"> </v>
      </c>
      <c r="M165" s="2" t="str">
        <f>IF(U165=2,K165,IF(W165=2,K165-SUM(M$8:M164),IF(X165=2,K165-SUM(M$8:M164),IF(X164=2,1-SUM(M$8:M164)," "))))</f>
        <v xml:space="preserve"> </v>
      </c>
      <c r="N165" s="1" t="str">
        <f t="shared" si="52"/>
        <v xml:space="preserve"> </v>
      </c>
      <c r="P165" s="3" t="str">
        <f>IF(O165="Plus",$K165,IF(O165="Basis",$K165-SUM(P$8:P164),IF(O165="Breedte",$K165-SUM(P$8:P164),IF(O164="Breedte",1-SUM(P$8:P164)," "))))</f>
        <v xml:space="preserve"> </v>
      </c>
      <c r="Q165" s="57" t="str">
        <f t="shared" si="67"/>
        <v/>
      </c>
      <c r="R165" s="179">
        <f t="shared" si="53"/>
        <v>152</v>
      </c>
      <c r="S165" s="12">
        <f t="shared" si="62"/>
        <v>73</v>
      </c>
      <c r="T165" s="18">
        <f t="shared" si="54"/>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5"/>
        <v>1</v>
      </c>
      <c r="Z165" s="12">
        <f t="shared" si="56"/>
        <v>1</v>
      </c>
      <c r="AA165" s="12">
        <f t="shared" si="57"/>
        <v>1</v>
      </c>
      <c r="AB165" s="12">
        <f t="shared" si="58"/>
        <v>1</v>
      </c>
      <c r="AD165" s="12">
        <f t="shared" si="63"/>
        <v>73</v>
      </c>
      <c r="AE165" s="18">
        <f t="shared" si="59"/>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0"/>
        <v>1</v>
      </c>
      <c r="AK165" s="12">
        <f t="shared" si="64"/>
        <v>1</v>
      </c>
      <c r="AL165" s="12">
        <f t="shared" si="65"/>
        <v>1</v>
      </c>
      <c r="AM165" s="12">
        <f t="shared" si="66"/>
        <v>1</v>
      </c>
    </row>
    <row r="166" spans="1:39" ht="12" customHeight="1" x14ac:dyDescent="0.25">
      <c r="A166" s="5">
        <f t="shared" si="47"/>
        <v>0</v>
      </c>
      <c r="B166" s="5">
        <f t="shared" si="48"/>
        <v>0</v>
      </c>
      <c r="C166" s="14">
        <f t="shared" si="61"/>
        <v>72</v>
      </c>
      <c r="F166" s="241">
        <f>VLOOKUP(C166,Blad1!$A:$D,4,0)</f>
        <v>152</v>
      </c>
      <c r="G166" s="67" t="str">
        <f t="shared" si="49"/>
        <v/>
      </c>
      <c r="H166" s="4" t="str">
        <f>IF(G166="I",$K166,IF(G166="II",$K166-SUM(H$8:H165),IF(G166="III",$K166-SUM(H$8:H165),IF(G166="IV",$K166-SUM(H$8:H165),IF(G166="V",1-SUM(H$8:H165)," ")))))</f>
        <v xml:space="preserve"> </v>
      </c>
      <c r="I166" s="68" t="str">
        <f t="shared" si="50"/>
        <v/>
      </c>
      <c r="J166" s="43" t="str">
        <f>IF(I166="A",$K166,IF(I166="B",$K166-SUM(J$8:J165),IF(I166="C",$K166-SUM(J$8:J165),IF(I166="D",$K166-SUM(J$8:J165),IF(I166="E",1-SUM(J$8:J165)," ")))))</f>
        <v xml:space="preserve"> </v>
      </c>
      <c r="K166" s="1">
        <f>IF(C$4=0,0,(SUM(D$8:D166)/C$4))</f>
        <v>0</v>
      </c>
      <c r="L166" s="9" t="str">
        <f t="shared" si="51"/>
        <v xml:space="preserve"> </v>
      </c>
      <c r="M166" s="2" t="str">
        <f>IF(U166=2,K166,IF(W166=2,K166-SUM(M$8:M165),IF(X166=2,K166-SUM(M$8:M165),IF(X165=2,1-SUM(M$8:M165)," "))))</f>
        <v xml:space="preserve"> </v>
      </c>
      <c r="N166" s="1" t="str">
        <f t="shared" si="52"/>
        <v xml:space="preserve"> </v>
      </c>
      <c r="P166" s="3" t="str">
        <f>IF(O166="Plus",$K166,IF(O166="Basis",$K166-SUM(P$8:P165),IF(O166="Breedte",$K166-SUM(P$8:P165),IF(O165="Breedte",1-SUM(P$8:P165)," "))))</f>
        <v xml:space="preserve"> </v>
      </c>
      <c r="Q166" s="57" t="str">
        <f t="shared" si="67"/>
        <v/>
      </c>
      <c r="R166" s="179">
        <f t="shared" si="53"/>
        <v>152</v>
      </c>
      <c r="S166" s="12">
        <f t="shared" si="62"/>
        <v>72</v>
      </c>
      <c r="T166" s="18">
        <f t="shared" si="54"/>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5"/>
        <v>1</v>
      </c>
      <c r="Z166" s="12">
        <f t="shared" si="56"/>
        <v>1</v>
      </c>
      <c r="AA166" s="12">
        <f t="shared" si="57"/>
        <v>1</v>
      </c>
      <c r="AB166" s="12">
        <f t="shared" si="58"/>
        <v>1</v>
      </c>
      <c r="AD166" s="12">
        <f t="shared" si="63"/>
        <v>72</v>
      </c>
      <c r="AE166" s="18">
        <f t="shared" si="59"/>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0"/>
        <v>1</v>
      </c>
      <c r="AK166" s="12">
        <f t="shared" si="64"/>
        <v>1</v>
      </c>
      <c r="AL166" s="12">
        <f t="shared" si="65"/>
        <v>1</v>
      </c>
      <c r="AM166" s="12">
        <f t="shared" si="66"/>
        <v>1</v>
      </c>
    </row>
    <row r="167" spans="1:39" ht="12" customHeight="1" x14ac:dyDescent="0.25">
      <c r="A167" s="5">
        <f t="shared" si="47"/>
        <v>0</v>
      </c>
      <c r="B167" s="5">
        <f t="shared" si="48"/>
        <v>0</v>
      </c>
      <c r="C167" s="14">
        <f t="shared" si="61"/>
        <v>71</v>
      </c>
      <c r="F167" s="241">
        <f>VLOOKUP(C167,Blad1!$A:$D,4,0)</f>
        <v>151</v>
      </c>
      <c r="G167" s="67" t="str">
        <f t="shared" si="49"/>
        <v/>
      </c>
      <c r="H167" s="4" t="str">
        <f>IF(G167="I",$K167,IF(G167="II",$K167-SUM(H$8:H166),IF(G167="III",$K167-SUM(H$8:H166),IF(G167="IV",$K167-SUM(H$8:H166),IF(G167="V",1-SUM(H$8:H166)," ")))))</f>
        <v xml:space="preserve"> </v>
      </c>
      <c r="I167" s="68" t="str">
        <f t="shared" si="50"/>
        <v/>
      </c>
      <c r="J167" s="43" t="str">
        <f>IF(I167="A",$K167,IF(I167="B",$K167-SUM(J$8:J166),IF(I167="C",$K167-SUM(J$8:J166),IF(I167="D",$K167-SUM(J$8:J166),IF(I167="E",1-SUM(J$8:J166)," ")))))</f>
        <v xml:space="preserve"> </v>
      </c>
      <c r="K167" s="1">
        <f>IF(C$4=0,0,(SUM(D$8:D167)/C$4))</f>
        <v>0</v>
      </c>
      <c r="L167" s="9" t="str">
        <f t="shared" si="51"/>
        <v xml:space="preserve"> </v>
      </c>
      <c r="M167" s="2" t="str">
        <f>IF(U167=2,K167,IF(W167=2,K167-SUM(M$8:M166),IF(X167=2,K167-SUM(M$8:M166),IF(X166=2,1-SUM(M$8:M166)," "))))</f>
        <v xml:space="preserve"> </v>
      </c>
      <c r="N167" s="1" t="str">
        <f t="shared" si="52"/>
        <v xml:space="preserve"> </v>
      </c>
      <c r="P167" s="3" t="str">
        <f>IF(O167="Plus",$K167,IF(O167="Basis",$K167-SUM(P$8:P166),IF(O167="Breedte",$K167-SUM(P$8:P166),IF(O166="Breedte",1-SUM(P$8:P166)," "))))</f>
        <v xml:space="preserve"> </v>
      </c>
      <c r="Q167" s="57" t="str">
        <f t="shared" si="67"/>
        <v/>
      </c>
      <c r="R167" s="179">
        <f t="shared" si="53"/>
        <v>151</v>
      </c>
      <c r="S167" s="12">
        <f t="shared" si="62"/>
        <v>71</v>
      </c>
      <c r="T167" s="18">
        <f t="shared" si="54"/>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5"/>
        <v>1</v>
      </c>
      <c r="Z167" s="12">
        <f t="shared" si="56"/>
        <v>1</v>
      </c>
      <c r="AA167" s="12">
        <f t="shared" si="57"/>
        <v>1</v>
      </c>
      <c r="AB167" s="12">
        <f t="shared" si="58"/>
        <v>1</v>
      </c>
      <c r="AD167" s="12">
        <f t="shared" si="63"/>
        <v>71</v>
      </c>
      <c r="AE167" s="18">
        <f t="shared" si="59"/>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0"/>
        <v>1</v>
      </c>
      <c r="AK167" s="12">
        <f t="shared" si="64"/>
        <v>1</v>
      </c>
      <c r="AL167" s="12">
        <f t="shared" si="65"/>
        <v>1</v>
      </c>
      <c r="AM167" s="12">
        <f t="shared" si="66"/>
        <v>1</v>
      </c>
    </row>
    <row r="168" spans="1:39" ht="12" customHeight="1" x14ac:dyDescent="0.25">
      <c r="A168" s="5">
        <f t="shared" si="47"/>
        <v>0</v>
      </c>
      <c r="B168" s="5">
        <f t="shared" si="48"/>
        <v>0</v>
      </c>
      <c r="C168" s="14">
        <f t="shared" si="61"/>
        <v>70</v>
      </c>
      <c r="F168" s="241">
        <f>VLOOKUP(C168,Blad1!$A:$D,4,0)</f>
        <v>151</v>
      </c>
      <c r="G168" s="67" t="str">
        <f t="shared" si="49"/>
        <v/>
      </c>
      <c r="H168" s="4" t="str">
        <f>IF(G168="I",$K168,IF(G168="II",$K168-SUM(H$8:H167),IF(G168="III",$K168-SUM(H$8:H167),IF(G168="IV",$K168-SUM(H$8:H167),IF(G168="V",1-SUM(H$8:H167)," ")))))</f>
        <v xml:space="preserve"> </v>
      </c>
      <c r="I168" s="68" t="str">
        <f t="shared" si="50"/>
        <v/>
      </c>
      <c r="J168" s="43" t="str">
        <f>IF(I168="A",$K168,IF(I168="B",$K168-SUM(J$8:J167),IF(I168="C",$K168-SUM(J$8:J167),IF(I168="D",$K168-SUM(J$8:J167),IF(I168="E",1-SUM(J$8:J167)," ")))))</f>
        <v xml:space="preserve"> </v>
      </c>
      <c r="K168" s="1">
        <f>IF(C$4=0,0,(SUM(D$8:D168)/C$4))</f>
        <v>0</v>
      </c>
      <c r="L168" s="9" t="str">
        <f t="shared" si="51"/>
        <v xml:space="preserve"> </v>
      </c>
      <c r="M168" s="2" t="str">
        <f>IF(U168=2,K168,IF(W168=2,K168-SUM(M$8:M167),IF(X168=2,K168-SUM(M$8:M167),IF(X167=2,1-SUM(M$8:M167)," "))))</f>
        <v xml:space="preserve"> </v>
      </c>
      <c r="N168" s="1" t="str">
        <f t="shared" si="52"/>
        <v xml:space="preserve"> </v>
      </c>
      <c r="P168" s="3" t="str">
        <f>IF(O168="Plus",$K168,IF(O168="Basis",$K168-SUM(P$8:P167),IF(O168="Breedte",$K168-SUM(P$8:P167),IF(O167="Breedte",1-SUM(P$8:P167)," "))))</f>
        <v xml:space="preserve"> </v>
      </c>
      <c r="Q168" s="57" t="str">
        <f t="shared" si="67"/>
        <v/>
      </c>
      <c r="R168" s="179">
        <f t="shared" si="53"/>
        <v>151</v>
      </c>
      <c r="S168" s="12">
        <f t="shared" si="62"/>
        <v>70</v>
      </c>
      <c r="T168" s="18">
        <f t="shared" si="54"/>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5"/>
        <v>1</v>
      </c>
      <c r="Z168" s="12">
        <f t="shared" si="56"/>
        <v>1</v>
      </c>
      <c r="AA168" s="12">
        <f t="shared" si="57"/>
        <v>1</v>
      </c>
      <c r="AB168" s="12">
        <f t="shared" si="58"/>
        <v>1</v>
      </c>
      <c r="AD168" s="12">
        <f t="shared" si="63"/>
        <v>70</v>
      </c>
      <c r="AE168" s="18">
        <f t="shared" si="59"/>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0"/>
        <v>1</v>
      </c>
      <c r="AK168" s="12">
        <f t="shared" si="64"/>
        <v>1</v>
      </c>
      <c r="AL168" s="12">
        <f t="shared" si="65"/>
        <v>1</v>
      </c>
      <c r="AM168" s="12">
        <f t="shared" si="66"/>
        <v>1</v>
      </c>
    </row>
    <row r="169" spans="1:39" ht="12" customHeight="1" x14ac:dyDescent="0.25">
      <c r="A169" s="5">
        <f t="shared" si="47"/>
        <v>0</v>
      </c>
      <c r="B169" s="5">
        <f t="shared" si="48"/>
        <v>0</v>
      </c>
      <c r="C169" s="14">
        <f t="shared" si="61"/>
        <v>69</v>
      </c>
      <c r="F169" s="241">
        <f>VLOOKUP(C169,Blad1!$A:$D,4,0)</f>
        <v>150</v>
      </c>
      <c r="G169" s="67" t="str">
        <f t="shared" si="49"/>
        <v/>
      </c>
      <c r="H169" s="4" t="str">
        <f>IF(G169="I",$K169,IF(G169="II",$K169-SUM(H$8:H168),IF(G169="III",$K169-SUM(H$8:H168),IF(G169="IV",$K169-SUM(H$8:H168),IF(G169="V",1-SUM(H$8:H168)," ")))))</f>
        <v xml:space="preserve"> </v>
      </c>
      <c r="I169" s="68" t="str">
        <f t="shared" si="50"/>
        <v/>
      </c>
      <c r="J169" s="43" t="str">
        <f>IF(I169="A",$K169,IF(I169="B",$K169-SUM(J$8:J168),IF(I169="C",$K169-SUM(J$8:J168),IF(I169="D",$K169-SUM(J$8:J168),IF(I169="E",1-SUM(J$8:J168)," ")))))</f>
        <v xml:space="preserve"> </v>
      </c>
      <c r="K169" s="1">
        <f>IF(C$4=0,0,(SUM(D$8:D169)/C$4))</f>
        <v>0</v>
      </c>
      <c r="L169" s="9" t="str">
        <f t="shared" si="51"/>
        <v xml:space="preserve"> </v>
      </c>
      <c r="M169" s="2" t="str">
        <f>IF(U169=2,K169,IF(W169=2,K169-SUM(M$8:M168),IF(X169=2,K169-SUM(M$8:M168),IF(X168=2,1-SUM(M$8:M168)," "))))</f>
        <v xml:space="preserve"> </v>
      </c>
      <c r="N169" s="1" t="str">
        <f t="shared" si="52"/>
        <v xml:space="preserve"> </v>
      </c>
      <c r="P169" s="3" t="str">
        <f>IF(O169="Plus",$K169,IF(O169="Basis",$K169-SUM(P$8:P168),IF(O169="Breedte",$K169-SUM(P$8:P168),IF(O168="Breedte",1-SUM(P$8:P168)," "))))</f>
        <v xml:space="preserve"> </v>
      </c>
      <c r="Q169" s="57" t="str">
        <f t="shared" si="67"/>
        <v/>
      </c>
      <c r="R169" s="179">
        <f t="shared" si="53"/>
        <v>150</v>
      </c>
      <c r="S169" s="12">
        <f t="shared" si="62"/>
        <v>69</v>
      </c>
      <c r="T169" s="18">
        <f t="shared" si="54"/>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5"/>
        <v>1</v>
      </c>
      <c r="Z169" s="12">
        <f t="shared" si="56"/>
        <v>1</v>
      </c>
      <c r="AA169" s="12">
        <f t="shared" si="57"/>
        <v>1</v>
      </c>
      <c r="AB169" s="12">
        <f t="shared" si="58"/>
        <v>1</v>
      </c>
      <c r="AD169" s="12">
        <f t="shared" si="63"/>
        <v>69</v>
      </c>
      <c r="AE169" s="18">
        <f t="shared" si="59"/>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0"/>
        <v>1</v>
      </c>
      <c r="AK169" s="12">
        <f t="shared" si="64"/>
        <v>1</v>
      </c>
      <c r="AL169" s="12">
        <f t="shared" si="65"/>
        <v>1</v>
      </c>
      <c r="AM169" s="12">
        <f t="shared" si="66"/>
        <v>1</v>
      </c>
    </row>
    <row r="170" spans="1:39" ht="12" customHeight="1" x14ac:dyDescent="0.25">
      <c r="A170" s="5">
        <f t="shared" si="47"/>
        <v>0</v>
      </c>
      <c r="B170" s="5">
        <f t="shared" si="48"/>
        <v>0</v>
      </c>
      <c r="C170" s="14">
        <f t="shared" si="61"/>
        <v>68</v>
      </c>
      <c r="F170" s="241">
        <f>VLOOKUP(C170,Blad1!$A:$D,4,0)</f>
        <v>149</v>
      </c>
      <c r="G170" s="67" t="str">
        <f t="shared" si="49"/>
        <v/>
      </c>
      <c r="H170" s="4" t="str">
        <f>IF(G170="I",$K170,IF(G170="II",$K170-SUM(H$8:H169),IF(G170="III",$K170-SUM(H$8:H169),IF(G170="IV",$K170-SUM(H$8:H169),IF(G170="V",1-SUM(H$8:H169)," ")))))</f>
        <v xml:space="preserve"> </v>
      </c>
      <c r="I170" s="68" t="str">
        <f t="shared" si="50"/>
        <v/>
      </c>
      <c r="J170" s="43" t="str">
        <f>IF(I170="A",$K170,IF(I170="B",$K170-SUM(J$8:J169),IF(I170="C",$K170-SUM(J$8:J169),IF(I170="D",$K170-SUM(J$8:J169),IF(I170="E",1-SUM(J$8:J169)," ")))))</f>
        <v xml:space="preserve"> </v>
      </c>
      <c r="K170" s="1">
        <f>IF(C$4=0,0,(SUM(D$8:D170)/C$4))</f>
        <v>0</v>
      </c>
      <c r="L170" s="9" t="str">
        <f t="shared" si="51"/>
        <v xml:space="preserve"> </v>
      </c>
      <c r="M170" s="2" t="str">
        <f>IF(U170=2,K170,IF(W170=2,K170-SUM(M$8:M169),IF(X170=2,K170-SUM(M$8:M169),IF(X169=2,1-SUM(M$8:M169)," "))))</f>
        <v xml:space="preserve"> </v>
      </c>
      <c r="N170" s="1" t="str">
        <f t="shared" si="52"/>
        <v xml:space="preserve"> </v>
      </c>
      <c r="P170" s="3" t="str">
        <f>IF(O170="Plus",$K170,IF(O170="Basis",$K170-SUM(P$8:P169),IF(O170="Breedte",$K170-SUM(P$8:P169),IF(O169="Breedte",1-SUM(P$8:P169)," "))))</f>
        <v xml:space="preserve"> </v>
      </c>
      <c r="Q170" s="57" t="str">
        <f t="shared" si="67"/>
        <v/>
      </c>
      <c r="R170" s="179">
        <f t="shared" si="53"/>
        <v>149</v>
      </c>
      <c r="S170" s="12">
        <f t="shared" si="62"/>
        <v>68</v>
      </c>
      <c r="T170" s="18">
        <f t="shared" si="54"/>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5"/>
        <v>1</v>
      </c>
      <c r="Z170" s="12">
        <f t="shared" si="56"/>
        <v>1</v>
      </c>
      <c r="AA170" s="12">
        <f t="shared" si="57"/>
        <v>1</v>
      </c>
      <c r="AB170" s="12">
        <f t="shared" si="58"/>
        <v>1</v>
      </c>
      <c r="AD170" s="12">
        <f t="shared" si="63"/>
        <v>68</v>
      </c>
      <c r="AE170" s="18">
        <f t="shared" si="59"/>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0"/>
        <v>1</v>
      </c>
      <c r="AK170" s="12">
        <f t="shared" si="64"/>
        <v>1</v>
      </c>
      <c r="AL170" s="12">
        <f t="shared" si="65"/>
        <v>1</v>
      </c>
      <c r="AM170" s="12">
        <f t="shared" si="66"/>
        <v>1</v>
      </c>
    </row>
    <row r="171" spans="1:39" ht="12" customHeight="1" x14ac:dyDescent="0.25">
      <c r="A171" s="5">
        <f t="shared" si="47"/>
        <v>0</v>
      </c>
      <c r="B171" s="5">
        <f t="shared" si="48"/>
        <v>0</v>
      </c>
      <c r="C171" s="14">
        <f t="shared" si="61"/>
        <v>67</v>
      </c>
      <c r="F171" s="241">
        <f>VLOOKUP(C171,Blad1!$A:$D,4,0)</f>
        <v>149</v>
      </c>
      <c r="G171" s="67" t="str">
        <f t="shared" si="49"/>
        <v/>
      </c>
      <c r="H171" s="4" t="str">
        <f>IF(G171="I",$K171,IF(G171="II",$K171-SUM(H$8:H170),IF(G171="III",$K171-SUM(H$8:H170),IF(G171="IV",$K171-SUM(H$8:H170),IF(G171="V",1-SUM(H$8:H170)," ")))))</f>
        <v xml:space="preserve"> </v>
      </c>
      <c r="I171" s="68" t="str">
        <f t="shared" si="50"/>
        <v/>
      </c>
      <c r="J171" s="43" t="str">
        <f>IF(I171="A",$K171,IF(I171="B",$K171-SUM(J$8:J170),IF(I171="C",$K171-SUM(J$8:J170),IF(I171="D",$K171-SUM(J$8:J170),IF(I171="E",1-SUM(J$8:J170)," ")))))</f>
        <v xml:space="preserve"> </v>
      </c>
      <c r="K171" s="1">
        <f>IF(C$4=0,0,(SUM(D$8:D171)/C$4))</f>
        <v>0</v>
      </c>
      <c r="L171" s="9" t="str">
        <f t="shared" si="51"/>
        <v xml:space="preserve"> </v>
      </c>
      <c r="M171" s="2" t="str">
        <f>IF(U171=2,K171,IF(W171=2,K171-SUM(M$8:M170),IF(X171=2,K171-SUM(M$8:M170),IF(X170=2,1-SUM(M$8:M170)," "))))</f>
        <v xml:space="preserve"> </v>
      </c>
      <c r="N171" s="1" t="str">
        <f t="shared" si="52"/>
        <v xml:space="preserve"> </v>
      </c>
      <c r="P171" s="3" t="str">
        <f>IF(O171="Plus",$K171,IF(O171="Basis",$K171-SUM(P$8:P170),IF(O171="Breedte",$K171-SUM(P$8:P170),IF(O170="Breedte",1-SUM(P$8:P170)," "))))</f>
        <v xml:space="preserve"> </v>
      </c>
      <c r="Q171" s="57" t="str">
        <f t="shared" si="67"/>
        <v/>
      </c>
      <c r="R171" s="179">
        <f t="shared" si="53"/>
        <v>149</v>
      </c>
      <c r="S171" s="12">
        <f t="shared" si="62"/>
        <v>67</v>
      </c>
      <c r="T171" s="18">
        <f t="shared" si="54"/>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5"/>
        <v>1</v>
      </c>
      <c r="Z171" s="12">
        <f t="shared" si="56"/>
        <v>1</v>
      </c>
      <c r="AA171" s="12">
        <f t="shared" si="57"/>
        <v>1</v>
      </c>
      <c r="AB171" s="12">
        <f t="shared" si="58"/>
        <v>1</v>
      </c>
      <c r="AD171" s="12">
        <f t="shared" si="63"/>
        <v>67</v>
      </c>
      <c r="AE171" s="18">
        <f t="shared" si="59"/>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0"/>
        <v>1</v>
      </c>
      <c r="AK171" s="12">
        <f t="shared" si="64"/>
        <v>1</v>
      </c>
      <c r="AL171" s="12">
        <f t="shared" si="65"/>
        <v>1</v>
      </c>
      <c r="AM171" s="12">
        <f t="shared" si="66"/>
        <v>1</v>
      </c>
    </row>
    <row r="172" spans="1:39" ht="12" customHeight="1" x14ac:dyDescent="0.25">
      <c r="A172" s="5">
        <f t="shared" si="47"/>
        <v>0</v>
      </c>
      <c r="B172" s="5">
        <f t="shared" si="48"/>
        <v>0</v>
      </c>
      <c r="C172" s="14">
        <f t="shared" si="61"/>
        <v>66</v>
      </c>
      <c r="F172" s="241">
        <f>VLOOKUP(C172,Blad1!$A:$D,4,0)</f>
        <v>148</v>
      </c>
      <c r="G172" s="67" t="str">
        <f t="shared" si="49"/>
        <v/>
      </c>
      <c r="H172" s="4" t="str">
        <f>IF(G172="I",$K172,IF(G172="II",$K172-SUM(H$8:H171),IF(G172="III",$K172-SUM(H$8:H171),IF(G172="IV",$K172-SUM(H$8:H171),IF(G172="V",1-SUM(H$8:H171)," ")))))</f>
        <v xml:space="preserve"> </v>
      </c>
      <c r="I172" s="68" t="str">
        <f t="shared" si="50"/>
        <v/>
      </c>
      <c r="J172" s="43" t="str">
        <f>IF(I172="A",$K172,IF(I172="B",$K172-SUM(J$8:J171),IF(I172="C",$K172-SUM(J$8:J171),IF(I172="D",$K172-SUM(J$8:J171),IF(I172="E",1-SUM(J$8:J171)," ")))))</f>
        <v xml:space="preserve"> </v>
      </c>
      <c r="K172" s="1">
        <f>IF(C$4=0,0,(SUM(D$8:D172)/C$4))</f>
        <v>0</v>
      </c>
      <c r="L172" s="9" t="str">
        <f t="shared" si="51"/>
        <v xml:space="preserve"> </v>
      </c>
      <c r="M172" s="2" t="str">
        <f>IF(U172=2,K172,IF(W172=2,K172-SUM(M$8:M171),IF(X172=2,K172-SUM(M$8:M171),IF(X171=2,1-SUM(M$8:M171)," "))))</f>
        <v xml:space="preserve"> </v>
      </c>
      <c r="N172" s="1" t="str">
        <f t="shared" si="52"/>
        <v xml:space="preserve"> </v>
      </c>
      <c r="P172" s="3" t="str">
        <f>IF(O172="Plus",$K172,IF(O172="Basis",$K172-SUM(P$8:P171),IF(O172="Breedte",$K172-SUM(P$8:P171),IF(O171="Breedte",1-SUM(P$8:P171)," "))))</f>
        <v xml:space="preserve"> </v>
      </c>
      <c r="Q172" s="57" t="str">
        <f t="shared" si="67"/>
        <v/>
      </c>
      <c r="R172" s="179">
        <f t="shared" si="53"/>
        <v>148</v>
      </c>
      <c r="S172" s="12">
        <f t="shared" si="62"/>
        <v>66</v>
      </c>
      <c r="T172" s="18">
        <f t="shared" si="54"/>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5"/>
        <v>1</v>
      </c>
      <c r="Z172" s="12">
        <f t="shared" si="56"/>
        <v>1</v>
      </c>
      <c r="AA172" s="12">
        <f t="shared" si="57"/>
        <v>1</v>
      </c>
      <c r="AB172" s="12">
        <f t="shared" si="58"/>
        <v>1</v>
      </c>
      <c r="AD172" s="12">
        <f t="shared" si="63"/>
        <v>66</v>
      </c>
      <c r="AE172" s="18">
        <f t="shared" si="59"/>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0"/>
        <v>1</v>
      </c>
      <c r="AK172" s="12">
        <f t="shared" si="64"/>
        <v>1</v>
      </c>
      <c r="AL172" s="12">
        <f t="shared" si="65"/>
        <v>1</v>
      </c>
      <c r="AM172" s="12">
        <f t="shared" si="66"/>
        <v>1</v>
      </c>
    </row>
    <row r="173" spans="1:39" ht="12" customHeight="1" x14ac:dyDescent="0.25">
      <c r="A173" s="5">
        <f t="shared" si="47"/>
        <v>0</v>
      </c>
      <c r="B173" s="5">
        <f t="shared" si="48"/>
        <v>0</v>
      </c>
      <c r="C173" s="14">
        <f t="shared" si="61"/>
        <v>65</v>
      </c>
      <c r="F173" s="241">
        <f>VLOOKUP(C173,Blad1!$A:$D,4,0)</f>
        <v>148</v>
      </c>
      <c r="G173" s="67" t="str">
        <f t="shared" si="49"/>
        <v/>
      </c>
      <c r="H173" s="4" t="str">
        <f>IF(G173="I",$K173,IF(G173="II",$K173-SUM(H$8:H172),IF(G173="III",$K173-SUM(H$8:H172),IF(G173="IV",$K173-SUM(H$8:H172),IF(G173="V",1-SUM(H$8:H172)," ")))))</f>
        <v xml:space="preserve"> </v>
      </c>
      <c r="I173" s="68" t="str">
        <f t="shared" si="50"/>
        <v/>
      </c>
      <c r="J173" s="43" t="str">
        <f>IF(I173="A",$K173,IF(I173="B",$K173-SUM(J$8:J172),IF(I173="C",$K173-SUM(J$8:J172),IF(I173="D",$K173-SUM(J$8:J172),IF(I173="E",1-SUM(J$8:J172)," ")))))</f>
        <v xml:space="preserve"> </v>
      </c>
      <c r="K173" s="1">
        <f>IF(C$4=0,0,(SUM(D$8:D173)/C$4))</f>
        <v>0</v>
      </c>
      <c r="L173" s="9" t="str">
        <f t="shared" si="51"/>
        <v xml:space="preserve"> </v>
      </c>
      <c r="M173" s="2" t="str">
        <f>IF(U173=2,K173,IF(W173=2,K173-SUM(M$8:M172),IF(X173=2,K173-SUM(M$8:M172),IF(X172=2,1-SUM(M$8:M172)," "))))</f>
        <v xml:space="preserve"> </v>
      </c>
      <c r="N173" s="1" t="str">
        <f t="shared" si="52"/>
        <v xml:space="preserve"> </v>
      </c>
      <c r="P173" s="3" t="str">
        <f>IF(O173="Plus",$K173,IF(O173="Basis",$K173-SUM(P$8:P172),IF(O173="Breedte",$K173-SUM(P$8:P172),IF(O172="Breedte",1-SUM(P$8:P172)," "))))</f>
        <v xml:space="preserve"> </v>
      </c>
      <c r="Q173" s="57" t="str">
        <f t="shared" si="67"/>
        <v/>
      </c>
      <c r="R173" s="179">
        <f t="shared" si="53"/>
        <v>148</v>
      </c>
      <c r="S173" s="12">
        <f t="shared" si="62"/>
        <v>65</v>
      </c>
      <c r="T173" s="18">
        <f t="shared" si="54"/>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5"/>
        <v>1</v>
      </c>
      <c r="Z173" s="12">
        <f t="shared" si="56"/>
        <v>1</v>
      </c>
      <c r="AA173" s="12">
        <f t="shared" si="57"/>
        <v>1</v>
      </c>
      <c r="AB173" s="12">
        <f t="shared" si="58"/>
        <v>1</v>
      </c>
      <c r="AD173" s="12">
        <f t="shared" si="63"/>
        <v>65</v>
      </c>
      <c r="AE173" s="18">
        <f t="shared" si="59"/>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0"/>
        <v>1</v>
      </c>
      <c r="AK173" s="12">
        <f t="shared" si="64"/>
        <v>1</v>
      </c>
      <c r="AL173" s="12">
        <f t="shared" si="65"/>
        <v>1</v>
      </c>
      <c r="AM173" s="12">
        <f t="shared" si="66"/>
        <v>1</v>
      </c>
    </row>
    <row r="174" spans="1:39" ht="12" customHeight="1" x14ac:dyDescent="0.25">
      <c r="A174" s="5">
        <f t="shared" si="47"/>
        <v>0</v>
      </c>
      <c r="B174" s="5">
        <f t="shared" si="48"/>
        <v>0</v>
      </c>
      <c r="C174" s="14">
        <f t="shared" si="61"/>
        <v>64</v>
      </c>
      <c r="F174" s="241">
        <f>VLOOKUP(C174,Blad1!$A:$D,4,0)</f>
        <v>147</v>
      </c>
      <c r="G174" s="67" t="str">
        <f t="shared" si="49"/>
        <v/>
      </c>
      <c r="H174" s="4" t="str">
        <f>IF(G174="I",$K174,IF(G174="II",$K174-SUM(H$8:H173),IF(G174="III",$K174-SUM(H$8:H173),IF(G174="IV",$K174-SUM(H$8:H173),IF(G174="V",1-SUM(H$8:H173)," ")))))</f>
        <v xml:space="preserve"> </v>
      </c>
      <c r="I174" s="68" t="str">
        <f t="shared" si="50"/>
        <v/>
      </c>
      <c r="J174" s="43" t="str">
        <f>IF(I174="A",$K174,IF(I174="B",$K174-SUM(J$8:J173),IF(I174="C",$K174-SUM(J$8:J173),IF(I174="D",$K174-SUM(J$8:J173),IF(I174="E",1-SUM(J$8:J173)," ")))))</f>
        <v xml:space="preserve"> </v>
      </c>
      <c r="K174" s="1">
        <f>IF(C$4=0,0,(SUM(D$8:D174)/C$4))</f>
        <v>0</v>
      </c>
      <c r="L174" s="9" t="str">
        <f t="shared" si="51"/>
        <v xml:space="preserve"> </v>
      </c>
      <c r="M174" s="2" t="str">
        <f>IF(U174=2,K174,IF(W174=2,K174-SUM(M$8:M173),IF(X174=2,K174-SUM(M$8:M173),IF(X173=2,1-SUM(M$8:M173)," "))))</f>
        <v xml:space="preserve"> </v>
      </c>
      <c r="N174" s="1" t="str">
        <f t="shared" si="52"/>
        <v xml:space="preserve"> </v>
      </c>
      <c r="P174" s="3" t="str">
        <f>IF(O174="Plus",$K174,IF(O174="Basis",$K174-SUM(P$8:P173),IF(O174="Breedte",$K174-SUM(P$8:P173),IF(O173="Breedte",1-SUM(P$8:P173)," "))))</f>
        <v xml:space="preserve"> </v>
      </c>
      <c r="Q174" s="57" t="str">
        <f t="shared" si="67"/>
        <v/>
      </c>
      <c r="R174" s="179">
        <f t="shared" si="53"/>
        <v>147</v>
      </c>
      <c r="S174" s="12">
        <f t="shared" si="62"/>
        <v>64</v>
      </c>
      <c r="T174" s="18">
        <f t="shared" si="54"/>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5"/>
        <v>1</v>
      </c>
      <c r="Z174" s="12">
        <f t="shared" si="56"/>
        <v>1</v>
      </c>
      <c r="AA174" s="12">
        <f t="shared" si="57"/>
        <v>1</v>
      </c>
      <c r="AB174" s="12">
        <f t="shared" si="58"/>
        <v>1</v>
      </c>
      <c r="AD174" s="12">
        <f t="shared" si="63"/>
        <v>64</v>
      </c>
      <c r="AE174" s="18">
        <f t="shared" si="59"/>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0"/>
        <v>1</v>
      </c>
      <c r="AK174" s="12">
        <f t="shared" si="64"/>
        <v>1</v>
      </c>
      <c r="AL174" s="12">
        <f t="shared" si="65"/>
        <v>1</v>
      </c>
      <c r="AM174" s="12">
        <f t="shared" si="66"/>
        <v>1</v>
      </c>
    </row>
    <row r="175" spans="1:39" ht="12" customHeight="1" x14ac:dyDescent="0.25">
      <c r="A175" s="5">
        <f t="shared" si="47"/>
        <v>0</v>
      </c>
      <c r="B175" s="5">
        <f t="shared" si="48"/>
        <v>0</v>
      </c>
      <c r="C175" s="14">
        <f t="shared" si="61"/>
        <v>63</v>
      </c>
      <c r="F175" s="241">
        <f>VLOOKUP(C175,Blad1!$A:$D,4,0)</f>
        <v>147</v>
      </c>
      <c r="G175" s="67" t="str">
        <f t="shared" si="49"/>
        <v/>
      </c>
      <c r="H175" s="4" t="str">
        <f>IF(G175="I",$K175,IF(G175="II",$K175-SUM(H$8:H174),IF(G175="III",$K175-SUM(H$8:H174),IF(G175="IV",$K175-SUM(H$8:H174),IF(G175="V",1-SUM(H$8:H174)," ")))))</f>
        <v xml:space="preserve"> </v>
      </c>
      <c r="I175" s="68" t="str">
        <f t="shared" si="50"/>
        <v/>
      </c>
      <c r="J175" s="43" t="str">
        <f>IF(I175="A",$K175,IF(I175="B",$K175-SUM(J$8:J174),IF(I175="C",$K175-SUM(J$8:J174),IF(I175="D",$K175-SUM(J$8:J174),IF(I175="E",1-SUM(J$8:J174)," ")))))</f>
        <v xml:space="preserve"> </v>
      </c>
      <c r="K175" s="1">
        <f>IF(C$4=0,0,(SUM(D$8:D175)/C$4))</f>
        <v>0</v>
      </c>
      <c r="L175" s="9" t="str">
        <f t="shared" si="51"/>
        <v xml:space="preserve"> </v>
      </c>
      <c r="M175" s="2" t="str">
        <f>IF(U175=2,K175,IF(W175=2,K175-SUM(M$8:M174),IF(X175=2,K175-SUM(M$8:M174),IF(X174=2,1-SUM(M$8:M174)," "))))</f>
        <v xml:space="preserve"> </v>
      </c>
      <c r="N175" s="1" t="str">
        <f t="shared" si="52"/>
        <v xml:space="preserve"> </v>
      </c>
      <c r="P175" s="3" t="str">
        <f>IF(O175="Plus",$K175,IF(O175="Basis",$K175-SUM(P$8:P174),IF(O175="Breedte",$K175-SUM(P$8:P174),IF(O174="Breedte",1-SUM(P$8:P174)," "))))</f>
        <v xml:space="preserve"> </v>
      </c>
      <c r="Q175" s="57" t="str">
        <f t="shared" si="67"/>
        <v/>
      </c>
      <c r="R175" s="179">
        <f t="shared" si="53"/>
        <v>147</v>
      </c>
      <c r="S175" s="12">
        <f t="shared" si="62"/>
        <v>63</v>
      </c>
      <c r="T175" s="18">
        <f t="shared" si="54"/>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5"/>
        <v>1</v>
      </c>
      <c r="Z175" s="12">
        <f t="shared" si="56"/>
        <v>1</v>
      </c>
      <c r="AA175" s="12">
        <f t="shared" si="57"/>
        <v>1</v>
      </c>
      <c r="AB175" s="12">
        <f t="shared" si="58"/>
        <v>1</v>
      </c>
      <c r="AD175" s="12">
        <f t="shared" si="63"/>
        <v>63</v>
      </c>
      <c r="AE175" s="18">
        <f t="shared" si="59"/>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0"/>
        <v>1</v>
      </c>
      <c r="AK175" s="12">
        <f t="shared" si="64"/>
        <v>1</v>
      </c>
      <c r="AL175" s="12">
        <f t="shared" si="65"/>
        <v>1</v>
      </c>
      <c r="AM175" s="12">
        <f t="shared" si="66"/>
        <v>1</v>
      </c>
    </row>
    <row r="176" spans="1:39" ht="12" customHeight="1" x14ac:dyDescent="0.25">
      <c r="A176" s="5">
        <f t="shared" si="47"/>
        <v>0</v>
      </c>
      <c r="B176" s="5">
        <f t="shared" si="48"/>
        <v>0</v>
      </c>
      <c r="C176" s="14">
        <f t="shared" si="61"/>
        <v>62</v>
      </c>
      <c r="F176" s="241">
        <f>VLOOKUP(C176,Blad1!$A:$D,4,0)</f>
        <v>146</v>
      </c>
      <c r="G176" s="67" t="str">
        <f t="shared" si="49"/>
        <v/>
      </c>
      <c r="H176" s="4" t="str">
        <f>IF(G176="I",$K176,IF(G176="II",$K176-SUM(H$8:H175),IF(G176="III",$K176-SUM(H$8:H175),IF(G176="IV",$K176-SUM(H$8:H175),IF(G176="V",1-SUM(H$8:H175)," ")))))</f>
        <v xml:space="preserve"> </v>
      </c>
      <c r="I176" s="68" t="str">
        <f t="shared" si="50"/>
        <v/>
      </c>
      <c r="J176" s="43" t="str">
        <f>IF(I176="A",$K176,IF(I176="B",$K176-SUM(J$8:J175),IF(I176="C",$K176-SUM(J$8:J175),IF(I176="D",$K176-SUM(J$8:J175),IF(I176="E",1-SUM(J$8:J175)," ")))))</f>
        <v xml:space="preserve"> </v>
      </c>
      <c r="K176" s="1">
        <f>IF(C$4=0,0,(SUM(D$8:D176)/C$4))</f>
        <v>0</v>
      </c>
      <c r="L176" s="9" t="str">
        <f t="shared" si="51"/>
        <v xml:space="preserve"> </v>
      </c>
      <c r="M176" s="2" t="str">
        <f>IF(U176=2,K176,IF(W176=2,K176-SUM(M$8:M175),IF(X176=2,K176-SUM(M$8:M175),IF(X175=2,1-SUM(M$8:M175)," "))))</f>
        <v xml:space="preserve"> </v>
      </c>
      <c r="N176" s="1" t="str">
        <f t="shared" si="52"/>
        <v xml:space="preserve"> </v>
      </c>
      <c r="P176" s="3" t="str">
        <f>IF(O176="Plus",$K176,IF(O176="Basis",$K176-SUM(P$8:P175),IF(O176="Breedte",$K176-SUM(P$8:P175),IF(O175="Breedte",1-SUM(P$8:P175)," "))))</f>
        <v xml:space="preserve"> </v>
      </c>
      <c r="Q176" s="57" t="str">
        <f t="shared" si="67"/>
        <v/>
      </c>
      <c r="R176" s="179">
        <f t="shared" si="53"/>
        <v>146</v>
      </c>
      <c r="S176" s="12">
        <f t="shared" si="62"/>
        <v>62</v>
      </c>
      <c r="T176" s="18">
        <f t="shared" si="54"/>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5"/>
        <v>1</v>
      </c>
      <c r="Z176" s="12">
        <f t="shared" si="56"/>
        <v>1</v>
      </c>
      <c r="AA176" s="12">
        <f t="shared" si="57"/>
        <v>1</v>
      </c>
      <c r="AB176" s="12">
        <f t="shared" si="58"/>
        <v>1</v>
      </c>
      <c r="AD176" s="12">
        <f t="shared" si="63"/>
        <v>62</v>
      </c>
      <c r="AE176" s="18">
        <f t="shared" si="59"/>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0"/>
        <v>1</v>
      </c>
      <c r="AK176" s="12">
        <f t="shared" si="64"/>
        <v>1</v>
      </c>
      <c r="AL176" s="12">
        <f t="shared" si="65"/>
        <v>1</v>
      </c>
      <c r="AM176" s="12">
        <f t="shared" si="66"/>
        <v>1</v>
      </c>
    </row>
    <row r="177" spans="1:39" ht="12" customHeight="1" x14ac:dyDescent="0.25">
      <c r="A177" s="5">
        <f t="shared" si="47"/>
        <v>0</v>
      </c>
      <c r="B177" s="5">
        <f t="shared" si="48"/>
        <v>0</v>
      </c>
      <c r="C177" s="14">
        <f t="shared" si="61"/>
        <v>61</v>
      </c>
      <c r="F177" s="241">
        <f>VLOOKUP(C177,Blad1!$A:$D,4,0)</f>
        <v>146</v>
      </c>
      <c r="G177" s="67" t="str">
        <f t="shared" si="49"/>
        <v/>
      </c>
      <c r="H177" s="4" t="str">
        <f>IF(G177="I",$K177,IF(G177="II",$K177-SUM(H$8:H176),IF(G177="III",$K177-SUM(H$8:H176),IF(G177="IV",$K177-SUM(H$8:H176),IF(G177="V",1-SUM(H$8:H176)," ")))))</f>
        <v xml:space="preserve"> </v>
      </c>
      <c r="I177" s="68" t="str">
        <f t="shared" si="50"/>
        <v/>
      </c>
      <c r="J177" s="43" t="str">
        <f>IF(I177="A",$K177,IF(I177="B",$K177-SUM(J$8:J176),IF(I177="C",$K177-SUM(J$8:J176),IF(I177="D",$K177-SUM(J$8:J176),IF(I177="E",1-SUM(J$8:J176)," ")))))</f>
        <v xml:space="preserve"> </v>
      </c>
      <c r="K177" s="1">
        <f>IF(C$4=0,0,(SUM(D$8:D177)/C$4))</f>
        <v>0</v>
      </c>
      <c r="L177" s="9" t="str">
        <f t="shared" si="51"/>
        <v xml:space="preserve"> </v>
      </c>
      <c r="M177" s="2" t="str">
        <f>IF(U177=2,K177,IF(W177=2,K177-SUM(M$8:M176),IF(X177=2,K177-SUM(M$8:M176),IF(X176=2,1-SUM(M$8:M176)," "))))</f>
        <v xml:space="preserve"> </v>
      </c>
      <c r="N177" s="1" t="str">
        <f t="shared" si="52"/>
        <v xml:space="preserve"> </v>
      </c>
      <c r="P177" s="3" t="str">
        <f>IF(O177="Plus",$K177,IF(O177="Basis",$K177-SUM(P$8:P176),IF(O177="Breedte",$K177-SUM(P$8:P176),IF(O176="Breedte",1-SUM(P$8:P176)," "))))</f>
        <v xml:space="preserve"> </v>
      </c>
      <c r="Q177" s="57" t="str">
        <f t="shared" si="67"/>
        <v/>
      </c>
      <c r="R177" s="179">
        <f t="shared" si="53"/>
        <v>146</v>
      </c>
      <c r="S177" s="12">
        <f t="shared" si="62"/>
        <v>61</v>
      </c>
      <c r="T177" s="18">
        <f t="shared" si="54"/>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5"/>
        <v>1</v>
      </c>
      <c r="Z177" s="12">
        <f t="shared" si="56"/>
        <v>1</v>
      </c>
      <c r="AA177" s="12">
        <f t="shared" si="57"/>
        <v>1</v>
      </c>
      <c r="AB177" s="12">
        <f t="shared" si="58"/>
        <v>1</v>
      </c>
      <c r="AD177" s="12">
        <f t="shared" si="63"/>
        <v>61</v>
      </c>
      <c r="AE177" s="18">
        <f t="shared" si="59"/>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0"/>
        <v>1</v>
      </c>
      <c r="AK177" s="12">
        <f t="shared" si="64"/>
        <v>1</v>
      </c>
      <c r="AL177" s="12">
        <f t="shared" si="65"/>
        <v>1</v>
      </c>
      <c r="AM177" s="12">
        <f t="shared" si="66"/>
        <v>1</v>
      </c>
    </row>
    <row r="178" spans="1:39" ht="12" customHeight="1" x14ac:dyDescent="0.25">
      <c r="A178" s="5">
        <f t="shared" si="47"/>
        <v>0</v>
      </c>
      <c r="B178" s="5">
        <f t="shared" si="48"/>
        <v>0</v>
      </c>
      <c r="C178" s="14">
        <f t="shared" si="61"/>
        <v>60</v>
      </c>
      <c r="F178" s="241">
        <f>VLOOKUP(C178,Blad1!$A:$D,4,0)</f>
        <v>145</v>
      </c>
      <c r="G178" s="67" t="str">
        <f t="shared" si="49"/>
        <v/>
      </c>
      <c r="H178" s="4" t="str">
        <f>IF(G178="I",$K178,IF(G178="II",$K178-SUM(H$8:H177),IF(G178="III",$K178-SUM(H$8:H177),IF(G178="IV",$K178-SUM(H$8:H177),IF(G178="V",1-SUM(H$8:H177)," ")))))</f>
        <v xml:space="preserve"> </v>
      </c>
      <c r="I178" s="68" t="str">
        <f t="shared" si="50"/>
        <v/>
      </c>
      <c r="J178" s="43" t="str">
        <f>IF(I178="A",$K178,IF(I178="B",$K178-SUM(J$8:J177),IF(I178="C",$K178-SUM(J$8:J177),IF(I178="D",$K178-SUM(J$8:J177),IF(I178="E",1-SUM(J$8:J177)," ")))))</f>
        <v xml:space="preserve"> </v>
      </c>
      <c r="K178" s="1">
        <f>IF(C$4=0,0,(SUM(D$8:D178)/C$4))</f>
        <v>0</v>
      </c>
      <c r="L178" s="9" t="str">
        <f t="shared" si="51"/>
        <v xml:space="preserve"> </v>
      </c>
      <c r="M178" s="2" t="str">
        <f>IF(U178=2,K178,IF(W178=2,K178-SUM(M$8:M177),IF(X178=2,K178-SUM(M$8:M177),IF(X177=2,1-SUM(M$8:M177)," "))))</f>
        <v xml:space="preserve"> </v>
      </c>
      <c r="N178" s="1" t="str">
        <f t="shared" si="52"/>
        <v xml:space="preserve"> </v>
      </c>
      <c r="P178" s="3" t="str">
        <f>IF(O178="Plus",$K178,IF(O178="Basis",$K178-SUM(P$8:P177),IF(O178="Breedte",$K178-SUM(P$8:P177),IF(O177="Breedte",1-SUM(P$8:P177)," "))))</f>
        <v xml:space="preserve"> </v>
      </c>
      <c r="Q178" s="57" t="str">
        <f t="shared" si="67"/>
        <v/>
      </c>
      <c r="R178" s="179">
        <f t="shared" si="53"/>
        <v>145</v>
      </c>
      <c r="S178" s="12">
        <f t="shared" si="62"/>
        <v>60</v>
      </c>
      <c r="T178" s="18">
        <f t="shared" si="54"/>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5"/>
        <v>1</v>
      </c>
      <c r="Z178" s="12">
        <f t="shared" si="56"/>
        <v>1</v>
      </c>
      <c r="AA178" s="12">
        <f t="shared" si="57"/>
        <v>1</v>
      </c>
      <c r="AB178" s="12">
        <f t="shared" si="58"/>
        <v>1</v>
      </c>
      <c r="AD178" s="12">
        <f t="shared" si="63"/>
        <v>60</v>
      </c>
      <c r="AE178" s="18">
        <f t="shared" si="59"/>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0"/>
        <v>1</v>
      </c>
      <c r="AK178" s="12">
        <f t="shared" si="64"/>
        <v>1</v>
      </c>
      <c r="AL178" s="12">
        <f t="shared" si="65"/>
        <v>1</v>
      </c>
      <c r="AM178" s="12">
        <f t="shared" si="66"/>
        <v>1</v>
      </c>
    </row>
    <row r="179" spans="1:39" ht="12" customHeight="1" x14ac:dyDescent="0.25">
      <c r="A179" s="5">
        <f t="shared" si="47"/>
        <v>0</v>
      </c>
      <c r="B179" s="5">
        <f t="shared" si="48"/>
        <v>0</v>
      </c>
      <c r="C179" s="14">
        <f t="shared" si="61"/>
        <v>59</v>
      </c>
      <c r="F179" s="241">
        <f>VLOOKUP(C179,Blad1!$A:$D,4,0)</f>
        <v>145</v>
      </c>
      <c r="G179" s="67" t="str">
        <f t="shared" si="49"/>
        <v/>
      </c>
      <c r="H179" s="4" t="str">
        <f>IF(G179="I",$K179,IF(G179="II",$K179-SUM(H$8:H178),IF(G179="III",$K179-SUM(H$8:H178),IF(G179="IV",$K179-SUM(H$8:H178),IF(G179="V",1-SUM(H$8:H178)," ")))))</f>
        <v xml:space="preserve"> </v>
      </c>
      <c r="I179" s="68" t="str">
        <f t="shared" si="50"/>
        <v/>
      </c>
      <c r="J179" s="43" t="str">
        <f>IF(I179="A",$K179,IF(I179="B",$K179-SUM(J$8:J178),IF(I179="C",$K179-SUM(J$8:J178),IF(I179="D",$K179-SUM(J$8:J178),IF(I179="E",1-SUM(J$8:J178)," ")))))</f>
        <v xml:space="preserve"> </v>
      </c>
      <c r="K179" s="1">
        <f>IF(C$4=0,0,(SUM(D$8:D179)/C$4))</f>
        <v>0</v>
      </c>
      <c r="L179" s="9" t="str">
        <f t="shared" si="51"/>
        <v xml:space="preserve"> </v>
      </c>
      <c r="M179" s="2" t="str">
        <f>IF(U179=2,K179,IF(W179=2,K179-SUM(M$8:M178),IF(X179=2,K179-SUM(M$8:M178),IF(X178=2,1-SUM(M$8:M178)," "))))</f>
        <v xml:space="preserve"> </v>
      </c>
      <c r="N179" s="1" t="str">
        <f t="shared" si="52"/>
        <v xml:space="preserve"> </v>
      </c>
      <c r="P179" s="3" t="str">
        <f>IF(O179="Plus",$K179,IF(O179="Basis",$K179-SUM(P$8:P178),IF(O179="Breedte",$K179-SUM(P$8:P178),IF(O178="Breedte",1-SUM(P$8:P178)," "))))</f>
        <v xml:space="preserve"> </v>
      </c>
      <c r="Q179" s="57" t="str">
        <f t="shared" si="67"/>
        <v/>
      </c>
      <c r="R179" s="179">
        <f t="shared" si="53"/>
        <v>145</v>
      </c>
      <c r="S179" s="12">
        <f t="shared" si="62"/>
        <v>59</v>
      </c>
      <c r="T179" s="18">
        <f t="shared" si="54"/>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5"/>
        <v>1</v>
      </c>
      <c r="Z179" s="12">
        <f t="shared" si="56"/>
        <v>1</v>
      </c>
      <c r="AA179" s="12">
        <f t="shared" si="57"/>
        <v>1</v>
      </c>
      <c r="AB179" s="12">
        <f t="shared" si="58"/>
        <v>1</v>
      </c>
      <c r="AD179" s="12">
        <f t="shared" si="63"/>
        <v>59</v>
      </c>
      <c r="AE179" s="18">
        <f t="shared" si="59"/>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0"/>
        <v>1</v>
      </c>
      <c r="AK179" s="12">
        <f t="shared" si="64"/>
        <v>1</v>
      </c>
      <c r="AL179" s="12">
        <f t="shared" si="65"/>
        <v>1</v>
      </c>
      <c r="AM179" s="12">
        <f t="shared" si="66"/>
        <v>1</v>
      </c>
    </row>
    <row r="180" spans="1:39" ht="12" customHeight="1" x14ac:dyDescent="0.25">
      <c r="A180" s="5">
        <f t="shared" si="47"/>
        <v>0</v>
      </c>
      <c r="B180" s="5">
        <f t="shared" si="48"/>
        <v>0</v>
      </c>
      <c r="C180" s="14">
        <f t="shared" si="61"/>
        <v>58</v>
      </c>
      <c r="F180" s="241">
        <f>VLOOKUP(C180,Blad1!$A:$D,4,0)</f>
        <v>144</v>
      </c>
      <c r="G180" s="67" t="str">
        <f t="shared" si="49"/>
        <v/>
      </c>
      <c r="H180" s="4" t="str">
        <f>IF(G180="I",$K180,IF(G180="II",$K180-SUM(H$8:H179),IF(G180="III",$K180-SUM(H$8:H179),IF(G180="IV",$K180-SUM(H$8:H179),IF(G180="V",1-SUM(H$8:H179)," ")))))</f>
        <v xml:space="preserve"> </v>
      </c>
      <c r="I180" s="68" t="str">
        <f t="shared" si="50"/>
        <v/>
      </c>
      <c r="J180" s="43" t="str">
        <f>IF(I180="A",$K180,IF(I180="B",$K180-SUM(J$8:J179),IF(I180="C",$K180-SUM(J$8:J179),IF(I180="D",$K180-SUM(J$8:J179),IF(I180="E",1-SUM(J$8:J179)," ")))))</f>
        <v xml:space="preserve"> </v>
      </c>
      <c r="K180" s="1">
        <f>IF(C$4=0,0,(SUM(D$8:D180)/C$4))</f>
        <v>0</v>
      </c>
      <c r="L180" s="9" t="str">
        <f t="shared" si="51"/>
        <v xml:space="preserve"> </v>
      </c>
      <c r="M180" s="2" t="str">
        <f>IF(U180=2,K180,IF(W180=2,K180-SUM(M$8:M179),IF(X180=2,K180-SUM(M$8:M179),IF(X179=2,1-SUM(M$8:M179)," "))))</f>
        <v xml:space="preserve"> </v>
      </c>
      <c r="N180" s="1" t="str">
        <f t="shared" si="52"/>
        <v xml:space="preserve"> </v>
      </c>
      <c r="P180" s="3" t="str">
        <f>IF(O180="Plus",$K180,IF(O180="Basis",$K180-SUM(P$8:P179),IF(O180="Breedte",$K180-SUM(P$8:P179),IF(O179="Breedte",1-SUM(P$8:P179)," "))))</f>
        <v xml:space="preserve"> </v>
      </c>
      <c r="Q180" s="57" t="str">
        <f t="shared" si="67"/>
        <v/>
      </c>
      <c r="R180" s="179">
        <f t="shared" si="53"/>
        <v>144</v>
      </c>
      <c r="S180" s="12">
        <f t="shared" si="62"/>
        <v>58</v>
      </c>
      <c r="T180" s="18">
        <f t="shared" si="54"/>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5"/>
        <v>1</v>
      </c>
      <c r="Z180" s="12">
        <f t="shared" si="56"/>
        <v>1</v>
      </c>
      <c r="AA180" s="12">
        <f t="shared" si="57"/>
        <v>1</v>
      </c>
      <c r="AB180" s="12">
        <f t="shared" si="58"/>
        <v>1</v>
      </c>
      <c r="AD180" s="12">
        <f t="shared" si="63"/>
        <v>58</v>
      </c>
      <c r="AE180" s="18">
        <f t="shared" si="59"/>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0"/>
        <v>1</v>
      </c>
      <c r="AK180" s="12">
        <f t="shared" si="64"/>
        <v>1</v>
      </c>
      <c r="AL180" s="12">
        <f t="shared" si="65"/>
        <v>1</v>
      </c>
      <c r="AM180" s="12">
        <f t="shared" si="66"/>
        <v>1</v>
      </c>
    </row>
    <row r="181" spans="1:39" ht="12" customHeight="1" x14ac:dyDescent="0.25">
      <c r="A181" s="5">
        <f t="shared" si="47"/>
        <v>25</v>
      </c>
      <c r="B181" s="5">
        <f t="shared" si="48"/>
        <v>0</v>
      </c>
      <c r="C181" s="14">
        <f t="shared" si="61"/>
        <v>57</v>
      </c>
      <c r="F181" s="241">
        <f>VLOOKUP(C181,Blad1!$A:$D,4,0)</f>
        <v>144</v>
      </c>
      <c r="G181" s="67" t="str">
        <f t="shared" si="49"/>
        <v/>
      </c>
      <c r="H181" s="4" t="str">
        <f>IF(G181="I",$K181,IF(G181="II",$K181-SUM(H$8:H180),IF(G181="III",$K181-SUM(H$8:H180),IF(G181="IV",$K181-SUM(H$8:H180),IF(G181="V",1-SUM(H$8:H180)," ")))))</f>
        <v xml:space="preserve"> </v>
      </c>
      <c r="I181" s="68" t="str">
        <f t="shared" si="50"/>
        <v>A</v>
      </c>
      <c r="J181" s="43">
        <f>IF(I181="A",$K181,IF(I181="B",$K181-SUM(J$8:J180),IF(I181="C",$K181-SUM(J$8:J180),IF(I181="D",$K181-SUM(J$8:J180),IF(I181="E",1-SUM(J$8:J180)," ")))))</f>
        <v>0</v>
      </c>
      <c r="K181" s="1">
        <f>IF(C$4=0,0,(SUM(D$8:D181)/C$4))</f>
        <v>0</v>
      </c>
      <c r="L181" s="9" t="str">
        <f t="shared" si="51"/>
        <v xml:space="preserve"> </v>
      </c>
      <c r="M181" s="2" t="str">
        <f>IF(U181=2,K181,IF(W181=2,K181-SUM(M$8:M180),IF(X181=2,K181-SUM(M$8:M180),IF(X180=2,1-SUM(M$8:M180)," "))))</f>
        <v xml:space="preserve"> </v>
      </c>
      <c r="N181" s="1" t="str">
        <f t="shared" si="52"/>
        <v xml:space="preserve"> </v>
      </c>
      <c r="P181" s="3" t="str">
        <f>IF(O181="Plus",$K181,IF(O181="Basis",$K181-SUM(P$8:P180),IF(O181="Breedte",$K181-SUM(P$8:P180),IF(O180="Breedte",1-SUM(P$8:P180)," "))))</f>
        <v xml:space="preserve"> </v>
      </c>
      <c r="Q181" s="57" t="str">
        <f t="shared" si="67"/>
        <v/>
      </c>
      <c r="R181" s="179">
        <f t="shared" si="53"/>
        <v>144</v>
      </c>
      <c r="S181" s="12">
        <f t="shared" si="62"/>
        <v>57</v>
      </c>
      <c r="T181" s="18">
        <f t="shared" si="54"/>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5"/>
        <v>1</v>
      </c>
      <c r="Z181" s="12">
        <f t="shared" si="56"/>
        <v>1</v>
      </c>
      <c r="AA181" s="12">
        <f t="shared" si="57"/>
        <v>1</v>
      </c>
      <c r="AB181" s="12">
        <f t="shared" si="58"/>
        <v>1</v>
      </c>
      <c r="AD181" s="12">
        <f t="shared" si="63"/>
        <v>57</v>
      </c>
      <c r="AE181" s="18">
        <f t="shared" si="59"/>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0"/>
        <v>1</v>
      </c>
      <c r="AK181" s="12">
        <f t="shared" si="64"/>
        <v>1</v>
      </c>
      <c r="AL181" s="12">
        <f t="shared" si="65"/>
        <v>1</v>
      </c>
      <c r="AM181" s="12">
        <f t="shared" si="66"/>
        <v>1</v>
      </c>
    </row>
    <row r="182" spans="1:39" ht="12" customHeight="1" x14ac:dyDescent="0.25">
      <c r="A182" s="5">
        <f t="shared" si="47"/>
        <v>0</v>
      </c>
      <c r="B182" s="5">
        <f t="shared" si="48"/>
        <v>0</v>
      </c>
      <c r="C182" s="14">
        <f t="shared" si="61"/>
        <v>56</v>
      </c>
      <c r="F182" s="241">
        <f>VLOOKUP(C182,Blad1!$A:$D,4,0)</f>
        <v>143</v>
      </c>
      <c r="G182" s="67" t="str">
        <f t="shared" si="49"/>
        <v/>
      </c>
      <c r="H182" s="4" t="str">
        <f>IF(G182="I",$K182,IF(G182="II",$K182-SUM(H$8:H181),IF(G182="III",$K182-SUM(H$8:H181),IF(G182="IV",$K182-SUM(H$8:H181),IF(G182="V",1-SUM(H$8:H181)," ")))))</f>
        <v xml:space="preserve"> </v>
      </c>
      <c r="I182" s="68" t="str">
        <f t="shared" si="50"/>
        <v/>
      </c>
      <c r="J182" s="43" t="str">
        <f>IF(I182="A",$K182,IF(I182="B",$K182-SUM(J$8:J181),IF(I182="C",$K182-SUM(J$8:J181),IF(I182="D",$K182-SUM(J$8:J181),IF(I182="E",1-SUM(J$8:J181)," ")))))</f>
        <v xml:space="preserve"> </v>
      </c>
      <c r="K182" s="1">
        <f>IF(C$4=0,0,(SUM(D$8:D182)/C$4))</f>
        <v>0</v>
      </c>
      <c r="L182" s="9" t="str">
        <f t="shared" si="51"/>
        <v xml:space="preserve"> </v>
      </c>
      <c r="M182" s="2" t="str">
        <f>IF(U182=2,K182,IF(W182=2,K182-SUM(M$8:M181),IF(X182=2,K182-SUM(M$8:M181),IF(X181=2,1-SUM(M$8:M181)," "))))</f>
        <v xml:space="preserve"> </v>
      </c>
      <c r="N182" s="1" t="str">
        <f t="shared" si="52"/>
        <v xml:space="preserve"> </v>
      </c>
      <c r="P182" s="3" t="str">
        <f>IF(O182="Plus",$K182,IF(O182="Basis",$K182-SUM(P$8:P181),IF(O182="Breedte",$K182-SUM(P$8:P181),IF(O181="Breedte",1-SUM(P$8:P181)," "))))</f>
        <v xml:space="preserve"> </v>
      </c>
      <c r="Q182" s="57" t="str">
        <f t="shared" si="67"/>
        <v/>
      </c>
      <c r="R182" s="179">
        <f t="shared" si="53"/>
        <v>143</v>
      </c>
      <c r="S182" s="12">
        <f t="shared" si="62"/>
        <v>56</v>
      </c>
      <c r="T182" s="18">
        <f t="shared" si="54"/>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5"/>
        <v>1</v>
      </c>
      <c r="Z182" s="12">
        <f t="shared" si="56"/>
        <v>1</v>
      </c>
      <c r="AA182" s="12">
        <f t="shared" si="57"/>
        <v>1</v>
      </c>
      <c r="AB182" s="12">
        <f t="shared" si="58"/>
        <v>1</v>
      </c>
      <c r="AD182" s="12">
        <f t="shared" si="63"/>
        <v>56</v>
      </c>
      <c r="AE182" s="18">
        <f t="shared" si="59"/>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0"/>
        <v>1</v>
      </c>
      <c r="AK182" s="12">
        <f t="shared" si="64"/>
        <v>1</v>
      </c>
      <c r="AL182" s="12">
        <f t="shared" si="65"/>
        <v>1</v>
      </c>
      <c r="AM182" s="12">
        <f t="shared" si="66"/>
        <v>1</v>
      </c>
    </row>
    <row r="183" spans="1:39" ht="12" customHeight="1" x14ac:dyDescent="0.25">
      <c r="A183" s="5">
        <f t="shared" si="47"/>
        <v>0</v>
      </c>
      <c r="B183" s="5">
        <f t="shared" si="48"/>
        <v>0</v>
      </c>
      <c r="C183" s="14">
        <f t="shared" si="61"/>
        <v>55</v>
      </c>
      <c r="F183" s="241">
        <f>VLOOKUP(C183,Blad1!$A:$D,4,0)</f>
        <v>143</v>
      </c>
      <c r="G183" s="67" t="str">
        <f t="shared" si="49"/>
        <v/>
      </c>
      <c r="H183" s="4" t="str">
        <f>IF(G183="I",$K183,IF(G183="II",$K183-SUM(H$8:H182),IF(G183="III",$K183-SUM(H$8:H182),IF(G183="IV",$K183-SUM(H$8:H182),IF(G183="V",1-SUM(H$8:H182)," ")))))</f>
        <v xml:space="preserve"> </v>
      </c>
      <c r="I183" s="68" t="str">
        <f t="shared" si="50"/>
        <v/>
      </c>
      <c r="J183" s="43" t="str">
        <f>IF(I183="A",$K183,IF(I183="B",$K183-SUM(J$8:J182),IF(I183="C",$K183-SUM(J$8:J182),IF(I183="D",$K183-SUM(J$8:J182),IF(I183="E",1-SUM(J$8:J182)," ")))))</f>
        <v xml:space="preserve"> </v>
      </c>
      <c r="K183" s="1">
        <f>IF(C$4=0,0,(SUM(D$8:D183)/C$4))</f>
        <v>0</v>
      </c>
      <c r="L183" s="9" t="str">
        <f t="shared" si="51"/>
        <v xml:space="preserve"> </v>
      </c>
      <c r="M183" s="2" t="str">
        <f>IF(U183=2,K183,IF(W183=2,K183-SUM(M$8:M182),IF(X183=2,K183-SUM(M$8:M182),IF(X182=2,1-SUM(M$8:M182)," "))))</f>
        <v xml:space="preserve"> </v>
      </c>
      <c r="N183" s="1" t="str">
        <f t="shared" si="52"/>
        <v xml:space="preserve"> </v>
      </c>
      <c r="P183" s="3" t="str">
        <f>IF(O183="Plus",$K183,IF(O183="Basis",$K183-SUM(P$8:P182),IF(O183="Breedte",$K183-SUM(P$8:P182),IF(O182="Breedte",1-SUM(P$8:P182)," "))))</f>
        <v xml:space="preserve"> </v>
      </c>
      <c r="Q183" s="57" t="str">
        <f t="shared" si="67"/>
        <v/>
      </c>
      <c r="R183" s="179">
        <f t="shared" si="53"/>
        <v>143</v>
      </c>
      <c r="S183" s="12">
        <f t="shared" si="62"/>
        <v>55</v>
      </c>
      <c r="T183" s="18">
        <f t="shared" si="54"/>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5"/>
        <v>1</v>
      </c>
      <c r="Z183" s="12">
        <f t="shared" si="56"/>
        <v>1</v>
      </c>
      <c r="AA183" s="12">
        <f t="shared" si="57"/>
        <v>1</v>
      </c>
      <c r="AB183" s="12">
        <f t="shared" si="58"/>
        <v>1</v>
      </c>
      <c r="AD183" s="12">
        <f t="shared" si="63"/>
        <v>55</v>
      </c>
      <c r="AE183" s="18">
        <f t="shared" si="59"/>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0"/>
        <v>1</v>
      </c>
      <c r="AK183" s="12">
        <f t="shared" si="64"/>
        <v>1</v>
      </c>
      <c r="AL183" s="12">
        <f t="shared" si="65"/>
        <v>1</v>
      </c>
      <c r="AM183" s="12">
        <f t="shared" si="66"/>
        <v>1</v>
      </c>
    </row>
    <row r="184" spans="1:39" ht="12" customHeight="1" x14ac:dyDescent="0.25">
      <c r="A184" s="5">
        <f t="shared" si="47"/>
        <v>0</v>
      </c>
      <c r="B184" s="5">
        <f t="shared" si="48"/>
        <v>0</v>
      </c>
      <c r="C184" s="14">
        <f t="shared" si="61"/>
        <v>54</v>
      </c>
      <c r="F184" s="241">
        <f>VLOOKUP(C184,Blad1!$A:$D,4,0)</f>
        <v>142</v>
      </c>
      <c r="G184" s="67" t="str">
        <f t="shared" si="49"/>
        <v/>
      </c>
      <c r="H184" s="4" t="str">
        <f>IF(G184="I",$K184,IF(G184="II",$K184-SUM(H$8:H183),IF(G184="III",$K184-SUM(H$8:H183),IF(G184="IV",$K184-SUM(H$8:H183),IF(G184="V",1-SUM(H$8:H183)," ")))))</f>
        <v xml:space="preserve"> </v>
      </c>
      <c r="I184" s="68" t="str">
        <f t="shared" si="50"/>
        <v/>
      </c>
      <c r="J184" s="43" t="str">
        <f>IF(I184="A",$K184,IF(I184="B",$K184-SUM(J$8:J183),IF(I184="C",$K184-SUM(J$8:J183),IF(I184="D",$K184-SUM(J$8:J183),IF(I184="E",1-SUM(J$8:J183)," ")))))</f>
        <v xml:space="preserve"> </v>
      </c>
      <c r="K184" s="1">
        <f>IF(C$4=0,0,(SUM(D$8:D184)/C$4))</f>
        <v>0</v>
      </c>
      <c r="L184" s="9" t="str">
        <f t="shared" si="51"/>
        <v xml:space="preserve"> </v>
      </c>
      <c r="M184" s="2" t="str">
        <f>IF(U184=2,K184,IF(W184=2,K184-SUM(M$8:M183),IF(X184=2,K184-SUM(M$8:M183),IF(X183=2,1-SUM(M$8:M183)," "))))</f>
        <v xml:space="preserve"> </v>
      </c>
      <c r="N184" s="1" t="str">
        <f t="shared" si="52"/>
        <v xml:space="preserve"> </v>
      </c>
      <c r="P184" s="3" t="str">
        <f>IF(O184="Plus",$K184,IF(O184="Basis",$K184-SUM(P$8:P183),IF(O184="Breedte",$K184-SUM(P$8:P183),IF(O183="Breedte",1-SUM(P$8:P183)," "))))</f>
        <v xml:space="preserve"> </v>
      </c>
      <c r="Q184" s="57" t="str">
        <f t="shared" si="67"/>
        <v/>
      </c>
      <c r="R184" s="179">
        <f t="shared" si="53"/>
        <v>142</v>
      </c>
      <c r="S184" s="12">
        <f t="shared" si="62"/>
        <v>54</v>
      </c>
      <c r="T184" s="18">
        <f t="shared" si="54"/>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5"/>
        <v>1</v>
      </c>
      <c r="Z184" s="12">
        <f t="shared" si="56"/>
        <v>1</v>
      </c>
      <c r="AA184" s="12">
        <f t="shared" si="57"/>
        <v>1</v>
      </c>
      <c r="AB184" s="12">
        <f t="shared" si="58"/>
        <v>1</v>
      </c>
      <c r="AD184" s="12">
        <f t="shared" si="63"/>
        <v>54</v>
      </c>
      <c r="AE184" s="18">
        <f t="shared" si="59"/>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0"/>
        <v>1</v>
      </c>
      <c r="AK184" s="12">
        <f t="shared" si="64"/>
        <v>1</v>
      </c>
      <c r="AL184" s="12">
        <f t="shared" si="65"/>
        <v>1</v>
      </c>
      <c r="AM184" s="12">
        <f t="shared" si="66"/>
        <v>1</v>
      </c>
    </row>
    <row r="185" spans="1:39" ht="12" customHeight="1" x14ac:dyDescent="0.25">
      <c r="A185" s="5">
        <f t="shared" si="47"/>
        <v>0</v>
      </c>
      <c r="B185" s="5">
        <f t="shared" si="48"/>
        <v>0</v>
      </c>
      <c r="C185" s="14">
        <f t="shared" si="61"/>
        <v>53</v>
      </c>
      <c r="F185" s="241">
        <f>VLOOKUP(C185,Blad1!$A:$D,4,0)</f>
        <v>142</v>
      </c>
      <c r="G185" s="67" t="str">
        <f t="shared" si="49"/>
        <v/>
      </c>
      <c r="H185" s="4" t="str">
        <f>IF(G185="I",$K185,IF(G185="II",$K185-SUM(H$8:H184),IF(G185="III",$K185-SUM(H$8:H184),IF(G185="IV",$K185-SUM(H$8:H184),IF(G185="V",1-SUM(H$8:H184)," ")))))</f>
        <v xml:space="preserve"> </v>
      </c>
      <c r="I185" s="68" t="str">
        <f t="shared" si="50"/>
        <v/>
      </c>
      <c r="J185" s="43" t="str">
        <f>IF(I185="A",$K185,IF(I185="B",$K185-SUM(J$8:J184),IF(I185="C",$K185-SUM(J$8:J184),IF(I185="D",$K185-SUM(J$8:J184),IF(I185="E",1-SUM(J$8:J184)," ")))))</f>
        <v xml:space="preserve"> </v>
      </c>
      <c r="K185" s="1">
        <f>IF(C$4=0,0,(SUM(D$8:D185)/C$4))</f>
        <v>0</v>
      </c>
      <c r="L185" s="9" t="str">
        <f t="shared" si="51"/>
        <v xml:space="preserve"> </v>
      </c>
      <c r="M185" s="2" t="str">
        <f>IF(U185=2,K185,IF(W185=2,K185-SUM(M$8:M184),IF(X185=2,K185-SUM(M$8:M184),IF(X184=2,1-SUM(M$8:M184)," "))))</f>
        <v xml:space="preserve"> </v>
      </c>
      <c r="N185" s="1" t="str">
        <f t="shared" si="52"/>
        <v xml:space="preserve"> </v>
      </c>
      <c r="P185" s="3" t="str">
        <f>IF(O185="Plus",$K185,IF(O185="Basis",$K185-SUM(P$8:P184),IF(O185="Breedte",$K185-SUM(P$8:P184),IF(O184="Breedte",1-SUM(P$8:P184)," "))))</f>
        <v xml:space="preserve"> </v>
      </c>
      <c r="Q185" s="57" t="str">
        <f t="shared" si="67"/>
        <v/>
      </c>
      <c r="R185" s="179">
        <f t="shared" si="53"/>
        <v>142</v>
      </c>
      <c r="S185" s="12">
        <f t="shared" si="62"/>
        <v>53</v>
      </c>
      <c r="T185" s="18">
        <f t="shared" si="54"/>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5"/>
        <v>1</v>
      </c>
      <c r="Z185" s="12">
        <f t="shared" si="56"/>
        <v>1</v>
      </c>
      <c r="AA185" s="12">
        <f t="shared" si="57"/>
        <v>1</v>
      </c>
      <c r="AB185" s="12">
        <f t="shared" si="58"/>
        <v>1</v>
      </c>
      <c r="AD185" s="12">
        <f t="shared" si="63"/>
        <v>53</v>
      </c>
      <c r="AE185" s="18">
        <f t="shared" si="59"/>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0"/>
        <v>1</v>
      </c>
      <c r="AK185" s="12">
        <f t="shared" si="64"/>
        <v>1</v>
      </c>
      <c r="AL185" s="12">
        <f t="shared" si="65"/>
        <v>1</v>
      </c>
      <c r="AM185" s="12">
        <f t="shared" si="66"/>
        <v>1</v>
      </c>
    </row>
    <row r="186" spans="1:39" ht="12" customHeight="1" x14ac:dyDescent="0.25">
      <c r="A186" s="5">
        <f t="shared" si="47"/>
        <v>0</v>
      </c>
      <c r="B186" s="5">
        <f t="shared" si="48"/>
        <v>0</v>
      </c>
      <c r="C186" s="14">
        <f t="shared" si="61"/>
        <v>52</v>
      </c>
      <c r="F186" s="241">
        <f>VLOOKUP(C186,Blad1!$A:$D,4,0)</f>
        <v>141</v>
      </c>
      <c r="G186" s="67" t="str">
        <f t="shared" si="49"/>
        <v/>
      </c>
      <c r="H186" s="4" t="str">
        <f>IF(G186="I",$K186,IF(G186="II",$K186-SUM(H$8:H185),IF(G186="III",$K186-SUM(H$8:H185),IF(G186="IV",$K186-SUM(H$8:H185),IF(G186="V",1-SUM(H$8:H185)," ")))))</f>
        <v xml:space="preserve"> </v>
      </c>
      <c r="I186" s="68" t="str">
        <f t="shared" si="50"/>
        <v/>
      </c>
      <c r="J186" s="43" t="str">
        <f>IF(I186="A",$K186,IF(I186="B",$K186-SUM(J$8:J185),IF(I186="C",$K186-SUM(J$8:J185),IF(I186="D",$K186-SUM(J$8:J185),IF(I186="E",1-SUM(J$8:J185)," ")))))</f>
        <v xml:space="preserve"> </v>
      </c>
      <c r="K186" s="1">
        <f>IF(C$4=0,0,(SUM(D$8:D186)/C$4))</f>
        <v>0</v>
      </c>
      <c r="L186" s="9" t="str">
        <f t="shared" si="51"/>
        <v xml:space="preserve"> </v>
      </c>
      <c r="M186" s="2" t="str">
        <f>IF(U186=2,K186,IF(W186=2,K186-SUM(M$8:M185),IF(X186=2,K186-SUM(M$8:M185),IF(X185=2,1-SUM(M$8:M185)," "))))</f>
        <v xml:space="preserve"> </v>
      </c>
      <c r="N186" s="1" t="str">
        <f t="shared" si="52"/>
        <v xml:space="preserve"> </v>
      </c>
      <c r="P186" s="3" t="str">
        <f>IF(O186="Plus",$K186,IF(O186="Basis",$K186-SUM(P$8:P185),IF(O186="Breedte",$K186-SUM(P$8:P185),IF(O185="Breedte",1-SUM(P$8:P185)," "))))</f>
        <v xml:space="preserve"> </v>
      </c>
      <c r="Q186" s="57" t="str">
        <f t="shared" si="67"/>
        <v/>
      </c>
      <c r="R186" s="179">
        <f t="shared" si="53"/>
        <v>141</v>
      </c>
      <c r="S186" s="12">
        <f t="shared" si="62"/>
        <v>52</v>
      </c>
      <c r="T186" s="18">
        <f t="shared" si="54"/>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5"/>
        <v>1</v>
      </c>
      <c r="Z186" s="12">
        <f t="shared" si="56"/>
        <v>1</v>
      </c>
      <c r="AA186" s="12">
        <f t="shared" si="57"/>
        <v>1</v>
      </c>
      <c r="AB186" s="12">
        <f t="shared" si="58"/>
        <v>1</v>
      </c>
      <c r="AD186" s="12">
        <f t="shared" si="63"/>
        <v>52</v>
      </c>
      <c r="AE186" s="18">
        <f t="shared" si="59"/>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0"/>
        <v>1</v>
      </c>
      <c r="AK186" s="12">
        <f t="shared" si="64"/>
        <v>1</v>
      </c>
      <c r="AL186" s="12">
        <f t="shared" si="65"/>
        <v>1</v>
      </c>
      <c r="AM186" s="12">
        <f t="shared" si="66"/>
        <v>1</v>
      </c>
    </row>
    <row r="187" spans="1:39" ht="12" customHeight="1" x14ac:dyDescent="0.25">
      <c r="A187" s="5">
        <f t="shared" si="47"/>
        <v>0</v>
      </c>
      <c r="B187" s="5">
        <f t="shared" si="48"/>
        <v>0</v>
      </c>
      <c r="C187" s="14">
        <f t="shared" si="61"/>
        <v>51</v>
      </c>
      <c r="F187" s="241">
        <f>VLOOKUP(C187,Blad1!$A:$D,4,0)</f>
        <v>140</v>
      </c>
      <c r="G187" s="67" t="str">
        <f t="shared" si="49"/>
        <v/>
      </c>
      <c r="H187" s="4" t="str">
        <f>IF(G187="I",$K187,IF(G187="II",$K187-SUM(H$8:H186),IF(G187="III",$K187-SUM(H$8:H186),IF(G187="IV",$K187-SUM(H$8:H186),IF(G187="V",1-SUM(H$8:H186)," ")))))</f>
        <v xml:space="preserve"> </v>
      </c>
      <c r="I187" s="68" t="str">
        <f t="shared" si="50"/>
        <v/>
      </c>
      <c r="J187" s="43" t="str">
        <f>IF(I187="A",$K187,IF(I187="B",$K187-SUM(J$8:J186),IF(I187="C",$K187-SUM(J$8:J186),IF(I187="D",$K187-SUM(J$8:J186),IF(I187="E",1-SUM(J$8:J186)," ")))))</f>
        <v xml:space="preserve"> </v>
      </c>
      <c r="K187" s="1">
        <f>IF(C$4=0,0,(SUM(D$8:D187)/C$4))</f>
        <v>0</v>
      </c>
      <c r="L187" s="9" t="str">
        <f t="shared" si="51"/>
        <v xml:space="preserve"> </v>
      </c>
      <c r="M187" s="2" t="str">
        <f>IF(U187=2,K187,IF(W187=2,K187-SUM(M$8:M186),IF(X187=2,K187-SUM(M$8:M186),IF(X186=2,1-SUM(M$8:M186)," "))))</f>
        <v xml:space="preserve"> </v>
      </c>
      <c r="N187" s="1" t="str">
        <f t="shared" si="52"/>
        <v xml:space="preserve"> </v>
      </c>
      <c r="P187" s="3" t="str">
        <f>IF(O187="Plus",$K187,IF(O187="Basis",$K187-SUM(P$8:P186),IF(O187="Breedte",$K187-SUM(P$8:P186),IF(O186="Breedte",1-SUM(P$8:P186)," "))))</f>
        <v xml:space="preserve"> </v>
      </c>
      <c r="Q187" s="57" t="str">
        <f t="shared" si="67"/>
        <v/>
      </c>
      <c r="R187" s="179">
        <f t="shared" si="53"/>
        <v>140</v>
      </c>
      <c r="S187" s="12">
        <f t="shared" si="62"/>
        <v>51</v>
      </c>
      <c r="T187" s="18">
        <f t="shared" si="54"/>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5"/>
        <v>1</v>
      </c>
      <c r="Z187" s="12">
        <f t="shared" si="56"/>
        <v>1</v>
      </c>
      <c r="AA187" s="12">
        <f t="shared" si="57"/>
        <v>1</v>
      </c>
      <c r="AB187" s="12">
        <f t="shared" si="58"/>
        <v>1</v>
      </c>
      <c r="AD187" s="12">
        <f t="shared" si="63"/>
        <v>51</v>
      </c>
      <c r="AE187" s="18">
        <f t="shared" si="59"/>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0"/>
        <v>1</v>
      </c>
      <c r="AK187" s="12">
        <f t="shared" si="64"/>
        <v>1</v>
      </c>
      <c r="AL187" s="12">
        <f t="shared" si="65"/>
        <v>1</v>
      </c>
      <c r="AM187" s="12">
        <f t="shared" si="66"/>
        <v>1</v>
      </c>
    </row>
    <row r="188" spans="1:39" ht="12" customHeight="1" x14ac:dyDescent="0.25">
      <c r="A188" s="5">
        <f t="shared" si="47"/>
        <v>0</v>
      </c>
      <c r="B188" s="5">
        <f t="shared" si="48"/>
        <v>20</v>
      </c>
      <c r="C188" s="14">
        <f t="shared" si="61"/>
        <v>50</v>
      </c>
      <c r="F188" s="241">
        <f>VLOOKUP(C188,Blad1!$A:$D,4,0)</f>
        <v>140</v>
      </c>
      <c r="G188" s="67" t="str">
        <f t="shared" si="49"/>
        <v>V</v>
      </c>
      <c r="H188" s="4">
        <f>IF(G188="I",$K188,IF(G188="II",$K188-SUM(H$8:H187),IF(G188="III",$K188-SUM(H$8:H187),IF(G188="IV",$K188-SUM(H$8:H187),IF(G188="V",1-SUM(H$8:H187)," ")))))</f>
        <v>1</v>
      </c>
      <c r="I188" s="68" t="str">
        <f t="shared" si="50"/>
        <v/>
      </c>
      <c r="J188" s="43" t="str">
        <f>IF(I188="A",$K188,IF(I188="B",$K188-SUM(J$8:J187),IF(I188="C",$K188-SUM(J$8:J187),IF(I188="D",$K188-SUM(J$8:J187),IF(I188="E",1-SUM(J$8:J187)," ")))))</f>
        <v xml:space="preserve"> </v>
      </c>
      <c r="K188" s="1">
        <f>IF(C$4=0,0,(SUM(D$8:D188)/C$4))</f>
        <v>0</v>
      </c>
      <c r="L188" s="9" t="str">
        <f t="shared" si="51"/>
        <v xml:space="preserve"> </v>
      </c>
      <c r="M188" s="2" t="str">
        <f>IF(U188=2,K188,IF(W188=2,K188-SUM(M$8:M187),IF(X188=2,K188-SUM(M$8:M187),IF(X187=2,1-SUM(M$8:M187)," "))))</f>
        <v xml:space="preserve"> </v>
      </c>
      <c r="N188" s="1" t="str">
        <f t="shared" si="52"/>
        <v xml:space="preserve"> </v>
      </c>
      <c r="P188" s="3" t="str">
        <f>IF(O188="Plus",$K188,IF(O188="Basis",$K188-SUM(P$8:P187),IF(O188="Breedte",$K188-SUM(P$8:P187),IF(O187="Breedte",1-SUM(P$8:P187)," "))))</f>
        <v xml:space="preserve"> </v>
      </c>
      <c r="Q188" s="57" t="str">
        <f t="shared" si="67"/>
        <v/>
      </c>
      <c r="R188" s="179">
        <f t="shared" si="53"/>
        <v>140</v>
      </c>
      <c r="S188" s="12">
        <f t="shared" si="62"/>
        <v>50</v>
      </c>
      <c r="T188" s="18">
        <f t="shared" si="54"/>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5"/>
        <v>1</v>
      </c>
      <c r="Z188" s="12">
        <f t="shared" si="56"/>
        <v>1</v>
      </c>
      <c r="AA188" s="12">
        <f t="shared" si="57"/>
        <v>1</v>
      </c>
      <c r="AB188" s="12">
        <f t="shared" si="58"/>
        <v>1</v>
      </c>
      <c r="AD188" s="12">
        <f t="shared" si="63"/>
        <v>50</v>
      </c>
      <c r="AE188" s="18">
        <f t="shared" si="59"/>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0"/>
        <v>1</v>
      </c>
      <c r="AK188" s="12">
        <f t="shared" si="64"/>
        <v>1</v>
      </c>
      <c r="AL188" s="12">
        <f t="shared" si="65"/>
        <v>1</v>
      </c>
      <c r="AM188" s="12">
        <f t="shared" si="66"/>
        <v>1</v>
      </c>
    </row>
    <row r="189" spans="1:39" ht="12" customHeight="1" x14ac:dyDescent="0.25">
      <c r="A189" s="5">
        <f t="shared" si="47"/>
        <v>0</v>
      </c>
      <c r="B189" s="5">
        <f t="shared" si="48"/>
        <v>0</v>
      </c>
      <c r="C189" s="14">
        <f t="shared" si="61"/>
        <v>49</v>
      </c>
      <c r="F189" s="241">
        <f>VLOOKUP(C189,Blad1!$A:$D,4,0)</f>
        <v>139</v>
      </c>
      <c r="G189" s="67" t="str">
        <f t="shared" si="49"/>
        <v/>
      </c>
      <c r="H189" s="4" t="str">
        <f>IF(G189="I",$K189,IF(G189="II",$K189-SUM(H$8:H188),IF(G189="III",$K189-SUM(H$8:H188),IF(G189="IV",$K189-SUM(H$8:H188),IF(G189="V",1-SUM(H$8:H188)," ")))))</f>
        <v xml:space="preserve"> </v>
      </c>
      <c r="I189" s="68" t="str">
        <f t="shared" si="50"/>
        <v/>
      </c>
      <c r="J189" s="43" t="str">
        <f>IF(I189="A",$K189,IF(I189="B",$K189-SUM(J$8:J188),IF(I189="C",$K189-SUM(J$8:J188),IF(I189="D",$K189-SUM(J$8:J188),IF(I189="E",1-SUM(J$8:J188)," ")))))</f>
        <v xml:space="preserve"> </v>
      </c>
      <c r="K189" s="1">
        <f>IF(C$4=0,0,(SUM(D$8:D189)/C$4))</f>
        <v>0</v>
      </c>
      <c r="L189" s="9" t="str">
        <f t="shared" si="51"/>
        <v xml:space="preserve"> </v>
      </c>
      <c r="M189" s="2" t="str">
        <f>IF(U189=2,K189,IF(W189=2,K189-SUM(M$8:M188),IF(X189=2,K189-SUM(M$8:M188),IF(X188=2,1-SUM(M$8:M188)," "))))</f>
        <v xml:space="preserve"> </v>
      </c>
      <c r="N189" s="1" t="str">
        <f t="shared" si="52"/>
        <v xml:space="preserve"> </v>
      </c>
      <c r="P189" s="3" t="str">
        <f>IF(O189="Plus",$K189,IF(O189="Basis",$K189-SUM(P$8:P188),IF(O189="Breedte",$K189-SUM(P$8:P188),IF(O188="Breedte",1-SUM(P$8:P188)," "))))</f>
        <v xml:space="preserve"> </v>
      </c>
      <c r="Q189" s="57" t="str">
        <f t="shared" si="67"/>
        <v/>
      </c>
      <c r="R189" s="179">
        <f t="shared" si="53"/>
        <v>139</v>
      </c>
      <c r="S189" s="12">
        <f t="shared" si="62"/>
        <v>49</v>
      </c>
      <c r="T189" s="18">
        <f t="shared" si="54"/>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5"/>
        <v>1</v>
      </c>
      <c r="Z189" s="12">
        <f t="shared" si="56"/>
        <v>1</v>
      </c>
      <c r="AA189" s="12">
        <f t="shared" si="57"/>
        <v>1</v>
      </c>
      <c r="AB189" s="12">
        <f t="shared" si="58"/>
        <v>1</v>
      </c>
      <c r="AD189" s="12">
        <f t="shared" si="63"/>
        <v>49</v>
      </c>
      <c r="AE189" s="18">
        <f t="shared" si="59"/>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0"/>
        <v>1</v>
      </c>
      <c r="AK189" s="12">
        <f t="shared" si="64"/>
        <v>1</v>
      </c>
      <c r="AL189" s="12">
        <f t="shared" si="65"/>
        <v>1</v>
      </c>
      <c r="AM189" s="12">
        <f t="shared" si="66"/>
        <v>1</v>
      </c>
    </row>
    <row r="190" spans="1:39" ht="12" customHeight="1" x14ac:dyDescent="0.25">
      <c r="A190" s="5">
        <f t="shared" si="47"/>
        <v>25</v>
      </c>
      <c r="B190" s="5">
        <f t="shared" si="48"/>
        <v>0</v>
      </c>
      <c r="C190" s="14">
        <f t="shared" si="61"/>
        <v>48</v>
      </c>
      <c r="F190" s="241">
        <f>VLOOKUP(C190,Blad1!$A:$D,4,0)</f>
        <v>139</v>
      </c>
      <c r="G190" s="67" t="str">
        <f t="shared" si="49"/>
        <v/>
      </c>
      <c r="H190" s="4" t="str">
        <f>IF(G190="I",$K190,IF(G190="II",$K190-SUM(H$8:H189),IF(G190="III",$K190-SUM(H$8:H189),IF(G190="IV",$K190-SUM(H$8:H189),IF(G190="V",1-SUM(H$8:H189)," ")))))</f>
        <v xml:space="preserve"> </v>
      </c>
      <c r="I190" s="68" t="str">
        <f t="shared" si="50"/>
        <v>B</v>
      </c>
      <c r="J190" s="43">
        <f>IF(I190="A",$K190,IF(I190="B",$K190-SUM(J$8:J189),IF(I190="C",$K190-SUM(J$8:J189),IF(I190="D",$K190-SUM(J$8:J189),IF(I190="E",1-SUM(J$8:J189)," ")))))</f>
        <v>0</v>
      </c>
      <c r="K190" s="1">
        <f>IF(C$4=0,0,(SUM(D$8:D190)/C$4))</f>
        <v>0</v>
      </c>
      <c r="L190" s="9" t="str">
        <f t="shared" si="51"/>
        <v xml:space="preserve"> </v>
      </c>
      <c r="M190" s="2" t="str">
        <f>IF(U190=2,K190,IF(W190=2,K190-SUM(M$8:M189),IF(X190=2,K190-SUM(M$8:M189),IF(X189=2,1-SUM(M$8:M189)," "))))</f>
        <v xml:space="preserve"> </v>
      </c>
      <c r="N190" s="1" t="str">
        <f t="shared" si="52"/>
        <v xml:space="preserve"> </v>
      </c>
      <c r="P190" s="3" t="str">
        <f>IF(O190="Plus",$K190,IF(O190="Basis",$K190-SUM(P$8:P189),IF(O190="Breedte",$K190-SUM(P$8:P189),IF(O189="Breedte",1-SUM(P$8:P189)," "))))</f>
        <v xml:space="preserve"> </v>
      </c>
      <c r="Q190" s="57" t="str">
        <f t="shared" si="67"/>
        <v/>
      </c>
      <c r="R190" s="179">
        <f t="shared" si="53"/>
        <v>139</v>
      </c>
      <c r="S190" s="12">
        <f t="shared" si="62"/>
        <v>48</v>
      </c>
      <c r="T190" s="18">
        <f t="shared" si="54"/>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5"/>
        <v>1</v>
      </c>
      <c r="Z190" s="12">
        <f t="shared" si="56"/>
        <v>1</v>
      </c>
      <c r="AA190" s="12">
        <f t="shared" si="57"/>
        <v>1</v>
      </c>
      <c r="AB190" s="12">
        <f t="shared" si="58"/>
        <v>1</v>
      </c>
      <c r="AD190" s="12">
        <f t="shared" si="63"/>
        <v>48</v>
      </c>
      <c r="AE190" s="18">
        <f t="shared" si="59"/>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0"/>
        <v>1</v>
      </c>
      <c r="AK190" s="12">
        <f t="shared" si="64"/>
        <v>1</v>
      </c>
      <c r="AL190" s="12">
        <f t="shared" si="65"/>
        <v>1</v>
      </c>
      <c r="AM190" s="12">
        <f t="shared" si="66"/>
        <v>1</v>
      </c>
    </row>
    <row r="191" spans="1:39" ht="12" customHeight="1" x14ac:dyDescent="0.25">
      <c r="A191" s="5">
        <f t="shared" si="47"/>
        <v>0</v>
      </c>
      <c r="B191" s="5">
        <f t="shared" si="48"/>
        <v>0</v>
      </c>
      <c r="C191" s="14">
        <f t="shared" si="61"/>
        <v>47</v>
      </c>
      <c r="F191" s="241">
        <f>VLOOKUP(C191,Blad1!$A:$D,4,0)</f>
        <v>138</v>
      </c>
      <c r="G191" s="67" t="str">
        <f t="shared" si="49"/>
        <v/>
      </c>
      <c r="H191" s="4" t="str">
        <f>IF(G191="I",$K191,IF(G191="II",$K191-SUM(H$8:H190),IF(G191="III",$K191-SUM(H$8:H190),IF(G191="IV",$K191-SUM(H$8:H190),IF(G191="V",1-SUM(H$8:H190)," ")))))</f>
        <v xml:space="preserve"> </v>
      </c>
      <c r="I191" s="68" t="str">
        <f t="shared" si="50"/>
        <v/>
      </c>
      <c r="J191" s="43" t="str">
        <f>IF(I191="A",$K191,IF(I191="B",$K191-SUM(J$8:J190),IF(I191="C",$K191-SUM(J$8:J190),IF(I191="D",$K191-SUM(J$8:J190),IF(I191="E",1-SUM(J$8:J190)," ")))))</f>
        <v xml:space="preserve"> </v>
      </c>
      <c r="K191" s="1">
        <f>IF(C$4=0,0,(SUM(D$8:D191)/C$4))</f>
        <v>0</v>
      </c>
      <c r="L191" s="9" t="str">
        <f t="shared" si="51"/>
        <v xml:space="preserve"> </v>
      </c>
      <c r="M191" s="2" t="str">
        <f>IF(U191=2,K191,IF(W191=2,K191-SUM(M$8:M190),IF(X191=2,K191-SUM(M$8:M190),IF(X190=2,1-SUM(M$8:M190)," "))))</f>
        <v xml:space="preserve"> </v>
      </c>
      <c r="N191" s="1" t="str">
        <f t="shared" si="52"/>
        <v xml:space="preserve"> </v>
      </c>
      <c r="P191" s="3" t="str">
        <f>IF(O191="Plus",$K191,IF(O191="Basis",$K191-SUM(P$8:P190),IF(O191="Breedte",$K191-SUM(P$8:P190),IF(O190="Breedte",1-SUM(P$8:P190)," "))))</f>
        <v xml:space="preserve"> </v>
      </c>
      <c r="Q191" s="57" t="str">
        <f t="shared" si="67"/>
        <v/>
      </c>
      <c r="R191" s="179">
        <f t="shared" si="53"/>
        <v>138</v>
      </c>
      <c r="S191" s="12">
        <f t="shared" si="62"/>
        <v>47</v>
      </c>
      <c r="T191" s="18">
        <f t="shared" si="54"/>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5"/>
        <v>1</v>
      </c>
      <c r="Z191" s="12">
        <f t="shared" si="56"/>
        <v>1</v>
      </c>
      <c r="AA191" s="12">
        <f t="shared" si="57"/>
        <v>1</v>
      </c>
      <c r="AB191" s="12">
        <f t="shared" si="58"/>
        <v>1</v>
      </c>
      <c r="AD191" s="12">
        <f t="shared" si="63"/>
        <v>47</v>
      </c>
      <c r="AE191" s="18">
        <f t="shared" si="59"/>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0"/>
        <v>1</v>
      </c>
      <c r="AK191" s="12">
        <f t="shared" si="64"/>
        <v>1</v>
      </c>
      <c r="AL191" s="12">
        <f t="shared" si="65"/>
        <v>1</v>
      </c>
      <c r="AM191" s="12">
        <f t="shared" si="66"/>
        <v>1</v>
      </c>
    </row>
    <row r="192" spans="1:39" ht="12" customHeight="1" x14ac:dyDescent="0.25">
      <c r="A192" s="5">
        <f t="shared" si="47"/>
        <v>0</v>
      </c>
      <c r="B192" s="5">
        <f t="shared" si="48"/>
        <v>0</v>
      </c>
      <c r="C192" s="14">
        <f t="shared" si="61"/>
        <v>46</v>
      </c>
      <c r="F192" s="241">
        <f>VLOOKUP(C192,Blad1!$A:$D,4,0)</f>
        <v>138</v>
      </c>
      <c r="G192" s="67" t="str">
        <f t="shared" si="49"/>
        <v/>
      </c>
      <c r="H192" s="4" t="str">
        <f>IF(G192="I",$K192,IF(G192="II",$K192-SUM(H$8:H191),IF(G192="III",$K192-SUM(H$8:H191),IF(G192="IV",$K192-SUM(H$8:H191),IF(G192="V",1-SUM(H$8:H191)," ")))))</f>
        <v xml:space="preserve"> </v>
      </c>
      <c r="I192" s="68" t="str">
        <f t="shared" si="50"/>
        <v/>
      </c>
      <c r="J192" s="43" t="str">
        <f>IF(I192="A",$K192,IF(I192="B",$K192-SUM(J$8:J191),IF(I192="C",$K192-SUM(J$8:J191),IF(I192="D",$K192-SUM(J$8:J191),IF(I192="E",1-SUM(J$8:J191)," ")))))</f>
        <v xml:space="preserve"> </v>
      </c>
      <c r="K192" s="1">
        <f>IF(C$4=0,0,(SUM(D$8:D192)/C$4))</f>
        <v>0</v>
      </c>
      <c r="L192" s="9" t="str">
        <f t="shared" si="51"/>
        <v xml:space="preserve"> </v>
      </c>
      <c r="M192" s="2" t="str">
        <f>IF(U192=2,K192,IF(W192=2,K192-SUM(M$8:M191),IF(X192=2,K192-SUM(M$8:M191),IF(X191=2,1-SUM(M$8:M191)," "))))</f>
        <v xml:space="preserve"> </v>
      </c>
      <c r="N192" s="1" t="str">
        <f t="shared" si="52"/>
        <v xml:space="preserve"> </v>
      </c>
      <c r="P192" s="3" t="str">
        <f>IF(O192="Plus",$K192,IF(O192="Basis",$K192-SUM(P$8:P191),IF(O192="Breedte",$K192-SUM(P$8:P191),IF(O191="Breedte",1-SUM(P$8:P191)," "))))</f>
        <v xml:space="preserve"> </v>
      </c>
      <c r="Q192" s="57" t="str">
        <f t="shared" si="67"/>
        <v/>
      </c>
      <c r="R192" s="179">
        <f t="shared" si="53"/>
        <v>138</v>
      </c>
      <c r="S192" s="12">
        <f t="shared" si="62"/>
        <v>46</v>
      </c>
      <c r="T192" s="18">
        <f t="shared" si="54"/>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5"/>
        <v>1</v>
      </c>
      <c r="Z192" s="12">
        <f t="shared" si="56"/>
        <v>1</v>
      </c>
      <c r="AA192" s="12">
        <f t="shared" si="57"/>
        <v>1</v>
      </c>
      <c r="AB192" s="12">
        <f t="shared" si="58"/>
        <v>1</v>
      </c>
      <c r="AD192" s="12">
        <f t="shared" si="63"/>
        <v>46</v>
      </c>
      <c r="AE192" s="18">
        <f t="shared" si="59"/>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0"/>
        <v>1</v>
      </c>
      <c r="AK192" s="12">
        <f t="shared" si="64"/>
        <v>1</v>
      </c>
      <c r="AL192" s="12">
        <f t="shared" si="65"/>
        <v>1</v>
      </c>
      <c r="AM192" s="12">
        <f t="shared" si="66"/>
        <v>1</v>
      </c>
    </row>
    <row r="193" spans="1:39" ht="12" customHeight="1" x14ac:dyDescent="0.25">
      <c r="A193" s="5">
        <f t="shared" si="47"/>
        <v>0</v>
      </c>
      <c r="B193" s="5">
        <f t="shared" si="48"/>
        <v>0</v>
      </c>
      <c r="C193" s="14">
        <f t="shared" si="61"/>
        <v>45</v>
      </c>
      <c r="F193" s="241">
        <f>VLOOKUP(C193,Blad1!$A:$D,4,0)</f>
        <v>137</v>
      </c>
      <c r="G193" s="67" t="str">
        <f t="shared" si="49"/>
        <v/>
      </c>
      <c r="H193" s="4" t="str">
        <f>IF(G193="I",$K193,IF(G193="II",$K193-SUM(H$8:H192),IF(G193="III",$K193-SUM(H$8:H192),IF(G193="IV",$K193-SUM(H$8:H192),IF(G193="V",1-SUM(H$8:H192)," ")))))</f>
        <v xml:space="preserve"> </v>
      </c>
      <c r="I193" s="68" t="str">
        <f t="shared" si="50"/>
        <v/>
      </c>
      <c r="J193" s="43" t="str">
        <f>IF(I193="A",$K193,IF(I193="B",$K193-SUM(J$8:J192),IF(I193="C",$K193-SUM(J$8:J192),IF(I193="D",$K193-SUM(J$8:J192),IF(I193="E",1-SUM(J$8:J192)," ")))))</f>
        <v xml:space="preserve"> </v>
      </c>
      <c r="K193" s="1">
        <f>IF(C$4=0,0,(SUM(D$8:D193)/C$4))</f>
        <v>0</v>
      </c>
      <c r="L193" s="9" t="str">
        <f t="shared" si="51"/>
        <v xml:space="preserve"> </v>
      </c>
      <c r="M193" s="2" t="str">
        <f>IF(U193=2,K193,IF(W193=2,K193-SUM(M$8:M192),IF(X193=2,K193-SUM(M$8:M192),IF(X192=2,1-SUM(M$8:M192)," "))))</f>
        <v xml:space="preserve"> </v>
      </c>
      <c r="N193" s="1" t="str">
        <f t="shared" si="52"/>
        <v xml:space="preserve"> </v>
      </c>
      <c r="P193" s="3" t="str">
        <f>IF(O193="Plus",$K193,IF(O193="Basis",$K193-SUM(P$8:P192),IF(O193="Breedte",$K193-SUM(P$8:P192),IF(O192="Breedte",1-SUM(P$8:P192)," "))))</f>
        <v xml:space="preserve"> </v>
      </c>
      <c r="Q193" s="57" t="str">
        <f t="shared" si="67"/>
        <v/>
      </c>
      <c r="R193" s="179">
        <f t="shared" si="53"/>
        <v>137</v>
      </c>
      <c r="S193" s="12">
        <f t="shared" si="62"/>
        <v>45</v>
      </c>
      <c r="T193" s="18">
        <f t="shared" si="54"/>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5"/>
        <v>1</v>
      </c>
      <c r="Z193" s="12">
        <f t="shared" si="56"/>
        <v>1</v>
      </c>
      <c r="AA193" s="12">
        <f t="shared" si="57"/>
        <v>1</v>
      </c>
      <c r="AB193" s="12">
        <f t="shared" si="58"/>
        <v>1</v>
      </c>
      <c r="AD193" s="12">
        <f t="shared" si="63"/>
        <v>45</v>
      </c>
      <c r="AE193" s="18">
        <f t="shared" si="59"/>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0"/>
        <v>1</v>
      </c>
      <c r="AK193" s="12">
        <f t="shared" si="64"/>
        <v>1</v>
      </c>
      <c r="AL193" s="12">
        <f t="shared" si="65"/>
        <v>1</v>
      </c>
      <c r="AM193" s="12">
        <f t="shared" si="66"/>
        <v>1</v>
      </c>
    </row>
    <row r="194" spans="1:39" ht="12" customHeight="1" x14ac:dyDescent="0.25">
      <c r="A194" s="5">
        <f t="shared" si="47"/>
        <v>0</v>
      </c>
      <c r="B194" s="5">
        <f t="shared" si="48"/>
        <v>0</v>
      </c>
      <c r="C194" s="14">
        <f t="shared" si="61"/>
        <v>44</v>
      </c>
      <c r="F194" s="241">
        <f>VLOOKUP(C194,Blad1!$A:$D,4,0)</f>
        <v>137</v>
      </c>
      <c r="G194" s="67" t="str">
        <f t="shared" si="49"/>
        <v/>
      </c>
      <c r="H194" s="4" t="str">
        <f>IF(G194="I",$K194,IF(G194="II",$K194-SUM(H$8:H193),IF(G194="III",$K194-SUM(H$8:H193),IF(G194="IV",$K194-SUM(H$8:H193),IF(G194="V",1-SUM(H$8:H193)," ")))))</f>
        <v xml:space="preserve"> </v>
      </c>
      <c r="I194" s="68" t="str">
        <f t="shared" si="50"/>
        <v/>
      </c>
      <c r="J194" s="43" t="str">
        <f>IF(I194="A",$K194,IF(I194="B",$K194-SUM(J$8:J193),IF(I194="C",$K194-SUM(J$8:J193),IF(I194="D",$K194-SUM(J$8:J193),IF(I194="E",1-SUM(J$8:J193)," ")))))</f>
        <v xml:space="preserve"> </v>
      </c>
      <c r="K194" s="1">
        <f>IF(C$4=0,0,(SUM(D$8:D194)/C$4))</f>
        <v>0</v>
      </c>
      <c r="L194" s="9" t="str">
        <f t="shared" si="51"/>
        <v xml:space="preserve"> </v>
      </c>
      <c r="M194" s="2" t="str">
        <f>IF(U194=2,K194,IF(W194=2,K194-SUM(M$8:M193),IF(X194=2,K194-SUM(M$8:M193),IF(X193=2,1-SUM(M$8:M193)," "))))</f>
        <v xml:space="preserve"> </v>
      </c>
      <c r="N194" s="1" t="str">
        <f t="shared" si="52"/>
        <v xml:space="preserve"> </v>
      </c>
      <c r="P194" s="3" t="str">
        <f>IF(O194="Plus",$K194,IF(O194="Basis",$K194-SUM(P$8:P193),IF(O194="Breedte",$K194-SUM(P$8:P193),IF(O193="Breedte",1-SUM(P$8:P193)," "))))</f>
        <v xml:space="preserve"> </v>
      </c>
      <c r="Q194" s="57" t="str">
        <f t="shared" si="67"/>
        <v/>
      </c>
      <c r="R194" s="179">
        <f t="shared" si="53"/>
        <v>137</v>
      </c>
      <c r="S194" s="12">
        <f t="shared" si="62"/>
        <v>44</v>
      </c>
      <c r="T194" s="18">
        <f t="shared" si="54"/>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5"/>
        <v>1</v>
      </c>
      <c r="Z194" s="12">
        <f t="shared" si="56"/>
        <v>1</v>
      </c>
      <c r="AA194" s="12">
        <f t="shared" si="57"/>
        <v>1</v>
      </c>
      <c r="AB194" s="12">
        <f t="shared" si="58"/>
        <v>1</v>
      </c>
      <c r="AD194" s="12">
        <f t="shared" si="63"/>
        <v>44</v>
      </c>
      <c r="AE194" s="18">
        <f t="shared" si="59"/>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0"/>
        <v>1</v>
      </c>
      <c r="AK194" s="12">
        <f t="shared" si="64"/>
        <v>1</v>
      </c>
      <c r="AL194" s="12">
        <f t="shared" si="65"/>
        <v>1</v>
      </c>
      <c r="AM194" s="12">
        <f t="shared" si="66"/>
        <v>1</v>
      </c>
    </row>
    <row r="195" spans="1:39" ht="12" customHeight="1" x14ac:dyDescent="0.25">
      <c r="A195" s="5">
        <f t="shared" si="47"/>
        <v>0</v>
      </c>
      <c r="B195" s="5">
        <f t="shared" si="48"/>
        <v>0</v>
      </c>
      <c r="C195" s="14">
        <f t="shared" si="61"/>
        <v>43</v>
      </c>
      <c r="F195" s="241">
        <f>VLOOKUP(C195,Blad1!$A:$D,4,0)</f>
        <v>136</v>
      </c>
      <c r="G195" s="67" t="str">
        <f t="shared" si="49"/>
        <v/>
      </c>
      <c r="H195" s="4" t="str">
        <f>IF(G195="I",$K195,IF(G195="II",$K195-SUM(H$8:H194),IF(G195="III",$K195-SUM(H$8:H194),IF(G195="IV",$K195-SUM(H$8:H194),IF(G195="V",1-SUM(H$8:H194)," ")))))</f>
        <v xml:space="preserve"> </v>
      </c>
      <c r="I195" s="68" t="str">
        <f t="shared" si="50"/>
        <v/>
      </c>
      <c r="J195" s="43" t="str">
        <f>IF(I195="A",$K195,IF(I195="B",$K195-SUM(J$8:J194),IF(I195="C",$K195-SUM(J$8:J194),IF(I195="D",$K195-SUM(J$8:J194),IF(I195="E",1-SUM(J$8:J194)," ")))))</f>
        <v xml:space="preserve"> </v>
      </c>
      <c r="K195" s="1">
        <f>IF(C$4=0,0,(SUM(D$8:D195)/C$4))</f>
        <v>0</v>
      </c>
      <c r="L195" s="9" t="str">
        <f t="shared" si="51"/>
        <v xml:space="preserve"> </v>
      </c>
      <c r="M195" s="2" t="str">
        <f>IF(U195=2,K195,IF(W195=2,K195-SUM(M$8:M194),IF(X195=2,K195-SUM(M$8:M194),IF(X194=2,1-SUM(M$8:M194)," "))))</f>
        <v xml:space="preserve"> </v>
      </c>
      <c r="N195" s="1" t="str">
        <f t="shared" si="52"/>
        <v xml:space="preserve"> </v>
      </c>
      <c r="P195" s="3" t="str">
        <f>IF(O195="Plus",$K195,IF(O195="Basis",$K195-SUM(P$8:P194),IF(O195="Breedte",$K195-SUM(P$8:P194),IF(O194="Breedte",1-SUM(P$8:P194)," "))))</f>
        <v xml:space="preserve"> </v>
      </c>
      <c r="Q195" s="57" t="str">
        <f t="shared" si="67"/>
        <v/>
      </c>
      <c r="R195" s="179">
        <f t="shared" si="53"/>
        <v>136</v>
      </c>
      <c r="S195" s="12">
        <f t="shared" si="62"/>
        <v>43</v>
      </c>
      <c r="T195" s="18">
        <f t="shared" si="54"/>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5"/>
        <v>1</v>
      </c>
      <c r="Z195" s="12">
        <f t="shared" si="56"/>
        <v>1</v>
      </c>
      <c r="AA195" s="12">
        <f t="shared" si="57"/>
        <v>1</v>
      </c>
      <c r="AB195" s="12">
        <f t="shared" si="58"/>
        <v>1</v>
      </c>
      <c r="AD195" s="12">
        <f t="shared" si="63"/>
        <v>43</v>
      </c>
      <c r="AE195" s="18">
        <f t="shared" si="59"/>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0"/>
        <v>1</v>
      </c>
      <c r="AK195" s="12">
        <f t="shared" si="64"/>
        <v>1</v>
      </c>
      <c r="AL195" s="12">
        <f t="shared" si="65"/>
        <v>1</v>
      </c>
      <c r="AM195" s="12">
        <f t="shared" si="66"/>
        <v>1</v>
      </c>
    </row>
    <row r="196" spans="1:39" ht="12" customHeight="1" x14ac:dyDescent="0.25">
      <c r="A196" s="5">
        <f t="shared" si="47"/>
        <v>0</v>
      </c>
      <c r="B196" s="5">
        <f t="shared" si="48"/>
        <v>0</v>
      </c>
      <c r="C196" s="14">
        <f t="shared" si="61"/>
        <v>42</v>
      </c>
      <c r="F196" s="241">
        <f>VLOOKUP(C196,Blad1!$A:$D,4,0)</f>
        <v>136</v>
      </c>
      <c r="G196" s="67" t="str">
        <f t="shared" si="49"/>
        <v/>
      </c>
      <c r="H196" s="4" t="str">
        <f>IF(G196="I",$K196,IF(G196="II",$K196-SUM(H$8:H195),IF(G196="III",$K196-SUM(H$8:H195),IF(G196="IV",$K196-SUM(H$8:H195),IF(G196="V",1-SUM(H$8:H195)," ")))))</f>
        <v xml:space="preserve"> </v>
      </c>
      <c r="I196" s="68" t="str">
        <f t="shared" si="50"/>
        <v/>
      </c>
      <c r="J196" s="43" t="str">
        <f>IF(I196="A",$K196,IF(I196="B",$K196-SUM(J$8:J195),IF(I196="C",$K196-SUM(J$8:J195),IF(I196="D",$K196-SUM(J$8:J195),IF(I196="E",1-SUM(J$8:J195)," ")))))</f>
        <v xml:space="preserve"> </v>
      </c>
      <c r="K196" s="1">
        <f>IF(C$4=0,0,(SUM(D$8:D196)/C$4))</f>
        <v>0</v>
      </c>
      <c r="L196" s="9" t="str">
        <f t="shared" si="51"/>
        <v xml:space="preserve"> </v>
      </c>
      <c r="M196" s="2" t="str">
        <f>IF(U196=2,K196,IF(W196=2,K196-SUM(M$8:M195),IF(X196=2,K196-SUM(M$8:M195),IF(X195=2,1-SUM(M$8:M195)," "))))</f>
        <v xml:space="preserve"> </v>
      </c>
      <c r="N196" s="1" t="str">
        <f t="shared" si="52"/>
        <v xml:space="preserve"> </v>
      </c>
      <c r="P196" s="3" t="str">
        <f>IF(O196="Plus",$K196,IF(O196="Basis",$K196-SUM(P$8:P195),IF(O196="Breedte",$K196-SUM(P$8:P195),IF(O195="Breedte",1-SUM(P$8:P195)," "))))</f>
        <v xml:space="preserve"> </v>
      </c>
      <c r="Q196" s="57" t="str">
        <f t="shared" si="67"/>
        <v/>
      </c>
      <c r="R196" s="179">
        <f t="shared" si="53"/>
        <v>136</v>
      </c>
      <c r="S196" s="12">
        <f t="shared" si="62"/>
        <v>42</v>
      </c>
      <c r="T196" s="18">
        <f t="shared" si="54"/>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5"/>
        <v>1</v>
      </c>
      <c r="Z196" s="12">
        <f t="shared" si="56"/>
        <v>1</v>
      </c>
      <c r="AA196" s="12">
        <f t="shared" si="57"/>
        <v>1</v>
      </c>
      <c r="AB196" s="12">
        <f t="shared" si="58"/>
        <v>1</v>
      </c>
      <c r="AD196" s="12">
        <f t="shared" si="63"/>
        <v>42</v>
      </c>
      <c r="AE196" s="18">
        <f t="shared" si="59"/>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0"/>
        <v>1</v>
      </c>
      <c r="AK196" s="12">
        <f t="shared" si="64"/>
        <v>1</v>
      </c>
      <c r="AL196" s="12">
        <f t="shared" si="65"/>
        <v>1</v>
      </c>
      <c r="AM196" s="12">
        <f t="shared" si="66"/>
        <v>1</v>
      </c>
    </row>
    <row r="197" spans="1:39" ht="12" customHeight="1" x14ac:dyDescent="0.25">
      <c r="A197" s="5">
        <f t="shared" si="47"/>
        <v>0</v>
      </c>
      <c r="B197" s="5">
        <f t="shared" si="48"/>
        <v>0</v>
      </c>
      <c r="C197" s="14">
        <f t="shared" si="61"/>
        <v>41</v>
      </c>
      <c r="F197" s="241">
        <f>VLOOKUP(C197,Blad1!$A:$D,4,0)</f>
        <v>135</v>
      </c>
      <c r="G197" s="67" t="str">
        <f t="shared" si="49"/>
        <v/>
      </c>
      <c r="H197" s="4" t="str">
        <f>IF(G197="I",$K197,IF(G197="II",$K197-SUM(H$8:H196),IF(G197="III",$K197-SUM(H$8:H196),IF(G197="IV",$K197-SUM(H$8:H196),IF(G197="V",1-SUM(H$8:H196)," ")))))</f>
        <v xml:space="preserve"> </v>
      </c>
      <c r="I197" s="68" t="str">
        <f t="shared" si="50"/>
        <v/>
      </c>
      <c r="J197" s="43" t="str">
        <f>IF(I197="A",$K197,IF(I197="B",$K197-SUM(J$8:J196),IF(I197="C",$K197-SUM(J$8:J196),IF(I197="D",$K197-SUM(J$8:J196),IF(I197="E",1-SUM(J$8:J196)," ")))))</f>
        <v xml:space="preserve"> </v>
      </c>
      <c r="K197" s="1">
        <f>IF(C$4=0,0,(SUM(D$8:D197)/C$4))</f>
        <v>0</v>
      </c>
      <c r="L197" s="9" t="str">
        <f t="shared" si="51"/>
        <v xml:space="preserve"> </v>
      </c>
      <c r="M197" s="2" t="str">
        <f>IF(U197=2,K197,IF(W197=2,K197-SUM(M$8:M196),IF(X197=2,K197-SUM(M$8:M196),IF(X196=2,1-SUM(M$8:M196)," "))))</f>
        <v xml:space="preserve"> </v>
      </c>
      <c r="N197" s="1" t="str">
        <f t="shared" si="52"/>
        <v xml:space="preserve"> </v>
      </c>
      <c r="P197" s="3" t="str">
        <f>IF(O197="Plus",$K197,IF(O197="Basis",$K197-SUM(P$8:P196),IF(O197="Breedte",$K197-SUM(P$8:P196),IF(O196="Breedte",1-SUM(P$8:P196)," "))))</f>
        <v xml:space="preserve"> </v>
      </c>
      <c r="Q197" s="57" t="str">
        <f t="shared" si="67"/>
        <v/>
      </c>
      <c r="R197" s="179">
        <f t="shared" si="53"/>
        <v>135</v>
      </c>
      <c r="S197" s="12">
        <f t="shared" si="62"/>
        <v>41</v>
      </c>
      <c r="T197" s="18">
        <f t="shared" si="54"/>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5"/>
        <v>1</v>
      </c>
      <c r="Z197" s="12">
        <f t="shared" si="56"/>
        <v>1</v>
      </c>
      <c r="AA197" s="12">
        <f t="shared" si="57"/>
        <v>1</v>
      </c>
      <c r="AB197" s="12">
        <f t="shared" si="58"/>
        <v>1</v>
      </c>
      <c r="AD197" s="12">
        <f t="shared" si="63"/>
        <v>41</v>
      </c>
      <c r="AE197" s="18">
        <f t="shared" si="59"/>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0"/>
        <v>1</v>
      </c>
      <c r="AK197" s="12">
        <f t="shared" si="64"/>
        <v>1</v>
      </c>
      <c r="AL197" s="12">
        <f t="shared" si="65"/>
        <v>1</v>
      </c>
      <c r="AM197" s="12">
        <f t="shared" si="66"/>
        <v>1</v>
      </c>
    </row>
    <row r="198" spans="1:39" ht="12" customHeight="1" x14ac:dyDescent="0.25">
      <c r="A198" s="5">
        <f t="shared" si="47"/>
        <v>0</v>
      </c>
      <c r="B198" s="5">
        <f t="shared" si="48"/>
        <v>0</v>
      </c>
      <c r="C198" s="14">
        <f t="shared" si="61"/>
        <v>40</v>
      </c>
      <c r="F198" s="241">
        <f>VLOOKUP(C198,Blad1!$A:$D,4,0)</f>
        <v>135</v>
      </c>
      <c r="G198" s="67" t="str">
        <f t="shared" si="49"/>
        <v/>
      </c>
      <c r="H198" s="4" t="str">
        <f>IF(G198="I",$K198,IF(G198="II",$K198-SUM(H$8:H197),IF(G198="III",$K198-SUM(H$8:H197),IF(G198="IV",$K198-SUM(H$8:H197),IF(G198="V",1-SUM(H$8:H197)," ")))))</f>
        <v xml:space="preserve"> </v>
      </c>
      <c r="I198" s="68" t="str">
        <f t="shared" si="50"/>
        <v/>
      </c>
      <c r="J198" s="43" t="str">
        <f>IF(I198="A",$K198,IF(I198="B",$K198-SUM(J$8:J197),IF(I198="C",$K198-SUM(J$8:J197),IF(I198="D",$K198-SUM(J$8:J197),IF(I198="E",1-SUM(J$8:J197)," ")))))</f>
        <v xml:space="preserve"> </v>
      </c>
      <c r="K198" s="1">
        <f>IF(C$4=0,0,(SUM(D$8:D198)/C$4))</f>
        <v>0</v>
      </c>
      <c r="L198" s="9" t="str">
        <f t="shared" si="51"/>
        <v xml:space="preserve"> </v>
      </c>
      <c r="M198" s="2" t="str">
        <f>IF(U198=2,K198,IF(W198=2,K198-SUM(M$8:M197),IF(X198=2,K198-SUM(M$8:M197),IF(X197=2,1-SUM(M$8:M197)," "))))</f>
        <v xml:space="preserve"> </v>
      </c>
      <c r="N198" s="1" t="str">
        <f t="shared" si="52"/>
        <v xml:space="preserve"> </v>
      </c>
      <c r="P198" s="3" t="str">
        <f>IF(O198="Plus",$K198,IF(O198="Basis",$K198-SUM(P$8:P197),IF(O198="Breedte",$K198-SUM(P$8:P197),IF(O197="Breedte",1-SUM(P$8:P197)," "))))</f>
        <v xml:space="preserve"> </v>
      </c>
      <c r="Q198" s="57" t="str">
        <f t="shared" si="67"/>
        <v/>
      </c>
      <c r="R198" s="179">
        <f t="shared" si="53"/>
        <v>135</v>
      </c>
      <c r="S198" s="12">
        <f t="shared" si="62"/>
        <v>40</v>
      </c>
      <c r="T198" s="18">
        <f t="shared" si="54"/>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5"/>
        <v>1</v>
      </c>
      <c r="Z198" s="12">
        <f t="shared" si="56"/>
        <v>1</v>
      </c>
      <c r="AA198" s="12">
        <f t="shared" si="57"/>
        <v>1</v>
      </c>
      <c r="AB198" s="12">
        <f t="shared" si="58"/>
        <v>1</v>
      </c>
      <c r="AD198" s="12">
        <f t="shared" si="63"/>
        <v>40</v>
      </c>
      <c r="AE198" s="18">
        <f t="shared" si="59"/>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0"/>
        <v>1</v>
      </c>
      <c r="AK198" s="12">
        <f t="shared" si="64"/>
        <v>1</v>
      </c>
      <c r="AL198" s="12">
        <f t="shared" si="65"/>
        <v>1</v>
      </c>
      <c r="AM198" s="12">
        <f t="shared" si="66"/>
        <v>1</v>
      </c>
    </row>
    <row r="199" spans="1:39" ht="12" customHeight="1" x14ac:dyDescent="0.25">
      <c r="A199" s="5">
        <f t="shared" si="47"/>
        <v>0</v>
      </c>
      <c r="B199" s="5">
        <f t="shared" si="48"/>
        <v>0</v>
      </c>
      <c r="C199" s="14">
        <f t="shared" si="61"/>
        <v>39</v>
      </c>
      <c r="F199" s="241">
        <f>VLOOKUP(C199,Blad1!$A:$D,4,0)</f>
        <v>134</v>
      </c>
      <c r="G199" s="67" t="str">
        <f t="shared" si="49"/>
        <v/>
      </c>
      <c r="H199" s="4" t="str">
        <f>IF(G199="I",$K199,IF(G199="II",$K199-SUM(H$8:H198),IF(G199="III",$K199-SUM(H$8:H198),IF(G199="IV",$K199-SUM(H$8:H198),IF(G199="V",1-SUM(H$8:H198)," ")))))</f>
        <v xml:space="preserve"> </v>
      </c>
      <c r="I199" s="68" t="str">
        <f t="shared" si="50"/>
        <v/>
      </c>
      <c r="J199" s="43" t="str">
        <f>IF(I199="A",$K199,IF(I199="B",$K199-SUM(J$8:J198),IF(I199="C",$K199-SUM(J$8:J198),IF(I199="D",$K199-SUM(J$8:J198),IF(I199="E",1-SUM(J$8:J198)," ")))))</f>
        <v xml:space="preserve"> </v>
      </c>
      <c r="K199" s="1">
        <f>IF(C$4=0,0,(SUM(D$8:D199)/C$4))</f>
        <v>0</v>
      </c>
      <c r="L199" s="9" t="str">
        <f t="shared" si="51"/>
        <v xml:space="preserve"> </v>
      </c>
      <c r="M199" s="2" t="str">
        <f>IF(U199=2,K199,IF(W199=2,K199-SUM(M$8:M198),IF(X199=2,K199-SUM(M$8:M198),IF(X198=2,1-SUM(M$8:M198)," "))))</f>
        <v xml:space="preserve"> </v>
      </c>
      <c r="N199" s="1" t="str">
        <f t="shared" si="52"/>
        <v xml:space="preserve"> </v>
      </c>
      <c r="P199" s="3" t="str">
        <f>IF(O199="Plus",$K199,IF(O199="Basis",$K199-SUM(P$8:P198),IF(O199="Breedte",$K199-SUM(P$8:P198),IF(O198="Breedte",1-SUM(P$8:P198)," "))))</f>
        <v xml:space="preserve"> </v>
      </c>
      <c r="Q199" s="57" t="str">
        <f t="shared" si="67"/>
        <v/>
      </c>
      <c r="R199" s="179">
        <f t="shared" si="53"/>
        <v>134</v>
      </c>
      <c r="S199" s="12">
        <f t="shared" si="62"/>
        <v>39</v>
      </c>
      <c r="T199" s="18">
        <f t="shared" si="54"/>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5"/>
        <v>1</v>
      </c>
      <c r="Z199" s="12">
        <f t="shared" si="56"/>
        <v>1</v>
      </c>
      <c r="AA199" s="12">
        <f t="shared" si="57"/>
        <v>1</v>
      </c>
      <c r="AB199" s="12">
        <f t="shared" si="58"/>
        <v>1</v>
      </c>
      <c r="AD199" s="12">
        <f t="shared" si="63"/>
        <v>39</v>
      </c>
      <c r="AE199" s="18">
        <f t="shared" si="59"/>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0"/>
        <v>1</v>
      </c>
      <c r="AK199" s="12">
        <f t="shared" si="64"/>
        <v>1</v>
      </c>
      <c r="AL199" s="12">
        <f t="shared" si="65"/>
        <v>1</v>
      </c>
      <c r="AM199" s="12">
        <f t="shared" si="66"/>
        <v>1</v>
      </c>
    </row>
    <row r="200" spans="1:39" ht="12" customHeight="1" x14ac:dyDescent="0.25">
      <c r="A200" s="5">
        <f t="shared" si="47"/>
        <v>25</v>
      </c>
      <c r="B200" s="5">
        <f t="shared" si="48"/>
        <v>0</v>
      </c>
      <c r="C200" s="14">
        <f t="shared" si="61"/>
        <v>38</v>
      </c>
      <c r="F200" s="241">
        <f>VLOOKUP(C200,Blad1!$A:$D,4,0)</f>
        <v>134</v>
      </c>
      <c r="G200" s="67" t="str">
        <f t="shared" si="49"/>
        <v/>
      </c>
      <c r="H200" s="4" t="str">
        <f>IF(G200="I",$K200,IF(G200="II",$K200-SUM(H$8:H199),IF(G200="III",$K200-SUM(H$8:H199),IF(G200="IV",$K200-SUM(H$8:H199),IF(G200="V",1-SUM(H$8:H199)," ")))))</f>
        <v xml:space="preserve"> </v>
      </c>
      <c r="I200" s="68" t="str">
        <f t="shared" si="50"/>
        <v>C</v>
      </c>
      <c r="J200" s="43">
        <f>IF(I200="A",$K200,IF(I200="B",$K200-SUM(J$8:J199),IF(I200="C",$K200-SUM(J$8:J199),IF(I200="D",$K200-SUM(J$8:J199),IF(I200="E",1-SUM(J$8:J199)," ")))))</f>
        <v>0</v>
      </c>
      <c r="K200" s="1">
        <f>IF(C$4=0,0,(SUM(D$8:D200)/C$4))</f>
        <v>0</v>
      </c>
      <c r="L200" s="9" t="str">
        <f t="shared" si="51"/>
        <v xml:space="preserve"> </v>
      </c>
      <c r="M200" s="2" t="str">
        <f>IF(U200=2,K200,IF(W200=2,K200-SUM(M$8:M199),IF(X200=2,K200-SUM(M$8:M199),IF(X199=2,1-SUM(M$8:M199)," "))))</f>
        <v xml:space="preserve"> </v>
      </c>
      <c r="N200" s="1" t="str">
        <f t="shared" si="52"/>
        <v xml:space="preserve"> </v>
      </c>
      <c r="P200" s="3" t="str">
        <f>IF(O200="Plus",$K200,IF(O200="Basis",$K200-SUM(P$8:P199),IF(O200="Breedte",$K200-SUM(P$8:P199),IF(O199="Breedte",1-SUM(P$8:P199)," "))))</f>
        <v xml:space="preserve"> </v>
      </c>
      <c r="Q200" s="57" t="str">
        <f t="shared" si="67"/>
        <v/>
      </c>
      <c r="R200" s="179">
        <f t="shared" si="53"/>
        <v>134</v>
      </c>
      <c r="S200" s="12">
        <f t="shared" si="62"/>
        <v>38</v>
      </c>
      <c r="T200" s="18">
        <f t="shared" si="54"/>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5"/>
        <v>1</v>
      </c>
      <c r="Z200" s="12">
        <f t="shared" si="56"/>
        <v>1</v>
      </c>
      <c r="AA200" s="12">
        <f t="shared" si="57"/>
        <v>1</v>
      </c>
      <c r="AB200" s="12">
        <f t="shared" si="58"/>
        <v>1</v>
      </c>
      <c r="AD200" s="12">
        <f t="shared" si="63"/>
        <v>38</v>
      </c>
      <c r="AE200" s="18">
        <f t="shared" si="59"/>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60"/>
        <v>1</v>
      </c>
      <c r="AK200" s="12">
        <f t="shared" si="64"/>
        <v>1</v>
      </c>
      <c r="AL200" s="12">
        <f t="shared" si="65"/>
        <v>1</v>
      </c>
      <c r="AM200" s="12">
        <f t="shared" si="66"/>
        <v>1</v>
      </c>
    </row>
    <row r="201" spans="1:39" ht="12" customHeight="1" x14ac:dyDescent="0.25">
      <c r="A201" s="5">
        <f t="shared" ref="A201:A250" si="68">IF(I201="A",25,IF(I201="B",25,IF(I201="C",25,IF(I201="D",15,IF(I201="E",10,0)))))</f>
        <v>0</v>
      </c>
      <c r="B201" s="5">
        <f t="shared" ref="B201:B250" si="69">IF(G201="I",20,IF(G201="II",20,IF(G201="III",20,IF(G201="IV",20,IF(G201="V",20,0)))))</f>
        <v>0</v>
      </c>
      <c r="C201" s="14">
        <f t="shared" si="61"/>
        <v>37</v>
      </c>
      <c r="F201" s="243"/>
      <c r="G201" s="67" t="str">
        <f t="shared" ref="G201:G241" si="70">IF(C201=186,"I",IF(C201=170,"II",IF(C201=155,"III",IF(C201=138,"IV",IF(C201=50,"V","")))))</f>
        <v/>
      </c>
      <c r="H201" s="4" t="str">
        <f>IF(G201="I",$K201,IF(G201="II",$K201-SUM(H$8:H200),IF(G201="III",$K201-SUM(H$8:H200),IF(G201="IV",$K201-SUM(H$8:H200),IF(G201="V",1-SUM(H$8:H200)," ")))))</f>
        <v xml:space="preserve"> </v>
      </c>
      <c r="I201" s="68" t="str">
        <f t="shared" ref="I201:I222" si="71">IF(C201=57,"A",IF(C201=48,"B",IF(C201=38,"C",IF(C201=29,"D",IF(C201=0,"E","")))))</f>
        <v/>
      </c>
      <c r="J201" s="43" t="str">
        <f>IF(I201="A",$K201,IF(I201="B",$K201-SUM(J$8:J200),IF(I201="C",$K201-SUM(J$8:J200),IF(I201="D",$K201-SUM(J$8:J200),IF(I201="E",1-SUM(J$8:J200)," ")))))</f>
        <v xml:space="preserve"> </v>
      </c>
      <c r="K201" s="1">
        <f>IF(C$4=0,0,(SUM(D$8:D201)/C$4))</f>
        <v>0</v>
      </c>
      <c r="L201" s="9" t="str">
        <f t="shared" ref="L201:L242" si="72">IF(U201=2,"Plus",IF(W201=2,"Basis",IF(X201=2,"Breedte"," ")))</f>
        <v xml:space="preserve"> </v>
      </c>
      <c r="M201" s="2" t="str">
        <f>IF(U201=2,K201,IF(W201=2,K201-SUM(M$8:M200),IF(X201=2,K201-SUM(M$8:M200),IF(X200=2,1-SUM(M$8:M200)," "))))</f>
        <v xml:space="preserve"> </v>
      </c>
      <c r="N201" s="1" t="str">
        <f t="shared" ref="N201:N208" si="73">IF(OR(O201="Plus",O201="Basis",O201="Breedte"),K201," ")</f>
        <v xml:space="preserve"> </v>
      </c>
      <c r="P201" s="3" t="str">
        <f>IF(O201="Plus",$K201,IF(O201="Basis",$K201-SUM(P$8:P200),IF(O201="Breedte",$K201-SUM(P$8:P200),IF(O200="Breedte",1-SUM(P$8:P200)," "))))</f>
        <v xml:space="preserve"> </v>
      </c>
      <c r="Q201" s="57" t="str">
        <f t="shared" si="67"/>
        <v/>
      </c>
      <c r="R201" s="179">
        <f t="shared" ref="R201" si="74">F201</f>
        <v>0</v>
      </c>
      <c r="S201" s="12">
        <f t="shared" si="62"/>
        <v>37</v>
      </c>
      <c r="T201" s="18">
        <f t="shared" ref="T201:T208" si="75">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6">IF(D201=0,1,ABS(K201-0.2))</f>
        <v>1</v>
      </c>
      <c r="Z201" s="12">
        <f t="shared" ref="Z201:Z208" si="77">IF(D201=0,1,ABS(K201-0.5))</f>
        <v>1</v>
      </c>
      <c r="AA201" s="12">
        <f t="shared" ref="AA201:AA208" si="78">IF(D201=0,1,ABS(K201-0.8))</f>
        <v>1</v>
      </c>
      <c r="AB201" s="12">
        <f t="shared" ref="AB201:AB208" si="79">IF(D201=0,1,ABS(K201-1))</f>
        <v>1</v>
      </c>
      <c r="AD201" s="12">
        <f t="shared" si="63"/>
        <v>37</v>
      </c>
      <c r="AE201" s="18">
        <f t="shared" ref="AE201:AE215" si="80">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1">IF(AE201=0,1,ABS(AH201-0.25))</f>
        <v>1</v>
      </c>
      <c r="AK201" s="12">
        <f t="shared" si="64"/>
        <v>1</v>
      </c>
      <c r="AL201" s="12">
        <f t="shared" si="65"/>
        <v>1</v>
      </c>
      <c r="AM201" s="12">
        <f t="shared" si="66"/>
        <v>1</v>
      </c>
    </row>
    <row r="202" spans="1:39" ht="12" customHeight="1" x14ac:dyDescent="0.15">
      <c r="A202" s="5">
        <f t="shared" si="68"/>
        <v>0</v>
      </c>
      <c r="B202" s="5">
        <f t="shared" si="69"/>
        <v>0</v>
      </c>
      <c r="C202" s="14">
        <f t="shared" ref="C202:C237" si="82">C201-1</f>
        <v>36</v>
      </c>
      <c r="F202" s="243"/>
      <c r="G202" s="67" t="str">
        <f t="shared" si="70"/>
        <v/>
      </c>
      <c r="H202" s="4" t="str">
        <f>IF(G202="I",$K202,IF(G202="II",$K202-SUM(H$8:H201),IF(G202="III",$K202-SUM(H$8:H201),IF(G202="IV",$K202-SUM(H$8:H201),IF(G202="V",1-SUM(H$8:H201)," ")))))</f>
        <v xml:space="preserve"> </v>
      </c>
      <c r="I202" s="68" t="str">
        <f t="shared" si="71"/>
        <v/>
      </c>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67"/>
        <v/>
      </c>
      <c r="S202" s="12">
        <f t="shared" ref="S202:S208" si="83">C202</f>
        <v>36</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ref="AD202:AD208" si="84">S202</f>
        <v>36</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ref="AK202:AK208" si="85">IF(T202=0,1,ABS(W202-0.5))</f>
        <v>1</v>
      </c>
      <c r="AL202" s="12">
        <f t="shared" ref="AL202:AL208" si="86">IF(T202=0,1,ABS(W202-0.75))</f>
        <v>1</v>
      </c>
      <c r="AM202" s="12">
        <f t="shared" ref="AM202:AM208" si="87">IF(T202=0,1,ABS(W202-0.9))</f>
        <v>1</v>
      </c>
    </row>
    <row r="203" spans="1:39" ht="12" customHeight="1" x14ac:dyDescent="0.15">
      <c r="A203" s="5">
        <f t="shared" si="68"/>
        <v>0</v>
      </c>
      <c r="B203" s="5">
        <f t="shared" si="69"/>
        <v>0</v>
      </c>
      <c r="C203" s="14">
        <f t="shared" si="82"/>
        <v>35</v>
      </c>
      <c r="F203" s="178"/>
      <c r="G203" s="67" t="str">
        <f t="shared" si="70"/>
        <v/>
      </c>
      <c r="H203" s="4" t="str">
        <f>IF(G203="I",$K203,IF(G203="II",$K203-SUM(H$8:H202),IF(G203="III",$K203-SUM(H$8:H202),IF(G203="IV",$K203-SUM(H$8:H202),IF(G203="V",1-SUM(H$8:H202)," ")))))</f>
        <v xml:space="preserve"> </v>
      </c>
      <c r="I203" s="68" t="str">
        <f t="shared" si="71"/>
        <v/>
      </c>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67"/>
        <v/>
      </c>
      <c r="S203" s="12">
        <f t="shared" si="83"/>
        <v>35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4"/>
        <v>35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5"/>
        <v>1</v>
      </c>
      <c r="AL203" s="12">
        <f t="shared" si="86"/>
        <v>1</v>
      </c>
      <c r="AM203" s="12">
        <f t="shared" si="87"/>
        <v>1</v>
      </c>
    </row>
    <row r="204" spans="1:39" ht="12" customHeight="1" x14ac:dyDescent="0.15">
      <c r="A204" s="5">
        <f t="shared" si="68"/>
        <v>0</v>
      </c>
      <c r="B204" s="5">
        <f t="shared" si="69"/>
        <v>0</v>
      </c>
      <c r="C204" s="14">
        <f t="shared" si="82"/>
        <v>34</v>
      </c>
      <c r="F204" s="178"/>
      <c r="G204" s="67" t="str">
        <f t="shared" si="70"/>
        <v/>
      </c>
      <c r="H204" s="4" t="str">
        <f>IF(G204="I",$K204,IF(G204="II",$K204-SUM(H$8:H203),IF(G204="III",$K204-SUM(H$8:H203),IF(G204="IV",$K204-SUM(H$8:H203),IF(G204="V",1-SUM(H$8:H203)," ")))))</f>
        <v xml:space="preserve"> </v>
      </c>
      <c r="I204" s="68" t="str">
        <f t="shared" si="71"/>
        <v/>
      </c>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ref="Q204:Q267" si="88">IF(L203="plus",IF(E204=0,"",CONCATENATE(E204,", ")),IF(L203="basis",IF(E204=0,"",CONCATENATE(E204,", ")),CONCATENATE(Q203,IF(E204=0,"",CONCATENATE(E204,", ")))))</f>
        <v/>
      </c>
      <c r="S204" s="12">
        <f t="shared" si="83"/>
        <v>34</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4"/>
        <v>34</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5"/>
        <v>1</v>
      </c>
      <c r="AL204" s="12">
        <f t="shared" si="86"/>
        <v>1</v>
      </c>
      <c r="AM204" s="12">
        <f t="shared" si="87"/>
        <v>1</v>
      </c>
    </row>
    <row r="205" spans="1:39" ht="12" customHeight="1" x14ac:dyDescent="0.15">
      <c r="A205" s="5">
        <f t="shared" si="68"/>
        <v>0</v>
      </c>
      <c r="B205" s="5">
        <f t="shared" si="69"/>
        <v>0</v>
      </c>
      <c r="C205" s="14">
        <f t="shared" si="82"/>
        <v>33</v>
      </c>
      <c r="F205" s="178"/>
      <c r="G205" s="67" t="str">
        <f t="shared" si="70"/>
        <v/>
      </c>
      <c r="H205" s="4" t="str">
        <f>IF(G205="I",$K205,IF(G205="II",$K205-SUM(H$8:H204),IF(G205="III",$K205-SUM(H$8:H204),IF(G205="IV",$K205-SUM(H$8:H204),IF(G205="V",1-SUM(H$8:H204)," ")))))</f>
        <v xml:space="preserve"> </v>
      </c>
      <c r="I205" s="68" t="str">
        <f t="shared" si="71"/>
        <v/>
      </c>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88"/>
        <v/>
      </c>
      <c r="S205" s="12">
        <f t="shared" si="83"/>
        <v>33</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4"/>
        <v>33</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5"/>
        <v>1</v>
      </c>
      <c r="AL205" s="12">
        <f t="shared" si="86"/>
        <v>1</v>
      </c>
      <c r="AM205" s="12">
        <f t="shared" si="87"/>
        <v>1</v>
      </c>
    </row>
    <row r="206" spans="1:39" ht="12" customHeight="1" x14ac:dyDescent="0.15">
      <c r="A206" s="5">
        <f t="shared" si="68"/>
        <v>0</v>
      </c>
      <c r="B206" s="5">
        <f t="shared" si="69"/>
        <v>0</v>
      </c>
      <c r="C206" s="14">
        <f t="shared" si="82"/>
        <v>32</v>
      </c>
      <c r="F206" s="178"/>
      <c r="G206" s="67" t="str">
        <f t="shared" si="70"/>
        <v/>
      </c>
      <c r="H206" s="4" t="str">
        <f>IF(G206="I",$K206,IF(G206="II",$K206-SUM(H$8:H205),IF(G206="III",$K206-SUM(H$8:H205),IF(G206="IV",$K206-SUM(H$8:H205),IF(G206="V",1-SUM(H$8:H205)," ")))))</f>
        <v xml:space="preserve"> </v>
      </c>
      <c r="I206" s="68" t="str">
        <f t="shared" si="71"/>
        <v/>
      </c>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88"/>
        <v/>
      </c>
      <c r="S206" s="12">
        <f t="shared" si="83"/>
        <v>32</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4"/>
        <v>32</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5"/>
        <v>1</v>
      </c>
      <c r="AL206" s="12">
        <f t="shared" si="86"/>
        <v>1</v>
      </c>
      <c r="AM206" s="12">
        <f t="shared" si="87"/>
        <v>1</v>
      </c>
    </row>
    <row r="207" spans="1:39" ht="12" customHeight="1" x14ac:dyDescent="0.15">
      <c r="A207" s="5">
        <f t="shared" si="68"/>
        <v>0</v>
      </c>
      <c r="B207" s="5">
        <f t="shared" si="69"/>
        <v>0</v>
      </c>
      <c r="C207" s="14">
        <f t="shared" si="82"/>
        <v>31</v>
      </c>
      <c r="F207" s="178"/>
      <c r="G207" s="67" t="str">
        <f t="shared" si="70"/>
        <v/>
      </c>
      <c r="H207" s="4" t="str">
        <f>IF(G207="I",$K207,IF(G207="II",$K207-SUM(H$8:H206),IF(G207="III",$K207-SUM(H$8:H206),IF(G207="IV",$K207-SUM(H$8:H206),IF(G207="V",1-SUM(H$8:H206)," ")))))</f>
        <v xml:space="preserve"> </v>
      </c>
      <c r="I207" s="68" t="str">
        <f t="shared" si="71"/>
        <v/>
      </c>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88"/>
        <v/>
      </c>
      <c r="S207" s="12">
        <f t="shared" si="83"/>
        <v>31</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4"/>
        <v>31</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5"/>
        <v>1</v>
      </c>
      <c r="AL207" s="12">
        <f t="shared" si="86"/>
        <v>1</v>
      </c>
      <c r="AM207" s="12">
        <f t="shared" si="87"/>
        <v>1</v>
      </c>
    </row>
    <row r="208" spans="1:39" ht="12" customHeight="1" x14ac:dyDescent="0.15">
      <c r="A208" s="5">
        <f t="shared" si="68"/>
        <v>0</v>
      </c>
      <c r="B208" s="5">
        <f t="shared" si="69"/>
        <v>0</v>
      </c>
      <c r="C208" s="14">
        <f t="shared" si="82"/>
        <v>30</v>
      </c>
      <c r="F208" s="178"/>
      <c r="G208" s="67" t="str">
        <f t="shared" si="70"/>
        <v/>
      </c>
      <c r="H208" s="4" t="str">
        <f>IF(G208="I",$K208,IF(G208="II",$K208-SUM(H$8:H207),IF(G208="III",$K208-SUM(H$8:H207),IF(G208="IV",$K208-SUM(H$8:H207),IF(G208="V",1-SUM(H$8:H207)," ")))))</f>
        <v xml:space="preserve"> </v>
      </c>
      <c r="I208" s="68" t="str">
        <f t="shared" si="71"/>
        <v/>
      </c>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88"/>
        <v/>
      </c>
      <c r="S208" s="12">
        <f t="shared" si="83"/>
        <v>30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4"/>
        <v>30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5"/>
        <v>1</v>
      </c>
      <c r="AL208" s="12">
        <f t="shared" si="86"/>
        <v>1</v>
      </c>
      <c r="AM208" s="12">
        <f t="shared" si="87"/>
        <v>1</v>
      </c>
    </row>
    <row r="209" spans="1:36" ht="12" customHeight="1" x14ac:dyDescent="0.15">
      <c r="A209" s="5">
        <f t="shared" si="68"/>
        <v>15</v>
      </c>
      <c r="B209" s="5">
        <f t="shared" si="69"/>
        <v>0</v>
      </c>
      <c r="C209" s="14">
        <f t="shared" si="82"/>
        <v>29</v>
      </c>
      <c r="F209" s="178"/>
      <c r="G209" s="67" t="str">
        <f t="shared" si="70"/>
        <v/>
      </c>
      <c r="H209" s="4" t="str">
        <f>IF(G209="I",$K209,IF(G209="II",$K209-SUM(H$8:H208),IF(G209="III",$K209-SUM(H$8:H208),IF(G209="IV",$K209-SUM(H$8:H208),IF(G209="V",1-SUM(H$8:H208)," ")))))</f>
        <v xml:space="preserve"> </v>
      </c>
      <c r="I209" s="68" t="str">
        <f t="shared" si="71"/>
        <v>D</v>
      </c>
      <c r="J209" s="43">
        <f>IF(I209="A",$K209,IF(I209="B",$K209-SUM(J$8:J208),IF(I209="C",$K209-SUM(J$8:J208),IF(I209="D",$K209-SUM(J$8:J208),IF(I209="E",1-SUM(J$8:J208)," ")))))</f>
        <v>0</v>
      </c>
      <c r="L209" s="9" t="str">
        <f t="shared" si="72"/>
        <v xml:space="preserve"> </v>
      </c>
      <c r="P209" s="3" t="str">
        <f>IF(O209="Plus",$K209,IF(O209="Basis",$K209-SUM(P$8:P208),IF(O209="Breedte",$K209-SUM(P$8:P208),IF(O208="Breedte",1-SUM(P$8:P208)," "))))</f>
        <v xml:space="preserve"> </v>
      </c>
      <c r="Q209" s="57" t="str">
        <f t="shared" si="88"/>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8"/>
        <v>0</v>
      </c>
      <c r="B210" s="5">
        <f t="shared" si="69"/>
        <v>0</v>
      </c>
      <c r="C210" s="14">
        <f t="shared" si="82"/>
        <v>28</v>
      </c>
      <c r="F210" s="178"/>
      <c r="G210" s="67" t="str">
        <f t="shared" si="70"/>
        <v/>
      </c>
      <c r="H210" s="4" t="str">
        <f>IF(G210="I",$K210,IF(G210="II",$K210-SUM(H$8:H209),IF(G210="III",$K210-SUM(H$8:H209),IF(G210="IV",$K210-SUM(H$8:H209),IF(G210="V",1-SUM(H$8:H209)," ")))))</f>
        <v xml:space="preserve"> </v>
      </c>
      <c r="I210" s="68" t="str">
        <f t="shared" si="71"/>
        <v/>
      </c>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88"/>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8"/>
        <v>0</v>
      </c>
      <c r="B211" s="5">
        <f t="shared" si="69"/>
        <v>0</v>
      </c>
      <c r="C211" s="14">
        <f t="shared" si="82"/>
        <v>27</v>
      </c>
      <c r="F211" s="178"/>
      <c r="G211" s="67" t="str">
        <f t="shared" si="70"/>
        <v/>
      </c>
      <c r="H211" s="4" t="str">
        <f>IF(G211="I",$K211,IF(G211="II",$K211-SUM(H$8:H210),IF(G211="III",$K211-SUM(H$8:H210),IF(G211="IV",$K211-SUM(H$8:H210),IF(G211="V",1-SUM(H$8:H210)," ")))))</f>
        <v xml:space="preserve"> </v>
      </c>
      <c r="I211" s="68" t="str">
        <f t="shared" si="71"/>
        <v/>
      </c>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88"/>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8"/>
        <v>0</v>
      </c>
      <c r="B212" s="5">
        <f t="shared" si="69"/>
        <v>0</v>
      </c>
      <c r="C212" s="14">
        <f t="shared" si="82"/>
        <v>26</v>
      </c>
      <c r="F212" s="178"/>
      <c r="G212" s="67" t="str">
        <f t="shared" si="70"/>
        <v/>
      </c>
      <c r="H212" s="4" t="str">
        <f>IF(G212="I",$K212,IF(G212="II",$K212-SUM(H$8:H211),IF(G212="III",$K212-SUM(H$8:H211),IF(G212="IV",$K212-SUM(H$8:H211),IF(G212="V",1-SUM(H$8:H211)," ")))))</f>
        <v xml:space="preserve"> </v>
      </c>
      <c r="I212" s="68" t="str">
        <f t="shared" si="71"/>
        <v/>
      </c>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88"/>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8"/>
        <v>0</v>
      </c>
      <c r="B213" s="5">
        <f t="shared" si="69"/>
        <v>0</v>
      </c>
      <c r="C213" s="14">
        <f t="shared" si="82"/>
        <v>25</v>
      </c>
      <c r="F213" s="178"/>
      <c r="G213" s="67" t="str">
        <f t="shared" si="70"/>
        <v/>
      </c>
      <c r="H213" s="4" t="str">
        <f>IF(G213="I",$K213,IF(G213="II",$K213-SUM(H$8:H212),IF(G213="III",$K213-SUM(H$8:H212),IF(G213="IV",$K213-SUM(H$8:H212),IF(G213="V",1-SUM(H$8:H212)," ")))))</f>
        <v xml:space="preserve"> </v>
      </c>
      <c r="I213" s="68" t="str">
        <f t="shared" si="71"/>
        <v/>
      </c>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88"/>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8"/>
        <v>0</v>
      </c>
      <c r="B214" s="5">
        <f t="shared" si="69"/>
        <v>0</v>
      </c>
      <c r="C214" s="14">
        <f t="shared" si="82"/>
        <v>24</v>
      </c>
      <c r="F214" s="178"/>
      <c r="G214" s="67" t="str">
        <f t="shared" si="70"/>
        <v/>
      </c>
      <c r="H214" s="4" t="str">
        <f>IF(G214="I",$K214,IF(G214="II",$K214-SUM(H$8:H213),IF(G214="III",$K214-SUM(H$8:H213),IF(G214="IV",$K214-SUM(H$8:H213),IF(G214="V",1-SUM(H$8:H213)," ")))))</f>
        <v xml:space="preserve"> </v>
      </c>
      <c r="I214" s="68" t="str">
        <f t="shared" si="71"/>
        <v/>
      </c>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88"/>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8"/>
        <v>0</v>
      </c>
      <c r="B215" s="5">
        <f t="shared" si="69"/>
        <v>0</v>
      </c>
      <c r="C215" s="14">
        <f t="shared" si="82"/>
        <v>23</v>
      </c>
      <c r="F215" s="178"/>
      <c r="G215" s="67" t="str">
        <f t="shared" si="70"/>
        <v/>
      </c>
      <c r="H215" s="4" t="str">
        <f>IF(G215="I",$K215,IF(G215="II",$K215-SUM(H$8:H214),IF(G215="III",$K215-SUM(H$8:H214),IF(G215="IV",$K215-SUM(H$8:H214),IF(G215="V",1-SUM(H$8:H214)," ")))))</f>
        <v xml:space="preserve"> </v>
      </c>
      <c r="I215" s="68" t="str">
        <f t="shared" si="71"/>
        <v/>
      </c>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88"/>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8"/>
        <v>0</v>
      </c>
      <c r="B216" s="5">
        <f t="shared" si="69"/>
        <v>0</v>
      </c>
      <c r="C216" s="14">
        <f t="shared" si="82"/>
        <v>22</v>
      </c>
      <c r="F216" s="178"/>
      <c r="G216" s="67" t="str">
        <f t="shared" si="70"/>
        <v/>
      </c>
      <c r="H216" s="4" t="str">
        <f>IF(G216="I",$K216,IF(G216="II",$K216-SUM(H$8:H215),IF(G216="III",$K216-SUM(H$8:H215),IF(G216="IV",$K216-SUM(H$8:H215),IF(G216="V",1-SUM(H$8:H215)," ")))))</f>
        <v xml:space="preserve"> </v>
      </c>
      <c r="I216" s="68" t="str">
        <f t="shared" si="71"/>
        <v/>
      </c>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88"/>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8"/>
        <v>0</v>
      </c>
      <c r="B217" s="5">
        <f t="shared" si="69"/>
        <v>0</v>
      </c>
      <c r="C217" s="14">
        <f t="shared" si="82"/>
        <v>21</v>
      </c>
      <c r="F217" s="178"/>
      <c r="G217" s="67" t="str">
        <f t="shared" si="70"/>
        <v/>
      </c>
      <c r="H217" s="4" t="str">
        <f>IF(G217="I",$K217,IF(G217="II",$K217-SUM(H$8:H216),IF(G217="III",$K217-SUM(H$8:H216),IF(G217="IV",$K217-SUM(H$8:H216),IF(G217="V",1-SUM(H$8:H216)," ")))))</f>
        <v xml:space="preserve"> </v>
      </c>
      <c r="I217" s="68" t="str">
        <f t="shared" si="71"/>
        <v/>
      </c>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88"/>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8"/>
        <v>0</v>
      </c>
      <c r="B218" s="5">
        <f t="shared" si="69"/>
        <v>0</v>
      </c>
      <c r="C218" s="14">
        <f t="shared" si="82"/>
        <v>20</v>
      </c>
      <c r="F218" s="178"/>
      <c r="G218" s="67" t="str">
        <f t="shared" si="70"/>
        <v/>
      </c>
      <c r="H218" s="4" t="str">
        <f>IF(G218="I",$K218,IF(G218="II",$K218-SUM(H$8:H217),IF(G218="III",$K218-SUM(H$8:H217),IF(G218="IV",$K218-SUM(H$8:H217),IF(G218="V",1-SUM(H$8:H217)," ")))))</f>
        <v xml:space="preserve"> </v>
      </c>
      <c r="I218" s="68" t="str">
        <f t="shared" si="71"/>
        <v/>
      </c>
      <c r="L218" s="9" t="str">
        <f t="shared" si="72"/>
        <v xml:space="preserve"> </v>
      </c>
      <c r="P218" s="3" t="str">
        <f>IF(O218="Plus",$K218,IF(O218="Basis",$K218-SUM(P$8:P217),IF(O218="Breedte",$K218-SUM(P$8:P217),IF(O217="Breedte",1-SUM(P$8:P217)," "))))</f>
        <v xml:space="preserve"> </v>
      </c>
      <c r="Q218" s="57" t="str">
        <f t="shared" si="88"/>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8"/>
        <v>0</v>
      </c>
      <c r="B219" s="5">
        <f t="shared" si="69"/>
        <v>0</v>
      </c>
      <c r="C219" s="14">
        <f t="shared" si="82"/>
        <v>19</v>
      </c>
      <c r="F219" s="178"/>
      <c r="G219" s="67" t="str">
        <f t="shared" si="70"/>
        <v/>
      </c>
      <c r="H219" s="4" t="str">
        <f>IF(G219="I",$K219,IF(G219="II",$K219-SUM(H$8:H218),IF(G219="III",$K219-SUM(H$8:H218),IF(G219="IV",$K219-SUM(H$8:H218),IF(G219="V",1-SUM(H$8:H218)," ")))))</f>
        <v xml:space="preserve"> </v>
      </c>
      <c r="I219" s="68" t="str">
        <f t="shared" si="71"/>
        <v/>
      </c>
      <c r="L219" s="9" t="str">
        <f t="shared" si="72"/>
        <v xml:space="preserve"> </v>
      </c>
      <c r="P219" s="3" t="str">
        <f>IF(O219="Plus",$K219,IF(O219="Basis",$K219-SUM(P$8:P218),IF(O219="Breedte",$K219-SUM(P$8:P218),IF(O218="Breedte",1-SUM(P$8:P218)," "))))</f>
        <v xml:space="preserve"> </v>
      </c>
      <c r="Q219" s="57" t="str">
        <f t="shared" si="88"/>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8"/>
        <v>0</v>
      </c>
      <c r="B220" s="5">
        <f t="shared" si="69"/>
        <v>0</v>
      </c>
      <c r="C220" s="14">
        <f t="shared" si="82"/>
        <v>18</v>
      </c>
      <c r="F220" s="178"/>
      <c r="G220" s="67" t="str">
        <f t="shared" si="70"/>
        <v/>
      </c>
      <c r="H220" s="4" t="str">
        <f>IF(G220="I",$K220,IF(G220="II",$K220-SUM(H$8:H219),IF(G220="III",$K220-SUM(H$8:H219),IF(G220="IV",$K220-SUM(H$8:H219),IF(G220="V",1-SUM(H$8:H219)," ")))))</f>
        <v xml:space="preserve"> </v>
      </c>
      <c r="I220" s="68" t="str">
        <f t="shared" si="71"/>
        <v/>
      </c>
      <c r="L220" s="9" t="str">
        <f t="shared" si="72"/>
        <v xml:space="preserve"> </v>
      </c>
      <c r="P220" s="3" t="str">
        <f>IF(O220="Plus",$K220,IF(O220="Basis",$K220-SUM(P$8:P219),IF(O220="Breedte",$K220-SUM(P$8:P219),IF(O219="Breedte",1-SUM(P$8:P219)," "))))</f>
        <v xml:space="preserve"> </v>
      </c>
      <c r="Q220" s="57" t="str">
        <f t="shared" si="88"/>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8"/>
        <v>0</v>
      </c>
      <c r="B221" s="5">
        <f t="shared" si="69"/>
        <v>0</v>
      </c>
      <c r="C221" s="14">
        <f t="shared" si="82"/>
        <v>17</v>
      </c>
      <c r="F221" s="178"/>
      <c r="G221" s="67" t="str">
        <f t="shared" si="70"/>
        <v/>
      </c>
      <c r="H221" s="4" t="str">
        <f>IF(G221="I",$K221,IF(G221="II",$K221-SUM(H$8:H220),IF(G221="III",$K221-SUM(H$8:H220),IF(G221="IV",$K221-SUM(H$8:H220),IF(G221="V",1-SUM(H$8:H220)," ")))))</f>
        <v xml:space="preserve"> </v>
      </c>
      <c r="I221" s="68" t="str">
        <f t="shared" si="71"/>
        <v/>
      </c>
      <c r="L221" s="9" t="str">
        <f t="shared" si="72"/>
        <v xml:space="preserve"> </v>
      </c>
      <c r="P221" s="3" t="str">
        <f>IF(O221="Plus",$K221,IF(O221="Basis",$K221-SUM(P$8:P220),IF(O221="Breedte",$K221-SUM(P$8:P220),IF(O220="Breedte",1-SUM(P$8:P220)," "))))</f>
        <v xml:space="preserve"> </v>
      </c>
      <c r="Q221" s="57" t="str">
        <f t="shared" si="88"/>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8"/>
        <v>0</v>
      </c>
      <c r="B222" s="5">
        <f t="shared" si="69"/>
        <v>0</v>
      </c>
      <c r="C222" s="14">
        <f t="shared" si="82"/>
        <v>16</v>
      </c>
      <c r="F222" s="178"/>
      <c r="G222" s="67" t="str">
        <f t="shared" si="70"/>
        <v/>
      </c>
      <c r="H222" s="4" t="str">
        <f>IF(G222="I",$K222,IF(G222="II",$K222-SUM(H$8:H221),IF(G222="III",$K222-SUM(H$8:H221),IF(G222="IV",$K222-SUM(H$8:H221),IF(G222="V",1-SUM(H$8:H221)," ")))))</f>
        <v xml:space="preserve"> </v>
      </c>
      <c r="I222" s="68" t="str">
        <f t="shared" si="71"/>
        <v/>
      </c>
      <c r="L222" s="9" t="str">
        <f t="shared" si="72"/>
        <v xml:space="preserve"> </v>
      </c>
      <c r="P222" s="3" t="str">
        <f>IF(O222="Plus",$K222,IF(O222="Basis",$K222-SUM(P$8:P221),IF(O222="Breedte",$K222-SUM(P$8:P221),IF(O221="Breedte",1-SUM(P$8:P221)," "))))</f>
        <v xml:space="preserve"> </v>
      </c>
      <c r="Q222" s="57" t="str">
        <f t="shared" si="88"/>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8"/>
        <v>0</v>
      </c>
      <c r="B223" s="5">
        <f t="shared" si="69"/>
        <v>0</v>
      </c>
      <c r="C223" s="14">
        <f t="shared" si="82"/>
        <v>15</v>
      </c>
      <c r="F223" s="178"/>
      <c r="G223" s="67" t="str">
        <f t="shared" si="70"/>
        <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88"/>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8"/>
        <v>0</v>
      </c>
      <c r="B224" s="5">
        <f t="shared" si="69"/>
        <v>0</v>
      </c>
      <c r="C224" s="14">
        <f t="shared" si="82"/>
        <v>14</v>
      </c>
      <c r="F224" s="178"/>
      <c r="G224" s="67" t="str">
        <f t="shared" si="70"/>
        <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88"/>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8"/>
        <v>0</v>
      </c>
      <c r="B225" s="5">
        <f t="shared" si="69"/>
        <v>0</v>
      </c>
      <c r="C225" s="14">
        <f t="shared" si="82"/>
        <v>13</v>
      </c>
      <c r="F225" s="178"/>
      <c r="G225" s="67" t="str">
        <f t="shared" si="70"/>
        <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88"/>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8"/>
        <v>0</v>
      </c>
      <c r="B226" s="5">
        <f t="shared" si="69"/>
        <v>0</v>
      </c>
      <c r="C226" s="14">
        <f t="shared" si="82"/>
        <v>12</v>
      </c>
      <c r="F226" s="178"/>
      <c r="G226" s="67" t="str">
        <f t="shared" si="70"/>
        <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88"/>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8"/>
        <v>0</v>
      </c>
      <c r="B227" s="5">
        <f t="shared" si="69"/>
        <v>0</v>
      </c>
      <c r="C227" s="14">
        <f t="shared" si="82"/>
        <v>11</v>
      </c>
      <c r="F227" s="178"/>
      <c r="G227" s="67" t="str">
        <f t="shared" si="70"/>
        <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88"/>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8"/>
        <v>0</v>
      </c>
      <c r="B228" s="5">
        <f t="shared" si="69"/>
        <v>0</v>
      </c>
      <c r="C228" s="14">
        <f t="shared" si="82"/>
        <v>10</v>
      </c>
      <c r="F228" s="178"/>
      <c r="G228" s="67" t="str">
        <f t="shared" si="70"/>
        <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88"/>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8"/>
        <v>0</v>
      </c>
      <c r="B229" s="5">
        <f t="shared" si="69"/>
        <v>0</v>
      </c>
      <c r="C229" s="14">
        <f t="shared" si="82"/>
        <v>9</v>
      </c>
      <c r="F229" s="178"/>
      <c r="G229" s="67" t="str">
        <f t="shared" si="70"/>
        <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88"/>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8"/>
        <v>0</v>
      </c>
      <c r="B230" s="5">
        <f t="shared" si="69"/>
        <v>0</v>
      </c>
      <c r="C230" s="14">
        <f t="shared" si="82"/>
        <v>8</v>
      </c>
      <c r="F230" s="178"/>
      <c r="G230" s="67" t="str">
        <f t="shared" si="70"/>
        <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88"/>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8"/>
        <v>0</v>
      </c>
      <c r="B231" s="5">
        <f t="shared" si="69"/>
        <v>0</v>
      </c>
      <c r="C231" s="14">
        <f t="shared" si="82"/>
        <v>7</v>
      </c>
      <c r="F231" s="178"/>
      <c r="G231" s="67" t="str">
        <f t="shared" si="70"/>
        <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88"/>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8"/>
        <v>0</v>
      </c>
      <c r="B232" s="5">
        <f t="shared" si="69"/>
        <v>0</v>
      </c>
      <c r="C232" s="14">
        <f t="shared" si="82"/>
        <v>6</v>
      </c>
      <c r="F232" s="178"/>
      <c r="G232" s="67" t="str">
        <f t="shared" si="70"/>
        <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88"/>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8"/>
        <v>0</v>
      </c>
      <c r="B233" s="5">
        <f t="shared" si="69"/>
        <v>0</v>
      </c>
      <c r="C233" s="14">
        <f t="shared" si="82"/>
        <v>5</v>
      </c>
      <c r="F233" s="178"/>
      <c r="G233" s="67" t="str">
        <f t="shared" si="70"/>
        <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88"/>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8"/>
        <v>0</v>
      </c>
      <c r="B234" s="5">
        <f t="shared" si="69"/>
        <v>0</v>
      </c>
      <c r="C234" s="14">
        <f t="shared" si="82"/>
        <v>4</v>
      </c>
      <c r="F234" s="178"/>
      <c r="G234" s="67" t="str">
        <f t="shared" si="70"/>
        <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88"/>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8"/>
        <v>0</v>
      </c>
      <c r="B235" s="5">
        <f t="shared" si="69"/>
        <v>0</v>
      </c>
      <c r="C235" s="14">
        <f t="shared" si="82"/>
        <v>3</v>
      </c>
      <c r="F235" s="178"/>
      <c r="G235" s="67" t="str">
        <f t="shared" si="70"/>
        <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88"/>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8"/>
        <v>0</v>
      </c>
      <c r="B236" s="5">
        <f t="shared" si="69"/>
        <v>0</v>
      </c>
      <c r="C236" s="14">
        <f t="shared" si="82"/>
        <v>2</v>
      </c>
      <c r="F236" s="178"/>
      <c r="G236" s="67" t="str">
        <f t="shared" si="70"/>
        <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88"/>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8"/>
        <v>0</v>
      </c>
      <c r="B237" s="5">
        <f t="shared" si="69"/>
        <v>0</v>
      </c>
      <c r="C237" s="14">
        <f t="shared" si="82"/>
        <v>1</v>
      </c>
      <c r="F237" s="178"/>
      <c r="G237" s="67" t="str">
        <f t="shared" si="70"/>
        <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88"/>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8"/>
        <v>0</v>
      </c>
      <c r="B238" s="5">
        <f t="shared" si="69"/>
        <v>0</v>
      </c>
      <c r="F238" s="178"/>
      <c r="G238" s="67" t="str">
        <f t="shared" si="70"/>
        <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88"/>
        <v/>
      </c>
    </row>
    <row r="239" spans="1:36" ht="12" customHeight="1" x14ac:dyDescent="0.15">
      <c r="A239" s="5">
        <f t="shared" si="68"/>
        <v>0</v>
      </c>
      <c r="B239" s="5">
        <f t="shared" si="69"/>
        <v>0</v>
      </c>
      <c r="F239" s="178"/>
      <c r="G239" s="67" t="str">
        <f t="shared" si="70"/>
        <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88"/>
        <v/>
      </c>
    </row>
    <row r="240" spans="1:36" ht="12" customHeight="1" x14ac:dyDescent="0.15">
      <c r="A240" s="5">
        <f t="shared" si="68"/>
        <v>0</v>
      </c>
      <c r="B240" s="5">
        <f t="shared" si="69"/>
        <v>0</v>
      </c>
      <c r="F240" s="178"/>
      <c r="G240" s="67" t="str">
        <f t="shared" si="70"/>
        <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88"/>
        <v/>
      </c>
    </row>
    <row r="241" spans="1:17" ht="12" customHeight="1" x14ac:dyDescent="0.15">
      <c r="A241" s="5">
        <f t="shared" si="68"/>
        <v>0</v>
      </c>
      <c r="B241" s="5">
        <f t="shared" si="69"/>
        <v>0</v>
      </c>
      <c r="F241" s="178"/>
      <c r="G241" s="67" t="str">
        <f t="shared" si="70"/>
        <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88"/>
        <v/>
      </c>
    </row>
    <row r="242" spans="1:17" ht="12" customHeight="1" x14ac:dyDescent="0.15">
      <c r="A242" s="5">
        <f t="shared" si="68"/>
        <v>0</v>
      </c>
      <c r="B242" s="5">
        <f t="shared" si="69"/>
        <v>0</v>
      </c>
      <c r="F242" s="178"/>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88"/>
        <v/>
      </c>
    </row>
    <row r="243" spans="1:17" ht="12" customHeight="1" x14ac:dyDescent="0.15">
      <c r="A243" s="5">
        <f t="shared" si="68"/>
        <v>0</v>
      </c>
      <c r="B243" s="5">
        <f t="shared" si="69"/>
        <v>0</v>
      </c>
      <c r="F243" s="178"/>
      <c r="I243" s="54"/>
      <c r="P243" s="3" t="str">
        <f>IF(O243="Plus",$K243,IF(O243="Basis",$K243-SUM(P$8:P242),IF(O243="Breedte",$K243-SUM(P$8:P242),IF(O242="Breedte",1-SUM(P$8:P242)," "))))</f>
        <v xml:space="preserve"> </v>
      </c>
      <c r="Q243" s="57" t="str">
        <f t="shared" si="88"/>
        <v/>
      </c>
    </row>
    <row r="244" spans="1:17" ht="12" customHeight="1" x14ac:dyDescent="0.15">
      <c r="A244" s="5">
        <f t="shared" si="68"/>
        <v>0</v>
      </c>
      <c r="B244" s="5">
        <f t="shared" si="69"/>
        <v>0</v>
      </c>
      <c r="I244" s="54"/>
      <c r="P244" s="3" t="str">
        <f>IF(O244="Plus",$K244,IF(O244="Basis",$K244-SUM(P$8:P243),IF(O244="Breedte",$K244-SUM(P$8:P243),IF(O243="Breedte",1-SUM(P$8:P243)," "))))</f>
        <v xml:space="preserve"> </v>
      </c>
      <c r="Q244" s="57" t="str">
        <f t="shared" si="88"/>
        <v/>
      </c>
    </row>
    <row r="245" spans="1:17" ht="12" customHeight="1" x14ac:dyDescent="0.15">
      <c r="A245" s="5">
        <f t="shared" si="68"/>
        <v>0</v>
      </c>
      <c r="B245" s="5">
        <f t="shared" si="69"/>
        <v>0</v>
      </c>
      <c r="I245" s="54"/>
      <c r="P245" s="3" t="str">
        <f>IF(O245="Plus",$K245,IF(O245="Basis",$K245-SUM(P$8:P244),IF(O245="Breedte",$K245-SUM(P$8:P244),IF(O244="Breedte",1-SUM(P$8:P244)," "))))</f>
        <v xml:space="preserve"> </v>
      </c>
      <c r="Q245" s="57" t="str">
        <f t="shared" si="88"/>
        <v/>
      </c>
    </row>
    <row r="246" spans="1:17" ht="12" customHeight="1" x14ac:dyDescent="0.15">
      <c r="A246" s="5">
        <f t="shared" si="68"/>
        <v>0</v>
      </c>
      <c r="B246" s="5">
        <f t="shared" si="69"/>
        <v>0</v>
      </c>
      <c r="I246" s="54"/>
      <c r="P246" s="3" t="str">
        <f>IF(O246="Plus",$K246,IF(O246="Basis",$K246-SUM(P$8:P245),IF(O246="Breedte",$K246-SUM(P$8:P245),IF(O245="Breedte",1-SUM(P$8:P245)," "))))</f>
        <v xml:space="preserve"> </v>
      </c>
      <c r="Q246" s="57" t="str">
        <f t="shared" si="88"/>
        <v/>
      </c>
    </row>
    <row r="247" spans="1:17" ht="12" customHeight="1" x14ac:dyDescent="0.15">
      <c r="A247" s="5">
        <f t="shared" si="68"/>
        <v>0</v>
      </c>
      <c r="B247" s="5">
        <f t="shared" si="69"/>
        <v>0</v>
      </c>
      <c r="I247" s="54"/>
      <c r="P247" s="3" t="str">
        <f>IF(O247="Plus",$K247,IF(O247="Basis",$K247-SUM(P$8:P246),IF(O247="Breedte",$K247-SUM(P$8:P246),IF(O246="Breedte",1-SUM(P$8:P246)," "))))</f>
        <v xml:space="preserve"> </v>
      </c>
      <c r="Q247" s="57" t="str">
        <f t="shared" si="88"/>
        <v/>
      </c>
    </row>
    <row r="248" spans="1:17" ht="12" customHeight="1" x14ac:dyDescent="0.15">
      <c r="A248" s="5">
        <f t="shared" si="68"/>
        <v>0</v>
      </c>
      <c r="B248" s="5">
        <f t="shared" si="69"/>
        <v>0</v>
      </c>
      <c r="I248" s="54"/>
      <c r="P248" s="3" t="str">
        <f>IF(O248="Plus",$K248,IF(O248="Basis",$K248-SUM(P$8:P247),IF(O248="Breedte",$K248-SUM(P$8:P247),IF(O247="Breedte",1-SUM(P$8:P247)," "))))</f>
        <v xml:space="preserve"> </v>
      </c>
      <c r="Q248" s="57" t="str">
        <f t="shared" si="88"/>
        <v/>
      </c>
    </row>
    <row r="249" spans="1:17" ht="12" customHeight="1" x14ac:dyDescent="0.15">
      <c r="A249" s="5">
        <f t="shared" si="68"/>
        <v>0</v>
      </c>
      <c r="B249" s="5">
        <f t="shared" si="69"/>
        <v>0</v>
      </c>
      <c r="I249" s="54"/>
      <c r="P249" s="3" t="str">
        <f>IF(O249="Plus",$K249,IF(O249="Basis",$K249-SUM(P$8:P248),IF(O249="Breedte",$K249-SUM(P$8:P248),IF(O248="Breedte",1-SUM(P$8:P248)," "))))</f>
        <v xml:space="preserve"> </v>
      </c>
      <c r="Q249" s="57" t="str">
        <f t="shared" si="88"/>
        <v/>
      </c>
    </row>
    <row r="250" spans="1:17" ht="12" customHeight="1" x14ac:dyDescent="0.15">
      <c r="A250" s="5">
        <f t="shared" si="68"/>
        <v>0</v>
      </c>
      <c r="B250" s="5">
        <f t="shared" si="69"/>
        <v>0</v>
      </c>
      <c r="I250" s="54"/>
      <c r="P250" s="3" t="str">
        <f>IF(O250="Plus",$K250,IF(O250="Basis",$K250-SUM(P$8:P249),IF(O250="Breedte",$K250-SUM(P$8:P249),IF(O249="Breedte",1-SUM(P$8:P249)," "))))</f>
        <v xml:space="preserve"> </v>
      </c>
      <c r="Q250" s="57" t="str">
        <f t="shared" si="88"/>
        <v/>
      </c>
    </row>
    <row r="251" spans="1:17"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row>
    <row r="252" spans="1:17"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row>
    <row r="253" spans="1:17"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row>
    <row r="254" spans="1:17"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row>
    <row r="255" spans="1:17"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row>
    <row r="256" spans="1:17"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row>
    <row r="257" spans="1:17"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row>
    <row r="258" spans="1:17"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row>
    <row r="259" spans="1:17"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row>
    <row r="260" spans="1:17"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row>
    <row r="261" spans="1:17"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row>
    <row r="262" spans="1:17"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row>
    <row r="263" spans="1:17"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row>
    <row r="264" spans="1:17"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row>
    <row r="265" spans="1:17" ht="12" customHeight="1" x14ac:dyDescent="0.15">
      <c r="A265" s="5">
        <f t="shared" si="89"/>
        <v>0</v>
      </c>
      <c r="B265" s="5">
        <f t="shared" si="90"/>
        <v>0</v>
      </c>
      <c r="P265" s="3" t="str">
        <f>IF(O265="Plus",$K265,IF(O265="Basis",$K265-SUM(P$8:P264),IF(O265="Breedte",$K265-SUM(P$8:P264),IF(O264="Breedte",1-SUM(P$8:P264)," "))))</f>
        <v xml:space="preserve"> </v>
      </c>
      <c r="Q265" s="57" t="str">
        <f t="shared" si="88"/>
        <v/>
      </c>
    </row>
    <row r="266" spans="1:17" ht="12" customHeight="1" x14ac:dyDescent="0.15">
      <c r="A266" s="5">
        <f t="shared" si="89"/>
        <v>0</v>
      </c>
      <c r="B266" s="5">
        <f t="shared" si="90"/>
        <v>0</v>
      </c>
      <c r="P266" s="3" t="str">
        <f>IF(O266="Plus",$K266,IF(O266="Basis",$K266-SUM(P$8:P265),IF(O266="Breedte",$K266-SUM(P$8:P265),IF(O265="Breedte",1-SUM(P$8:P265)," "))))</f>
        <v xml:space="preserve"> </v>
      </c>
      <c r="Q266" s="57" t="str">
        <f t="shared" si="88"/>
        <v/>
      </c>
    </row>
    <row r="267" spans="1:17" ht="12" customHeight="1" x14ac:dyDescent="0.15">
      <c r="A267" s="5">
        <f t="shared" si="89"/>
        <v>0</v>
      </c>
      <c r="B267" s="5">
        <f t="shared" si="90"/>
        <v>0</v>
      </c>
      <c r="P267" s="3" t="str">
        <f>IF(O267="Plus",$K267,IF(O267="Basis",$K267-SUM(P$8:P266),IF(O267="Breedte",$K267-SUM(P$8:P266),IF(O266="Breedte",1-SUM(P$8:P266)," "))))</f>
        <v xml:space="preserve"> </v>
      </c>
      <c r="Q267" s="57" t="str">
        <f t="shared" si="88"/>
        <v/>
      </c>
    </row>
    <row r="268" spans="1:17" ht="12" customHeight="1" x14ac:dyDescent="0.15">
      <c r="A268" s="5">
        <f t="shared" ref="A268:A272" si="91">IF(I268="A",25,IF(I268="B",50,IF(I268="C",75,IF(I268="D",90,0))))</f>
        <v>0</v>
      </c>
      <c r="B268" s="5">
        <f t="shared" si="90"/>
        <v>0</v>
      </c>
      <c r="P268" s="3" t="str">
        <f>IF(O268="Plus",$K268,IF(O268="Basis",$K268-SUM(P$8:P267),IF(O268="Breedte",$K268-SUM(P$8:P267),IF(O267="Breedte",1-SUM(P$8:P267)," "))))</f>
        <v xml:space="preserve"> </v>
      </c>
      <c r="Q268" s="57" t="str">
        <f t="shared" ref="Q268:Q276" si="92">IF(L267="plus",IF(E268=0,"",CONCATENATE(E268,", ")),IF(L267="basis",IF(E268=0,"",CONCATENATE(E268,", ")),CONCATENATE(Q267,IF(E268=0,"",CONCATENATE(E268,", ")))))</f>
        <v/>
      </c>
    </row>
    <row r="269" spans="1:17" ht="12" customHeight="1" x14ac:dyDescent="0.15">
      <c r="A269" s="5">
        <f t="shared" si="91"/>
        <v>0</v>
      </c>
      <c r="B269" s="5">
        <f t="shared" si="90"/>
        <v>0</v>
      </c>
      <c r="P269" s="3" t="str">
        <f>IF(O269="Plus",$K269,IF(O269="Basis",$K269-SUM(P$8:P268),IF(O269="Breedte",$K269-SUM(P$8:P268),IF(O268="Breedte",1-SUM(P$8:P268)," "))))</f>
        <v xml:space="preserve"> </v>
      </c>
      <c r="Q269" s="57" t="str">
        <f t="shared" si="92"/>
        <v/>
      </c>
    </row>
    <row r="270" spans="1:17" ht="12" customHeight="1" x14ac:dyDescent="0.15">
      <c r="A270" s="5">
        <f t="shared" si="91"/>
        <v>0</v>
      </c>
      <c r="B270" s="5">
        <f t="shared" si="90"/>
        <v>0</v>
      </c>
      <c r="P270" s="3" t="str">
        <f>IF(O270="Plus",$K270,IF(O270="Basis",$K270-SUM(P$8:P269),IF(O270="Breedte",$K270-SUM(P$8:P269),IF(O269="Breedte",1-SUM(P$8:P269)," "))))</f>
        <v xml:space="preserve"> </v>
      </c>
      <c r="Q270" s="57" t="str">
        <f t="shared" si="92"/>
        <v/>
      </c>
    </row>
    <row r="271" spans="1:17" ht="12" customHeight="1" x14ac:dyDescent="0.15">
      <c r="A271" s="5">
        <f t="shared" si="91"/>
        <v>0</v>
      </c>
      <c r="B271" s="5">
        <f t="shared" si="90"/>
        <v>0</v>
      </c>
      <c r="P271" s="3" t="str">
        <f>IF(O271="Plus",$K271,IF(O271="Basis",$K271-SUM(P$8:P270),IF(O271="Breedte",$K271-SUM(P$8:P270),IF(O270="Breedte",1-SUM(P$8:P270)," "))))</f>
        <v xml:space="preserve"> </v>
      </c>
      <c r="Q271" s="57" t="str">
        <f t="shared" si="92"/>
        <v/>
      </c>
    </row>
    <row r="272" spans="1:17" ht="12" customHeight="1" x14ac:dyDescent="0.15">
      <c r="A272" s="5">
        <f t="shared" si="91"/>
        <v>0</v>
      </c>
      <c r="B272" s="5">
        <f t="shared" si="90"/>
        <v>0</v>
      </c>
      <c r="Q272" s="57" t="str">
        <f t="shared" si="92"/>
        <v/>
      </c>
    </row>
    <row r="273" spans="17:17" ht="12" customHeight="1" x14ac:dyDescent="0.15">
      <c r="Q273" s="57" t="str">
        <f t="shared" si="92"/>
        <v/>
      </c>
    </row>
    <row r="274" spans="17:17" ht="12" customHeight="1" x14ac:dyDescent="0.15">
      <c r="Q274" s="57" t="str">
        <f t="shared" si="92"/>
        <v/>
      </c>
    </row>
    <row r="275" spans="17:17" ht="12" customHeight="1" x14ac:dyDescent="0.15">
      <c r="Q275" s="57" t="str">
        <f t="shared" si="92"/>
        <v/>
      </c>
    </row>
    <row r="276" spans="17:17" ht="12" customHeight="1" x14ac:dyDescent="0.15">
      <c r="Q276" s="57" t="str">
        <f t="shared" si="92"/>
        <v/>
      </c>
    </row>
  </sheetData>
  <sheetProtection sheet="1" objects="1" scenarios="1" selectLockedCells="1"/>
  <mergeCells count="5">
    <mergeCell ref="AQ33:BB33"/>
    <mergeCell ref="AQ35:BB35"/>
    <mergeCell ref="AQ37:BB37"/>
    <mergeCell ref="C1:N1"/>
    <mergeCell ref="C2:N2"/>
  </mergeCells>
  <conditionalFormatting sqref="AT10:AV15 AZ15:BB15">
    <cfRule type="cellIs" dxfId="1600" priority="165" stopIfTrue="1" operator="lessThanOrEqual">
      <formula>0</formula>
    </cfRule>
  </conditionalFormatting>
  <conditionalFormatting sqref="AT18:AV22">
    <cfRule type="cellIs" dxfId="1599" priority="164" stopIfTrue="1" operator="lessThanOrEqual">
      <formula>0</formula>
    </cfRule>
  </conditionalFormatting>
  <conditionalFormatting sqref="AW18:AZ22">
    <cfRule type="cellIs" dxfId="1598" priority="163" stopIfTrue="1" operator="lessThanOrEqual">
      <formula>0</formula>
    </cfRule>
  </conditionalFormatting>
  <conditionalFormatting sqref="K8:K65533">
    <cfRule type="expression" dxfId="1597" priority="160" stopIfTrue="1">
      <formula>OR($C8&lt;50,AND($C8=$Y8,$B8=$Y8))</formula>
    </cfRule>
    <cfRule type="expression" dxfId="1596" priority="161" stopIfTrue="1">
      <formula>SUM($U8:$X8)&gt;0</formula>
    </cfRule>
    <cfRule type="expression" dxfId="1595" priority="162" stopIfTrue="1">
      <formula>$D8=0</formula>
    </cfRule>
  </conditionalFormatting>
  <conditionalFormatting sqref="L8:M65533">
    <cfRule type="expression" dxfId="1594" priority="158" stopIfTrue="1">
      <formula>OR($C8&lt;50,AND($C8=$Y8,$B8=$Y8))</formula>
    </cfRule>
    <cfRule type="expression" dxfId="1593" priority="159" stopIfTrue="1">
      <formula>SUM($U8:$X8)&gt;1</formula>
    </cfRule>
  </conditionalFormatting>
  <conditionalFormatting sqref="B8:B65536">
    <cfRule type="expression" dxfId="1592" priority="154" stopIfTrue="1">
      <formula>OR($C8&lt;50,AND($C8=$Y8,$B8=$Y8))</formula>
    </cfRule>
    <cfRule type="expression" dxfId="1591" priority="155" stopIfTrue="1">
      <formula>$B8&gt;0</formula>
    </cfRule>
    <cfRule type="cellIs" dxfId="1590" priority="156" stopIfTrue="1" operator="equal">
      <formula>0</formula>
    </cfRule>
  </conditionalFormatting>
  <conditionalFormatting sqref="K65535:K65536">
    <cfRule type="expression" dxfId="1589" priority="151" stopIfTrue="1">
      <formula>OR($C65535&lt;0,AND($C65535=$Y65535,$B65535=$Y65535))</formula>
    </cfRule>
    <cfRule type="expression" dxfId="1588" priority="152" stopIfTrue="1">
      <formula>SUM($U65535:$X65537)&gt;0</formula>
    </cfRule>
    <cfRule type="expression" dxfId="1587" priority="153" stopIfTrue="1">
      <formula>$D65535=0</formula>
    </cfRule>
  </conditionalFormatting>
  <conditionalFormatting sqref="K65534">
    <cfRule type="expression" dxfId="1586" priority="148" stopIfTrue="1">
      <formula>OR($C65534&lt;0,AND($C65534=$Y65534,$B65534=$Y65534))</formula>
    </cfRule>
    <cfRule type="expression" dxfId="1585" priority="149" stopIfTrue="1">
      <formula>SUM($U65534:$X65536)&gt;0</formula>
    </cfRule>
    <cfRule type="expression" dxfId="1584" priority="150" stopIfTrue="1">
      <formula>$D65534=0</formula>
    </cfRule>
  </conditionalFormatting>
  <conditionalFormatting sqref="L65535:M65536">
    <cfRule type="expression" dxfId="1583" priority="146" stopIfTrue="1">
      <formula>OR($C65535&lt;0,AND($C65535=$Y65535,$B65535=$Y65535))</formula>
    </cfRule>
    <cfRule type="expression" dxfId="1582" priority="147" stopIfTrue="1">
      <formula>SUM($U65535:$X65537)&gt;1</formula>
    </cfRule>
  </conditionalFormatting>
  <conditionalFormatting sqref="L65534:M65534">
    <cfRule type="expression" dxfId="1581" priority="144" stopIfTrue="1">
      <formula>OR($C65534&lt;0,AND($C65534=$Y65534,$B65534=$Y65534))</formula>
    </cfRule>
    <cfRule type="expression" dxfId="1580" priority="145" stopIfTrue="1">
      <formula>SUM($U65534:$X65536)&gt;1</formula>
    </cfRule>
  </conditionalFormatting>
  <conditionalFormatting sqref="N8:P65536">
    <cfRule type="expression" dxfId="1579" priority="142" stopIfTrue="1">
      <formula>OR($C8&lt;50,AND($C8=$Y8,$B8=$Y8))</formula>
    </cfRule>
    <cfRule type="expression" dxfId="1578" priority="143" stopIfTrue="1">
      <formula>OR($O8="Plus",$O8="Basis",$O8="Breedte")</formula>
    </cfRule>
  </conditionalFormatting>
  <conditionalFormatting sqref="A8:A272">
    <cfRule type="expression" dxfId="1577" priority="139" stopIfTrue="1">
      <formula>OR($C8&lt;50,AND($C8=$AJ8,$A8=$AJ8))</formula>
    </cfRule>
    <cfRule type="expression" dxfId="1576" priority="140" stopIfTrue="1">
      <formula>$A8&gt;0</formula>
    </cfRule>
    <cfRule type="cellIs" dxfId="1575" priority="141" stopIfTrue="1" operator="equal">
      <formula>0</formula>
    </cfRule>
  </conditionalFormatting>
  <conditionalFormatting sqref="C8:C65536 G8:H65536">
    <cfRule type="expression" dxfId="1574" priority="137" stopIfTrue="1">
      <formula>OR($C8&lt;50,AND($C8=$Y8,$B8=$Y8))</formula>
    </cfRule>
    <cfRule type="expression" dxfId="1573" priority="138" stopIfTrue="1">
      <formula>$B8&gt;0</formula>
    </cfRule>
  </conditionalFormatting>
  <conditionalFormatting sqref="I8:J65536">
    <cfRule type="expression" dxfId="1572" priority="135" stopIfTrue="1">
      <formula>OR($C8&lt;500,AND($C8=$AJ8,$A8=$AJ8))</formula>
    </cfRule>
    <cfRule type="expression" dxfId="1571" priority="136" stopIfTrue="1">
      <formula>$A8&gt;0</formula>
    </cfRule>
  </conditionalFormatting>
  <conditionalFormatting sqref="AR25">
    <cfRule type="cellIs" dxfId="1570" priority="134" operator="equal">
      <formula>0</formula>
    </cfRule>
  </conditionalFormatting>
  <conditionalFormatting sqref="AR27">
    <cfRule type="cellIs" dxfId="1569" priority="133" operator="equal">
      <formula>0</formula>
    </cfRule>
  </conditionalFormatting>
  <conditionalFormatting sqref="AR29">
    <cfRule type="cellIs" dxfId="1568" priority="132" operator="equal">
      <formula>0</formula>
    </cfRule>
  </conditionalFormatting>
  <conditionalFormatting sqref="AQ26">
    <cfRule type="containsErrors" dxfId="1567" priority="131">
      <formula>ISERROR(AQ26)</formula>
    </cfRule>
  </conditionalFormatting>
  <conditionalFormatting sqref="AQ28">
    <cfRule type="containsErrors" dxfId="1566" priority="130">
      <formula>ISERROR(AQ28)</formula>
    </cfRule>
  </conditionalFormatting>
  <conditionalFormatting sqref="AQ30">
    <cfRule type="containsErrors" dxfId="1565" priority="129">
      <formula>ISERROR(AQ30)</formula>
    </cfRule>
  </conditionalFormatting>
  <conditionalFormatting sqref="AR25">
    <cfRule type="cellIs" dxfId="1564" priority="128" operator="equal">
      <formula>0</formula>
    </cfRule>
  </conditionalFormatting>
  <conditionalFormatting sqref="AR27">
    <cfRule type="cellIs" dxfId="1563" priority="127" operator="equal">
      <formula>0</formula>
    </cfRule>
  </conditionalFormatting>
  <conditionalFormatting sqref="AR29">
    <cfRule type="cellIs" dxfId="1562" priority="126" operator="equal">
      <formula>0</formula>
    </cfRule>
  </conditionalFormatting>
  <conditionalFormatting sqref="AQ26">
    <cfRule type="containsErrors" dxfId="1561" priority="125">
      <formula>ISERROR(AQ26)</formula>
    </cfRule>
  </conditionalFormatting>
  <conditionalFormatting sqref="AQ28">
    <cfRule type="containsErrors" dxfId="1560" priority="124">
      <formula>ISERROR(AQ28)</formula>
    </cfRule>
  </conditionalFormatting>
  <conditionalFormatting sqref="AQ30">
    <cfRule type="containsErrors" dxfId="1559" priority="123">
      <formula>ISERROR(AQ30)</formula>
    </cfRule>
  </conditionalFormatting>
  <conditionalFormatting sqref="AR25">
    <cfRule type="cellIs" dxfId="1558" priority="122" operator="equal">
      <formula>0</formula>
    </cfRule>
  </conditionalFormatting>
  <conditionalFormatting sqref="AR27">
    <cfRule type="cellIs" dxfId="1557" priority="121" operator="equal">
      <formula>0</formula>
    </cfRule>
  </conditionalFormatting>
  <conditionalFormatting sqref="AR29">
    <cfRule type="cellIs" dxfId="1556" priority="120" operator="equal">
      <formula>0</formula>
    </cfRule>
  </conditionalFormatting>
  <conditionalFormatting sqref="AQ26">
    <cfRule type="containsErrors" dxfId="1555" priority="119">
      <formula>ISERROR(AQ26)</formula>
    </cfRule>
  </conditionalFormatting>
  <conditionalFormatting sqref="AQ28">
    <cfRule type="containsErrors" dxfId="1554" priority="118">
      <formula>ISERROR(AQ28)</formula>
    </cfRule>
  </conditionalFormatting>
  <conditionalFormatting sqref="AQ30">
    <cfRule type="containsErrors" dxfId="1553" priority="117">
      <formula>ISERROR(AQ30)</formula>
    </cfRule>
  </conditionalFormatting>
  <conditionalFormatting sqref="AR25">
    <cfRule type="cellIs" dxfId="1552" priority="116" operator="equal">
      <formula>0</formula>
    </cfRule>
  </conditionalFormatting>
  <conditionalFormatting sqref="AR27">
    <cfRule type="cellIs" dxfId="1551" priority="115" operator="equal">
      <formula>0</formula>
    </cfRule>
  </conditionalFormatting>
  <conditionalFormatting sqref="AR29">
    <cfRule type="cellIs" dxfId="1550" priority="114" operator="equal">
      <formula>0</formula>
    </cfRule>
  </conditionalFormatting>
  <conditionalFormatting sqref="AQ26">
    <cfRule type="containsErrors" dxfId="1549" priority="113">
      <formula>ISERROR(AQ26)</formula>
    </cfRule>
  </conditionalFormatting>
  <conditionalFormatting sqref="AQ28">
    <cfRule type="containsErrors" dxfId="1548" priority="112">
      <formula>ISERROR(AQ28)</formula>
    </cfRule>
  </conditionalFormatting>
  <conditionalFormatting sqref="AQ30">
    <cfRule type="containsErrors" dxfId="1547" priority="111">
      <formula>ISERROR(AQ30)</formula>
    </cfRule>
  </conditionalFormatting>
  <conditionalFormatting sqref="AR25">
    <cfRule type="cellIs" dxfId="1546" priority="110" operator="equal">
      <formula>0</formula>
    </cfRule>
  </conditionalFormatting>
  <conditionalFormatting sqref="AR27">
    <cfRule type="cellIs" dxfId="1545" priority="109" operator="equal">
      <formula>0</formula>
    </cfRule>
  </conditionalFormatting>
  <conditionalFormatting sqref="AR29">
    <cfRule type="cellIs" dxfId="1544" priority="108" operator="equal">
      <formula>0</formula>
    </cfRule>
  </conditionalFormatting>
  <conditionalFormatting sqref="AQ26">
    <cfRule type="containsErrors" dxfId="1543" priority="107">
      <formula>ISERROR(AQ26)</formula>
    </cfRule>
  </conditionalFormatting>
  <conditionalFormatting sqref="AQ28">
    <cfRule type="containsErrors" dxfId="1542" priority="106">
      <formula>ISERROR(AQ28)</formula>
    </cfRule>
  </conditionalFormatting>
  <conditionalFormatting sqref="AQ30">
    <cfRule type="containsErrors" dxfId="1541" priority="105">
      <formula>ISERROR(AQ30)</formula>
    </cfRule>
  </conditionalFormatting>
  <conditionalFormatting sqref="AR25">
    <cfRule type="cellIs" dxfId="1540" priority="104" operator="equal">
      <formula>0</formula>
    </cfRule>
  </conditionalFormatting>
  <conditionalFormatting sqref="AR27">
    <cfRule type="cellIs" dxfId="1539" priority="103" operator="equal">
      <formula>0</formula>
    </cfRule>
  </conditionalFormatting>
  <conditionalFormatting sqref="AR29">
    <cfRule type="cellIs" dxfId="1538" priority="102" operator="equal">
      <formula>0</formula>
    </cfRule>
  </conditionalFormatting>
  <conditionalFormatting sqref="AQ26">
    <cfRule type="containsErrors" dxfId="1537" priority="101">
      <formula>ISERROR(AQ26)</formula>
    </cfRule>
  </conditionalFormatting>
  <conditionalFormatting sqref="AQ28">
    <cfRule type="containsErrors" dxfId="1536" priority="100">
      <formula>ISERROR(AQ28)</formula>
    </cfRule>
  </conditionalFormatting>
  <conditionalFormatting sqref="AQ30">
    <cfRule type="containsErrors" dxfId="1535" priority="99">
      <formula>ISERROR(AQ30)</formula>
    </cfRule>
  </conditionalFormatting>
  <conditionalFormatting sqref="AR25">
    <cfRule type="cellIs" dxfId="1534" priority="98" operator="equal">
      <formula>0</formula>
    </cfRule>
  </conditionalFormatting>
  <conditionalFormatting sqref="AR27">
    <cfRule type="cellIs" dxfId="1533" priority="97" operator="equal">
      <formula>0</formula>
    </cfRule>
  </conditionalFormatting>
  <conditionalFormatting sqref="AR29">
    <cfRule type="cellIs" dxfId="1532" priority="96" operator="equal">
      <formula>0</formula>
    </cfRule>
  </conditionalFormatting>
  <conditionalFormatting sqref="AQ26">
    <cfRule type="containsErrors" dxfId="1531" priority="95">
      <formula>ISERROR(AQ26)</formula>
    </cfRule>
  </conditionalFormatting>
  <conditionalFormatting sqref="AQ28">
    <cfRule type="containsErrors" dxfId="1530" priority="94">
      <formula>ISERROR(AQ28)</formula>
    </cfRule>
  </conditionalFormatting>
  <conditionalFormatting sqref="AQ30">
    <cfRule type="containsErrors" dxfId="1529" priority="93">
      <formula>ISERROR(AQ30)</formula>
    </cfRule>
  </conditionalFormatting>
  <conditionalFormatting sqref="D8:F65536">
    <cfRule type="expression" dxfId="1528" priority="90" stopIfTrue="1">
      <formula>OR($C8&lt;50,AND($C8=$Z8,$B8=$Z8))</formula>
    </cfRule>
  </conditionalFormatting>
  <conditionalFormatting sqref="F8:F200">
    <cfRule type="expression" dxfId="1527" priority="92">
      <formula>$D8=0</formula>
    </cfRule>
  </conditionalFormatting>
  <conditionalFormatting sqref="AT11:AV16 AZ15:BB16">
    <cfRule type="cellIs" dxfId="1526" priority="89" stopIfTrue="1" operator="lessThanOrEqual">
      <formula>0</formula>
    </cfRule>
  </conditionalFormatting>
  <conditionalFormatting sqref="AT19:AV23">
    <cfRule type="cellIs" dxfId="1525" priority="88" stopIfTrue="1" operator="lessThanOrEqual">
      <formula>0</formula>
    </cfRule>
  </conditionalFormatting>
  <conditionalFormatting sqref="AW19:AZ23">
    <cfRule type="cellIs" dxfId="1524" priority="87" stopIfTrue="1" operator="lessThanOrEqual">
      <formula>0</formula>
    </cfRule>
  </conditionalFormatting>
  <conditionalFormatting sqref="AR26">
    <cfRule type="cellIs" dxfId="1523" priority="86" operator="equal">
      <formula>0</formula>
    </cfRule>
  </conditionalFormatting>
  <conditionalFormatting sqref="AR28">
    <cfRule type="cellIs" dxfId="1522" priority="85" operator="equal">
      <formula>0</formula>
    </cfRule>
  </conditionalFormatting>
  <conditionalFormatting sqref="AR30">
    <cfRule type="cellIs" dxfId="1521" priority="84" operator="equal">
      <formula>0</formula>
    </cfRule>
  </conditionalFormatting>
  <conditionalFormatting sqref="AQ27">
    <cfRule type="containsErrors" dxfId="1520" priority="83">
      <formula>ISERROR(AQ27)</formula>
    </cfRule>
  </conditionalFormatting>
  <conditionalFormatting sqref="AQ29">
    <cfRule type="containsErrors" dxfId="1519" priority="82">
      <formula>ISERROR(AQ29)</formula>
    </cfRule>
  </conditionalFormatting>
  <conditionalFormatting sqref="AQ31">
    <cfRule type="containsErrors" dxfId="1518" priority="81">
      <formula>ISERROR(AQ31)</formula>
    </cfRule>
  </conditionalFormatting>
  <conditionalFormatting sqref="AR26">
    <cfRule type="cellIs" dxfId="1517" priority="80" operator="equal">
      <formula>0</formula>
    </cfRule>
  </conditionalFormatting>
  <conditionalFormatting sqref="AR28">
    <cfRule type="cellIs" dxfId="1516" priority="79" operator="equal">
      <formula>0</formula>
    </cfRule>
  </conditionalFormatting>
  <conditionalFormatting sqref="AR30">
    <cfRule type="cellIs" dxfId="1515" priority="78" operator="equal">
      <formula>0</formula>
    </cfRule>
  </conditionalFormatting>
  <conditionalFormatting sqref="AQ27">
    <cfRule type="containsErrors" dxfId="1514" priority="77">
      <formula>ISERROR(AQ27)</formula>
    </cfRule>
  </conditionalFormatting>
  <conditionalFormatting sqref="AQ29">
    <cfRule type="containsErrors" dxfId="1513" priority="76">
      <formula>ISERROR(AQ29)</formula>
    </cfRule>
  </conditionalFormatting>
  <conditionalFormatting sqref="AQ31">
    <cfRule type="containsErrors" dxfId="1512" priority="75">
      <formula>ISERROR(AQ31)</formula>
    </cfRule>
  </conditionalFormatting>
  <conditionalFormatting sqref="AR26">
    <cfRule type="cellIs" dxfId="1511" priority="74" operator="equal">
      <formula>0</formula>
    </cfRule>
  </conditionalFormatting>
  <conditionalFormatting sqref="AR28">
    <cfRule type="cellIs" dxfId="1510" priority="73" operator="equal">
      <formula>0</formula>
    </cfRule>
  </conditionalFormatting>
  <conditionalFormatting sqref="AR30">
    <cfRule type="cellIs" dxfId="1509" priority="72" operator="equal">
      <formula>0</formula>
    </cfRule>
  </conditionalFormatting>
  <conditionalFormatting sqref="AQ27">
    <cfRule type="containsErrors" dxfId="1508" priority="71">
      <formula>ISERROR(AQ27)</formula>
    </cfRule>
  </conditionalFormatting>
  <conditionalFormatting sqref="AQ29">
    <cfRule type="containsErrors" dxfId="1507" priority="70">
      <formula>ISERROR(AQ29)</formula>
    </cfRule>
  </conditionalFormatting>
  <conditionalFormatting sqref="AQ31">
    <cfRule type="containsErrors" dxfId="1506" priority="69">
      <formula>ISERROR(AQ31)</formula>
    </cfRule>
  </conditionalFormatting>
  <conditionalFormatting sqref="AR26">
    <cfRule type="cellIs" dxfId="1505" priority="68" operator="equal">
      <formula>0</formula>
    </cfRule>
  </conditionalFormatting>
  <conditionalFormatting sqref="AR28">
    <cfRule type="cellIs" dxfId="1504" priority="67" operator="equal">
      <formula>0</formula>
    </cfRule>
  </conditionalFormatting>
  <conditionalFormatting sqref="AR30">
    <cfRule type="cellIs" dxfId="1503" priority="66" operator="equal">
      <formula>0</formula>
    </cfRule>
  </conditionalFormatting>
  <conditionalFormatting sqref="AQ27">
    <cfRule type="containsErrors" dxfId="1502" priority="65">
      <formula>ISERROR(AQ27)</formula>
    </cfRule>
  </conditionalFormatting>
  <conditionalFormatting sqref="AQ29">
    <cfRule type="containsErrors" dxfId="1501" priority="64">
      <formula>ISERROR(AQ29)</formula>
    </cfRule>
  </conditionalFormatting>
  <conditionalFormatting sqref="AQ31">
    <cfRule type="containsErrors" dxfId="1500" priority="63">
      <formula>ISERROR(AQ31)</formula>
    </cfRule>
  </conditionalFormatting>
  <conditionalFormatting sqref="AR26">
    <cfRule type="cellIs" dxfId="1499" priority="62" operator="equal">
      <formula>0</formula>
    </cfRule>
  </conditionalFormatting>
  <conditionalFormatting sqref="AR28">
    <cfRule type="cellIs" dxfId="1498" priority="61" operator="equal">
      <formula>0</formula>
    </cfRule>
  </conditionalFormatting>
  <conditionalFormatting sqref="AR30">
    <cfRule type="cellIs" dxfId="1497" priority="60" operator="equal">
      <formula>0</formula>
    </cfRule>
  </conditionalFormatting>
  <conditionalFormatting sqref="AQ27">
    <cfRule type="containsErrors" dxfId="1496" priority="59">
      <formula>ISERROR(AQ27)</formula>
    </cfRule>
  </conditionalFormatting>
  <conditionalFormatting sqref="AQ29">
    <cfRule type="containsErrors" dxfId="1495" priority="58">
      <formula>ISERROR(AQ29)</formula>
    </cfRule>
  </conditionalFormatting>
  <conditionalFormatting sqref="AQ31">
    <cfRule type="containsErrors" dxfId="1494" priority="57">
      <formula>ISERROR(AQ31)</formula>
    </cfRule>
  </conditionalFormatting>
  <conditionalFormatting sqref="AR26">
    <cfRule type="cellIs" dxfId="1493" priority="56" operator="equal">
      <formula>0</formula>
    </cfRule>
  </conditionalFormatting>
  <conditionalFormatting sqref="AR28">
    <cfRule type="cellIs" dxfId="1492" priority="55" operator="equal">
      <formula>0</formula>
    </cfRule>
  </conditionalFormatting>
  <conditionalFormatting sqref="AR30">
    <cfRule type="cellIs" dxfId="1491" priority="54" operator="equal">
      <formula>0</formula>
    </cfRule>
  </conditionalFormatting>
  <conditionalFormatting sqref="AQ27">
    <cfRule type="containsErrors" dxfId="1490" priority="53">
      <formula>ISERROR(AQ27)</formula>
    </cfRule>
  </conditionalFormatting>
  <conditionalFormatting sqref="AQ29">
    <cfRule type="containsErrors" dxfId="1489" priority="52">
      <formula>ISERROR(AQ29)</formula>
    </cfRule>
  </conditionalFormatting>
  <conditionalFormatting sqref="AQ31">
    <cfRule type="containsErrors" dxfId="1488" priority="51">
      <formula>ISERROR(AQ31)</formula>
    </cfRule>
  </conditionalFormatting>
  <conditionalFormatting sqref="AT11:AV16 AZ15:BB16">
    <cfRule type="cellIs" dxfId="1487" priority="50" stopIfTrue="1" operator="lessThanOrEqual">
      <formula>0</formula>
    </cfRule>
  </conditionalFormatting>
  <conditionalFormatting sqref="AT19:AV23 AT27:AV31">
    <cfRule type="cellIs" dxfId="1486" priority="49" stopIfTrue="1" operator="lessThanOrEqual">
      <formula>0</formula>
    </cfRule>
  </conditionalFormatting>
  <conditionalFormatting sqref="AY27:BB31 AY19:BB23">
    <cfRule type="cellIs" dxfId="1485" priority="48" stopIfTrue="1" operator="lessThanOrEqual">
      <formula>0</formula>
    </cfRule>
  </conditionalFormatting>
  <conditionalFormatting sqref="AR33 AR35 AR37">
    <cfRule type="cellIs" dxfId="1484" priority="47" operator="equal">
      <formula>0</formula>
    </cfRule>
  </conditionalFormatting>
  <conditionalFormatting sqref="AQ34 AQ36">
    <cfRule type="containsErrors" dxfId="1483" priority="46">
      <formula>ISERROR(AQ34)</formula>
    </cfRule>
  </conditionalFormatting>
  <conditionalFormatting sqref="AT10:AV15 AZ15:BB15">
    <cfRule type="cellIs" dxfId="1482" priority="45" stopIfTrue="1" operator="lessThanOrEqual">
      <formula>0</formula>
    </cfRule>
  </conditionalFormatting>
  <conditionalFormatting sqref="AT18:AV22">
    <cfRule type="cellIs" dxfId="1481" priority="44" stopIfTrue="1" operator="lessThanOrEqual">
      <formula>0</formula>
    </cfRule>
  </conditionalFormatting>
  <conditionalFormatting sqref="AW18:AZ22">
    <cfRule type="cellIs" dxfId="1480" priority="43" stopIfTrue="1" operator="lessThanOrEqual">
      <formula>0</formula>
    </cfRule>
  </conditionalFormatting>
  <conditionalFormatting sqref="AR25">
    <cfRule type="cellIs" dxfId="1479" priority="42" operator="equal">
      <formula>0</formula>
    </cfRule>
  </conditionalFormatting>
  <conditionalFormatting sqref="AR27">
    <cfRule type="cellIs" dxfId="1478" priority="41" operator="equal">
      <formula>0</formula>
    </cfRule>
  </conditionalFormatting>
  <conditionalFormatting sqref="AR29">
    <cfRule type="cellIs" dxfId="1477" priority="40" operator="equal">
      <formula>0</formula>
    </cfRule>
  </conditionalFormatting>
  <conditionalFormatting sqref="AQ26">
    <cfRule type="containsErrors" dxfId="1476" priority="39">
      <formula>ISERROR(AQ26)</formula>
    </cfRule>
  </conditionalFormatting>
  <conditionalFormatting sqref="AQ28">
    <cfRule type="containsErrors" dxfId="1475" priority="38">
      <formula>ISERROR(AQ28)</formula>
    </cfRule>
  </conditionalFormatting>
  <conditionalFormatting sqref="AQ30">
    <cfRule type="containsErrors" dxfId="1474" priority="37">
      <formula>ISERROR(AQ30)</formula>
    </cfRule>
  </conditionalFormatting>
  <conditionalFormatting sqref="AR25">
    <cfRule type="cellIs" dxfId="1473" priority="36" operator="equal">
      <formula>0</formula>
    </cfRule>
  </conditionalFormatting>
  <conditionalFormatting sqref="AR27">
    <cfRule type="cellIs" dxfId="1472" priority="35" operator="equal">
      <formula>0</formula>
    </cfRule>
  </conditionalFormatting>
  <conditionalFormatting sqref="AR29">
    <cfRule type="cellIs" dxfId="1471" priority="34" operator="equal">
      <formula>0</formula>
    </cfRule>
  </conditionalFormatting>
  <conditionalFormatting sqref="AQ26">
    <cfRule type="containsErrors" dxfId="1470" priority="33">
      <formula>ISERROR(AQ26)</formula>
    </cfRule>
  </conditionalFormatting>
  <conditionalFormatting sqref="AQ28">
    <cfRule type="containsErrors" dxfId="1469" priority="32">
      <formula>ISERROR(AQ28)</formula>
    </cfRule>
  </conditionalFormatting>
  <conditionalFormatting sqref="AQ30">
    <cfRule type="containsErrors" dxfId="1468" priority="31">
      <formula>ISERROR(AQ30)</formula>
    </cfRule>
  </conditionalFormatting>
  <conditionalFormatting sqref="AR25">
    <cfRule type="cellIs" dxfId="1467" priority="30" operator="equal">
      <formula>0</formula>
    </cfRule>
  </conditionalFormatting>
  <conditionalFormatting sqref="AR27">
    <cfRule type="cellIs" dxfId="1466" priority="29" operator="equal">
      <formula>0</formula>
    </cfRule>
  </conditionalFormatting>
  <conditionalFormatting sqref="AR29">
    <cfRule type="cellIs" dxfId="1465" priority="28" operator="equal">
      <formula>0</formula>
    </cfRule>
  </conditionalFormatting>
  <conditionalFormatting sqref="AQ26">
    <cfRule type="containsErrors" dxfId="1464" priority="27">
      <formula>ISERROR(AQ26)</formula>
    </cfRule>
  </conditionalFormatting>
  <conditionalFormatting sqref="AQ28">
    <cfRule type="containsErrors" dxfId="1463" priority="26">
      <formula>ISERROR(AQ28)</formula>
    </cfRule>
  </conditionalFormatting>
  <conditionalFormatting sqref="AQ30">
    <cfRule type="containsErrors" dxfId="1462" priority="25">
      <formula>ISERROR(AQ30)</formula>
    </cfRule>
  </conditionalFormatting>
  <conditionalFormatting sqref="AR25">
    <cfRule type="cellIs" dxfId="1461" priority="24" operator="equal">
      <formula>0</formula>
    </cfRule>
  </conditionalFormatting>
  <conditionalFormatting sqref="AR27">
    <cfRule type="cellIs" dxfId="1460" priority="23" operator="equal">
      <formula>0</formula>
    </cfRule>
  </conditionalFormatting>
  <conditionalFormatting sqref="AR29">
    <cfRule type="cellIs" dxfId="1459" priority="22" operator="equal">
      <formula>0</formula>
    </cfRule>
  </conditionalFormatting>
  <conditionalFormatting sqref="AQ26">
    <cfRule type="containsErrors" dxfId="1458" priority="21">
      <formula>ISERROR(AQ26)</formula>
    </cfRule>
  </conditionalFormatting>
  <conditionalFormatting sqref="AQ28">
    <cfRule type="containsErrors" dxfId="1457" priority="20">
      <formula>ISERROR(AQ28)</formula>
    </cfRule>
  </conditionalFormatting>
  <conditionalFormatting sqref="AQ30">
    <cfRule type="containsErrors" dxfId="1456" priority="19">
      <formula>ISERROR(AQ30)</formula>
    </cfRule>
  </conditionalFormatting>
  <conditionalFormatting sqref="AR25">
    <cfRule type="cellIs" dxfId="1455" priority="18" operator="equal">
      <formula>0</formula>
    </cfRule>
  </conditionalFormatting>
  <conditionalFormatting sqref="AR27">
    <cfRule type="cellIs" dxfId="1454" priority="17" operator="equal">
      <formula>0</formula>
    </cfRule>
  </conditionalFormatting>
  <conditionalFormatting sqref="AR29">
    <cfRule type="cellIs" dxfId="1453" priority="16" operator="equal">
      <formula>0</formula>
    </cfRule>
  </conditionalFormatting>
  <conditionalFormatting sqref="AQ26">
    <cfRule type="containsErrors" dxfId="1452" priority="15">
      <formula>ISERROR(AQ26)</formula>
    </cfRule>
  </conditionalFormatting>
  <conditionalFormatting sqref="AQ28">
    <cfRule type="containsErrors" dxfId="1451" priority="14">
      <formula>ISERROR(AQ28)</formula>
    </cfRule>
  </conditionalFormatting>
  <conditionalFormatting sqref="AQ30">
    <cfRule type="containsErrors" dxfId="1450" priority="13">
      <formula>ISERROR(AQ30)</formula>
    </cfRule>
  </conditionalFormatting>
  <conditionalFormatting sqref="AR25">
    <cfRule type="cellIs" dxfId="1449" priority="12" operator="equal">
      <formula>0</formula>
    </cfRule>
  </conditionalFormatting>
  <conditionalFormatting sqref="AR27">
    <cfRule type="cellIs" dxfId="1448" priority="11" operator="equal">
      <formula>0</formula>
    </cfRule>
  </conditionalFormatting>
  <conditionalFormatting sqref="AR29">
    <cfRule type="cellIs" dxfId="1447" priority="10" operator="equal">
      <formula>0</formula>
    </cfRule>
  </conditionalFormatting>
  <conditionalFormatting sqref="AQ26">
    <cfRule type="containsErrors" dxfId="1446" priority="9">
      <formula>ISERROR(AQ26)</formula>
    </cfRule>
  </conditionalFormatting>
  <conditionalFormatting sqref="AQ28">
    <cfRule type="containsErrors" dxfId="1445" priority="8">
      <formula>ISERROR(AQ28)</formula>
    </cfRule>
  </conditionalFormatting>
  <conditionalFormatting sqref="AQ30">
    <cfRule type="containsErrors" dxfId="1444" priority="7">
      <formula>ISERROR(AQ30)</formula>
    </cfRule>
  </conditionalFormatting>
  <conditionalFormatting sqref="AT10:AV15 AZ15:BB15">
    <cfRule type="cellIs" dxfId="1443" priority="6" stopIfTrue="1" operator="lessThanOrEqual">
      <formula>0</formula>
    </cfRule>
  </conditionalFormatting>
  <conditionalFormatting sqref="AT18:AV22 AT26:AV30">
    <cfRule type="cellIs" dxfId="1442" priority="5" stopIfTrue="1" operator="lessThanOrEqual">
      <formula>0</formula>
    </cfRule>
  </conditionalFormatting>
  <conditionalFormatting sqref="AY26:BB30 AY18:BB22">
    <cfRule type="cellIs" dxfId="1441" priority="4" stopIfTrue="1" operator="lessThanOrEqual">
      <formula>0</formula>
    </cfRule>
  </conditionalFormatting>
  <conditionalFormatting sqref="AR32 AR34 AR36">
    <cfRule type="cellIs" dxfId="1440" priority="3" operator="equal">
      <formula>0</formula>
    </cfRule>
  </conditionalFormatting>
  <conditionalFormatting sqref="AQ33 AQ35 AQ37">
    <cfRule type="containsErrors" dxfId="1439" priority="2">
      <formula>ISERROR(AQ33)</formula>
    </cfRule>
  </conditionalFormatting>
  <conditionalFormatting sqref="D10:D50">
    <cfRule type="expression" dxfId="1438" priority="1" stopIfTrue="1">
      <formula>OR($C10&lt;50,AND($C10=$Y10,$B10=$Y10))</formula>
    </cfRule>
  </conditionalFormatting>
  <pageMargins left="0.75" right="0.71"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6"/>
  <sheetViews>
    <sheetView workbookViewId="0">
      <pane xSplit="5" ySplit="7" topLeftCell="F8" activePane="bottomRight" state="frozen"/>
      <selection activeCell="C9" sqref="C9"/>
      <selection pane="topRight" activeCell="C9" sqref="C9"/>
      <selection pane="bottomLeft" activeCell="C9" sqref="C9"/>
      <selection pane="bottomRight" activeCell="C9" sqref="C9"/>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5703125" customWidth="1"/>
    <col min="44" max="44" width="8.28515625" customWidth="1"/>
    <col min="45" max="45" width="7.42578125" customWidth="1"/>
    <col min="46" max="46" width="7.140625" customWidth="1"/>
    <col min="47" max="47" width="7" customWidth="1"/>
    <col min="48" max="48" width="8.28515625" customWidth="1"/>
    <col min="49" max="49" width="6.28515625" customWidth="1"/>
    <col min="50" max="50" width="8.28515625" customWidth="1"/>
    <col min="51" max="51" width="7" customWidth="1"/>
    <col min="52" max="52" width="6.7109375" customWidth="1"/>
    <col min="53" max="53" width="7" customWidth="1"/>
    <col min="54" max="54" width="8.85546875" customWidth="1"/>
    <col min="55" max="55" width="1.140625" customWidth="1"/>
  </cols>
  <sheetData>
    <row r="1" spans="1:55" ht="18" customHeight="1" x14ac:dyDescent="0.2">
      <c r="B1" s="8" t="s">
        <v>2</v>
      </c>
      <c r="C1" s="250" t="s">
        <v>88</v>
      </c>
      <c r="D1" s="251"/>
      <c r="E1" s="251"/>
      <c r="F1" s="251"/>
      <c r="G1" s="251"/>
      <c r="H1" s="251"/>
      <c r="I1" s="251"/>
      <c r="J1" s="251"/>
      <c r="K1" s="251"/>
      <c r="L1" s="251"/>
      <c r="M1" s="251"/>
      <c r="N1" s="252"/>
      <c r="O1" s="16"/>
      <c r="P1" s="7"/>
      <c r="Q1" s="57" t="s">
        <v>21</v>
      </c>
    </row>
    <row r="2" spans="1:55" ht="18" customHeight="1" x14ac:dyDescent="0.2">
      <c r="B2" s="8" t="s">
        <v>3</v>
      </c>
      <c r="C2" s="250" t="s">
        <v>46</v>
      </c>
      <c r="D2" s="251"/>
      <c r="E2" s="251"/>
      <c r="F2" s="251"/>
      <c r="G2" s="251"/>
      <c r="H2" s="251"/>
      <c r="I2" s="251"/>
      <c r="J2" s="251"/>
      <c r="K2" s="251"/>
      <c r="L2" s="251"/>
      <c r="M2" s="251"/>
      <c r="N2" s="252"/>
      <c r="O2" s="16"/>
      <c r="P2" s="7"/>
    </row>
    <row r="3" spans="1:55"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5"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5" ht="12" customHeight="1" x14ac:dyDescent="0.15">
      <c r="B5" s="8" t="s">
        <v>5</v>
      </c>
      <c r="C5" s="69">
        <v>260</v>
      </c>
      <c r="D5" s="13"/>
      <c r="E5" s="13"/>
      <c r="F5" s="13"/>
      <c r="G5" s="16"/>
      <c r="H5" s="7"/>
      <c r="I5" s="41"/>
      <c r="J5" s="42"/>
      <c r="K5" s="7"/>
      <c r="L5" s="6"/>
      <c r="M5" s="7"/>
      <c r="N5" s="7"/>
      <c r="O5" s="16"/>
      <c r="P5" s="7"/>
      <c r="U5" s="12">
        <f>COUNTIF(G:G,"V")</f>
        <v>1</v>
      </c>
      <c r="V5" s="12">
        <f>COUNTIF(L:L,"Breedte")</f>
        <v>0</v>
      </c>
      <c r="W5" s="12">
        <f>COUNTIF(O:O,"Breedte")</f>
        <v>0</v>
      </c>
      <c r="AF5" s="12">
        <f>COUNTIF(I:I,"D")</f>
        <v>0</v>
      </c>
      <c r="AG5" s="12">
        <f>COUNTIF(L:L,"Breedte")</f>
        <v>0</v>
      </c>
      <c r="AH5" s="12">
        <f>COUNTIF(O:O,"Breedte")</f>
        <v>0</v>
      </c>
    </row>
    <row r="6" spans="1:55"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5"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92</v>
      </c>
    </row>
    <row r="8" spans="1:55" ht="12" customHeight="1" thickTop="1" x14ac:dyDescent="0.25">
      <c r="A8" s="5">
        <f t="shared" ref="A8:A71" si="0">IF(I8="A",25,IF(I8="B",25,IF(I8="C",25,IF(I8="D",15,IF(I8="E",10,0)))))</f>
        <v>0</v>
      </c>
      <c r="B8" s="5">
        <f t="shared" ref="B8:B71" si="1">IF(G8="I",20,IF(G8="II",20,IF(G8="III",20,IF(G8="IV",20,IF(G8="V",20,0)))))</f>
        <v>0</v>
      </c>
      <c r="C8" s="14">
        <f>C5</f>
        <v>260</v>
      </c>
      <c r="F8" s="241">
        <f>VLOOKUP(C8,Blad1!$A:$E,5,0)</f>
        <v>230</v>
      </c>
      <c r="G8" s="67" t="str">
        <f>IF(C8=205,"I",IF(C8=189,"II",IF(C8=175,"III",IF(C8=159,"IV",IF(C8=31,"V","")))))</f>
        <v/>
      </c>
      <c r="H8" s="4" t="str">
        <f>IF(G8="I",$K8,IF(G8="II",$K8-SUM(H7:H$8),IF(G8="III",$K8-SUM(H7:H$8),IF(G8="IV",$K8-SUM(H7:H$8),IF(G8="V",1-SUM(H7:H$8)," ")))))</f>
        <v xml:space="preserve"> </v>
      </c>
      <c r="I8" s="68" t="str">
        <f t="shared" ref="I8:I71" si="2">IF(C8=67,"A",IF(C8=57,"B",IF(C8=47,"C",IF(C8=38,"D",IF(C8=0,"E","")))))</f>
        <v/>
      </c>
      <c r="J8" s="43" t="str">
        <f>IF(I8="A",$K8,IF(I8="B",$K8-SUM(J7:J$8),IF(I8="C",$K8-SUM(J7:J$8),IF(I8="D",$K8-SUM(J7:J$8),IF(I8="E",1-SUM(J7:J$8)," ")))))</f>
        <v xml:space="preserve"> </v>
      </c>
      <c r="K8" s="1">
        <f>IF(C$4=0,0,(SUM(D$8:D8)/C$4))</f>
        <v>0</v>
      </c>
      <c r="L8" s="9" t="str">
        <f t="shared" ref="L8:L71" si="3">IF(U8=2,"Plus",IF(W8=2,"Basis",IF(X8=2,"Breedte"," ")))</f>
        <v xml:space="preserve"> </v>
      </c>
      <c r="M8" s="2" t="str">
        <f>IF(U8=2,K8,IF(W8=2,K8-SUM(M7:M$8),IF(X8=2,K8-SUM(M7:M$8),IF(X7=2,1-SUM(M7:M$8)," "))))</f>
        <v xml:space="preserve"> </v>
      </c>
      <c r="N8" s="1" t="str">
        <f t="shared" ref="N8:N71" si="4">IF(OR(O8="Plus",O8="Basis",O8="Breedte"),K8," ")</f>
        <v xml:space="preserve"> </v>
      </c>
      <c r="P8" s="3" t="str">
        <f>IF(O8="Plus",$K8,IF(O8="Basis",$K8-SUM(P7:P$8),IF(O8="Breedte",$K8-SUM(P7:P$8),IF(O7="Breedte",1-SUM(P7:P$8)," "))))</f>
        <v xml:space="preserve"> </v>
      </c>
      <c r="Q8" s="59" t="str">
        <f>CONCATENATE(IF(E8=0,"",CONCATENATE(E8,"; ")))</f>
        <v/>
      </c>
      <c r="R8" s="179">
        <f>F8</f>
        <v>230</v>
      </c>
      <c r="S8" s="12">
        <f t="shared" ref="S8:S71" si="5">C8</f>
        <v>260</v>
      </c>
      <c r="T8" s="18">
        <f t="shared" ref="T8:T71" si="6">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7">IF(D8=0,1,ABS(K8-0.2))</f>
        <v>1</v>
      </c>
      <c r="Z8" s="12">
        <f t="shared" ref="Z8:Z71" si="8">IF(D8=0,1,ABS(K8-0.5))</f>
        <v>1</v>
      </c>
      <c r="AA8" s="12">
        <f t="shared" ref="AA8:AA71" si="9">IF(D8=0,1,ABS(K8-0.8))</f>
        <v>1</v>
      </c>
      <c r="AB8" s="12">
        <f t="shared" ref="AB8:AB71" si="10">IF(D8=0,1,ABS(K8-1))</f>
        <v>1</v>
      </c>
      <c r="AD8" s="12">
        <f t="shared" ref="AD8:AD71" si="11">S8</f>
        <v>260</v>
      </c>
      <c r="AE8" s="18">
        <f t="shared" ref="AE8:AE71" si="12">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3">IF(AE8=0,1,ABS(AH8-0.25))</f>
        <v>1</v>
      </c>
      <c r="AK8" s="12">
        <f t="shared" ref="AK8:AK71" si="14">IF(T8=0,1,ABS(W8-0.5))</f>
        <v>1</v>
      </c>
      <c r="AL8" s="12">
        <f t="shared" ref="AL8:AL71" si="15">IF(T8=0,1,ABS(W8-0.75))</f>
        <v>1</v>
      </c>
      <c r="AM8" s="12">
        <f t="shared" ref="AM8:AM71" si="16">IF(T8=0,1,ABS(W8-0.9))</f>
        <v>1</v>
      </c>
      <c r="AQ8" s="27" t="s">
        <v>6</v>
      </c>
      <c r="AR8" s="28"/>
      <c r="AS8" s="28" t="s">
        <v>7</v>
      </c>
      <c r="AT8" s="28"/>
      <c r="AU8" s="28"/>
      <c r="AV8" s="29"/>
      <c r="AW8" s="71"/>
    </row>
    <row r="9" spans="1:55" ht="12" customHeight="1" x14ac:dyDescent="0.25">
      <c r="A9" s="5">
        <f t="shared" si="0"/>
        <v>0</v>
      </c>
      <c r="B9" s="5">
        <f t="shared" si="1"/>
        <v>0</v>
      </c>
      <c r="C9" s="14">
        <f t="shared" ref="C9:C72" si="17">C8-1</f>
        <v>259</v>
      </c>
      <c r="E9" s="56"/>
      <c r="F9" s="241">
        <f>VLOOKUP(C9,Blad1!$A:$E,5,0)</f>
        <v>230</v>
      </c>
      <c r="G9" s="67" t="str">
        <f t="shared" ref="G9:G72" si="18">IF(C9=205,"I",IF(C9=189,"II",IF(C9=175,"III",IF(C9=159,"IV",IF(C9=31,"V","")))))</f>
        <v/>
      </c>
      <c r="H9" s="4" t="str">
        <f>IF(G9="I",$K9,IF(G9="II",$K9-SUM(H8:H$8),IF(G9="III",$K9-SUM(H8:H$8),IF(G9="IV",$K9-SUM(H8:H$8),IF(G9="V",1-SUM(H8:H$8)," ")))))</f>
        <v xml:space="preserve"> </v>
      </c>
      <c r="I9" s="68" t="str">
        <f t="shared" si="2"/>
        <v/>
      </c>
      <c r="J9" s="43" t="str">
        <f>IF(I9="A",$K9,IF(I9="B",$K9-SUM(J8:J$8),IF(I9="C",$K9-SUM(J8:J$8),IF(I9="D",$K9-SUM(J8:J$8),IF(I9="E",1-SUM(J8:J$8)," ")))))</f>
        <v xml:space="preserve"> </v>
      </c>
      <c r="K9" s="1">
        <f>IF(C$4=0,0,(SUM(D$8:D9)/C$4))</f>
        <v>0</v>
      </c>
      <c r="L9" s="9" t="str">
        <f t="shared" si="3"/>
        <v xml:space="preserve"> </v>
      </c>
      <c r="M9" s="2" t="str">
        <f>IF(U9=2,K9,IF(W9=2,K9-SUM(M8:M$8),IF(X9=2,K9-SUM(M8:M$8),IF(X8=2,1-SUM(M8:M$8)," "))))</f>
        <v xml:space="preserve"> </v>
      </c>
      <c r="N9" s="1" t="str">
        <f t="shared" si="4"/>
        <v xml:space="preserve"> </v>
      </c>
      <c r="P9" s="3" t="str">
        <f>IF(O9="Plus",$K9,IF(O9="Basis",$K9-SUM(P8:P$8),IF(O9="Breedte",$K9-SUM(P8:P$8),IF(O8="Breedte",1-SUM(P8:P$8)," "))))</f>
        <v xml:space="preserve"> </v>
      </c>
      <c r="Q9" s="57" t="str">
        <f t="shared" ref="Q9:Q72" si="19">IF(L8="plus",IF(E9=0,"",CONCATENATE(E9,", ")),IF(L8="basis",IF(E9=0,"",CONCATENATE(E9,", ")),CONCATENATE(Q8,IF(E9=0,"",CONCATENATE(E9,", ")))))</f>
        <v/>
      </c>
      <c r="R9" s="179">
        <f t="shared" ref="R9:R72" si="20">F9</f>
        <v>230</v>
      </c>
      <c r="S9" s="12">
        <f t="shared" si="5"/>
        <v>259</v>
      </c>
      <c r="T9" s="18">
        <f t="shared" si="6"/>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7"/>
        <v>1</v>
      </c>
      <c r="Z9" s="12">
        <f t="shared" si="8"/>
        <v>1</v>
      </c>
      <c r="AA9" s="12">
        <f t="shared" si="9"/>
        <v>1</v>
      </c>
      <c r="AB9" s="12">
        <f t="shared" si="10"/>
        <v>1</v>
      </c>
      <c r="AD9" s="12">
        <f t="shared" si="11"/>
        <v>259</v>
      </c>
      <c r="AE9" s="18">
        <f t="shared" si="12"/>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3"/>
        <v>1</v>
      </c>
      <c r="AK9" s="12">
        <f t="shared" si="14"/>
        <v>1</v>
      </c>
      <c r="AL9" s="12">
        <f t="shared" si="15"/>
        <v>1</v>
      </c>
      <c r="AM9" s="12">
        <f t="shared" si="16"/>
        <v>1</v>
      </c>
      <c r="AQ9" s="30"/>
      <c r="AR9" s="31"/>
      <c r="AS9" s="32" t="s">
        <v>17</v>
      </c>
      <c r="AT9" s="32" t="s">
        <v>18</v>
      </c>
      <c r="AU9" s="32" t="s">
        <v>19</v>
      </c>
      <c r="AV9" s="33" t="s">
        <v>20</v>
      </c>
      <c r="AW9" s="71"/>
    </row>
    <row r="10" spans="1:55" ht="12" customHeight="1" x14ac:dyDescent="0.25">
      <c r="A10" s="5">
        <f t="shared" si="0"/>
        <v>0</v>
      </c>
      <c r="B10" s="5">
        <f t="shared" si="1"/>
        <v>0</v>
      </c>
      <c r="C10" s="14">
        <f t="shared" si="17"/>
        <v>258</v>
      </c>
      <c r="E10" s="56"/>
      <c r="F10" s="241">
        <f>VLOOKUP(C10,Blad1!$A:$E,5,0)</f>
        <v>230</v>
      </c>
      <c r="G10" s="67" t="str">
        <f t="shared" si="18"/>
        <v/>
      </c>
      <c r="H10" s="4" t="str">
        <f>IF(G10="I",$K10,IF(G10="II",$K10-SUM(H$8:H9),IF(G10="III",$K10-SUM(H$8:H9),IF(G10="IV",$K10-SUM(H$8:H9),IF(G10="V",1-SUM(H$8:H9)," ")))))</f>
        <v xml:space="preserve"> </v>
      </c>
      <c r="I10" s="68" t="str">
        <f t="shared" si="2"/>
        <v/>
      </c>
      <c r="J10" s="43" t="str">
        <f>IF(I10="A",$K10,IF(I10="B",$K10-SUM(J$8:J9),IF(I10="C",$K10-SUM(J$8:J9),IF(I10="D",$K10-SUM(J$8:J9),IF(I10="E",1-SUM(J$8:J9)," ")))))</f>
        <v xml:space="preserve"> </v>
      </c>
      <c r="K10" s="1">
        <f>IF(C$4=0,0,(SUM(D$8:D10)/C$4))</f>
        <v>0</v>
      </c>
      <c r="L10" s="9" t="str">
        <f t="shared" si="3"/>
        <v xml:space="preserve"> </v>
      </c>
      <c r="M10" s="2" t="str">
        <f>IF(U10=2,K10,IF(W10=2,K10-SUM(M$8:M9),IF(X10=2,K10-SUM(M$8:M9),IF(X9=2,1-SUM(M$8:M9)," "))))</f>
        <v xml:space="preserve"> </v>
      </c>
      <c r="N10" s="1" t="str">
        <f t="shared" si="4"/>
        <v xml:space="preserve"> </v>
      </c>
      <c r="P10" s="3" t="str">
        <f>IF(O10="Plus",$K10,IF(O10="Basis",$K10-SUM(P$8:P9),IF(O10="Breedte",$K10-SUM(P$8:P9),IF(O9="Breedte",1-SUM(P$8:P9)," "))))</f>
        <v xml:space="preserve"> </v>
      </c>
      <c r="Q10" s="57" t="str">
        <f t="shared" si="19"/>
        <v/>
      </c>
      <c r="R10" s="179">
        <f t="shared" si="20"/>
        <v>230</v>
      </c>
      <c r="S10" s="12">
        <f t="shared" si="5"/>
        <v>258</v>
      </c>
      <c r="T10" s="18">
        <f t="shared" si="6"/>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7"/>
        <v>1</v>
      </c>
      <c r="Z10" s="12">
        <f t="shared" si="8"/>
        <v>1</v>
      </c>
      <c r="AA10" s="12">
        <f t="shared" si="9"/>
        <v>1</v>
      </c>
      <c r="AB10" s="12">
        <f t="shared" si="10"/>
        <v>1</v>
      </c>
      <c r="AD10" s="12">
        <f t="shared" si="11"/>
        <v>258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si="14"/>
        <v>1</v>
      </c>
      <c r="AL10" s="12">
        <f t="shared" si="15"/>
        <v>1</v>
      </c>
      <c r="AM10" s="12">
        <f t="shared" si="16"/>
        <v>1</v>
      </c>
      <c r="AQ10" s="49" t="s">
        <v>26</v>
      </c>
      <c r="AR10" s="50">
        <v>0.2</v>
      </c>
      <c r="AS10" s="144">
        <f>IF($U3=0,0,VLOOKUP("I",$G:$S,13,FALSE))</f>
        <v>205</v>
      </c>
      <c r="AT10" s="144">
        <f>AU10*AT$14</f>
        <v>0</v>
      </c>
      <c r="AU10" s="145">
        <f>AV10</f>
        <v>0</v>
      </c>
      <c r="AV10" s="148">
        <f>IF($U3=0,0,VLOOKUP("I",$G:$S,5,FALSE))</f>
        <v>0</v>
      </c>
      <c r="AW10" s="71"/>
      <c r="BC10" s="39">
        <f>AT5</f>
        <v>0</v>
      </c>
    </row>
    <row r="11" spans="1:55" ht="12" customHeight="1" x14ac:dyDescent="0.25">
      <c r="A11" s="5">
        <f t="shared" si="0"/>
        <v>0</v>
      </c>
      <c r="B11" s="5">
        <f t="shared" si="1"/>
        <v>0</v>
      </c>
      <c r="C11" s="14">
        <f t="shared" si="17"/>
        <v>257</v>
      </c>
      <c r="F11" s="241">
        <f>VLOOKUP(C11,Blad1!$A:$E,5,0)</f>
        <v>230</v>
      </c>
      <c r="G11" s="67" t="str">
        <f t="shared" si="18"/>
        <v/>
      </c>
      <c r="H11" s="4" t="str">
        <f>IF(G11="I",$K11,IF(G11="II",$K11-SUM(H$8:H10),IF(G11="III",$K11-SUM(H$8:H10),IF(G11="IV",$K11-SUM(H$8:H10),IF(G11="V",1-SUM(H$8:H10)," ")))))</f>
        <v xml:space="preserve"> </v>
      </c>
      <c r="I11" s="68" t="str">
        <f t="shared" si="2"/>
        <v/>
      </c>
      <c r="J11" s="43" t="str">
        <f>IF(I11="A",$K11,IF(I11="B",$K11-SUM(J$8:J10),IF(I11="C",$K11-SUM(J$8:J10),IF(I11="D",$K11-SUM(J$8:J10),IF(I11="E",1-SUM(J$8:J10)," ")))))</f>
        <v xml:space="preserve"> </v>
      </c>
      <c r="K11" s="1">
        <f>IF(C$4=0,0,(SUM(D$8:D11)/C$4))</f>
        <v>0</v>
      </c>
      <c r="L11" s="9" t="str">
        <f t="shared" si="3"/>
        <v xml:space="preserve"> </v>
      </c>
      <c r="M11" s="2" t="str">
        <f>IF(U11=2,K11,IF(W11=2,K11-SUM(M$8:M10),IF(X11=2,K11-SUM(M$8:M10),IF(X10=2,1-SUM(M$8:M10)," "))))</f>
        <v xml:space="preserve"> </v>
      </c>
      <c r="N11" s="1" t="str">
        <f t="shared" si="4"/>
        <v xml:space="preserve"> </v>
      </c>
      <c r="P11" s="3" t="str">
        <f>IF(O11="Plus",$K11,IF(O11="Basis",$K11-SUM(P$8:P10),IF(O11="Breedte",$K11-SUM(P$8:P10),IF(O10="Breedte",1-SUM(P$8:P10)," "))))</f>
        <v xml:space="preserve"> </v>
      </c>
      <c r="Q11" s="57" t="str">
        <f t="shared" si="19"/>
        <v/>
      </c>
      <c r="R11" s="179">
        <f t="shared" si="20"/>
        <v>230</v>
      </c>
      <c r="S11" s="12">
        <f t="shared" si="5"/>
        <v>257</v>
      </c>
      <c r="T11" s="18">
        <f t="shared" si="6"/>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7"/>
        <v>1</v>
      </c>
      <c r="Z11" s="12">
        <f t="shared" si="8"/>
        <v>1</v>
      </c>
      <c r="AA11" s="12">
        <f t="shared" si="9"/>
        <v>1</v>
      </c>
      <c r="AB11" s="12">
        <f t="shared" si="10"/>
        <v>1</v>
      </c>
      <c r="AD11" s="12">
        <f t="shared" si="11"/>
        <v>257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4"/>
        <v>1</v>
      </c>
      <c r="AL11" s="12">
        <f t="shared" si="15"/>
        <v>1</v>
      </c>
      <c r="AM11" s="12">
        <f t="shared" si="16"/>
        <v>1</v>
      </c>
      <c r="AQ11" s="49" t="s">
        <v>30</v>
      </c>
      <c r="AR11" s="50">
        <v>0.6</v>
      </c>
      <c r="AS11" s="144">
        <f>IF($U4=0,0,VLOOKUP("IV",$G:$S,13,FALSE))</f>
        <v>159</v>
      </c>
      <c r="AT11" s="144">
        <f>AU11*AT$14</f>
        <v>0</v>
      </c>
      <c r="AU11" s="145">
        <f>AV11-AV10</f>
        <v>0</v>
      </c>
      <c r="AV11" s="148">
        <f>IF($U4=0,0,VLOOKUP("IV",$G:$S,5,FALSE))</f>
        <v>0</v>
      </c>
      <c r="AW11" s="71"/>
      <c r="BC11" s="39">
        <f>AT4</f>
        <v>0</v>
      </c>
    </row>
    <row r="12" spans="1:55" ht="12" customHeight="1" x14ac:dyDescent="0.25">
      <c r="A12" s="5">
        <f t="shared" si="0"/>
        <v>0</v>
      </c>
      <c r="B12" s="5">
        <f t="shared" si="1"/>
        <v>0</v>
      </c>
      <c r="C12" s="14">
        <f t="shared" si="17"/>
        <v>256</v>
      </c>
      <c r="F12" s="241">
        <f>VLOOKUP(C12,Blad1!$A:$E,5,0)</f>
        <v>230</v>
      </c>
      <c r="G12" s="67" t="str">
        <f t="shared" si="18"/>
        <v/>
      </c>
      <c r="H12" s="4" t="str">
        <f>IF(G12="I",$K12,IF(G12="II",$K12-SUM(H$8:H11),IF(G12="III",$K12-SUM(H$8:H11),IF(G12="IV",$K12-SUM(H$8:H11),IF(G12="V",1-SUM(H$8:H11)," ")))))</f>
        <v xml:space="preserve"> </v>
      </c>
      <c r="I12" s="68" t="str">
        <f t="shared" si="2"/>
        <v/>
      </c>
      <c r="J12" s="43" t="str">
        <f>IF(I12="A",$K12,IF(I12="B",$K12-SUM(J$8:J11),IF(I12="C",$K12-SUM(J$8:J11),IF(I12="D",$K12-SUM(J$8:J11),IF(I12="E",1-SUM(J$8:J11)," ")))))</f>
        <v xml:space="preserve"> </v>
      </c>
      <c r="K12" s="1">
        <f>IF(C$4=0,0,(SUM(D$8:D12)/C$4))</f>
        <v>0</v>
      </c>
      <c r="L12" s="9" t="str">
        <f t="shared" si="3"/>
        <v xml:space="preserve"> </v>
      </c>
      <c r="M12" s="2" t="str">
        <f>IF(U12=2,K12,IF(W12=2,K12-SUM(M$8:M11),IF(X12=2,K12-SUM(M$8:M11),IF(X11=2,1-SUM(M$8:M11)," "))))</f>
        <v xml:space="preserve"> </v>
      </c>
      <c r="N12" s="1" t="str">
        <f t="shared" si="4"/>
        <v xml:space="preserve"> </v>
      </c>
      <c r="P12" s="3" t="str">
        <f>IF(O12="Plus",$K12,IF(O12="Basis",$K12-SUM(P$8:P11),IF(O12="Breedte",$K12-SUM(P$8:P11),IF(O11="Breedte",1-SUM(P$8:P11)," "))))</f>
        <v xml:space="preserve"> </v>
      </c>
      <c r="Q12" s="57" t="str">
        <f t="shared" si="19"/>
        <v/>
      </c>
      <c r="R12" s="179">
        <f t="shared" si="20"/>
        <v>230</v>
      </c>
      <c r="S12" s="12">
        <f t="shared" si="5"/>
        <v>256</v>
      </c>
      <c r="T12" s="18">
        <f t="shared" si="6"/>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7"/>
        <v>1</v>
      </c>
      <c r="Z12" s="12">
        <f t="shared" si="8"/>
        <v>1</v>
      </c>
      <c r="AA12" s="12">
        <f t="shared" si="9"/>
        <v>1</v>
      </c>
      <c r="AB12" s="12">
        <f t="shared" si="10"/>
        <v>1</v>
      </c>
      <c r="AD12" s="12">
        <f t="shared" si="11"/>
        <v>256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4"/>
        <v>1</v>
      </c>
      <c r="AL12" s="12">
        <f t="shared" si="15"/>
        <v>1</v>
      </c>
      <c r="AM12" s="12">
        <f t="shared" si="16"/>
        <v>1</v>
      </c>
      <c r="AQ12" s="49" t="s">
        <v>29</v>
      </c>
      <c r="AR12" s="50">
        <v>0.2</v>
      </c>
      <c r="AS12" s="144">
        <f>IF($U5=0,0,VLOOKUP("V",$G:$S,13,FALSE))</f>
        <v>0</v>
      </c>
      <c r="AT12" s="144">
        <f>AU12*AT$14</f>
        <v>0</v>
      </c>
      <c r="AU12" s="145">
        <f>AV12-AV11</f>
        <v>0</v>
      </c>
      <c r="AV12" s="148">
        <f>IF($U5=0,0,VLOOKUP("V",$G:$S,5,FALSE))</f>
        <v>0</v>
      </c>
      <c r="AW12" s="71"/>
      <c r="BC12" s="39">
        <f>AT3</f>
        <v>0</v>
      </c>
    </row>
    <row r="13" spans="1:55" ht="12" customHeight="1" x14ac:dyDescent="0.25">
      <c r="A13" s="5">
        <f t="shared" si="0"/>
        <v>0</v>
      </c>
      <c r="B13" s="5">
        <f t="shared" si="1"/>
        <v>0</v>
      </c>
      <c r="C13" s="14">
        <f t="shared" si="17"/>
        <v>255</v>
      </c>
      <c r="F13" s="241">
        <f>VLOOKUP(C13,Blad1!$A:$E,5,0)</f>
        <v>230</v>
      </c>
      <c r="G13" s="67" t="str">
        <f t="shared" si="18"/>
        <v/>
      </c>
      <c r="H13" s="4" t="str">
        <f>IF(G13="I",$K13,IF(G13="II",$K13-SUM(H$8:H12),IF(G13="III",$K13-SUM(H$8:H12),IF(G13="IV",$K13-SUM(H$8:H12),IF(G13="V",1-SUM(H$8:H12)," ")))))</f>
        <v xml:space="preserve"> </v>
      </c>
      <c r="I13" s="68" t="str">
        <f t="shared" si="2"/>
        <v/>
      </c>
      <c r="J13" s="43" t="str">
        <f>IF(I13="A",$K13,IF(I13="B",$K13-SUM(J$8:J12),IF(I13="C",$K13-SUM(J$8:J12),IF(I13="D",$K13-SUM(J$8:J12),IF(I13="E",1-SUM(J$8:J12)," ")))))</f>
        <v xml:space="preserve"> </v>
      </c>
      <c r="K13" s="1">
        <f>IF(C$4=0,0,(SUM(D$8:D13)/C$4))</f>
        <v>0</v>
      </c>
      <c r="L13" s="9" t="str">
        <f t="shared" si="3"/>
        <v xml:space="preserve"> </v>
      </c>
      <c r="M13" s="2" t="str">
        <f>IF(U13=2,K13,IF(W13=2,K13-SUM(M$8:M12),IF(X13=2,K13-SUM(M$8:M12),IF(X12=2,1-SUM(M$8:M12)," "))))</f>
        <v xml:space="preserve"> </v>
      </c>
      <c r="N13" s="1" t="str">
        <f t="shared" si="4"/>
        <v xml:space="preserve"> </v>
      </c>
      <c r="P13" s="3" t="str">
        <f>IF(O13="Plus",$K13,IF(O13="Basis",$K13-SUM(P$8:P12),IF(O13="Breedte",$K13-SUM(P$8:P12),IF(O12="Breedte",1-SUM(P$8:P12)," "))))</f>
        <v xml:space="preserve"> </v>
      </c>
      <c r="Q13" s="57" t="str">
        <f t="shared" si="19"/>
        <v/>
      </c>
      <c r="R13" s="179">
        <f t="shared" si="20"/>
        <v>230</v>
      </c>
      <c r="S13" s="12">
        <f t="shared" si="5"/>
        <v>255</v>
      </c>
      <c r="T13" s="18">
        <f t="shared" si="6"/>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7"/>
        <v>1</v>
      </c>
      <c r="Z13" s="12">
        <f t="shared" si="8"/>
        <v>1</v>
      </c>
      <c r="AA13" s="12">
        <f t="shared" si="9"/>
        <v>1</v>
      </c>
      <c r="AB13" s="12">
        <f t="shared" si="10"/>
        <v>1</v>
      </c>
      <c r="AD13" s="12">
        <f t="shared" si="11"/>
        <v>255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4"/>
        <v>1</v>
      </c>
      <c r="AL13" s="12">
        <f t="shared" si="15"/>
        <v>1</v>
      </c>
      <c r="AM13" s="12">
        <f t="shared" si="16"/>
        <v>1</v>
      </c>
      <c r="AQ13" s="49"/>
      <c r="AR13" s="50"/>
      <c r="AS13" s="144"/>
      <c r="AT13" s="144"/>
      <c r="AU13" s="145"/>
      <c r="AV13" s="148">
        <f>IF(SUM(AT10:AT12)&lt;AT14,1,0)</f>
        <v>0</v>
      </c>
      <c r="AW13" s="71"/>
      <c r="BC13" s="39">
        <f>AT2</f>
        <v>0</v>
      </c>
    </row>
    <row r="14" spans="1:55" ht="12" customHeight="1" thickBot="1" x14ac:dyDescent="0.3">
      <c r="A14" s="5">
        <f t="shared" si="0"/>
        <v>0</v>
      </c>
      <c r="B14" s="5">
        <f t="shared" si="1"/>
        <v>0</v>
      </c>
      <c r="C14" s="14">
        <f t="shared" si="17"/>
        <v>254</v>
      </c>
      <c r="E14" s="56"/>
      <c r="F14" s="241">
        <f>VLOOKUP(C14,Blad1!$A:$E,5,0)</f>
        <v>230</v>
      </c>
      <c r="G14" s="67" t="str">
        <f t="shared" si="18"/>
        <v/>
      </c>
      <c r="H14" s="4" t="str">
        <f>IF(G14="I",$K14,IF(G14="II",$K14-SUM(H$8:H13),IF(G14="III",$K14-SUM(H$8:H13),IF(G14="IV",$K14-SUM(H$8:H13),IF(G14="V",1-SUM(H$8:H13)," ")))))</f>
        <v xml:space="preserve"> </v>
      </c>
      <c r="I14" s="68" t="str">
        <f t="shared" si="2"/>
        <v/>
      </c>
      <c r="J14" s="43" t="str">
        <f>IF(I14="A",$K14,IF(I14="B",$K14-SUM(J$8:J13),IF(I14="C",$K14-SUM(J$8:J13),IF(I14="D",$K14-SUM(J$8:J13),IF(I14="E",1-SUM(J$8:J13)," ")))))</f>
        <v xml:space="preserve"> </v>
      </c>
      <c r="K14" s="1">
        <f>IF(C$4=0,0,(SUM(D$8:D14)/C$4))</f>
        <v>0</v>
      </c>
      <c r="L14" s="9" t="str">
        <f t="shared" si="3"/>
        <v xml:space="preserve"> </v>
      </c>
      <c r="M14" s="2" t="str">
        <f>IF(U14=2,K14,IF(W14=2,K14-SUM(M$8:M13),IF(X14=2,K14-SUM(M$8:M13),IF(X13=2,1-SUM(M$8:M13)," "))))</f>
        <v xml:space="preserve"> </v>
      </c>
      <c r="N14" s="1" t="str">
        <f t="shared" si="4"/>
        <v xml:space="preserve"> </v>
      </c>
      <c r="P14" s="3" t="str">
        <f>IF(O14="Plus",$K14,IF(O14="Basis",$K14-SUM(P$8:P13),IF(O14="Breedte",$K14-SUM(P$8:P13),IF(O13="Breedte",1-SUM(P$8:P13)," "))))</f>
        <v xml:space="preserve"> </v>
      </c>
      <c r="Q14" s="57" t="str">
        <f t="shared" si="19"/>
        <v/>
      </c>
      <c r="R14" s="179">
        <f t="shared" si="20"/>
        <v>230</v>
      </c>
      <c r="S14" s="12">
        <f t="shared" si="5"/>
        <v>254</v>
      </c>
      <c r="T14" s="18">
        <f t="shared" si="6"/>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7"/>
        <v>1</v>
      </c>
      <c r="Z14" s="12">
        <f t="shared" si="8"/>
        <v>1</v>
      </c>
      <c r="AA14" s="12">
        <f t="shared" si="9"/>
        <v>1</v>
      </c>
      <c r="AB14" s="12">
        <f t="shared" si="10"/>
        <v>1</v>
      </c>
      <c r="AD14" s="12">
        <f t="shared" si="11"/>
        <v>254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4"/>
        <v>1</v>
      </c>
      <c r="AL14" s="12">
        <f t="shared" si="15"/>
        <v>1</v>
      </c>
      <c r="AM14" s="12">
        <f t="shared" si="16"/>
        <v>1</v>
      </c>
      <c r="AQ14" s="34"/>
      <c r="AR14" s="35"/>
      <c r="AS14" s="146"/>
      <c r="AT14" s="147">
        <f>$C$4</f>
        <v>0</v>
      </c>
      <c r="AU14" s="146"/>
      <c r="AV14" s="149"/>
      <c r="AW14" s="71"/>
    </row>
    <row r="15" spans="1:55" ht="12" customHeight="1" thickTop="1" thickBot="1" x14ac:dyDescent="0.3">
      <c r="A15" s="5">
        <f t="shared" si="0"/>
        <v>0</v>
      </c>
      <c r="B15" s="5">
        <f t="shared" si="1"/>
        <v>0</v>
      </c>
      <c r="C15" s="14">
        <f t="shared" si="17"/>
        <v>253</v>
      </c>
      <c r="F15" s="241">
        <f>VLOOKUP(C15,Blad1!$A:$E,5,0)</f>
        <v>230</v>
      </c>
      <c r="G15" s="67" t="str">
        <f t="shared" si="18"/>
        <v/>
      </c>
      <c r="H15" s="4" t="str">
        <f>IF(G15="I",$K15,IF(G15="II",$K15-SUM(H$8:H14),IF(G15="III",$K15-SUM(H$8:H14),IF(G15="IV",$K15-SUM(H$8:H14),IF(G15="V",1-SUM(H$8:H14)," ")))))</f>
        <v xml:space="preserve"> </v>
      </c>
      <c r="I15" s="68" t="str">
        <f t="shared" si="2"/>
        <v/>
      </c>
      <c r="J15" s="43" t="str">
        <f>IF(I15="A",$K15,IF(I15="B",$K15-SUM(J$8:J14),IF(I15="C",$K15-SUM(J$8:J14),IF(I15="D",$K15-SUM(J$8:J14),IF(I15="E",1-SUM(J$8:J14)," ")))))</f>
        <v xml:space="preserve"> </v>
      </c>
      <c r="K15" s="1">
        <f>IF(C$4=0,0,(SUM(D$8:D15)/C$4))</f>
        <v>0</v>
      </c>
      <c r="L15" s="9" t="str">
        <f t="shared" si="3"/>
        <v xml:space="preserve"> </v>
      </c>
      <c r="M15" s="2" t="str">
        <f>IF(U15=2,K15,IF(W15=2,K15-SUM(M$8:M14),IF(X15=2,K15-SUM(M$8:M14),IF(X14=2,1-SUM(M$8:M14)," "))))</f>
        <v xml:space="preserve"> </v>
      </c>
      <c r="N15" s="1" t="str">
        <f t="shared" si="4"/>
        <v xml:space="preserve"> </v>
      </c>
      <c r="P15" s="3" t="str">
        <f>IF(O15="Plus",$K15,IF(O15="Basis",$K15-SUM(P$8:P14),IF(O15="Breedte",$K15-SUM(P$8:P14),IF(O14="Breedte",1-SUM(P$8:P14)," "))))</f>
        <v xml:space="preserve"> </v>
      </c>
      <c r="Q15" s="57" t="str">
        <f t="shared" si="19"/>
        <v/>
      </c>
      <c r="R15" s="179">
        <f t="shared" si="20"/>
        <v>230</v>
      </c>
      <c r="S15" s="12">
        <f t="shared" si="5"/>
        <v>253</v>
      </c>
      <c r="T15" s="18">
        <f t="shared" si="6"/>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7"/>
        <v>1</v>
      </c>
      <c r="Z15" s="12">
        <f t="shared" si="8"/>
        <v>1</v>
      </c>
      <c r="AA15" s="12">
        <f t="shared" si="9"/>
        <v>1</v>
      </c>
      <c r="AB15" s="12">
        <f t="shared" si="10"/>
        <v>1</v>
      </c>
      <c r="AD15" s="12">
        <f t="shared" si="11"/>
        <v>253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4"/>
        <v>1</v>
      </c>
      <c r="AL15" s="12">
        <f t="shared" si="15"/>
        <v>1</v>
      </c>
      <c r="AM15" s="12">
        <f t="shared" si="16"/>
        <v>1</v>
      </c>
      <c r="AV15" s="129"/>
      <c r="AW15" s="135"/>
      <c r="AX15" s="135"/>
    </row>
    <row r="16" spans="1:55" ht="12" customHeight="1" thickTop="1" thickBot="1" x14ac:dyDescent="0.3">
      <c r="A16" s="5">
        <f t="shared" si="0"/>
        <v>0</v>
      </c>
      <c r="B16" s="5">
        <f t="shared" si="1"/>
        <v>0</v>
      </c>
      <c r="C16" s="14">
        <f t="shared" si="17"/>
        <v>252</v>
      </c>
      <c r="E16" s="56"/>
      <c r="F16" s="241">
        <f>VLOOKUP(C16,Blad1!$A:$E,5,0)</f>
        <v>230</v>
      </c>
      <c r="G16" s="67" t="str">
        <f t="shared" si="18"/>
        <v/>
      </c>
      <c r="H16" s="4" t="str">
        <f>IF(G16="I",$K16,IF(G16="II",$K16-SUM(H$8:H15),IF(G16="III",$K16-SUM(H$8:H15),IF(G16="IV",$K16-SUM(H$8:H15),IF(G16="V",1-SUM(H$8:H15)," ")))))</f>
        <v xml:space="preserve"> </v>
      </c>
      <c r="I16" s="68" t="str">
        <f t="shared" si="2"/>
        <v/>
      </c>
      <c r="J16" s="43" t="str">
        <f>IF(I16="A",$K16,IF(I16="B",$K16-SUM(J$8:J15),IF(I16="C",$K16-SUM(J$8:J15),IF(I16="D",$K16-SUM(J$8:J15),IF(I16="E",1-SUM(J$8:J15)," ")))))</f>
        <v xml:space="preserve"> </v>
      </c>
      <c r="K16" s="1">
        <f>IF(C$4=0,0,(SUM(D$8:D16)/C$4))</f>
        <v>0</v>
      </c>
      <c r="L16" s="9" t="str">
        <f t="shared" si="3"/>
        <v xml:space="preserve"> </v>
      </c>
      <c r="M16" s="2" t="str">
        <f>IF(U16=2,K16,IF(W16=2,K16-SUM(M$8:M15),IF(X16=2,K16-SUM(M$8:M15),IF(X15=2,1-SUM(M$8:M15)," "))))</f>
        <v xml:space="preserve"> </v>
      </c>
      <c r="N16" s="1" t="str">
        <f t="shared" si="4"/>
        <v xml:space="preserve"> </v>
      </c>
      <c r="P16" s="3" t="str">
        <f>IF(O16="Plus",$K16,IF(O16="Basis",$K16-SUM(P$8:P15),IF(O16="Breedte",$K16-SUM(P$8:P15),IF(O15="Breedte",1-SUM(P$8:P15)," "))))</f>
        <v xml:space="preserve"> </v>
      </c>
      <c r="Q16" s="57" t="str">
        <f t="shared" si="19"/>
        <v/>
      </c>
      <c r="R16" s="179">
        <f t="shared" si="20"/>
        <v>230</v>
      </c>
      <c r="S16" s="12">
        <f t="shared" si="5"/>
        <v>252</v>
      </c>
      <c r="T16" s="18">
        <f t="shared" si="6"/>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7"/>
        <v>1</v>
      </c>
      <c r="Z16" s="12">
        <f t="shared" si="8"/>
        <v>1</v>
      </c>
      <c r="AA16" s="12">
        <f t="shared" si="9"/>
        <v>1</v>
      </c>
      <c r="AB16" s="12">
        <f t="shared" si="10"/>
        <v>1</v>
      </c>
      <c r="AD16" s="12">
        <f t="shared" si="11"/>
        <v>252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4"/>
        <v>1</v>
      </c>
      <c r="AL16" s="12">
        <f t="shared" si="15"/>
        <v>1</v>
      </c>
      <c r="AM16" s="12">
        <f t="shared" si="16"/>
        <v>1</v>
      </c>
      <c r="AP16" s="44"/>
      <c r="AQ16" s="27" t="s">
        <v>6</v>
      </c>
      <c r="AR16" s="28"/>
      <c r="AS16" s="28" t="s">
        <v>8</v>
      </c>
      <c r="AT16" s="28"/>
      <c r="AU16" s="28"/>
      <c r="AV16" s="51"/>
      <c r="AW16" s="140"/>
      <c r="AX16" s="131"/>
      <c r="AY16" s="28" t="s">
        <v>9</v>
      </c>
      <c r="AZ16" s="28"/>
      <c r="BA16" s="28"/>
      <c r="BB16" s="29"/>
    </row>
    <row r="17" spans="1:55" ht="12" customHeight="1" thickTop="1" x14ac:dyDescent="0.25">
      <c r="A17" s="5">
        <f t="shared" si="0"/>
        <v>0</v>
      </c>
      <c r="B17" s="5">
        <f t="shared" si="1"/>
        <v>0</v>
      </c>
      <c r="C17" s="14">
        <f t="shared" si="17"/>
        <v>251</v>
      </c>
      <c r="F17" s="241">
        <f>VLOOKUP(C17,Blad1!$A:$E,5,0)</f>
        <v>230</v>
      </c>
      <c r="G17" s="67" t="str">
        <f t="shared" si="18"/>
        <v/>
      </c>
      <c r="H17" s="4" t="str">
        <f>IF(G17="I",$K17,IF(G17="II",$K17-SUM(H$8:H16),IF(G17="III",$K17-SUM(H$8:H16),IF(G17="IV",$K17-SUM(H$8:H16),IF(G17="V",1-SUM(H$8:H16)," ")))))</f>
        <v xml:space="preserve"> </v>
      </c>
      <c r="I17" s="68" t="str">
        <f t="shared" si="2"/>
        <v/>
      </c>
      <c r="J17" s="43" t="str">
        <f>IF(I17="A",$K17,IF(I17="B",$K17-SUM(J$8:J16),IF(I17="C",$K17-SUM(J$8:J16),IF(I17="D",$K17-SUM(J$8:J16),IF(I17="E",1-SUM(J$8:J16)," ")))))</f>
        <v xml:space="preserve"> </v>
      </c>
      <c r="K17" s="1">
        <f>IF(C$4=0,0,(SUM(D$8:D17)/C$4))</f>
        <v>0</v>
      </c>
      <c r="L17" s="9" t="str">
        <f t="shared" si="3"/>
        <v xml:space="preserve"> </v>
      </c>
      <c r="M17" s="2" t="str">
        <f>IF(U17=2,K17,IF(W17=2,K17-SUM(M$8:M16),IF(X17=2,K17-SUM(M$8:M16),IF(X16=2,1-SUM(M$8:M16)," "))))</f>
        <v xml:space="preserve"> </v>
      </c>
      <c r="N17" s="1" t="str">
        <f t="shared" si="4"/>
        <v xml:space="preserve"> </v>
      </c>
      <c r="P17" s="3" t="str">
        <f>IF(O17="Plus",$K17,IF(O17="Basis",$K17-SUM(P$8:P16),IF(O17="Breedte",$K17-SUM(P$8:P16),IF(O16="Breedte",1-SUM(P$8:P16)," "))))</f>
        <v xml:space="preserve"> </v>
      </c>
      <c r="Q17" s="57" t="str">
        <f t="shared" si="19"/>
        <v/>
      </c>
      <c r="R17" s="179">
        <f t="shared" si="20"/>
        <v>230</v>
      </c>
      <c r="S17" s="12">
        <f t="shared" si="5"/>
        <v>251</v>
      </c>
      <c r="T17" s="18">
        <f t="shared" si="6"/>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7"/>
        <v>1</v>
      </c>
      <c r="Z17" s="12">
        <f t="shared" si="8"/>
        <v>1</v>
      </c>
      <c r="AA17" s="12">
        <f t="shared" si="9"/>
        <v>1</v>
      </c>
      <c r="AB17" s="12">
        <f t="shared" si="10"/>
        <v>1</v>
      </c>
      <c r="AD17" s="12">
        <f t="shared" si="11"/>
        <v>251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4"/>
        <v>1</v>
      </c>
      <c r="AL17" s="12">
        <f t="shared" si="15"/>
        <v>1</v>
      </c>
      <c r="AM17" s="12">
        <f t="shared" si="16"/>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3">
      <c r="A18" s="5">
        <f t="shared" si="0"/>
        <v>0</v>
      </c>
      <c r="B18" s="5">
        <f t="shared" si="1"/>
        <v>0</v>
      </c>
      <c r="C18" s="14">
        <f t="shared" si="17"/>
        <v>250</v>
      </c>
      <c r="E18" s="56"/>
      <c r="F18" s="241">
        <f>VLOOKUP(C18,Blad1!$A:$E,5,0)</f>
        <v>230</v>
      </c>
      <c r="G18" s="67" t="str">
        <f t="shared" si="18"/>
        <v/>
      </c>
      <c r="H18" s="4" t="str">
        <f>IF(G18="I",$K18,IF(G18="II",$K18-SUM(H$8:H17),IF(G18="III",$K18-SUM(H$8:H17),IF(G18="IV",$K18-SUM(H$8:H17),IF(G18="V",1-SUM(H$8:H17)," ")))))</f>
        <v xml:space="preserve"> </v>
      </c>
      <c r="I18" s="68" t="str">
        <f t="shared" si="2"/>
        <v/>
      </c>
      <c r="J18" s="43" t="str">
        <f>IF(I18="A",$K18,IF(I18="B",$K18-SUM(J$8:J17),IF(I18="C",$K18-SUM(J$8:J17),IF(I18="D",$K18-SUM(J$8:J17),IF(I18="E",1-SUM(J$8:J17)," ")))))</f>
        <v xml:space="preserve"> </v>
      </c>
      <c r="K18" s="1">
        <f>IF(C$4=0,0,(SUM(D$8:D18)/C$4))</f>
        <v>0</v>
      </c>
      <c r="L18" s="9" t="str">
        <f t="shared" si="3"/>
        <v xml:space="preserve"> </v>
      </c>
      <c r="M18" s="2" t="str">
        <f>IF(U18=2,K18,IF(W18=2,K18-SUM(M$8:M17),IF(X18=2,K18-SUM(M$8:M17),IF(X17=2,1-SUM(M$8:M17)," "))))</f>
        <v xml:space="preserve"> </v>
      </c>
      <c r="N18" s="1" t="str">
        <f t="shared" si="4"/>
        <v xml:space="preserve"> </v>
      </c>
      <c r="P18" s="3" t="str">
        <f>IF(O18="Plus",$K18,IF(O18="Basis",$K18-SUM(P$8:P17),IF(O18="Breedte",$K18-SUM(P$8:P17),IF(O17="Breedte",1-SUM(P$8:P17)," "))))</f>
        <v xml:space="preserve"> </v>
      </c>
      <c r="Q18" s="57" t="str">
        <f t="shared" si="19"/>
        <v/>
      </c>
      <c r="R18" s="179">
        <f t="shared" si="20"/>
        <v>230</v>
      </c>
      <c r="S18" s="12">
        <f t="shared" si="5"/>
        <v>250</v>
      </c>
      <c r="T18" s="18">
        <f t="shared" si="6"/>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7"/>
        <v>1</v>
      </c>
      <c r="Z18" s="12">
        <f t="shared" si="8"/>
        <v>1</v>
      </c>
      <c r="AA18" s="12">
        <f t="shared" si="9"/>
        <v>1</v>
      </c>
      <c r="AB18" s="12">
        <f t="shared" si="10"/>
        <v>1</v>
      </c>
      <c r="AD18" s="12">
        <f t="shared" si="11"/>
        <v>250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4"/>
        <v>1</v>
      </c>
      <c r="AL18" s="12">
        <f t="shared" si="15"/>
        <v>1</v>
      </c>
      <c r="AM18" s="12">
        <f t="shared" si="16"/>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7"/>
        <v>249</v>
      </c>
      <c r="F19" s="241">
        <f>VLOOKUP(C19,Blad1!$A:$E,5,0)</f>
        <v>230</v>
      </c>
      <c r="G19" s="67" t="str">
        <f t="shared" si="18"/>
        <v/>
      </c>
      <c r="H19" s="4" t="str">
        <f>IF(G19="I",$K19,IF(G19="II",$K19-SUM(H$8:H18),IF(G19="III",$K19-SUM(H$8:H18),IF(G19="IV",$K19-SUM(H$8:H18),IF(G19="V",1-SUM(H$8:H18)," ")))))</f>
        <v xml:space="preserve"> </v>
      </c>
      <c r="I19" s="68" t="str">
        <f t="shared" si="2"/>
        <v/>
      </c>
      <c r="J19" s="43" t="str">
        <f>IF(I19="A",$K19,IF(I19="B",$K19-SUM(J$8:J18),IF(I19="C",$K19-SUM(J$8:J18),IF(I19="D",$K19-SUM(J$8:J18),IF(I19="E",1-SUM(J$8:J18)," ")))))</f>
        <v xml:space="preserve"> </v>
      </c>
      <c r="K19" s="1">
        <f>IF(C$4=0,0,(SUM(D$8:D19)/C$4))</f>
        <v>0</v>
      </c>
      <c r="L19" s="9" t="str">
        <f t="shared" si="3"/>
        <v xml:space="preserve"> </v>
      </c>
      <c r="M19" s="2" t="str">
        <f>IF(U19=2,K19,IF(W19=2,K19-SUM(M$8:M18),IF(X19=2,K19-SUM(M$8:M18),IF(X18=2,1-SUM(M$8:M18)," "))))</f>
        <v xml:space="preserve"> </v>
      </c>
      <c r="N19" s="1" t="str">
        <f t="shared" si="4"/>
        <v xml:space="preserve"> </v>
      </c>
      <c r="P19" s="3" t="str">
        <f>IF(O19="Plus",$K19,IF(O19="Basis",$K19-SUM(P$8:P18),IF(O19="Breedte",$K19-SUM(P$8:P18),IF(O18="Breedte",1-SUM(P$8:P18)," "))))</f>
        <v xml:space="preserve"> </v>
      </c>
      <c r="Q19" s="57" t="str">
        <f t="shared" si="19"/>
        <v/>
      </c>
      <c r="R19" s="179">
        <f t="shared" si="20"/>
        <v>230</v>
      </c>
      <c r="S19" s="12">
        <f t="shared" si="5"/>
        <v>249</v>
      </c>
      <c r="T19" s="18">
        <f t="shared" si="6"/>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7"/>
        <v>1</v>
      </c>
      <c r="Z19" s="12">
        <f t="shared" si="8"/>
        <v>1</v>
      </c>
      <c r="AA19" s="12">
        <f t="shared" si="9"/>
        <v>1</v>
      </c>
      <c r="AB19" s="12">
        <f t="shared" si="10"/>
        <v>1</v>
      </c>
      <c r="AD19" s="12">
        <f t="shared" si="11"/>
        <v>249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4"/>
        <v>1</v>
      </c>
      <c r="AL19" s="12">
        <f t="shared" si="15"/>
        <v>1</v>
      </c>
      <c r="AM19" s="12">
        <f t="shared" si="16"/>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7"/>
        <v>248</v>
      </c>
      <c r="E20" s="56"/>
      <c r="F20" s="241">
        <f>VLOOKUP(C20,Blad1!$A:$E,5,0)</f>
        <v>230</v>
      </c>
      <c r="G20" s="67" t="str">
        <f t="shared" si="18"/>
        <v/>
      </c>
      <c r="H20" s="4" t="str">
        <f>IF(G20="I",$K20,IF(G20="II",$K20-SUM(H$8:H19),IF(G20="III",$K20-SUM(H$8:H19),IF(G20="IV",$K20-SUM(H$8:H19),IF(G20="V",1-SUM(H$8:H19)," ")))))</f>
        <v xml:space="preserve"> </v>
      </c>
      <c r="I20" s="68" t="str">
        <f t="shared" si="2"/>
        <v/>
      </c>
      <c r="J20" s="43" t="str">
        <f>IF(I20="A",$K20,IF(I20="B",$K20-SUM(J$8:J19),IF(I20="C",$K20-SUM(J$8:J19),IF(I20="D",$K20-SUM(J$8:J19),IF(I20="E",1-SUM(J$8:J19)," ")))))</f>
        <v xml:space="preserve"> </v>
      </c>
      <c r="K20" s="1">
        <f>IF(C$4=0,0,(SUM(D$8:D20)/C$4))</f>
        <v>0</v>
      </c>
      <c r="L20" s="9" t="str">
        <f t="shared" si="3"/>
        <v xml:space="preserve"> </v>
      </c>
      <c r="M20" s="2" t="str">
        <f>IF(U20=2,K20,IF(W20=2,K20-SUM(M$8:M19),IF(X20=2,K20-SUM(M$8:M19),IF(X19=2,1-SUM(M$8:M19)," "))))</f>
        <v xml:space="preserve"> </v>
      </c>
      <c r="N20" s="1" t="str">
        <f t="shared" si="4"/>
        <v xml:space="preserve"> </v>
      </c>
      <c r="P20" s="3" t="str">
        <f>IF(O20="Plus",$K20,IF(O20="Basis",$K20-SUM(P$8:P19),IF(O20="Breedte",$K20-SUM(P$8:P19),IF(O19="Breedte",1-SUM(P$8:P19)," "))))</f>
        <v xml:space="preserve"> </v>
      </c>
      <c r="Q20" s="57" t="str">
        <f t="shared" si="19"/>
        <v/>
      </c>
      <c r="R20" s="179">
        <f t="shared" si="20"/>
        <v>230</v>
      </c>
      <c r="S20" s="12">
        <f t="shared" si="5"/>
        <v>248</v>
      </c>
      <c r="T20" s="18">
        <f t="shared" si="6"/>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7"/>
        <v>1</v>
      </c>
      <c r="Z20" s="12">
        <f t="shared" si="8"/>
        <v>1</v>
      </c>
      <c r="AA20" s="12">
        <f t="shared" si="9"/>
        <v>1</v>
      </c>
      <c r="AB20" s="12">
        <f t="shared" si="10"/>
        <v>1</v>
      </c>
      <c r="AD20" s="12">
        <f t="shared" si="11"/>
        <v>248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4"/>
        <v>1</v>
      </c>
      <c r="AL20" s="12">
        <f t="shared" si="15"/>
        <v>1</v>
      </c>
      <c r="AM20" s="12">
        <f t="shared" si="16"/>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7"/>
        <v>247</v>
      </c>
      <c r="F21" s="241">
        <f>VLOOKUP(C21,Blad1!$A:$E,5,0)</f>
        <v>230</v>
      </c>
      <c r="G21" s="67" t="str">
        <f t="shared" si="18"/>
        <v/>
      </c>
      <c r="H21" s="4" t="str">
        <f>IF(G21="I",$K21,IF(G21="II",$K21-SUM(H$8:H20),IF(G21="III",$K21-SUM(H$8:H20),IF(G21="IV",$K21-SUM(H$8:H20),IF(G21="V",1-SUM(H$8:H20)," ")))))</f>
        <v xml:space="preserve"> </v>
      </c>
      <c r="I21" s="68" t="str">
        <f t="shared" si="2"/>
        <v/>
      </c>
      <c r="J21" s="43" t="str">
        <f>IF(I21="A",$K21,IF(I21="B",$K21-SUM(J$8:J20),IF(I21="C",$K21-SUM(J$8:J20),IF(I21="D",$K21-SUM(J$8:J20),IF(I21="E",1-SUM(J$8:J20)," ")))))</f>
        <v xml:space="preserve"> </v>
      </c>
      <c r="K21" s="1">
        <f>IF(C$4=0,0,(SUM(D$8:D21)/C$4))</f>
        <v>0</v>
      </c>
      <c r="L21" s="9" t="str">
        <f t="shared" si="3"/>
        <v xml:space="preserve"> </v>
      </c>
      <c r="M21" s="2" t="str">
        <f>IF(U21=2,K21,IF(W21=2,K21-SUM(M$8:M20),IF(X21=2,K21-SUM(M$8:M20),IF(X20=2,1-SUM(M$8:M20)," "))))</f>
        <v xml:space="preserve"> </v>
      </c>
      <c r="N21" s="1" t="str">
        <f t="shared" si="4"/>
        <v xml:space="preserve"> </v>
      </c>
      <c r="P21" s="3" t="str">
        <f>IF(O21="Plus",$K21,IF(O21="Basis",$K21-SUM(P$8:P20),IF(O21="Breedte",$K21-SUM(P$8:P20),IF(O20="Breedte",1-SUM(P$8:P20)," "))))</f>
        <v xml:space="preserve"> </v>
      </c>
      <c r="Q21" s="57" t="str">
        <f t="shared" si="19"/>
        <v/>
      </c>
      <c r="R21" s="179">
        <f t="shared" si="20"/>
        <v>230</v>
      </c>
      <c r="S21" s="12">
        <f t="shared" si="5"/>
        <v>247</v>
      </c>
      <c r="T21" s="18">
        <f t="shared" si="6"/>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7"/>
        <v>1</v>
      </c>
      <c r="Z21" s="12">
        <f t="shared" si="8"/>
        <v>1</v>
      </c>
      <c r="AA21" s="12">
        <f t="shared" si="9"/>
        <v>1</v>
      </c>
      <c r="AB21" s="12">
        <f t="shared" si="10"/>
        <v>1</v>
      </c>
      <c r="AD21" s="12">
        <f t="shared" si="11"/>
        <v>247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4"/>
        <v>1</v>
      </c>
      <c r="AL21" s="12">
        <f t="shared" si="15"/>
        <v>1</v>
      </c>
      <c r="AM21" s="12">
        <f t="shared" si="16"/>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3">
      <c r="A22" s="5">
        <f t="shared" si="0"/>
        <v>0</v>
      </c>
      <c r="B22" s="5">
        <f t="shared" si="1"/>
        <v>0</v>
      </c>
      <c r="C22" s="14">
        <f t="shared" si="17"/>
        <v>246</v>
      </c>
      <c r="F22" s="241">
        <f>VLOOKUP(C22,Blad1!$A:$E,5,0)</f>
        <v>230</v>
      </c>
      <c r="G22" s="67" t="str">
        <f t="shared" si="18"/>
        <v/>
      </c>
      <c r="H22" s="4" t="str">
        <f>IF(G22="I",$K22,IF(G22="II",$K22-SUM(H$8:H21),IF(G22="III",$K22-SUM(H$8:H21),IF(G22="IV",$K22-SUM(H$8:H21),IF(G22="V",1-SUM(H$8:H21)," ")))))</f>
        <v xml:space="preserve"> </v>
      </c>
      <c r="I22" s="68" t="str">
        <f t="shared" si="2"/>
        <v/>
      </c>
      <c r="J22" s="43" t="str">
        <f>IF(I22="A",$K22,IF(I22="B",$K22-SUM(J$8:J21),IF(I22="C",$K22-SUM(J$8:J21),IF(I22="D",$K22-SUM(J$8:J21),IF(I22="E",1-SUM(J$8:J21)," ")))))</f>
        <v xml:space="preserve"> </v>
      </c>
      <c r="K22" s="1">
        <f>IF(C$4=0,0,(SUM(D$8:D22)/C$4))</f>
        <v>0</v>
      </c>
      <c r="L22" s="9" t="str">
        <f t="shared" si="3"/>
        <v xml:space="preserve"> </v>
      </c>
      <c r="M22" s="2" t="str">
        <f>IF(U22=2,K22,IF(W22=2,K22-SUM(M$8:M21),IF(X22=2,K22-SUM(M$8:M21),IF(X21=2,1-SUM(M$8:M21)," "))))</f>
        <v xml:space="preserve"> </v>
      </c>
      <c r="N22" s="1" t="str">
        <f t="shared" si="4"/>
        <v xml:space="preserve"> </v>
      </c>
      <c r="P22" s="3" t="str">
        <f>IF(O22="Plus",$K22,IF(O22="Basis",$K22-SUM(P$8:P21),IF(O22="Breedte",$K22-SUM(P$8:P21),IF(O21="Breedte",1-SUM(P$8:P21)," "))))</f>
        <v xml:space="preserve"> </v>
      </c>
      <c r="Q22" s="57" t="str">
        <f t="shared" si="19"/>
        <v/>
      </c>
      <c r="R22" s="179">
        <f t="shared" si="20"/>
        <v>230</v>
      </c>
      <c r="S22" s="12">
        <f t="shared" si="5"/>
        <v>246</v>
      </c>
      <c r="T22" s="18">
        <f t="shared" si="6"/>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7"/>
        <v>1</v>
      </c>
      <c r="Z22" s="12">
        <f t="shared" si="8"/>
        <v>1</v>
      </c>
      <c r="AA22" s="12">
        <f t="shared" si="9"/>
        <v>1</v>
      </c>
      <c r="AB22" s="12">
        <f t="shared" si="10"/>
        <v>1</v>
      </c>
      <c r="AD22" s="12">
        <f t="shared" si="11"/>
        <v>246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4"/>
        <v>1</v>
      </c>
      <c r="AL22" s="12">
        <f t="shared" si="15"/>
        <v>1</v>
      </c>
      <c r="AM22" s="12">
        <f t="shared" si="16"/>
        <v>1</v>
      </c>
      <c r="AP22" s="44"/>
      <c r="AQ22" s="52"/>
      <c r="AR22" s="53"/>
      <c r="AS22" s="36"/>
      <c r="AT22" s="142">
        <f>$C$4</f>
        <v>0</v>
      </c>
      <c r="AU22" s="36"/>
      <c r="AV22" s="36"/>
      <c r="AW22" s="60"/>
      <c r="AX22" s="141"/>
      <c r="AY22" s="37"/>
      <c r="AZ22" s="48">
        <f>AT22</f>
        <v>0</v>
      </c>
      <c r="BA22" s="37"/>
      <c r="BB22" s="38"/>
    </row>
    <row r="23" spans="1:55" ht="12" customHeight="1" thickTop="1" thickBot="1" x14ac:dyDescent="0.3">
      <c r="A23" s="5">
        <f t="shared" si="0"/>
        <v>0</v>
      </c>
      <c r="B23" s="5">
        <f t="shared" si="1"/>
        <v>0</v>
      </c>
      <c r="C23" s="14">
        <f t="shared" si="17"/>
        <v>245</v>
      </c>
      <c r="F23" s="241">
        <f>VLOOKUP(C23,Blad1!$A:$E,5,0)</f>
        <v>230</v>
      </c>
      <c r="G23" s="67" t="str">
        <f t="shared" si="18"/>
        <v/>
      </c>
      <c r="H23" s="4" t="str">
        <f>IF(G23="I",$K23,IF(G23="II",$K23-SUM(H$8:H22),IF(G23="III",$K23-SUM(H$8:H22),IF(G23="IV",$K23-SUM(H$8:H22),IF(G23="V",1-SUM(H$8:H22)," ")))))</f>
        <v xml:space="preserve"> </v>
      </c>
      <c r="I23" s="68" t="str">
        <f t="shared" si="2"/>
        <v/>
      </c>
      <c r="J23" s="43" t="str">
        <f>IF(I23="A",$K23,IF(I23="B",$K23-SUM(J$8:J22),IF(I23="C",$K23-SUM(J$8:J22),IF(I23="D",$K23-SUM(J$8:J22),IF(I23="E",1-SUM(J$8:J22)," ")))))</f>
        <v xml:space="preserve"> </v>
      </c>
      <c r="K23" s="1">
        <f>IF(C$4=0,0,(SUM(D$8:D23)/C$4))</f>
        <v>0</v>
      </c>
      <c r="L23" s="9" t="str">
        <f t="shared" si="3"/>
        <v xml:space="preserve"> </v>
      </c>
      <c r="M23" s="2" t="str">
        <f>IF(U23=2,K23,IF(W23=2,K23-SUM(M$8:M22),IF(X23=2,K23-SUM(M$8:M22),IF(X22=2,1-SUM(M$8:M22)," "))))</f>
        <v xml:space="preserve"> </v>
      </c>
      <c r="N23" s="1" t="str">
        <f t="shared" si="4"/>
        <v xml:space="preserve"> </v>
      </c>
      <c r="P23" s="3" t="str">
        <f>IF(O23="Plus",$K23,IF(O23="Basis",$K23-SUM(P$8:P22),IF(O23="Breedte",$K23-SUM(P$8:P22),IF(O22="Breedte",1-SUM(P$8:P22)," "))))</f>
        <v xml:space="preserve"> </v>
      </c>
      <c r="Q23" s="57" t="str">
        <f t="shared" si="19"/>
        <v/>
      </c>
      <c r="R23" s="179">
        <f t="shared" si="20"/>
        <v>230</v>
      </c>
      <c r="S23" s="12">
        <f t="shared" si="5"/>
        <v>245</v>
      </c>
      <c r="T23" s="18">
        <f t="shared" si="6"/>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7"/>
        <v>1</v>
      </c>
      <c r="Z23" s="12">
        <f t="shared" si="8"/>
        <v>1</v>
      </c>
      <c r="AA23" s="12">
        <f t="shared" si="9"/>
        <v>1</v>
      </c>
      <c r="AB23" s="12">
        <f t="shared" si="10"/>
        <v>1</v>
      </c>
      <c r="AD23" s="12">
        <f t="shared" si="11"/>
        <v>245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4"/>
        <v>1</v>
      </c>
      <c r="AL23" s="12">
        <f t="shared" si="15"/>
        <v>1</v>
      </c>
      <c r="AM23" s="12">
        <f t="shared" si="16"/>
        <v>1</v>
      </c>
      <c r="AV23" s="134"/>
      <c r="AW23" s="134"/>
      <c r="AX23" s="134"/>
    </row>
    <row r="24" spans="1:55" ht="12" customHeight="1" thickTop="1" thickBot="1" x14ac:dyDescent="0.3">
      <c r="A24" s="5">
        <f t="shared" si="0"/>
        <v>0</v>
      </c>
      <c r="B24" s="5">
        <f t="shared" si="1"/>
        <v>0</v>
      </c>
      <c r="C24" s="14">
        <f t="shared" si="17"/>
        <v>244</v>
      </c>
      <c r="F24" s="241">
        <f>VLOOKUP(C24,Blad1!$A:$E,5,0)</f>
        <v>230</v>
      </c>
      <c r="G24" s="67" t="str">
        <f t="shared" si="18"/>
        <v/>
      </c>
      <c r="H24" s="4" t="str">
        <f>IF(G24="I",$K24,IF(G24="II",$K24-SUM(H$8:H23),IF(G24="III",$K24-SUM(H$8:H23),IF(G24="IV",$K24-SUM(H$8:H23),IF(G24="V",1-SUM(H$8:H23)," ")))))</f>
        <v xml:space="preserve"> </v>
      </c>
      <c r="I24" s="68" t="str">
        <f t="shared" si="2"/>
        <v/>
      </c>
      <c r="J24" s="43" t="str">
        <f>IF(I24="A",$K24,IF(I24="B",$K24-SUM(J$8:J23),IF(I24="C",$K24-SUM(J$8:J23),IF(I24="D",$K24-SUM(J$8:J23),IF(I24="E",1-SUM(J$8:J23)," ")))))</f>
        <v xml:space="preserve"> </v>
      </c>
      <c r="K24" s="1">
        <f>IF(C$4=0,0,(SUM(D$8:D24)/C$4))</f>
        <v>0</v>
      </c>
      <c r="L24" s="9" t="str">
        <f t="shared" si="3"/>
        <v xml:space="preserve"> </v>
      </c>
      <c r="M24" s="2" t="str">
        <f>IF(U24=2,K24,IF(W24=2,K24-SUM(M$8:M23),IF(X24=2,K24-SUM(M$8:M23),IF(X23=2,1-SUM(M$8:M23)," "))))</f>
        <v xml:space="preserve"> </v>
      </c>
      <c r="N24" s="1" t="str">
        <f t="shared" si="4"/>
        <v xml:space="preserve"> </v>
      </c>
      <c r="P24" s="3" t="str">
        <f>IF(O24="Plus",$K24,IF(O24="Basis",$K24-SUM(P$8:P23),IF(O24="Breedte",$K24-SUM(P$8:P23),IF(O23="Breedte",1-SUM(P$8:P23)," "))))</f>
        <v xml:space="preserve"> </v>
      </c>
      <c r="Q24" s="57" t="str">
        <f t="shared" si="19"/>
        <v/>
      </c>
      <c r="R24" s="179">
        <f t="shared" si="20"/>
        <v>230</v>
      </c>
      <c r="S24" s="12">
        <f t="shared" si="5"/>
        <v>244</v>
      </c>
      <c r="T24" s="18">
        <f t="shared" si="6"/>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7"/>
        <v>1</v>
      </c>
      <c r="Z24" s="12">
        <f t="shared" si="8"/>
        <v>1</v>
      </c>
      <c r="AA24" s="12">
        <f t="shared" si="9"/>
        <v>1</v>
      </c>
      <c r="AB24" s="12">
        <f t="shared" si="10"/>
        <v>1</v>
      </c>
      <c r="AD24" s="12">
        <f t="shared" si="11"/>
        <v>244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4"/>
        <v>1</v>
      </c>
      <c r="AL24" s="12">
        <f t="shared" si="15"/>
        <v>1</v>
      </c>
      <c r="AM24" s="12">
        <f t="shared" si="16"/>
        <v>1</v>
      </c>
      <c r="AQ24" s="27" t="s">
        <v>6</v>
      </c>
      <c r="AR24" s="28"/>
      <c r="AS24" s="28" t="s">
        <v>8</v>
      </c>
      <c r="AT24" s="28"/>
      <c r="AU24" s="28"/>
      <c r="AV24" s="51"/>
      <c r="AW24" s="140"/>
      <c r="AX24" s="131"/>
      <c r="AY24" s="28" t="s">
        <v>9</v>
      </c>
      <c r="AZ24" s="28"/>
      <c r="BA24" s="28"/>
      <c r="BB24" s="29"/>
    </row>
    <row r="25" spans="1:55" ht="12" customHeight="1" thickTop="1" x14ac:dyDescent="0.25">
      <c r="A25" s="5">
        <f t="shared" si="0"/>
        <v>0</v>
      </c>
      <c r="B25" s="5">
        <f t="shared" si="1"/>
        <v>0</v>
      </c>
      <c r="C25" s="14">
        <f t="shared" si="17"/>
        <v>243</v>
      </c>
      <c r="E25" s="56"/>
      <c r="F25" s="241">
        <f>VLOOKUP(C25,Blad1!$A:$E,5,0)</f>
        <v>230</v>
      </c>
      <c r="G25" s="67" t="str">
        <f t="shared" si="18"/>
        <v/>
      </c>
      <c r="H25" s="4" t="str">
        <f>IF(G25="I",$K25,IF(G25="II",$K25-SUM(H$8:H24),IF(G25="III",$K25-SUM(H$8:H24),IF(G25="IV",$K25-SUM(H$8:H24),IF(G25="V",1-SUM(H$8:H24)," ")))))</f>
        <v xml:space="preserve"> </v>
      </c>
      <c r="I25" s="68" t="str">
        <f t="shared" si="2"/>
        <v/>
      </c>
      <c r="J25" s="43" t="str">
        <f>IF(I25="A",$K25,IF(I25="B",$K25-SUM(J$8:J24),IF(I25="C",$K25-SUM(J$8:J24),IF(I25="D",$K25-SUM(J$8:J24),IF(I25="E",1-SUM(J$8:J24)," ")))))</f>
        <v xml:space="preserve"> </v>
      </c>
      <c r="K25" s="1">
        <f>IF(C$4=0,0,(SUM(D$8:D25)/C$4))</f>
        <v>0</v>
      </c>
      <c r="L25" s="9" t="str">
        <f t="shared" si="3"/>
        <v xml:space="preserve"> </v>
      </c>
      <c r="M25" s="2" t="str">
        <f>IF(U25=2,K25,IF(W25=2,K25-SUM(M$8:M24),IF(X25=2,K25-SUM(M$8:M24),IF(X24=2,1-SUM(M$8:M24)," "))))</f>
        <v xml:space="preserve"> </v>
      </c>
      <c r="N25" s="1" t="str">
        <f t="shared" si="4"/>
        <v xml:space="preserve"> </v>
      </c>
      <c r="P25" s="3" t="str">
        <f>IF(O25="Plus",$K25,IF(O25="Basis",$K25-SUM(P$8:P24),IF(O25="Breedte",$K25-SUM(P$8:P24),IF(O24="Breedte",1-SUM(P$8:P24)," "))))</f>
        <v xml:space="preserve"> </v>
      </c>
      <c r="Q25" s="57" t="str">
        <f t="shared" si="19"/>
        <v/>
      </c>
      <c r="R25" s="179">
        <f t="shared" si="20"/>
        <v>230</v>
      </c>
      <c r="S25" s="12">
        <f t="shared" si="5"/>
        <v>243</v>
      </c>
      <c r="T25" s="18">
        <f t="shared" si="6"/>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7"/>
        <v>1</v>
      </c>
      <c r="Z25" s="12">
        <f t="shared" si="8"/>
        <v>1</v>
      </c>
      <c r="AA25" s="12">
        <f t="shared" si="9"/>
        <v>1</v>
      </c>
      <c r="AB25" s="12">
        <f t="shared" si="10"/>
        <v>1</v>
      </c>
      <c r="AD25" s="12">
        <f t="shared" si="11"/>
        <v>243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4"/>
        <v>1</v>
      </c>
      <c r="AL25" s="12">
        <f t="shared" si="15"/>
        <v>1</v>
      </c>
      <c r="AM25" s="12">
        <f t="shared" si="16"/>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3">
      <c r="A26" s="5">
        <f t="shared" si="0"/>
        <v>0</v>
      </c>
      <c r="B26" s="5">
        <f t="shared" si="1"/>
        <v>0</v>
      </c>
      <c r="C26" s="14">
        <f t="shared" si="17"/>
        <v>242</v>
      </c>
      <c r="F26" s="241">
        <f>VLOOKUP(C26,Blad1!$A:$E,5,0)</f>
        <v>230</v>
      </c>
      <c r="G26" s="67" t="str">
        <f t="shared" si="18"/>
        <v/>
      </c>
      <c r="H26" s="4" t="str">
        <f>IF(G26="I",$K26,IF(G26="II",$K26-SUM(H$8:H25),IF(G26="III",$K26-SUM(H$8:H25),IF(G26="IV",$K26-SUM(H$8:H25),IF(G26="V",1-SUM(H$8:H25)," ")))))</f>
        <v xml:space="preserve"> </v>
      </c>
      <c r="I26" s="68" t="str">
        <f t="shared" si="2"/>
        <v/>
      </c>
      <c r="J26" s="43" t="str">
        <f>IF(I26="A",$K26,IF(I26="B",$K26-SUM(J$8:J25),IF(I26="C",$K26-SUM(J$8:J25),IF(I26="D",$K26-SUM(J$8:J25),IF(I26="E",1-SUM(J$8:J25)," ")))))</f>
        <v xml:space="preserve"> </v>
      </c>
      <c r="K26" s="1">
        <f>IF(C$4=0,0,(SUM(D$8:D26)/C$4))</f>
        <v>0</v>
      </c>
      <c r="L26" s="9" t="str">
        <f t="shared" si="3"/>
        <v xml:space="preserve"> </v>
      </c>
      <c r="M26" s="2" t="str">
        <f>IF(U26=2,K26,IF(W26=2,K26-SUM(M$8:M25),IF(X26=2,K26-SUM(M$8:M25),IF(X25=2,1-SUM(M$8:M25)," "))))</f>
        <v xml:space="preserve"> </v>
      </c>
      <c r="N26" s="1" t="str">
        <f t="shared" si="4"/>
        <v xml:space="preserve"> </v>
      </c>
      <c r="P26" s="3" t="str">
        <f>IF(O26="Plus",$K26,IF(O26="Basis",$K26-SUM(P$8:P25),IF(O26="Breedte",$K26-SUM(P$8:P25),IF(O25="Breedte",1-SUM(P$8:P25)," "))))</f>
        <v xml:space="preserve"> </v>
      </c>
      <c r="Q26" s="57" t="str">
        <f t="shared" si="19"/>
        <v/>
      </c>
      <c r="R26" s="179">
        <f t="shared" si="20"/>
        <v>230</v>
      </c>
      <c r="S26" s="12">
        <f t="shared" si="5"/>
        <v>242</v>
      </c>
      <c r="T26" s="18">
        <f t="shared" si="6"/>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7"/>
        <v>1</v>
      </c>
      <c r="Z26" s="12">
        <f t="shared" si="8"/>
        <v>1</v>
      </c>
      <c r="AA26" s="12">
        <f t="shared" si="9"/>
        <v>1</v>
      </c>
      <c r="AB26" s="12">
        <f t="shared" si="10"/>
        <v>1</v>
      </c>
      <c r="AD26" s="12">
        <f t="shared" si="11"/>
        <v>242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4"/>
        <v>1</v>
      </c>
      <c r="AL26" s="12">
        <f t="shared" si="15"/>
        <v>1</v>
      </c>
      <c r="AM26" s="12">
        <f t="shared" si="16"/>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7"/>
        <v>241</v>
      </c>
      <c r="F27" s="241">
        <f>VLOOKUP(C27,Blad1!$A:$E,5,0)</f>
        <v>230</v>
      </c>
      <c r="G27" s="67" t="str">
        <f t="shared" si="18"/>
        <v/>
      </c>
      <c r="H27" s="4" t="str">
        <f>IF(G27="I",$K27,IF(G27="II",$K27-SUM(H$8:H26),IF(G27="III",$K27-SUM(H$8:H26),IF(G27="IV",$K27-SUM(H$8:H26),IF(G27="V",1-SUM(H$8:H26)," ")))))</f>
        <v xml:space="preserve"> </v>
      </c>
      <c r="I27" s="68" t="str">
        <f t="shared" si="2"/>
        <v/>
      </c>
      <c r="J27" s="43" t="str">
        <f>IF(I27="A",$K27,IF(I27="B",$K27-SUM(J$8:J26),IF(I27="C",$K27-SUM(J$8:J26),IF(I27="D",$K27-SUM(J$8:J26),IF(I27="E",1-SUM(J$8:J26)," ")))))</f>
        <v xml:space="preserve"> </v>
      </c>
      <c r="K27" s="1">
        <f>IF(C$4=0,0,(SUM(D$8:D27)/C$4))</f>
        <v>0</v>
      </c>
      <c r="L27" s="9" t="str">
        <f t="shared" si="3"/>
        <v xml:space="preserve"> </v>
      </c>
      <c r="M27" s="2" t="str">
        <f>IF(U27=2,K27,IF(W27=2,K27-SUM(M$8:M26),IF(X27=2,K27-SUM(M$8:M26),IF(X26=2,1-SUM(M$8:M26)," "))))</f>
        <v xml:space="preserve"> </v>
      </c>
      <c r="N27" s="1" t="str">
        <f t="shared" si="4"/>
        <v xml:space="preserve"> </v>
      </c>
      <c r="P27" s="3" t="str">
        <f>IF(O27="Plus",$K27,IF(O27="Basis",$K27-SUM(P$8:P26),IF(O27="Breedte",$K27-SUM(P$8:P26),IF(O26="Breedte",1-SUM(P$8:P26)," "))))</f>
        <v xml:space="preserve"> </v>
      </c>
      <c r="Q27" s="57" t="str">
        <f t="shared" si="19"/>
        <v/>
      </c>
      <c r="R27" s="179">
        <f t="shared" si="20"/>
        <v>230</v>
      </c>
      <c r="S27" s="12">
        <f t="shared" si="5"/>
        <v>241</v>
      </c>
      <c r="T27" s="18">
        <f t="shared" si="6"/>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7"/>
        <v>1</v>
      </c>
      <c r="Z27" s="12">
        <f t="shared" si="8"/>
        <v>1</v>
      </c>
      <c r="AA27" s="12">
        <f t="shared" si="9"/>
        <v>1</v>
      </c>
      <c r="AB27" s="12">
        <f t="shared" si="10"/>
        <v>1</v>
      </c>
      <c r="AD27" s="12">
        <f t="shared" si="11"/>
        <v>241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4"/>
        <v>1</v>
      </c>
      <c r="AL27" s="12">
        <f t="shared" si="15"/>
        <v>1</v>
      </c>
      <c r="AM27" s="12">
        <f t="shared" si="16"/>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7"/>
        <v>240</v>
      </c>
      <c r="F28" s="241">
        <f>VLOOKUP(C28,Blad1!$A:$E,5,0)</f>
        <v>230</v>
      </c>
      <c r="G28" s="67" t="str">
        <f t="shared" si="18"/>
        <v/>
      </c>
      <c r="H28" s="4" t="str">
        <f>IF(G28="I",$K28,IF(G28="II",$K28-SUM(H$8:H27),IF(G28="III",$K28-SUM(H$8:H27),IF(G28="IV",$K28-SUM(H$8:H27),IF(G28="V",1-SUM(H$8:H27)," ")))))</f>
        <v xml:space="preserve"> </v>
      </c>
      <c r="I28" s="68" t="str">
        <f t="shared" si="2"/>
        <v/>
      </c>
      <c r="J28" s="43" t="str">
        <f>IF(I28="A",$K28,IF(I28="B",$K28-SUM(J$8:J27),IF(I28="C",$K28-SUM(J$8:J27),IF(I28="D",$K28-SUM(J$8:J27),IF(I28="E",1-SUM(J$8:J27)," ")))))</f>
        <v xml:space="preserve"> </v>
      </c>
      <c r="K28" s="1">
        <f>IF(C$4=0,0,(SUM(D$8:D28)/C$4))</f>
        <v>0</v>
      </c>
      <c r="L28" s="9" t="str">
        <f t="shared" si="3"/>
        <v xml:space="preserve"> </v>
      </c>
      <c r="M28" s="2" t="str">
        <f>IF(U28=2,K28,IF(W28=2,K28-SUM(M$8:M27),IF(X28=2,K28-SUM(M$8:M27),IF(X27=2,1-SUM(M$8:M27)," "))))</f>
        <v xml:space="preserve"> </v>
      </c>
      <c r="N28" s="1" t="str">
        <f t="shared" si="4"/>
        <v xml:space="preserve"> </v>
      </c>
      <c r="P28" s="3" t="str">
        <f>IF(O28="Plus",$K28,IF(O28="Basis",$K28-SUM(P$8:P27),IF(O28="Breedte",$K28-SUM(P$8:P27),IF(O27="Breedte",1-SUM(P$8:P27)," "))))</f>
        <v xml:space="preserve"> </v>
      </c>
      <c r="Q28" s="57" t="str">
        <f t="shared" si="19"/>
        <v/>
      </c>
      <c r="R28" s="179">
        <f t="shared" si="20"/>
        <v>230</v>
      </c>
      <c r="S28" s="12">
        <f t="shared" si="5"/>
        <v>240</v>
      </c>
      <c r="T28" s="18">
        <f t="shared" si="6"/>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7"/>
        <v>1</v>
      </c>
      <c r="Z28" s="12">
        <f t="shared" si="8"/>
        <v>1</v>
      </c>
      <c r="AA28" s="12">
        <f t="shared" si="9"/>
        <v>1</v>
      </c>
      <c r="AB28" s="12">
        <f t="shared" si="10"/>
        <v>1</v>
      </c>
      <c r="AD28" s="12">
        <f t="shared" si="11"/>
        <v>240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4"/>
        <v>1</v>
      </c>
      <c r="AL28" s="12">
        <f t="shared" si="15"/>
        <v>1</v>
      </c>
      <c r="AM28" s="12">
        <f t="shared" si="16"/>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3">
      <c r="A29" s="5">
        <f t="shared" si="0"/>
        <v>0</v>
      </c>
      <c r="B29" s="5">
        <f t="shared" si="1"/>
        <v>0</v>
      </c>
      <c r="C29" s="14">
        <f t="shared" si="17"/>
        <v>239</v>
      </c>
      <c r="F29" s="241">
        <f>VLOOKUP(C29,Blad1!$A:$E,5,0)</f>
        <v>230</v>
      </c>
      <c r="G29" s="67" t="str">
        <f t="shared" si="18"/>
        <v/>
      </c>
      <c r="H29" s="4" t="str">
        <f>IF(G29="I",$K29,IF(G29="II",$K29-SUM(H$8:H28),IF(G29="III",$K29-SUM(H$8:H28),IF(G29="IV",$K29-SUM(H$8:H28),IF(G29="V",1-SUM(H$8:H28)," ")))))</f>
        <v xml:space="preserve"> </v>
      </c>
      <c r="I29" s="68" t="str">
        <f t="shared" si="2"/>
        <v/>
      </c>
      <c r="J29" s="43" t="str">
        <f>IF(I29="A",$K29,IF(I29="B",$K29-SUM(J$8:J28),IF(I29="C",$K29-SUM(J$8:J28),IF(I29="D",$K29-SUM(J$8:J28),IF(I29="E",1-SUM(J$8:J28)," ")))))</f>
        <v xml:space="preserve"> </v>
      </c>
      <c r="K29" s="1">
        <f>IF(C$4=0,0,(SUM(D$8:D29)/C$4))</f>
        <v>0</v>
      </c>
      <c r="L29" s="9" t="str">
        <f t="shared" si="3"/>
        <v xml:space="preserve"> </v>
      </c>
      <c r="M29" s="2" t="str">
        <f>IF(U29=2,K29,IF(W29=2,K29-SUM(M$8:M28),IF(X29=2,K29-SUM(M$8:M28),IF(X28=2,1-SUM(M$8:M28)," "))))</f>
        <v xml:space="preserve"> </v>
      </c>
      <c r="N29" s="1" t="str">
        <f t="shared" si="4"/>
        <v xml:space="preserve"> </v>
      </c>
      <c r="P29" s="3" t="str">
        <f>IF(O29="Plus",$K29,IF(O29="Basis",$K29-SUM(P$8:P28),IF(O29="Breedte",$K29-SUM(P$8:P28),IF(O28="Breedte",1-SUM(P$8:P28)," "))))</f>
        <v xml:space="preserve"> </v>
      </c>
      <c r="Q29" s="57" t="str">
        <f t="shared" si="19"/>
        <v/>
      </c>
      <c r="R29" s="179">
        <f t="shared" si="20"/>
        <v>230</v>
      </c>
      <c r="S29" s="12">
        <f t="shared" si="5"/>
        <v>239</v>
      </c>
      <c r="T29" s="18">
        <f t="shared" si="6"/>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7"/>
        <v>1</v>
      </c>
      <c r="Z29" s="12">
        <f t="shared" si="8"/>
        <v>1</v>
      </c>
      <c r="AA29" s="12">
        <f t="shared" si="9"/>
        <v>1</v>
      </c>
      <c r="AB29" s="12">
        <f t="shared" si="10"/>
        <v>1</v>
      </c>
      <c r="AD29" s="12">
        <f t="shared" si="11"/>
        <v>239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4"/>
        <v>1</v>
      </c>
      <c r="AL29" s="12">
        <f t="shared" si="15"/>
        <v>1</v>
      </c>
      <c r="AM29" s="12">
        <f t="shared" si="16"/>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3">
      <c r="A30" s="5">
        <f t="shared" si="0"/>
        <v>0</v>
      </c>
      <c r="B30" s="5">
        <f t="shared" si="1"/>
        <v>0</v>
      </c>
      <c r="C30" s="14">
        <f t="shared" si="17"/>
        <v>238</v>
      </c>
      <c r="F30" s="241">
        <f>VLOOKUP(C30,Blad1!$A:$E,5,0)</f>
        <v>230</v>
      </c>
      <c r="G30" s="67" t="str">
        <f t="shared" si="18"/>
        <v/>
      </c>
      <c r="H30" s="4" t="str">
        <f>IF(G30="I",$K30,IF(G30="II",$K30-SUM(H$8:H29),IF(G30="III",$K30-SUM(H$8:H29),IF(G30="IV",$K30-SUM(H$8:H29),IF(G30="V",1-SUM(H$8:H29)," ")))))</f>
        <v xml:space="preserve"> </v>
      </c>
      <c r="I30" s="68" t="str">
        <f t="shared" si="2"/>
        <v/>
      </c>
      <c r="J30" s="43" t="str">
        <f>IF(I30="A",$K30,IF(I30="B",$K30-SUM(J$8:J29),IF(I30="C",$K30-SUM(J$8:J29),IF(I30="D",$K30-SUM(J$8:J29),IF(I30="E",1-SUM(J$8:J29)," ")))))</f>
        <v xml:space="preserve"> </v>
      </c>
      <c r="K30" s="1">
        <f>IF(C$4=0,0,(SUM(D$8:D30)/C$4))</f>
        <v>0</v>
      </c>
      <c r="L30" s="9" t="str">
        <f t="shared" si="3"/>
        <v xml:space="preserve"> </v>
      </c>
      <c r="M30" s="2" t="str">
        <f>IF(U30=2,K30,IF(W30=2,K30-SUM(M$8:M29),IF(X30=2,K30-SUM(M$8:M29),IF(X29=2,1-SUM(M$8:M29)," "))))</f>
        <v xml:space="preserve"> </v>
      </c>
      <c r="N30" s="1" t="str">
        <f t="shared" si="4"/>
        <v xml:space="preserve"> </v>
      </c>
      <c r="P30" s="3" t="str">
        <f>IF(O30="Plus",$K30,IF(O30="Basis",$K30-SUM(P$8:P29),IF(O30="Breedte",$K30-SUM(P$8:P29),IF(O29="Breedte",1-SUM(P$8:P29)," "))))</f>
        <v xml:space="preserve"> </v>
      </c>
      <c r="Q30" s="57" t="str">
        <f t="shared" si="19"/>
        <v/>
      </c>
      <c r="R30" s="179">
        <f t="shared" si="20"/>
        <v>230</v>
      </c>
      <c r="S30" s="12">
        <f t="shared" si="5"/>
        <v>238</v>
      </c>
      <c r="T30" s="18">
        <f t="shared" si="6"/>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7"/>
        <v>1</v>
      </c>
      <c r="Z30" s="12">
        <f t="shared" si="8"/>
        <v>1</v>
      </c>
      <c r="AA30" s="12">
        <f t="shared" si="9"/>
        <v>1</v>
      </c>
      <c r="AB30" s="12">
        <f t="shared" si="10"/>
        <v>1</v>
      </c>
      <c r="AD30" s="12">
        <f t="shared" si="11"/>
        <v>238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4"/>
        <v>1</v>
      </c>
      <c r="AL30" s="12">
        <f t="shared" si="15"/>
        <v>1</v>
      </c>
      <c r="AM30" s="12">
        <f t="shared" si="16"/>
        <v>1</v>
      </c>
      <c r="AQ30" s="52"/>
      <c r="AR30" s="53"/>
      <c r="AS30" s="36"/>
      <c r="AT30" s="142">
        <f>$C$4</f>
        <v>0</v>
      </c>
      <c r="AU30" s="36"/>
      <c r="AV30" s="36"/>
      <c r="AW30" s="136"/>
      <c r="AX30" s="136"/>
      <c r="AY30" s="37"/>
      <c r="AZ30" s="48">
        <f>AT30</f>
        <v>0</v>
      </c>
      <c r="BA30" s="37"/>
      <c r="BB30" s="38"/>
    </row>
    <row r="31" spans="1:55" ht="12" customHeight="1" thickTop="1" thickBot="1" x14ac:dyDescent="0.3">
      <c r="A31" s="5">
        <f t="shared" si="0"/>
        <v>0</v>
      </c>
      <c r="B31" s="5">
        <f t="shared" si="1"/>
        <v>0</v>
      </c>
      <c r="C31" s="14">
        <f t="shared" si="17"/>
        <v>237</v>
      </c>
      <c r="F31" s="241">
        <f>VLOOKUP(C31,Blad1!$A:$E,5,0)</f>
        <v>230</v>
      </c>
      <c r="G31" s="67" t="str">
        <f t="shared" si="18"/>
        <v/>
      </c>
      <c r="H31" s="4" t="str">
        <f>IF(G31="I",$K31,IF(G31="II",$K31-SUM(H$8:H30),IF(G31="III",$K31-SUM(H$8:H30),IF(G31="IV",$K31-SUM(H$8:H30),IF(G31="V",1-SUM(H$8:H30)," ")))))</f>
        <v xml:space="preserve"> </v>
      </c>
      <c r="I31" s="68" t="str">
        <f t="shared" si="2"/>
        <v/>
      </c>
      <c r="J31" s="43" t="str">
        <f>IF(I31="A",$K31,IF(I31="B",$K31-SUM(J$8:J30),IF(I31="C",$K31-SUM(J$8:J30),IF(I31="D",$K31-SUM(J$8:J30),IF(I31="E",1-SUM(J$8:J30)," ")))))</f>
        <v xml:space="preserve"> </v>
      </c>
      <c r="K31" s="1">
        <f>IF(C$4=0,0,(SUM(D$8:D31)/C$4))</f>
        <v>0</v>
      </c>
      <c r="L31" s="9" t="str">
        <f t="shared" si="3"/>
        <v xml:space="preserve"> </v>
      </c>
      <c r="M31" s="2" t="str">
        <f>IF(U31=2,K31,IF(W31=2,K31-SUM(M$8:M30),IF(X31=2,K31-SUM(M$8:M30),IF(X30=2,1-SUM(M$8:M30)," "))))</f>
        <v xml:space="preserve"> </v>
      </c>
      <c r="N31" s="1" t="str">
        <f t="shared" si="4"/>
        <v xml:space="preserve"> </v>
      </c>
      <c r="P31" s="3" t="str">
        <f>IF(O31="Plus",$K31,IF(O31="Basis",$K31-SUM(P$8:P30),IF(O31="Breedte",$K31-SUM(P$8:P30),IF(O30="Breedte",1-SUM(P$8:P30)," "))))</f>
        <v xml:space="preserve"> </v>
      </c>
      <c r="Q31" s="57" t="str">
        <f t="shared" si="19"/>
        <v/>
      </c>
      <c r="R31" s="179">
        <f t="shared" si="20"/>
        <v>230</v>
      </c>
      <c r="S31" s="12">
        <f t="shared" si="5"/>
        <v>237</v>
      </c>
      <c r="T31" s="18">
        <f t="shared" si="6"/>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7"/>
        <v>1</v>
      </c>
      <c r="Z31" s="12">
        <f t="shared" si="8"/>
        <v>1</v>
      </c>
      <c r="AA31" s="12">
        <f t="shared" si="9"/>
        <v>1</v>
      </c>
      <c r="AB31" s="12">
        <f t="shared" si="10"/>
        <v>1</v>
      </c>
      <c r="AD31" s="12">
        <f t="shared" si="11"/>
        <v>237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4"/>
        <v>1</v>
      </c>
      <c r="AL31" s="12">
        <f t="shared" si="15"/>
        <v>1</v>
      </c>
      <c r="AM31" s="12">
        <f t="shared" si="16"/>
        <v>1</v>
      </c>
      <c r="AQ31" s="60"/>
      <c r="AR31" s="60"/>
      <c r="AS31" s="60"/>
      <c r="AT31" s="60"/>
      <c r="AU31" s="60"/>
      <c r="AV31" s="60"/>
      <c r="AW31" s="135"/>
      <c r="AX31" s="135"/>
      <c r="AY31" s="60"/>
      <c r="AZ31" s="60"/>
      <c r="BA31" s="60"/>
      <c r="BB31" s="60"/>
    </row>
    <row r="32" spans="1:55" ht="12" customHeight="1" thickTop="1" x14ac:dyDescent="0.25">
      <c r="A32" s="5">
        <f t="shared" si="0"/>
        <v>0</v>
      </c>
      <c r="B32" s="5">
        <f t="shared" si="1"/>
        <v>0</v>
      </c>
      <c r="C32" s="14">
        <f t="shared" si="17"/>
        <v>236</v>
      </c>
      <c r="F32" s="241">
        <f>VLOOKUP(C32,Blad1!$A:$E,5,0)</f>
        <v>230</v>
      </c>
      <c r="G32" s="67" t="str">
        <f t="shared" si="18"/>
        <v/>
      </c>
      <c r="H32" s="4" t="str">
        <f>IF(G32="I",$K32,IF(G32="II",$K32-SUM(H$8:H31),IF(G32="III",$K32-SUM(H$8:H31),IF(G32="IV",$K32-SUM(H$8:H31),IF(G32="V",1-SUM(H$8:H31)," ")))))</f>
        <v xml:space="preserve"> </v>
      </c>
      <c r="I32" s="68" t="str">
        <f t="shared" si="2"/>
        <v/>
      </c>
      <c r="J32" s="43" t="str">
        <f>IF(I32="A",$K32,IF(I32="B",$K32-SUM(J$8:J31),IF(I32="C",$K32-SUM(J$8:J31),IF(I32="D",$K32-SUM(J$8:J31),IF(I32="E",1-SUM(J$8:J31)," ")))))</f>
        <v xml:space="preserve"> </v>
      </c>
      <c r="K32" s="1">
        <f>IF(C$4=0,0,(SUM(D$8:D32)/C$4))</f>
        <v>0</v>
      </c>
      <c r="L32" s="9" t="str">
        <f t="shared" si="3"/>
        <v xml:space="preserve"> </v>
      </c>
      <c r="M32" s="2" t="str">
        <f>IF(U32=2,K32,IF(W32=2,K32-SUM(M$8:M31),IF(X32=2,K32-SUM(M$8:M31),IF(X31=2,1-SUM(M$8:M31)," "))))</f>
        <v xml:space="preserve"> </v>
      </c>
      <c r="N32" s="1" t="str">
        <f t="shared" si="4"/>
        <v xml:space="preserve"> </v>
      </c>
      <c r="P32" s="3" t="str">
        <f>IF(O32="Plus",$K32,IF(O32="Basis",$K32-SUM(P$8:P31),IF(O32="Breedte",$K32-SUM(P$8:P31),IF(O31="Breedte",1-SUM(P$8:P31)," "))))</f>
        <v xml:space="preserve"> </v>
      </c>
      <c r="Q32" s="57" t="str">
        <f t="shared" si="19"/>
        <v/>
      </c>
      <c r="R32" s="179">
        <f t="shared" si="20"/>
        <v>230</v>
      </c>
      <c r="S32" s="12">
        <f t="shared" si="5"/>
        <v>236</v>
      </c>
      <c r="T32" s="18">
        <f t="shared" si="6"/>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7"/>
        <v>1</v>
      </c>
      <c r="Z32" s="12">
        <f t="shared" si="8"/>
        <v>1</v>
      </c>
      <c r="AA32" s="12">
        <f t="shared" si="9"/>
        <v>1</v>
      </c>
      <c r="AB32" s="12">
        <f t="shared" si="10"/>
        <v>1</v>
      </c>
      <c r="AD32" s="12">
        <f t="shared" si="11"/>
        <v>236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4"/>
        <v>1</v>
      </c>
      <c r="AL32" s="12">
        <f t="shared" si="15"/>
        <v>1</v>
      </c>
      <c r="AM32" s="12">
        <f t="shared" si="16"/>
        <v>1</v>
      </c>
      <c r="AQ32" s="49" t="s">
        <v>24</v>
      </c>
      <c r="AR32" s="51"/>
      <c r="AS32" s="122"/>
      <c r="AT32" s="51"/>
      <c r="AU32" s="51"/>
      <c r="AV32" s="51"/>
      <c r="AW32" s="51"/>
      <c r="AX32" s="51"/>
      <c r="AY32" s="51"/>
      <c r="AZ32" s="51"/>
      <c r="BA32" s="51"/>
      <c r="BB32" s="55"/>
    </row>
    <row r="33" spans="1:54" ht="12" customHeight="1" x14ac:dyDescent="0.25">
      <c r="A33" s="5">
        <f t="shared" si="0"/>
        <v>0</v>
      </c>
      <c r="B33" s="5">
        <f t="shared" si="1"/>
        <v>0</v>
      </c>
      <c r="C33" s="14">
        <f t="shared" si="17"/>
        <v>235</v>
      </c>
      <c r="F33" s="241">
        <f>VLOOKUP(C33,Blad1!$A:$E,5,0)</f>
        <v>229</v>
      </c>
      <c r="G33" s="67" t="str">
        <f t="shared" si="18"/>
        <v/>
      </c>
      <c r="H33" s="4" t="str">
        <f>IF(G33="I",$K33,IF(G33="II",$K33-SUM(H$8:H32),IF(G33="III",$K33-SUM(H$8:H32),IF(G33="IV",$K33-SUM(H$8:H32),IF(G33="V",1-SUM(H$8:H32)," ")))))</f>
        <v xml:space="preserve"> </v>
      </c>
      <c r="I33" s="68" t="str">
        <f t="shared" si="2"/>
        <v/>
      </c>
      <c r="J33" s="43" t="str">
        <f>IF(I33="A",$K33,IF(I33="B",$K33-SUM(J$8:J32),IF(I33="C",$K33-SUM(J$8:J32),IF(I33="D",$K33-SUM(J$8:J32),IF(I33="E",1-SUM(J$8:J32)," ")))))</f>
        <v xml:space="preserve"> </v>
      </c>
      <c r="K33" s="1">
        <f>IF(C$4=0,0,(SUM(D$8:D33)/C$4))</f>
        <v>0</v>
      </c>
      <c r="L33" s="9" t="str">
        <f t="shared" si="3"/>
        <v xml:space="preserve"> </v>
      </c>
      <c r="M33" s="2" t="str">
        <f>IF(U33=2,K33,IF(W33=2,K33-SUM(M$8:M32),IF(X33=2,K33-SUM(M$8:M32),IF(X32=2,1-SUM(M$8:M32)," "))))</f>
        <v xml:space="preserve"> </v>
      </c>
      <c r="N33" s="1" t="str">
        <f t="shared" si="4"/>
        <v xml:space="preserve"> </v>
      </c>
      <c r="P33" s="3" t="str">
        <f>IF(O33="Plus",$K33,IF(O33="Basis",$K33-SUM(P$8:P32),IF(O33="Breedte",$K33-SUM(P$8:P32),IF(O32="Breedte",1-SUM(P$8:P32)," "))))</f>
        <v xml:space="preserve"> </v>
      </c>
      <c r="Q33" s="57" t="str">
        <f t="shared" si="19"/>
        <v/>
      </c>
      <c r="R33" s="179">
        <f t="shared" si="20"/>
        <v>229</v>
      </c>
      <c r="S33" s="12">
        <f t="shared" si="5"/>
        <v>235</v>
      </c>
      <c r="T33" s="18">
        <f t="shared" si="6"/>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7"/>
        <v>1</v>
      </c>
      <c r="Z33" s="12">
        <f t="shared" si="8"/>
        <v>1</v>
      </c>
      <c r="AA33" s="12">
        <f t="shared" si="9"/>
        <v>1</v>
      </c>
      <c r="AB33" s="12">
        <f t="shared" si="10"/>
        <v>1</v>
      </c>
      <c r="AD33" s="12">
        <f t="shared" si="11"/>
        <v>235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4"/>
        <v>1</v>
      </c>
      <c r="AL33" s="12">
        <f t="shared" si="15"/>
        <v>1</v>
      </c>
      <c r="AM33" s="12">
        <f t="shared" si="16"/>
        <v>1</v>
      </c>
      <c r="AQ33" s="253" t="e">
        <f>VLOOKUP(AQ32,L8:Q275,6,FALSE)</f>
        <v>#N/A</v>
      </c>
      <c r="AR33" s="254"/>
      <c r="AS33" s="254"/>
      <c r="AT33" s="254"/>
      <c r="AU33" s="254"/>
      <c r="AV33" s="254"/>
      <c r="AW33" s="254"/>
      <c r="AX33" s="254"/>
      <c r="AY33" s="254"/>
      <c r="AZ33" s="254"/>
      <c r="BA33" s="254"/>
      <c r="BB33" s="255"/>
    </row>
    <row r="34" spans="1:54" ht="12" customHeight="1" x14ac:dyDescent="0.25">
      <c r="A34" s="5">
        <f t="shared" si="0"/>
        <v>0</v>
      </c>
      <c r="B34" s="5">
        <f t="shared" si="1"/>
        <v>0</v>
      </c>
      <c r="C34" s="14">
        <f t="shared" si="17"/>
        <v>234</v>
      </c>
      <c r="F34" s="241">
        <f>VLOOKUP(C34,Blad1!$A:$E,5,0)</f>
        <v>229</v>
      </c>
      <c r="G34" s="67" t="str">
        <f t="shared" si="18"/>
        <v/>
      </c>
      <c r="H34" s="4" t="str">
        <f>IF(G34="I",$K34,IF(G34="II",$K34-SUM(H$8:H33),IF(G34="III",$K34-SUM(H$8:H33),IF(G34="IV",$K34-SUM(H$8:H33),IF(G34="V",1-SUM(H$8:H33)," ")))))</f>
        <v xml:space="preserve"> </v>
      </c>
      <c r="I34" s="68" t="str">
        <f t="shared" si="2"/>
        <v/>
      </c>
      <c r="J34" s="43" t="str">
        <f>IF(I34="A",$K34,IF(I34="B",$K34-SUM(J$8:J33),IF(I34="C",$K34-SUM(J$8:J33),IF(I34="D",$K34-SUM(J$8:J33),IF(I34="E",1-SUM(J$8:J33)," ")))))</f>
        <v xml:space="preserve"> </v>
      </c>
      <c r="K34" s="1">
        <f>IF(C$4=0,0,(SUM(D$8:D34)/C$4))</f>
        <v>0</v>
      </c>
      <c r="L34" s="9" t="str">
        <f t="shared" si="3"/>
        <v xml:space="preserve"> </v>
      </c>
      <c r="M34" s="2" t="str">
        <f>IF(U34=2,K34,IF(W34=2,K34-SUM(M$8:M33),IF(X34=2,K34-SUM(M$8:M33),IF(X33=2,1-SUM(M$8:M33)," "))))</f>
        <v xml:space="preserve"> </v>
      </c>
      <c r="N34" s="1" t="str">
        <f t="shared" si="4"/>
        <v xml:space="preserve"> </v>
      </c>
      <c r="P34" s="3" t="str">
        <f>IF(O34="Plus",$K34,IF(O34="Basis",$K34-SUM(P$8:P33),IF(O34="Breedte",$K34-SUM(P$8:P33),IF(O33="Breedte",1-SUM(P$8:P33)," "))))</f>
        <v xml:space="preserve"> </v>
      </c>
      <c r="Q34" s="57" t="str">
        <f t="shared" si="19"/>
        <v/>
      </c>
      <c r="R34" s="179">
        <f t="shared" si="20"/>
        <v>229</v>
      </c>
      <c r="S34" s="12">
        <f t="shared" si="5"/>
        <v>234</v>
      </c>
      <c r="T34" s="18">
        <f t="shared" si="6"/>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7"/>
        <v>1</v>
      </c>
      <c r="Z34" s="12">
        <f t="shared" si="8"/>
        <v>1</v>
      </c>
      <c r="AA34" s="12">
        <f t="shared" si="9"/>
        <v>1</v>
      </c>
      <c r="AB34" s="12">
        <f t="shared" si="10"/>
        <v>1</v>
      </c>
      <c r="AD34" s="12">
        <f t="shared" si="11"/>
        <v>234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4"/>
        <v>1</v>
      </c>
      <c r="AL34" s="12">
        <f t="shared" si="15"/>
        <v>1</v>
      </c>
      <c r="AM34" s="12">
        <f t="shared" si="16"/>
        <v>1</v>
      </c>
      <c r="AQ34" s="49" t="s">
        <v>22</v>
      </c>
      <c r="AR34" s="51"/>
      <c r="AS34" s="122"/>
      <c r="AT34" s="51"/>
      <c r="AU34" s="51"/>
      <c r="AV34" s="51"/>
      <c r="AW34" s="51"/>
      <c r="AX34" s="51"/>
      <c r="AY34" s="51"/>
      <c r="AZ34" s="51"/>
      <c r="BA34" s="51"/>
      <c r="BB34" s="55"/>
    </row>
    <row r="35" spans="1:54" ht="24" customHeight="1" x14ac:dyDescent="0.25">
      <c r="A35" s="5">
        <f t="shared" si="0"/>
        <v>0</v>
      </c>
      <c r="B35" s="5">
        <f t="shared" si="1"/>
        <v>0</v>
      </c>
      <c r="C35" s="14">
        <f t="shared" si="17"/>
        <v>233</v>
      </c>
      <c r="F35" s="241">
        <f>VLOOKUP(C35,Blad1!$A:$E,5,0)</f>
        <v>228</v>
      </c>
      <c r="G35" s="67" t="str">
        <f t="shared" si="18"/>
        <v/>
      </c>
      <c r="H35" s="4" t="str">
        <f>IF(G35="I",$K35,IF(G35="II",$K35-SUM(H$8:H34),IF(G35="III",$K35-SUM(H$8:H34),IF(G35="IV",$K35-SUM(H$8:H34),IF(G35="V",1-SUM(H$8:H34)," ")))))</f>
        <v xml:space="preserve"> </v>
      </c>
      <c r="I35" s="68" t="str">
        <f t="shared" si="2"/>
        <v/>
      </c>
      <c r="J35" s="43" t="str">
        <f>IF(I35="A",$K35,IF(I35="B",$K35-SUM(J$8:J34),IF(I35="C",$K35-SUM(J$8:J34),IF(I35="D",$K35-SUM(J$8:J34),IF(I35="E",1-SUM(J$8:J34)," ")))))</f>
        <v xml:space="preserve"> </v>
      </c>
      <c r="K35" s="1">
        <f>IF(C$4=0,0,(SUM(D$8:D35)/C$4))</f>
        <v>0</v>
      </c>
      <c r="L35" s="9" t="str">
        <f t="shared" si="3"/>
        <v xml:space="preserve"> </v>
      </c>
      <c r="M35" s="2" t="str">
        <f>IF(U35=2,K35,IF(W35=2,K35-SUM(M$8:M34),IF(X35=2,K35-SUM(M$8:M34),IF(X34=2,1-SUM(M$8:M34)," "))))</f>
        <v xml:space="preserve"> </v>
      </c>
      <c r="N35" s="1" t="str">
        <f t="shared" si="4"/>
        <v xml:space="preserve"> </v>
      </c>
      <c r="P35" s="3" t="str">
        <f>IF(O35="Plus",$K35,IF(O35="Basis",$K35-SUM(P$8:P34),IF(O35="Breedte",$K35-SUM(P$8:P34),IF(O34="Breedte",1-SUM(P$8:P34)," "))))</f>
        <v xml:space="preserve"> </v>
      </c>
      <c r="Q35" s="57" t="str">
        <f t="shared" si="19"/>
        <v/>
      </c>
      <c r="R35" s="179">
        <f t="shared" si="20"/>
        <v>228</v>
      </c>
      <c r="S35" s="12">
        <f t="shared" si="5"/>
        <v>233</v>
      </c>
      <c r="T35" s="18">
        <f t="shared" si="6"/>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7"/>
        <v>1</v>
      </c>
      <c r="Z35" s="12">
        <f t="shared" si="8"/>
        <v>1</v>
      </c>
      <c r="AA35" s="12">
        <f t="shared" si="9"/>
        <v>1</v>
      </c>
      <c r="AB35" s="12">
        <f t="shared" si="10"/>
        <v>1</v>
      </c>
      <c r="AD35" s="12">
        <f t="shared" si="11"/>
        <v>233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3"/>
        <v>1</v>
      </c>
      <c r="AK35" s="12">
        <f t="shared" si="14"/>
        <v>1</v>
      </c>
      <c r="AL35" s="12">
        <f t="shared" si="15"/>
        <v>1</v>
      </c>
      <c r="AM35" s="12">
        <f t="shared" si="16"/>
        <v>1</v>
      </c>
      <c r="AQ35" s="256" t="e">
        <f>VLOOKUP(AQ34,L8:Q275,6,FALSE)</f>
        <v>#N/A</v>
      </c>
      <c r="AR35" s="257"/>
      <c r="AS35" s="257"/>
      <c r="AT35" s="257"/>
      <c r="AU35" s="257"/>
      <c r="AV35" s="257"/>
      <c r="AW35" s="257"/>
      <c r="AX35" s="257"/>
      <c r="AY35" s="257"/>
      <c r="AZ35" s="257"/>
      <c r="BA35" s="257"/>
      <c r="BB35" s="258"/>
    </row>
    <row r="36" spans="1:54" ht="12" customHeight="1" x14ac:dyDescent="0.25">
      <c r="A36" s="5">
        <f t="shared" si="0"/>
        <v>0</v>
      </c>
      <c r="B36" s="5">
        <f t="shared" si="1"/>
        <v>0</v>
      </c>
      <c r="C36" s="14">
        <f t="shared" si="17"/>
        <v>232</v>
      </c>
      <c r="F36" s="241">
        <f>VLOOKUP(C36,Blad1!$A:$E,5,0)</f>
        <v>228</v>
      </c>
      <c r="G36" s="67" t="str">
        <f t="shared" si="18"/>
        <v/>
      </c>
      <c r="H36" s="4" t="str">
        <f>IF(G36="I",$K36,IF(G36="II",$K36-SUM(H$8:H35),IF(G36="III",$K36-SUM(H$8:H35),IF(G36="IV",$K36-SUM(H$8:H35),IF(G36="V",1-SUM(H$8:H35)," ")))))</f>
        <v xml:space="preserve"> </v>
      </c>
      <c r="I36" s="68" t="str">
        <f t="shared" si="2"/>
        <v/>
      </c>
      <c r="J36" s="43" t="str">
        <f>IF(I36="A",$K36,IF(I36="B",$K36-SUM(J$8:J35),IF(I36="C",$K36-SUM(J$8:J35),IF(I36="D",$K36-SUM(J$8:J35),IF(I36="E",1-SUM(J$8:J35)," ")))))</f>
        <v xml:space="preserve"> </v>
      </c>
      <c r="K36" s="1">
        <f>IF(C$4=0,0,(SUM(D$8:D36)/C$4))</f>
        <v>0</v>
      </c>
      <c r="L36" s="9" t="str">
        <f t="shared" si="3"/>
        <v xml:space="preserve"> </v>
      </c>
      <c r="M36" s="2" t="str">
        <f>IF(U36=2,K36,IF(W36=2,K36-SUM(M$8:M35),IF(X36=2,K36-SUM(M$8:M35),IF(X35=2,1-SUM(M$8:M35)," "))))</f>
        <v xml:space="preserve"> </v>
      </c>
      <c r="N36" s="1" t="str">
        <f t="shared" si="4"/>
        <v xml:space="preserve"> </v>
      </c>
      <c r="P36" s="3" t="str">
        <f>IF(O36="Plus",$K36,IF(O36="Basis",$K36-SUM(P$8:P35),IF(O36="Breedte",$K36-SUM(P$8:P35),IF(O35="Breedte",1-SUM(P$8:P35)," "))))</f>
        <v xml:space="preserve"> </v>
      </c>
      <c r="Q36" s="57" t="str">
        <f t="shared" si="19"/>
        <v/>
      </c>
      <c r="R36" s="179">
        <f t="shared" si="20"/>
        <v>228</v>
      </c>
      <c r="S36" s="12">
        <f t="shared" si="5"/>
        <v>232</v>
      </c>
      <c r="T36" s="18">
        <f t="shared" si="6"/>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7"/>
        <v>1</v>
      </c>
      <c r="Z36" s="12">
        <f t="shared" si="8"/>
        <v>1</v>
      </c>
      <c r="AA36" s="12">
        <f t="shared" si="9"/>
        <v>1</v>
      </c>
      <c r="AB36" s="12">
        <f t="shared" si="10"/>
        <v>1</v>
      </c>
      <c r="AD36" s="12">
        <f t="shared" si="11"/>
        <v>232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4"/>
        <v>1</v>
      </c>
      <c r="AL36" s="12">
        <f t="shared" si="15"/>
        <v>1</v>
      </c>
      <c r="AM36" s="12">
        <f t="shared" si="16"/>
        <v>1</v>
      </c>
      <c r="AQ36" s="49" t="s">
        <v>23</v>
      </c>
      <c r="AR36" s="51"/>
      <c r="AS36" s="122"/>
      <c r="AT36" s="51"/>
      <c r="AU36" s="51"/>
      <c r="AV36" s="51"/>
      <c r="AW36" s="51"/>
      <c r="AX36" s="51"/>
      <c r="AY36" s="51"/>
      <c r="AZ36" s="51"/>
      <c r="BA36" s="51"/>
      <c r="BB36" s="55"/>
    </row>
    <row r="37" spans="1:54" ht="12" customHeight="1" thickBot="1" x14ac:dyDescent="0.3">
      <c r="A37" s="5">
        <f t="shared" si="0"/>
        <v>0</v>
      </c>
      <c r="B37" s="5">
        <f t="shared" si="1"/>
        <v>0</v>
      </c>
      <c r="C37" s="14">
        <f t="shared" si="17"/>
        <v>231</v>
      </c>
      <c r="F37" s="241">
        <f>VLOOKUP(C37,Blad1!$A:$E,5,0)</f>
        <v>227</v>
      </c>
      <c r="G37" s="67" t="str">
        <f t="shared" si="18"/>
        <v/>
      </c>
      <c r="H37" s="4" t="str">
        <f>IF(G37="I",$K37,IF(G37="II",$K37-SUM(H$8:H36),IF(G37="III",$K37-SUM(H$8:H36),IF(G37="IV",$K37-SUM(H$8:H36),IF(G37="V",1-SUM(H$8:H36)," ")))))</f>
        <v xml:space="preserve"> </v>
      </c>
      <c r="I37" s="68" t="str">
        <f t="shared" si="2"/>
        <v/>
      </c>
      <c r="J37" s="43" t="str">
        <f>IF(I37="A",$K37,IF(I37="B",$K37-SUM(J$8:J36),IF(I37="C",$K37-SUM(J$8:J36),IF(I37="D",$K37-SUM(J$8:J36),IF(I37="E",1-SUM(J$8:J36)," ")))))</f>
        <v xml:space="preserve"> </v>
      </c>
      <c r="K37" s="1">
        <f>IF(C$4=0,0,(SUM(D$8:D37)/C$4))</f>
        <v>0</v>
      </c>
      <c r="L37" s="9" t="str">
        <f t="shared" si="3"/>
        <v xml:space="preserve"> </v>
      </c>
      <c r="M37" s="2" t="str">
        <f>IF(U37=2,K37,IF(W37=2,K37-SUM(M$8:M36),IF(X37=2,K37-SUM(M$8:M36),IF(X36=2,1-SUM(M$8:M36)," "))))</f>
        <v xml:space="preserve"> </v>
      </c>
      <c r="N37" s="1" t="str">
        <f t="shared" si="4"/>
        <v xml:space="preserve"> </v>
      </c>
      <c r="P37" s="3" t="str">
        <f>IF(O37="Plus",$K37,IF(O37="Basis",$K37-SUM(P$8:P36),IF(O37="Breedte",$K37-SUM(P$8:P36),IF(O36="Breedte",1-SUM(P$8:P36)," "))))</f>
        <v xml:space="preserve"> </v>
      </c>
      <c r="Q37" s="57" t="str">
        <f t="shared" si="19"/>
        <v/>
      </c>
      <c r="R37" s="179">
        <f t="shared" si="20"/>
        <v>227</v>
      </c>
      <c r="S37" s="12">
        <f t="shared" si="5"/>
        <v>231</v>
      </c>
      <c r="T37" s="18">
        <f t="shared" si="6"/>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7"/>
        <v>1</v>
      </c>
      <c r="Z37" s="12">
        <f t="shared" si="8"/>
        <v>1</v>
      </c>
      <c r="AA37" s="12">
        <f t="shared" si="9"/>
        <v>1</v>
      </c>
      <c r="AB37" s="12">
        <f t="shared" si="10"/>
        <v>1</v>
      </c>
      <c r="AD37" s="12">
        <f t="shared" si="11"/>
        <v>231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4"/>
        <v>1</v>
      </c>
      <c r="AL37" s="12">
        <f t="shared" si="15"/>
        <v>1</v>
      </c>
      <c r="AM37" s="12">
        <f t="shared" si="16"/>
        <v>1</v>
      </c>
      <c r="AQ37" s="247" t="e">
        <f>VLOOKUP(AQ36,L8:T275,6,FALSE)</f>
        <v>#N/A</v>
      </c>
      <c r="AR37" s="248"/>
      <c r="AS37" s="248"/>
      <c r="AT37" s="248"/>
      <c r="AU37" s="248"/>
      <c r="AV37" s="248"/>
      <c r="AW37" s="248"/>
      <c r="AX37" s="248"/>
      <c r="AY37" s="248"/>
      <c r="AZ37" s="248"/>
      <c r="BA37" s="248"/>
      <c r="BB37" s="249"/>
    </row>
    <row r="38" spans="1:54" ht="12" customHeight="1" thickTop="1" x14ac:dyDescent="0.25">
      <c r="A38" s="5">
        <f t="shared" si="0"/>
        <v>0</v>
      </c>
      <c r="B38" s="5">
        <f t="shared" si="1"/>
        <v>0</v>
      </c>
      <c r="C38" s="14">
        <f t="shared" si="17"/>
        <v>230</v>
      </c>
      <c r="F38" s="241">
        <f>VLOOKUP(C38,Blad1!$A:$E,5,0)</f>
        <v>227</v>
      </c>
      <c r="G38" s="67" t="str">
        <f t="shared" si="18"/>
        <v/>
      </c>
      <c r="H38" s="4" t="str">
        <f>IF(G38="I",$K38,IF(G38="II",$K38-SUM(H$8:H37),IF(G38="III",$K38-SUM(H$8:H37),IF(G38="IV",$K38-SUM(H$8:H37),IF(G38="V",1-SUM(H$8:H37)," ")))))</f>
        <v xml:space="preserve"> </v>
      </c>
      <c r="I38" s="68" t="str">
        <f t="shared" si="2"/>
        <v/>
      </c>
      <c r="J38" s="43" t="str">
        <f>IF(I38="A",$K38,IF(I38="B",$K38-SUM(J$8:J37),IF(I38="C",$K38-SUM(J$8:J37),IF(I38="D",$K38-SUM(J$8:J37),IF(I38="E",1-SUM(J$8:J37)," ")))))</f>
        <v xml:space="preserve"> </v>
      </c>
      <c r="K38" s="1">
        <f>IF(C$4=0,0,(SUM(D$8:D38)/C$4))</f>
        <v>0</v>
      </c>
      <c r="L38" s="9" t="str">
        <f t="shared" si="3"/>
        <v xml:space="preserve"> </v>
      </c>
      <c r="M38" s="2" t="str">
        <f>IF(U38=2,K38,IF(W38=2,K38-SUM(M$8:M37),IF(X38=2,K38-SUM(M$8:M37),IF(X37=2,1-SUM(M$8:M37)," "))))</f>
        <v xml:space="preserve"> </v>
      </c>
      <c r="N38" s="1" t="str">
        <f t="shared" si="4"/>
        <v xml:space="preserve"> </v>
      </c>
      <c r="P38" s="3" t="str">
        <f>IF(O38="Plus",$K38,IF(O38="Basis",$K38-SUM(P$8:P37),IF(O38="Breedte",$K38-SUM(P$8:P37),IF(O37="Breedte",1-SUM(P$8:P37)," "))))</f>
        <v xml:space="preserve"> </v>
      </c>
      <c r="Q38" s="57" t="str">
        <f t="shared" si="19"/>
        <v/>
      </c>
      <c r="R38" s="179">
        <f t="shared" si="20"/>
        <v>227</v>
      </c>
      <c r="S38" s="12">
        <f t="shared" si="5"/>
        <v>230</v>
      </c>
      <c r="T38" s="18">
        <f t="shared" si="6"/>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7"/>
        <v>1</v>
      </c>
      <c r="Z38" s="12">
        <f t="shared" si="8"/>
        <v>1</v>
      </c>
      <c r="AA38" s="12">
        <f t="shared" si="9"/>
        <v>1</v>
      </c>
      <c r="AB38" s="12">
        <f t="shared" si="10"/>
        <v>1</v>
      </c>
      <c r="AD38" s="12">
        <f t="shared" si="11"/>
        <v>230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4"/>
        <v>1</v>
      </c>
      <c r="AL38" s="12">
        <f t="shared" si="15"/>
        <v>1</v>
      </c>
      <c r="AM38" s="12">
        <f t="shared" si="16"/>
        <v>1</v>
      </c>
    </row>
    <row r="39" spans="1:54" ht="12" customHeight="1" x14ac:dyDescent="0.25">
      <c r="A39" s="5">
        <f t="shared" si="0"/>
        <v>0</v>
      </c>
      <c r="B39" s="5">
        <f t="shared" si="1"/>
        <v>0</v>
      </c>
      <c r="C39" s="14">
        <f t="shared" si="17"/>
        <v>229</v>
      </c>
      <c r="F39" s="241">
        <f>VLOOKUP(C39,Blad1!$A:$E,5,0)</f>
        <v>226</v>
      </c>
      <c r="G39" s="67" t="str">
        <f t="shared" si="18"/>
        <v/>
      </c>
      <c r="H39" s="4" t="str">
        <f>IF(G39="I",$K39,IF(G39="II",$K39-SUM(H$8:H38),IF(G39="III",$K39-SUM(H$8:H38),IF(G39="IV",$K39-SUM(H$8:H38),IF(G39="V",1-SUM(H$8:H38)," ")))))</f>
        <v xml:space="preserve"> </v>
      </c>
      <c r="I39" s="68" t="str">
        <f t="shared" si="2"/>
        <v/>
      </c>
      <c r="J39" s="43" t="str">
        <f>IF(I39="A",$K39,IF(I39="B",$K39-SUM(J$8:J38),IF(I39="C",$K39-SUM(J$8:J38),IF(I39="D",$K39-SUM(J$8:J38),IF(I39="E",1-SUM(J$8:J38)," ")))))</f>
        <v xml:space="preserve"> </v>
      </c>
      <c r="K39" s="1">
        <f>IF(C$4=0,0,(SUM(D$8:D39)/C$4))</f>
        <v>0</v>
      </c>
      <c r="L39" s="9" t="str">
        <f t="shared" si="3"/>
        <v xml:space="preserve"> </v>
      </c>
      <c r="M39" s="2" t="str">
        <f>IF(U39=2,K39,IF(W39=2,K39-SUM(M$8:M38),IF(X39=2,K39-SUM(M$8:M38),IF(X38=2,1-SUM(M$8:M38)," "))))</f>
        <v xml:space="preserve"> </v>
      </c>
      <c r="N39" s="1" t="str">
        <f t="shared" si="4"/>
        <v xml:space="preserve"> </v>
      </c>
      <c r="P39" s="3" t="str">
        <f>IF(O39="Plus",$K39,IF(O39="Basis",$K39-SUM(P$8:P38),IF(O39="Breedte",$K39-SUM(P$8:P38),IF(O38="Breedte",1-SUM(P$8:P38)," "))))</f>
        <v xml:space="preserve"> </v>
      </c>
      <c r="Q39" s="57" t="str">
        <f t="shared" si="19"/>
        <v/>
      </c>
      <c r="R39" s="179">
        <f t="shared" si="20"/>
        <v>226</v>
      </c>
      <c r="S39" s="12">
        <f t="shared" si="5"/>
        <v>229</v>
      </c>
      <c r="T39" s="18">
        <f t="shared" si="6"/>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7"/>
        <v>1</v>
      </c>
      <c r="Z39" s="12">
        <f t="shared" si="8"/>
        <v>1</v>
      </c>
      <c r="AA39" s="12">
        <f t="shared" si="9"/>
        <v>1</v>
      </c>
      <c r="AB39" s="12">
        <f t="shared" si="10"/>
        <v>1</v>
      </c>
      <c r="AD39" s="12">
        <f t="shared" si="11"/>
        <v>229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4"/>
        <v>1</v>
      </c>
      <c r="AL39" s="12">
        <f t="shared" si="15"/>
        <v>1</v>
      </c>
      <c r="AM39" s="12">
        <f t="shared" si="16"/>
        <v>1</v>
      </c>
    </row>
    <row r="40" spans="1:54" ht="12" customHeight="1" x14ac:dyDescent="0.25">
      <c r="A40" s="5">
        <f t="shared" si="0"/>
        <v>0</v>
      </c>
      <c r="B40" s="5">
        <f t="shared" si="1"/>
        <v>0</v>
      </c>
      <c r="C40" s="14">
        <f t="shared" si="17"/>
        <v>228</v>
      </c>
      <c r="F40" s="241">
        <f>VLOOKUP(C40,Blad1!$A:$E,5,0)</f>
        <v>225</v>
      </c>
      <c r="G40" s="67" t="str">
        <f t="shared" si="18"/>
        <v/>
      </c>
      <c r="H40" s="4" t="str">
        <f>IF(G40="I",$K40,IF(G40="II",$K40-SUM(H$8:H39),IF(G40="III",$K40-SUM(H$8:H39),IF(G40="IV",$K40-SUM(H$8:H39),IF(G40="V",1-SUM(H$8:H39)," ")))))</f>
        <v xml:space="preserve"> </v>
      </c>
      <c r="I40" s="68" t="str">
        <f t="shared" si="2"/>
        <v/>
      </c>
      <c r="J40" s="43" t="str">
        <f>IF(I40="A",$K40,IF(I40="B",$K40-SUM(J$8:J39),IF(I40="C",$K40-SUM(J$8:J39),IF(I40="D",$K40-SUM(J$8:J39),IF(I40="E",1-SUM(J$8:J39)," ")))))</f>
        <v xml:space="preserve"> </v>
      </c>
      <c r="K40" s="1">
        <f>IF(C$4=0,0,(SUM(D$8:D40)/C$4))</f>
        <v>0</v>
      </c>
      <c r="L40" s="9" t="str">
        <f t="shared" si="3"/>
        <v xml:space="preserve"> </v>
      </c>
      <c r="M40" s="2" t="str">
        <f>IF(U40=2,K40,IF(W40=2,K40-SUM(M$8:M39),IF(X40=2,K40-SUM(M$8:M39),IF(X39=2,1-SUM(M$8:M39)," "))))</f>
        <v xml:space="preserve"> </v>
      </c>
      <c r="N40" s="1" t="str">
        <f t="shared" si="4"/>
        <v xml:space="preserve"> </v>
      </c>
      <c r="P40" s="3" t="str">
        <f>IF(O40="Plus",$K40,IF(O40="Basis",$K40-SUM(P$8:P39),IF(O40="Breedte",$K40-SUM(P$8:P39),IF(O39="Breedte",1-SUM(P$8:P39)," "))))</f>
        <v xml:space="preserve"> </v>
      </c>
      <c r="Q40" s="57" t="str">
        <f t="shared" si="19"/>
        <v/>
      </c>
      <c r="R40" s="179">
        <f t="shared" si="20"/>
        <v>225</v>
      </c>
      <c r="S40" s="12">
        <f t="shared" si="5"/>
        <v>228</v>
      </c>
      <c r="T40" s="18">
        <f t="shared" si="6"/>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7"/>
        <v>1</v>
      </c>
      <c r="Z40" s="12">
        <f t="shared" si="8"/>
        <v>1</v>
      </c>
      <c r="AA40" s="12">
        <f t="shared" si="9"/>
        <v>1</v>
      </c>
      <c r="AB40" s="12">
        <f t="shared" si="10"/>
        <v>1</v>
      </c>
      <c r="AD40" s="12">
        <f t="shared" si="11"/>
        <v>228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4"/>
        <v>1</v>
      </c>
      <c r="AL40" s="12">
        <f t="shared" si="15"/>
        <v>1</v>
      </c>
      <c r="AM40" s="12">
        <f t="shared" si="16"/>
        <v>1</v>
      </c>
    </row>
    <row r="41" spans="1:54" ht="12" customHeight="1" x14ac:dyDescent="0.25">
      <c r="A41" s="5">
        <f t="shared" si="0"/>
        <v>0</v>
      </c>
      <c r="B41" s="5">
        <f t="shared" si="1"/>
        <v>0</v>
      </c>
      <c r="C41" s="14">
        <f t="shared" si="17"/>
        <v>227</v>
      </c>
      <c r="F41" s="241">
        <f>VLOOKUP(C41,Blad1!$A:$E,5,0)</f>
        <v>225</v>
      </c>
      <c r="G41" s="67" t="str">
        <f t="shared" si="18"/>
        <v/>
      </c>
      <c r="H41" s="4" t="str">
        <f>IF(G41="I",$K41,IF(G41="II",$K41-SUM(H$8:H40),IF(G41="III",$K41-SUM(H$8:H40),IF(G41="IV",$K41-SUM(H$8:H40),IF(G41="V",1-SUM(H$8:H40)," ")))))</f>
        <v xml:space="preserve"> </v>
      </c>
      <c r="I41" s="68" t="str">
        <f t="shared" si="2"/>
        <v/>
      </c>
      <c r="J41" s="43" t="str">
        <f>IF(I41="A",$K41,IF(I41="B",$K41-SUM(J$8:J40),IF(I41="C",$K41-SUM(J$8:J40),IF(I41="D",$K41-SUM(J$8:J40),IF(I41="E",1-SUM(J$8:J40)," ")))))</f>
        <v xml:space="preserve"> </v>
      </c>
      <c r="K41" s="1">
        <f>IF(C$4=0,0,(SUM(D$8:D41)/C$4))</f>
        <v>0</v>
      </c>
      <c r="L41" s="9" t="str">
        <f t="shared" si="3"/>
        <v xml:space="preserve"> </v>
      </c>
      <c r="M41" s="2" t="str">
        <f>IF(U41=2,K41,IF(W41=2,K41-SUM(M$8:M40),IF(X41=2,K41-SUM(M$8:M40),IF(X40=2,1-SUM(M$8:M40)," "))))</f>
        <v xml:space="preserve"> </v>
      </c>
      <c r="N41" s="1" t="str">
        <f t="shared" si="4"/>
        <v xml:space="preserve"> </v>
      </c>
      <c r="P41" s="3" t="str">
        <f>IF(O41="Plus",$K41,IF(O41="Basis",$K41-SUM(P$8:P40),IF(O41="Breedte",$K41-SUM(P$8:P40),IF(O40="Breedte",1-SUM(P$8:P40)," "))))</f>
        <v xml:space="preserve"> </v>
      </c>
      <c r="Q41" s="57" t="str">
        <f t="shared" si="19"/>
        <v/>
      </c>
      <c r="R41" s="179">
        <f t="shared" si="20"/>
        <v>225</v>
      </c>
      <c r="S41" s="12">
        <f t="shared" si="5"/>
        <v>227</v>
      </c>
      <c r="T41" s="18">
        <f t="shared" si="6"/>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7"/>
        <v>1</v>
      </c>
      <c r="Z41" s="12">
        <f t="shared" si="8"/>
        <v>1</v>
      </c>
      <c r="AA41" s="12">
        <f t="shared" si="9"/>
        <v>1</v>
      </c>
      <c r="AB41" s="12">
        <f t="shared" si="10"/>
        <v>1</v>
      </c>
      <c r="AD41" s="12">
        <f t="shared" si="11"/>
        <v>227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4"/>
        <v>1</v>
      </c>
      <c r="AL41" s="12">
        <f t="shared" si="15"/>
        <v>1</v>
      </c>
      <c r="AM41" s="12">
        <f t="shared" si="16"/>
        <v>1</v>
      </c>
    </row>
    <row r="42" spans="1:54" ht="12" customHeight="1" x14ac:dyDescent="0.25">
      <c r="A42" s="5">
        <f t="shared" si="0"/>
        <v>0</v>
      </c>
      <c r="B42" s="5">
        <f t="shared" si="1"/>
        <v>0</v>
      </c>
      <c r="C42" s="14">
        <f t="shared" si="17"/>
        <v>226</v>
      </c>
      <c r="F42" s="241">
        <f>VLOOKUP(C42,Blad1!$A:$E,5,0)</f>
        <v>224</v>
      </c>
      <c r="G42" s="67" t="str">
        <f t="shared" si="18"/>
        <v/>
      </c>
      <c r="H42" s="4" t="str">
        <f>IF(G42="I",$K42,IF(G42="II",$K42-SUM(H$8:H41),IF(G42="III",$K42-SUM(H$8:H41),IF(G42="IV",$K42-SUM(H$8:H41),IF(G42="V",1-SUM(H$8:H41)," ")))))</f>
        <v xml:space="preserve"> </v>
      </c>
      <c r="I42" s="68" t="str">
        <f t="shared" si="2"/>
        <v/>
      </c>
      <c r="J42" s="43" t="str">
        <f>IF(I42="A",$K42,IF(I42="B",$K42-SUM(J$8:J41),IF(I42="C",$K42-SUM(J$8:J41),IF(I42="D",$K42-SUM(J$8:J41),IF(I42="E",1-SUM(J$8:J41)," ")))))</f>
        <v xml:space="preserve"> </v>
      </c>
      <c r="K42" s="1">
        <f>IF(C$4=0,0,(SUM(D$8:D42)/C$4))</f>
        <v>0</v>
      </c>
      <c r="L42" s="9" t="str">
        <f t="shared" si="3"/>
        <v xml:space="preserve"> </v>
      </c>
      <c r="M42" s="2" t="str">
        <f>IF(U42=2,K42,IF(W42=2,K42-SUM(M$8:M41),IF(X42=2,K42-SUM(M$8:M41),IF(X41=2,1-SUM(M$8:M41)," "))))</f>
        <v xml:space="preserve"> </v>
      </c>
      <c r="N42" s="1" t="str">
        <f t="shared" si="4"/>
        <v xml:space="preserve"> </v>
      </c>
      <c r="P42" s="3" t="str">
        <f>IF(O42="Plus",$K42,IF(O42="Basis",$K42-SUM(P$8:P41),IF(O42="Breedte",$K42-SUM(P$8:P41),IF(O41="Breedte",1-SUM(P$8:P41)," "))))</f>
        <v xml:space="preserve"> </v>
      </c>
      <c r="Q42" s="57" t="str">
        <f t="shared" si="19"/>
        <v/>
      </c>
      <c r="R42" s="179">
        <f t="shared" si="20"/>
        <v>224</v>
      </c>
      <c r="S42" s="12">
        <f t="shared" si="5"/>
        <v>226</v>
      </c>
      <c r="T42" s="18">
        <f t="shared" si="6"/>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7"/>
        <v>1</v>
      </c>
      <c r="Z42" s="12">
        <f t="shared" si="8"/>
        <v>1</v>
      </c>
      <c r="AA42" s="12">
        <f t="shared" si="9"/>
        <v>1</v>
      </c>
      <c r="AB42" s="12">
        <f t="shared" si="10"/>
        <v>1</v>
      </c>
      <c r="AD42" s="12">
        <f t="shared" si="11"/>
        <v>226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4"/>
        <v>1</v>
      </c>
      <c r="AL42" s="12">
        <f t="shared" si="15"/>
        <v>1</v>
      </c>
      <c r="AM42" s="12">
        <f t="shared" si="16"/>
        <v>1</v>
      </c>
    </row>
    <row r="43" spans="1:54" ht="12" customHeight="1" x14ac:dyDescent="0.25">
      <c r="A43" s="5">
        <f t="shared" si="0"/>
        <v>0</v>
      </c>
      <c r="B43" s="5">
        <f t="shared" si="1"/>
        <v>0</v>
      </c>
      <c r="C43" s="14">
        <f t="shared" si="17"/>
        <v>225</v>
      </c>
      <c r="F43" s="241">
        <f>VLOOKUP(C43,Blad1!$A:$E,5,0)</f>
        <v>224</v>
      </c>
      <c r="G43" s="67" t="str">
        <f t="shared" si="18"/>
        <v/>
      </c>
      <c r="I43" s="68" t="str">
        <f t="shared" si="2"/>
        <v/>
      </c>
      <c r="J43" s="43" t="str">
        <f>IF(I43="A",$K43,IF(I43="B",$K43-SUM(J$8:J42),IF(I43="C",$K43-SUM(J$8:J42),IF(I43="D",$K43-SUM(J$8:J42),IF(I43="E",1-SUM(J$8:J42)," ")))))</f>
        <v xml:space="preserve"> </v>
      </c>
      <c r="K43" s="1">
        <f>IF(C$4=0,0,(SUM(D$8:D43)/C$4))</f>
        <v>0</v>
      </c>
      <c r="L43" s="9" t="str">
        <f t="shared" si="3"/>
        <v xml:space="preserve"> </v>
      </c>
      <c r="M43" s="2" t="str">
        <f>IF(U43=2,K43,IF(W43=2,K43-SUM(M$8:M42),IF(X43=2,K43-SUM(M$8:M42),IF(X42=2,1-SUM(M$8:M42)," "))))</f>
        <v xml:space="preserve"> </v>
      </c>
      <c r="N43" s="1" t="str">
        <f t="shared" si="4"/>
        <v xml:space="preserve"> </v>
      </c>
      <c r="P43" s="3" t="str">
        <f>IF(O43="Plus",$K43,IF(O43="Basis",$K43-SUM(P$8:P42),IF(O43="Breedte",$K43-SUM(P$8:P42),IF(O42="Breedte",1-SUM(P$8:P42)," "))))</f>
        <v xml:space="preserve"> </v>
      </c>
      <c r="Q43" s="57" t="str">
        <f t="shared" si="19"/>
        <v/>
      </c>
      <c r="R43" s="179">
        <f t="shared" si="20"/>
        <v>224</v>
      </c>
      <c r="S43" s="12">
        <f t="shared" si="5"/>
        <v>225</v>
      </c>
      <c r="T43" s="18">
        <f t="shared" si="6"/>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7"/>
        <v>1</v>
      </c>
      <c r="Z43" s="12">
        <f t="shared" si="8"/>
        <v>1</v>
      </c>
      <c r="AA43" s="12">
        <f t="shared" si="9"/>
        <v>1</v>
      </c>
      <c r="AB43" s="12">
        <f t="shared" si="10"/>
        <v>1</v>
      </c>
      <c r="AD43" s="12">
        <f t="shared" si="11"/>
        <v>225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4"/>
        <v>1</v>
      </c>
      <c r="AL43" s="12">
        <f t="shared" si="15"/>
        <v>1</v>
      </c>
      <c r="AM43" s="12">
        <f t="shared" si="16"/>
        <v>1</v>
      </c>
    </row>
    <row r="44" spans="1:54" ht="12" customHeight="1" x14ac:dyDescent="0.25">
      <c r="A44" s="5">
        <f t="shared" si="0"/>
        <v>0</v>
      </c>
      <c r="B44" s="5">
        <f t="shared" si="1"/>
        <v>0</v>
      </c>
      <c r="C44" s="14">
        <f t="shared" si="17"/>
        <v>224</v>
      </c>
      <c r="F44" s="241">
        <f>VLOOKUP(C44,Blad1!$A:$E,5,0)</f>
        <v>223</v>
      </c>
      <c r="G44" s="67" t="str">
        <f t="shared" si="18"/>
        <v/>
      </c>
      <c r="H44" s="4" t="str">
        <f>IF(G44="I",$K44,IF(G44="II",$K44-SUM(H$8:H43),IF(G44="III",$K44-SUM(H$8:H43),IF(G44="IV",$K44-SUM(H$8:H43),IF(G44="V",1-SUM(H$8:H43)," ")))))</f>
        <v xml:space="preserve"> </v>
      </c>
      <c r="I44" s="68" t="str">
        <f t="shared" si="2"/>
        <v/>
      </c>
      <c r="J44" s="43" t="str">
        <f>IF(I44="A",$K44,IF(I44="B",$K44-SUM(J$8:J43),IF(I44="C",$K44-SUM(J$8:J43),IF(I44="D",$K44-SUM(J$8:J43),IF(I44="E",1-SUM(J$8:J43)," ")))))</f>
        <v xml:space="preserve"> </v>
      </c>
      <c r="K44" s="1">
        <f>IF(C$4=0,0,(SUM(D$8:D44)/C$4))</f>
        <v>0</v>
      </c>
      <c r="L44" s="9" t="str">
        <f t="shared" si="3"/>
        <v xml:space="preserve"> </v>
      </c>
      <c r="M44" s="2" t="str">
        <f>IF(U44=2,K44,IF(W44=2,K44-SUM(M$8:M43),IF(X44=2,K44-SUM(M$8:M43),IF(X43=2,1-SUM(M$8:M43)," "))))</f>
        <v xml:space="preserve"> </v>
      </c>
      <c r="N44" s="1" t="str">
        <f t="shared" si="4"/>
        <v xml:space="preserve"> </v>
      </c>
      <c r="P44" s="3" t="str">
        <f>IF(O44="Plus",$K44,IF(O44="Basis",$K44-SUM(P$8:P43),IF(O44="Breedte",$K44-SUM(P$8:P43),IF(O43="Breedte",1-SUM(P$8:P43)," "))))</f>
        <v xml:space="preserve"> </v>
      </c>
      <c r="Q44" s="57" t="str">
        <f t="shared" si="19"/>
        <v/>
      </c>
      <c r="R44" s="179">
        <f t="shared" si="20"/>
        <v>223</v>
      </c>
      <c r="S44" s="12">
        <f t="shared" si="5"/>
        <v>224</v>
      </c>
      <c r="T44" s="18">
        <f t="shared" si="6"/>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7"/>
        <v>1</v>
      </c>
      <c r="Z44" s="12">
        <f t="shared" si="8"/>
        <v>1</v>
      </c>
      <c r="AA44" s="12">
        <f t="shared" si="9"/>
        <v>1</v>
      </c>
      <c r="AB44" s="12">
        <f t="shared" si="10"/>
        <v>1</v>
      </c>
      <c r="AD44" s="12">
        <f t="shared" si="11"/>
        <v>224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4"/>
        <v>1</v>
      </c>
      <c r="AL44" s="12">
        <f t="shared" si="15"/>
        <v>1</v>
      </c>
      <c r="AM44" s="12">
        <f t="shared" si="16"/>
        <v>1</v>
      </c>
    </row>
    <row r="45" spans="1:54" ht="12" customHeight="1" x14ac:dyDescent="0.25">
      <c r="A45" s="5">
        <f t="shared" si="0"/>
        <v>0</v>
      </c>
      <c r="B45" s="5">
        <f t="shared" si="1"/>
        <v>0</v>
      </c>
      <c r="C45" s="14">
        <f t="shared" si="17"/>
        <v>223</v>
      </c>
      <c r="F45" s="241">
        <f>VLOOKUP(C45,Blad1!$A:$E,5,0)</f>
        <v>223</v>
      </c>
      <c r="G45" s="67" t="str">
        <f t="shared" si="18"/>
        <v/>
      </c>
      <c r="H45" s="4" t="str">
        <f>IF(G45="I",$K45,IF(G45="II",$K45-SUM(H$8:H44),IF(G45="III",$K45-SUM(H$8:H44),IF(G45="IV",$K45-SUM(H$8:H44),IF(G45="V",1-SUM(H$8:H44)," ")))))</f>
        <v xml:space="preserve"> </v>
      </c>
      <c r="I45" s="68" t="str">
        <f t="shared" si="2"/>
        <v/>
      </c>
      <c r="J45" s="43" t="str">
        <f>IF(I45="A",$K45,IF(I45="B",$K45-SUM(J$8:J44),IF(I45="C",$K45-SUM(J$8:J44),IF(I45="D",$K45-SUM(J$8:J44),IF(I45="E",1-SUM(J$8:J44)," ")))))</f>
        <v xml:space="preserve"> </v>
      </c>
      <c r="K45" s="1">
        <f>IF(C$4=0,0,(SUM(D$8:D45)/C$4))</f>
        <v>0</v>
      </c>
      <c r="L45" s="9" t="str">
        <f t="shared" si="3"/>
        <v xml:space="preserve"> </v>
      </c>
      <c r="M45" s="2" t="str">
        <f>IF(U45=2,K45,IF(W45=2,K45-SUM(M$8:M44),IF(X45=2,K45-SUM(M$8:M44),IF(X44=2,1-SUM(M$8:M44)," "))))</f>
        <v xml:space="preserve"> </v>
      </c>
      <c r="N45" s="1" t="str">
        <f t="shared" si="4"/>
        <v xml:space="preserve"> </v>
      </c>
      <c r="P45" s="3" t="str">
        <f>IF(O45="Plus",$K45,IF(O45="Basis",$K45-SUM(P$8:P44),IF(O45="Breedte",$K45-SUM(P$8:P44),IF(O44="Breedte",1-SUM(P$8:P44)," "))))</f>
        <v xml:space="preserve"> </v>
      </c>
      <c r="Q45" s="57" t="str">
        <f t="shared" si="19"/>
        <v/>
      </c>
      <c r="R45" s="179">
        <f t="shared" si="20"/>
        <v>223</v>
      </c>
      <c r="S45" s="12">
        <f t="shared" si="5"/>
        <v>223</v>
      </c>
      <c r="T45" s="18">
        <f t="shared" si="6"/>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7"/>
        <v>1</v>
      </c>
      <c r="Z45" s="12">
        <f t="shared" si="8"/>
        <v>1</v>
      </c>
      <c r="AA45" s="12">
        <f t="shared" si="9"/>
        <v>1</v>
      </c>
      <c r="AB45" s="12">
        <f t="shared" si="10"/>
        <v>1</v>
      </c>
      <c r="AD45" s="12">
        <f t="shared" si="11"/>
        <v>223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4"/>
        <v>1</v>
      </c>
      <c r="AL45" s="12">
        <f t="shared" si="15"/>
        <v>1</v>
      </c>
      <c r="AM45" s="12">
        <f t="shared" si="16"/>
        <v>1</v>
      </c>
    </row>
    <row r="46" spans="1:54" ht="12" customHeight="1" x14ac:dyDescent="0.25">
      <c r="A46" s="5">
        <f t="shared" si="0"/>
        <v>0</v>
      </c>
      <c r="B46" s="5">
        <f t="shared" si="1"/>
        <v>0</v>
      </c>
      <c r="C46" s="14">
        <f t="shared" si="17"/>
        <v>222</v>
      </c>
      <c r="F46" s="241">
        <f>VLOOKUP(C46,Blad1!$A:$E,5,0)</f>
        <v>222</v>
      </c>
      <c r="G46" s="67" t="str">
        <f t="shared" si="18"/>
        <v/>
      </c>
      <c r="H46" s="4" t="str">
        <f>IF(G46="I",$K46,IF(G46="II",$K46-SUM(H$8:H45),IF(G46="III",$K46-SUM(H$8:H45),IF(G46="IV",$K46-SUM(H$8:H45),IF(G46="V",1-SUM(H$8:H45)," ")))))</f>
        <v xml:space="preserve"> </v>
      </c>
      <c r="I46" s="68" t="str">
        <f t="shared" si="2"/>
        <v/>
      </c>
      <c r="J46" s="43" t="str">
        <f>IF(I46="A",$K46,IF(I46="B",$K46-SUM(J$8:J45),IF(I46="C",$K46-SUM(J$8:J45),IF(I46="D",$K46-SUM(J$8:J45),IF(I46="E",1-SUM(J$8:J45)," ")))))</f>
        <v xml:space="preserve"> </v>
      </c>
      <c r="K46" s="1">
        <f>IF(C$4=0,0,(SUM(D$8:D46)/C$4))</f>
        <v>0</v>
      </c>
      <c r="L46" s="9" t="str">
        <f t="shared" si="3"/>
        <v xml:space="preserve"> </v>
      </c>
      <c r="M46" s="2" t="str">
        <f>IF(U46=2,K46,IF(W46=2,K46-SUM(M$8:M45),IF(X46=2,K46-SUM(M$8:M45),IF(X45=2,1-SUM(M$8:M45)," "))))</f>
        <v xml:space="preserve"> </v>
      </c>
      <c r="N46" s="1" t="str">
        <f t="shared" si="4"/>
        <v xml:space="preserve"> </v>
      </c>
      <c r="P46" s="3" t="str">
        <f>IF(O46="Plus",$K46,IF(O46="Basis",$K46-SUM(P$8:P45),IF(O46="Breedte",$K46-SUM(P$8:P45),IF(O45="Breedte",1-SUM(P$8:P45)," "))))</f>
        <v xml:space="preserve"> </v>
      </c>
      <c r="Q46" s="57" t="str">
        <f t="shared" si="19"/>
        <v/>
      </c>
      <c r="R46" s="179">
        <f t="shared" si="20"/>
        <v>222</v>
      </c>
      <c r="S46" s="12">
        <f t="shared" si="5"/>
        <v>222</v>
      </c>
      <c r="T46" s="18">
        <f t="shared" si="6"/>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7"/>
        <v>1</v>
      </c>
      <c r="Z46" s="12">
        <f t="shared" si="8"/>
        <v>1</v>
      </c>
      <c r="AA46" s="12">
        <f t="shared" si="9"/>
        <v>1</v>
      </c>
      <c r="AB46" s="12">
        <f t="shared" si="10"/>
        <v>1</v>
      </c>
      <c r="AD46" s="12">
        <f t="shared" si="11"/>
        <v>222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4"/>
        <v>1</v>
      </c>
      <c r="AL46" s="12">
        <f t="shared" si="15"/>
        <v>1</v>
      </c>
      <c r="AM46" s="12">
        <f t="shared" si="16"/>
        <v>1</v>
      </c>
    </row>
    <row r="47" spans="1:54" ht="12" customHeight="1" x14ac:dyDescent="0.25">
      <c r="A47" s="5">
        <f t="shared" si="0"/>
        <v>0</v>
      </c>
      <c r="B47" s="5">
        <f t="shared" si="1"/>
        <v>0</v>
      </c>
      <c r="C47" s="14">
        <f t="shared" si="17"/>
        <v>221</v>
      </c>
      <c r="F47" s="241">
        <f>VLOOKUP(C47,Blad1!$A:$E,5,0)</f>
        <v>221</v>
      </c>
      <c r="G47" s="67" t="str">
        <f t="shared" si="18"/>
        <v/>
      </c>
      <c r="H47" s="4" t="str">
        <f>IF(G47="I",$K47,IF(G47="II",$K47-SUM(H$8:H46),IF(G47="III",$K47-SUM(H$8:H46),IF(G47="IV",$K47-SUM(H$8:H46),IF(G47="V",1-SUM(H$8:H46)," ")))))</f>
        <v xml:space="preserve"> </v>
      </c>
      <c r="I47" s="68" t="str">
        <f t="shared" si="2"/>
        <v/>
      </c>
      <c r="J47" s="43" t="str">
        <f>IF(I47="A",$K47,IF(I47="B",$K47-SUM(J$8:J46),IF(I47="C",$K47-SUM(J$8:J46),IF(I47="D",$K47-SUM(J$8:J46),IF(I47="E",1-SUM(J$8:J46)," ")))))</f>
        <v xml:space="preserve"> </v>
      </c>
      <c r="K47" s="1">
        <f>IF(C$4=0,0,(SUM(D$8:D47)/C$4))</f>
        <v>0</v>
      </c>
      <c r="L47" s="9" t="str">
        <f t="shared" si="3"/>
        <v xml:space="preserve"> </v>
      </c>
      <c r="M47" s="2" t="str">
        <f>IF(U47=2,K47,IF(W47=2,K47-SUM(M$8:M46),IF(X47=2,K47-SUM(M$8:M46),IF(X46=2,1-SUM(M$8:M46)," "))))</f>
        <v xml:space="preserve"> </v>
      </c>
      <c r="N47" s="1" t="str">
        <f t="shared" si="4"/>
        <v xml:space="preserve"> </v>
      </c>
      <c r="P47" s="3" t="str">
        <f>IF(O47="Plus",$K47,IF(O47="Basis",$K47-SUM(P$8:P46),IF(O47="Breedte",$K47-SUM(P$8:P46),IF(O46="Breedte",1-SUM(P$8:P46)," "))))</f>
        <v xml:space="preserve"> </v>
      </c>
      <c r="Q47" s="57" t="str">
        <f t="shared" si="19"/>
        <v/>
      </c>
      <c r="R47" s="179">
        <f t="shared" si="20"/>
        <v>221</v>
      </c>
      <c r="S47" s="12">
        <f t="shared" si="5"/>
        <v>221</v>
      </c>
      <c r="T47" s="18">
        <f t="shared" si="6"/>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7"/>
        <v>1</v>
      </c>
      <c r="Z47" s="12">
        <f t="shared" si="8"/>
        <v>1</v>
      </c>
      <c r="AA47" s="12">
        <f t="shared" si="9"/>
        <v>1</v>
      </c>
      <c r="AB47" s="12">
        <f t="shared" si="10"/>
        <v>1</v>
      </c>
      <c r="AD47" s="12">
        <f t="shared" si="11"/>
        <v>221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4"/>
        <v>1</v>
      </c>
      <c r="AL47" s="12">
        <f t="shared" si="15"/>
        <v>1</v>
      </c>
      <c r="AM47" s="12">
        <f t="shared" si="16"/>
        <v>1</v>
      </c>
    </row>
    <row r="48" spans="1:54" ht="12" customHeight="1" x14ac:dyDescent="0.25">
      <c r="A48" s="5">
        <f t="shared" si="0"/>
        <v>0</v>
      </c>
      <c r="B48" s="5">
        <f t="shared" si="1"/>
        <v>0</v>
      </c>
      <c r="C48" s="14">
        <f t="shared" si="17"/>
        <v>220</v>
      </c>
      <c r="F48" s="241">
        <f>VLOOKUP(C48,Blad1!$A:$E,5,0)</f>
        <v>221</v>
      </c>
      <c r="G48" s="67" t="str">
        <f t="shared" si="18"/>
        <v/>
      </c>
      <c r="H48" s="4" t="str">
        <f>IF(G48="I",$K48,IF(G48="II",$K48-SUM(H$8:H47),IF(G48="III",$K48-SUM(H$8:H47),IF(G48="IV",$K48-SUM(H$8:H47),IF(G48="V",1-SUM(H$8:H47)," ")))))</f>
        <v xml:space="preserve"> </v>
      </c>
      <c r="I48" s="68" t="str">
        <f t="shared" si="2"/>
        <v/>
      </c>
      <c r="J48" s="43" t="str">
        <f>IF(I48="A",$K48,IF(I48="B",$K48-SUM(J$8:J47),IF(I48="C",$K48-SUM(J$8:J47),IF(I48="D",$K48-SUM(J$8:J47),IF(I48="E",1-SUM(J$8:J47)," ")))))</f>
        <v xml:space="preserve"> </v>
      </c>
      <c r="K48" s="1">
        <f>IF(C$4=0,0,(SUM(D$8:D48)/C$4))</f>
        <v>0</v>
      </c>
      <c r="L48" s="9" t="str">
        <f t="shared" si="3"/>
        <v xml:space="preserve"> </v>
      </c>
      <c r="M48" s="2" t="str">
        <f>IF(U48=2,K48,IF(W48=2,K48-SUM(M$8:M47),IF(X48=2,K48-SUM(M$8:M47),IF(X47=2,1-SUM(M$8:M47)," "))))</f>
        <v xml:space="preserve"> </v>
      </c>
      <c r="N48" s="1" t="str">
        <f t="shared" si="4"/>
        <v xml:space="preserve"> </v>
      </c>
      <c r="P48" s="3" t="str">
        <f>IF(O48="Plus",$K48,IF(O48="Basis",$K48-SUM(P$8:P47),IF(O48="Breedte",$K48-SUM(P$8:P47),IF(O47="Breedte",1-SUM(P$8:P47)," "))))</f>
        <v xml:space="preserve"> </v>
      </c>
      <c r="Q48" s="57" t="str">
        <f t="shared" si="19"/>
        <v/>
      </c>
      <c r="R48" s="179">
        <f t="shared" si="20"/>
        <v>221</v>
      </c>
      <c r="S48" s="12">
        <f t="shared" si="5"/>
        <v>220</v>
      </c>
      <c r="T48" s="18">
        <f t="shared" si="6"/>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7"/>
        <v>1</v>
      </c>
      <c r="Z48" s="12">
        <f t="shared" si="8"/>
        <v>1</v>
      </c>
      <c r="AA48" s="12">
        <f t="shared" si="9"/>
        <v>1</v>
      </c>
      <c r="AB48" s="12">
        <f t="shared" si="10"/>
        <v>1</v>
      </c>
      <c r="AD48" s="12">
        <f t="shared" si="11"/>
        <v>220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4"/>
        <v>1</v>
      </c>
      <c r="AL48" s="12">
        <f t="shared" si="15"/>
        <v>1</v>
      </c>
      <c r="AM48" s="12">
        <f t="shared" si="16"/>
        <v>1</v>
      </c>
    </row>
    <row r="49" spans="1:39" ht="12" customHeight="1" x14ac:dyDescent="0.25">
      <c r="A49" s="5">
        <f t="shared" si="0"/>
        <v>0</v>
      </c>
      <c r="B49" s="5">
        <f t="shared" si="1"/>
        <v>0</v>
      </c>
      <c r="C49" s="14">
        <f t="shared" si="17"/>
        <v>219</v>
      </c>
      <c r="F49" s="241">
        <f>VLOOKUP(C49,Blad1!$A:$E,5,0)</f>
        <v>220</v>
      </c>
      <c r="G49" s="67" t="str">
        <f t="shared" si="18"/>
        <v/>
      </c>
      <c r="H49" s="4" t="str">
        <f>IF(G49="I",$K49,IF(G49="II",$K49-SUM(H$8:H48),IF(G49="III",$K49-SUM(H$8:H48),IF(G49="IV",$K49-SUM(H$8:H48),IF(G49="V",1-SUM(H$8:H48)," ")))))</f>
        <v xml:space="preserve"> </v>
      </c>
      <c r="I49" s="68" t="str">
        <f t="shared" si="2"/>
        <v/>
      </c>
      <c r="J49" s="43" t="str">
        <f>IF(I49="A",$K49,IF(I49="B",$K49-SUM(J$8:J48),IF(I49="C",$K49-SUM(J$8:J48),IF(I49="D",$K49-SUM(J$8:J48),IF(I49="E",1-SUM(J$8:J48)," ")))))</f>
        <v xml:space="preserve"> </v>
      </c>
      <c r="K49" s="1">
        <f>IF(C$4=0,0,(SUM(D$8:D49)/C$4))</f>
        <v>0</v>
      </c>
      <c r="L49" s="9" t="str">
        <f t="shared" si="3"/>
        <v xml:space="preserve"> </v>
      </c>
      <c r="M49" s="2" t="str">
        <f>IF(U49=2,K49,IF(W49=2,K49-SUM(M$8:M48),IF(X49=2,K49-SUM(M$8:M48),IF(X48=2,1-SUM(M$8:M48)," "))))</f>
        <v xml:space="preserve"> </v>
      </c>
      <c r="N49" s="1" t="str">
        <f t="shared" si="4"/>
        <v xml:space="preserve"> </v>
      </c>
      <c r="P49" s="3" t="str">
        <f>IF(O49="Plus",$K49,IF(O49="Basis",$K49-SUM(P$8:P48),IF(O49="Breedte",$K49-SUM(P$8:P48),IF(O48="Breedte",1-SUM(P$8:P48)," "))))</f>
        <v xml:space="preserve"> </v>
      </c>
      <c r="Q49" s="57" t="str">
        <f t="shared" si="19"/>
        <v/>
      </c>
      <c r="R49" s="179">
        <f t="shared" si="20"/>
        <v>220</v>
      </c>
      <c r="S49" s="12">
        <f t="shared" si="5"/>
        <v>219</v>
      </c>
      <c r="T49" s="18">
        <f t="shared" si="6"/>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7"/>
        <v>1</v>
      </c>
      <c r="Z49" s="12">
        <f t="shared" si="8"/>
        <v>1</v>
      </c>
      <c r="AA49" s="12">
        <f t="shared" si="9"/>
        <v>1</v>
      </c>
      <c r="AB49" s="12">
        <f t="shared" si="10"/>
        <v>1</v>
      </c>
      <c r="AD49" s="12">
        <f t="shared" si="11"/>
        <v>219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4"/>
        <v>1</v>
      </c>
      <c r="AL49" s="12">
        <f t="shared" si="15"/>
        <v>1</v>
      </c>
      <c r="AM49" s="12">
        <f t="shared" si="16"/>
        <v>1</v>
      </c>
    </row>
    <row r="50" spans="1:39" ht="12" customHeight="1" x14ac:dyDescent="0.25">
      <c r="A50" s="5">
        <f t="shared" si="0"/>
        <v>0</v>
      </c>
      <c r="B50" s="5">
        <f t="shared" si="1"/>
        <v>0</v>
      </c>
      <c r="C50" s="14">
        <f t="shared" si="17"/>
        <v>218</v>
      </c>
      <c r="F50" s="241">
        <f>VLOOKUP(C50,Blad1!$A:$E,5,0)</f>
        <v>220</v>
      </c>
      <c r="G50" s="67" t="str">
        <f t="shared" si="18"/>
        <v/>
      </c>
      <c r="H50" s="4" t="str">
        <f>IF(G50="I",$K50,IF(G50="II",$K50-SUM(H$8:H49),IF(G50="III",$K50-SUM(H$8:H49),IF(G50="IV",$K50-SUM(H$8:H49),IF(G50="V",1-SUM(H$8:H49)," ")))))</f>
        <v xml:space="preserve"> </v>
      </c>
      <c r="I50" s="68" t="str">
        <f t="shared" si="2"/>
        <v/>
      </c>
      <c r="J50" s="43" t="str">
        <f>IF(I50="A",$K50,IF(I50="B",$K50-SUM(J$8:J49),IF(I50="C",$K50-SUM(J$8:J49),IF(I50="D",$K50-SUM(J$8:J49),IF(I50="E",1-SUM(J$8:J49)," ")))))</f>
        <v xml:space="preserve"> </v>
      </c>
      <c r="K50" s="1">
        <f>IF(C$4=0,0,(SUM(D$8:D50)/C$4))</f>
        <v>0</v>
      </c>
      <c r="L50" s="9" t="str">
        <f t="shared" si="3"/>
        <v xml:space="preserve"> </v>
      </c>
      <c r="M50" s="2" t="str">
        <f>IF(U50=2,K50,IF(W50=2,K50-SUM(M$8:M49),IF(X50=2,K50-SUM(M$8:M49),IF(X49=2,1-SUM(M$8:M49)," "))))</f>
        <v xml:space="preserve"> </v>
      </c>
      <c r="N50" s="1" t="str">
        <f t="shared" si="4"/>
        <v xml:space="preserve"> </v>
      </c>
      <c r="P50" s="3" t="str">
        <f>IF(O50="Plus",$K50,IF(O50="Basis",$K50-SUM(P$8:P49),IF(O50="Breedte",$K50-SUM(P$8:P49),IF(O49="Breedte",1-SUM(P$8:P49)," "))))</f>
        <v xml:space="preserve"> </v>
      </c>
      <c r="Q50" s="57" t="str">
        <f t="shared" si="19"/>
        <v/>
      </c>
      <c r="R50" s="179">
        <f t="shared" si="20"/>
        <v>220</v>
      </c>
      <c r="S50" s="12">
        <f t="shared" si="5"/>
        <v>218</v>
      </c>
      <c r="T50" s="18">
        <f t="shared" si="6"/>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7"/>
        <v>1</v>
      </c>
      <c r="Z50" s="12">
        <f t="shared" si="8"/>
        <v>1</v>
      </c>
      <c r="AA50" s="12">
        <f t="shared" si="9"/>
        <v>1</v>
      </c>
      <c r="AB50" s="12">
        <f t="shared" si="10"/>
        <v>1</v>
      </c>
      <c r="AD50" s="12">
        <f t="shared" si="11"/>
        <v>218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4"/>
        <v>1</v>
      </c>
      <c r="AL50" s="12">
        <f t="shared" si="15"/>
        <v>1</v>
      </c>
      <c r="AM50" s="12">
        <f t="shared" si="16"/>
        <v>1</v>
      </c>
    </row>
    <row r="51" spans="1:39" ht="12" customHeight="1" x14ac:dyDescent="0.25">
      <c r="A51" s="5">
        <f t="shared" si="0"/>
        <v>0</v>
      </c>
      <c r="B51" s="5">
        <f t="shared" si="1"/>
        <v>0</v>
      </c>
      <c r="C51" s="14">
        <f t="shared" si="17"/>
        <v>217</v>
      </c>
      <c r="F51" s="241">
        <f>VLOOKUP(C51,Blad1!$A:$E,5,0)</f>
        <v>219</v>
      </c>
      <c r="G51" s="67" t="str">
        <f t="shared" si="18"/>
        <v/>
      </c>
      <c r="H51" s="4" t="str">
        <f>IF(G51="I",$K51,IF(G51="II",$K51-SUM(H$8:H50),IF(G51="III",$K51-SUM(H$8:H50),IF(G51="IV",$K51-SUM(H$8:H50),IF(G51="V",1-SUM(H$8:H50)," ")))))</f>
        <v xml:space="preserve"> </v>
      </c>
      <c r="I51" s="68" t="str">
        <f t="shared" si="2"/>
        <v/>
      </c>
      <c r="J51" s="43" t="str">
        <f>IF(I51="A",$K51,IF(I51="B",$K51-SUM(J$8:J50),IF(I51="C",$K51-SUM(J$8:J50),IF(I51="D",$K51-SUM(J$8:J50),IF(I51="E",1-SUM(J$8:J50)," ")))))</f>
        <v xml:space="preserve"> </v>
      </c>
      <c r="K51" s="1">
        <f>IF(C$4=0,0,(SUM(D$8:D51)/C$4))</f>
        <v>0</v>
      </c>
      <c r="L51" s="9" t="str">
        <f t="shared" si="3"/>
        <v xml:space="preserve"> </v>
      </c>
      <c r="M51" s="2" t="str">
        <f>IF(U51=2,K51,IF(W51=2,K51-SUM(M$8:M50),IF(X51=2,K51-SUM(M$8:M50),IF(X50=2,1-SUM(M$8:M50)," "))))</f>
        <v xml:space="preserve"> </v>
      </c>
      <c r="N51" s="1" t="str">
        <f t="shared" si="4"/>
        <v xml:space="preserve"> </v>
      </c>
      <c r="P51" s="3" t="str">
        <f>IF(O51="Plus",$K51,IF(O51="Basis",$K51-SUM(P$8:P50),IF(O51="Breedte",$K51-SUM(P$8:P50),IF(O50="Breedte",1-SUM(P$8:P50)," "))))</f>
        <v xml:space="preserve"> </v>
      </c>
      <c r="Q51" s="57" t="str">
        <f t="shared" si="19"/>
        <v/>
      </c>
      <c r="R51" s="179">
        <f t="shared" si="20"/>
        <v>219</v>
      </c>
      <c r="S51" s="12">
        <f t="shared" si="5"/>
        <v>217</v>
      </c>
      <c r="T51" s="18">
        <f t="shared" si="6"/>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7"/>
        <v>1</v>
      </c>
      <c r="Z51" s="12">
        <f t="shared" si="8"/>
        <v>1</v>
      </c>
      <c r="AA51" s="12">
        <f t="shared" si="9"/>
        <v>1</v>
      </c>
      <c r="AB51" s="12">
        <f t="shared" si="10"/>
        <v>1</v>
      </c>
      <c r="AD51" s="12">
        <f t="shared" si="11"/>
        <v>217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4"/>
        <v>1</v>
      </c>
      <c r="AL51" s="12">
        <f t="shared" si="15"/>
        <v>1</v>
      </c>
      <c r="AM51" s="12">
        <f t="shared" si="16"/>
        <v>1</v>
      </c>
    </row>
    <row r="52" spans="1:39" ht="12" customHeight="1" x14ac:dyDescent="0.25">
      <c r="A52" s="5">
        <f t="shared" si="0"/>
        <v>0</v>
      </c>
      <c r="B52" s="5">
        <f t="shared" si="1"/>
        <v>0</v>
      </c>
      <c r="C52" s="14">
        <f t="shared" si="17"/>
        <v>216</v>
      </c>
      <c r="F52" s="241">
        <f>VLOOKUP(C52,Blad1!$A:$E,5,0)</f>
        <v>219</v>
      </c>
      <c r="G52" s="67" t="str">
        <f t="shared" si="18"/>
        <v/>
      </c>
      <c r="H52" s="4" t="str">
        <f>IF(G52="I",$K52,IF(G52="II",$K52-SUM(H$8:H51),IF(G52="III",$K52-SUM(H$8:H51),IF(G52="IV",$K52-SUM(H$8:H51),IF(G52="V",1-SUM(H$8:H51)," ")))))</f>
        <v xml:space="preserve"> </v>
      </c>
      <c r="I52" s="68" t="str">
        <f t="shared" si="2"/>
        <v/>
      </c>
      <c r="J52" s="43" t="str">
        <f>IF(I52="A",$K52,IF(I52="B",$K52-SUM(J$8:J51),IF(I52="C",$K52-SUM(J$8:J51),IF(I52="D",$K52-SUM(J$8:J51),IF(I52="E",1-SUM(J$8:J51)," ")))))</f>
        <v xml:space="preserve"> </v>
      </c>
      <c r="K52" s="1">
        <f>IF(C$4=0,0,(SUM(D$8:D52)/C$4))</f>
        <v>0</v>
      </c>
      <c r="L52" s="9" t="str">
        <f t="shared" si="3"/>
        <v xml:space="preserve"> </v>
      </c>
      <c r="M52" s="2" t="str">
        <f>IF(U52=2,K52,IF(W52=2,K52-SUM(M$8:M51),IF(X52=2,K52-SUM(M$8:M51),IF(X51=2,1-SUM(M$8:M51)," "))))</f>
        <v xml:space="preserve"> </v>
      </c>
      <c r="N52" s="1" t="str">
        <f t="shared" si="4"/>
        <v xml:space="preserve"> </v>
      </c>
      <c r="P52" s="3" t="str">
        <f>IF(O52="Plus",$K52,IF(O52="Basis",$K52-SUM(P$8:P51),IF(O52="Breedte",$K52-SUM(P$8:P51),IF(O51="Breedte",1-SUM(P$8:P51)," "))))</f>
        <v xml:space="preserve"> </v>
      </c>
      <c r="Q52" s="57" t="str">
        <f t="shared" si="19"/>
        <v/>
      </c>
      <c r="R52" s="179">
        <f t="shared" si="20"/>
        <v>219</v>
      </c>
      <c r="S52" s="12">
        <f t="shared" si="5"/>
        <v>216</v>
      </c>
      <c r="T52" s="18">
        <f t="shared" si="6"/>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7"/>
        <v>1</v>
      </c>
      <c r="Z52" s="12">
        <f t="shared" si="8"/>
        <v>1</v>
      </c>
      <c r="AA52" s="12">
        <f t="shared" si="9"/>
        <v>1</v>
      </c>
      <c r="AB52" s="12">
        <f t="shared" si="10"/>
        <v>1</v>
      </c>
      <c r="AD52" s="12">
        <f t="shared" si="11"/>
        <v>216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4"/>
        <v>1</v>
      </c>
      <c r="AL52" s="12">
        <f t="shared" si="15"/>
        <v>1</v>
      </c>
      <c r="AM52" s="12">
        <f t="shared" si="16"/>
        <v>1</v>
      </c>
    </row>
    <row r="53" spans="1:39" ht="12" customHeight="1" x14ac:dyDescent="0.25">
      <c r="A53" s="5">
        <f t="shared" si="0"/>
        <v>0</v>
      </c>
      <c r="B53" s="5">
        <f t="shared" si="1"/>
        <v>0</v>
      </c>
      <c r="C53" s="14">
        <f t="shared" si="17"/>
        <v>215</v>
      </c>
      <c r="F53" s="241">
        <f>VLOOKUP(C53,Blad1!$A:$E,5,0)</f>
        <v>218</v>
      </c>
      <c r="G53" s="67" t="str">
        <f t="shared" si="18"/>
        <v/>
      </c>
      <c r="H53" s="4" t="str">
        <f>IF(G53="I",$K53,IF(G53="II",$K53-SUM(H$8:H52),IF(G53="III",$K53-SUM(H$8:H52),IF(G53="IV",$K53-SUM(H$8:H52),IF(G53="V",1-SUM(H$8:H52)," ")))))</f>
        <v xml:space="preserve"> </v>
      </c>
      <c r="I53" s="68" t="str">
        <f t="shared" si="2"/>
        <v/>
      </c>
      <c r="J53" s="43" t="str">
        <f>IF(I53="A",$K53,IF(I53="B",$K53-SUM(J$8:J52),IF(I53="C",$K53-SUM(J$8:J52),IF(I53="D",$K53-SUM(J$8:J52),IF(I53="E",1-SUM(J$8:J52)," ")))))</f>
        <v xml:space="preserve"> </v>
      </c>
      <c r="K53" s="1">
        <f>IF(C$4=0,0,(SUM(D$8:D53)/C$4))</f>
        <v>0</v>
      </c>
      <c r="L53" s="9" t="str">
        <f t="shared" si="3"/>
        <v xml:space="preserve"> </v>
      </c>
      <c r="M53" s="2" t="str">
        <f>IF(U53=2,K53,IF(W53=2,K53-SUM(M$8:M52),IF(X53=2,K53-SUM(M$8:M52),IF(X52=2,1-SUM(M$8:M52)," "))))</f>
        <v xml:space="preserve"> </v>
      </c>
      <c r="N53" s="1" t="str">
        <f t="shared" si="4"/>
        <v xml:space="preserve"> </v>
      </c>
      <c r="P53" s="3" t="str">
        <f>IF(O53="Plus",$K53,IF(O53="Basis",$K53-SUM(P$8:P52),IF(O53="Breedte",$K53-SUM(P$8:P52),IF(O52="Breedte",1-SUM(P$8:P52)," "))))</f>
        <v xml:space="preserve"> </v>
      </c>
      <c r="Q53" s="57" t="str">
        <f t="shared" si="19"/>
        <v/>
      </c>
      <c r="R53" s="179">
        <f t="shared" si="20"/>
        <v>218</v>
      </c>
      <c r="S53" s="12">
        <f t="shared" si="5"/>
        <v>215</v>
      </c>
      <c r="T53" s="18">
        <f t="shared" si="6"/>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7"/>
        <v>1</v>
      </c>
      <c r="Z53" s="12">
        <f t="shared" si="8"/>
        <v>1</v>
      </c>
      <c r="AA53" s="12">
        <f t="shared" si="9"/>
        <v>1</v>
      </c>
      <c r="AB53" s="12">
        <f t="shared" si="10"/>
        <v>1</v>
      </c>
      <c r="AD53" s="12">
        <f t="shared" si="11"/>
        <v>215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4"/>
        <v>1</v>
      </c>
      <c r="AL53" s="12">
        <f t="shared" si="15"/>
        <v>1</v>
      </c>
      <c r="AM53" s="12">
        <f t="shared" si="16"/>
        <v>1</v>
      </c>
    </row>
    <row r="54" spans="1:39" ht="12" customHeight="1" x14ac:dyDescent="0.25">
      <c r="A54" s="5">
        <f t="shared" si="0"/>
        <v>0</v>
      </c>
      <c r="B54" s="5">
        <f t="shared" si="1"/>
        <v>0</v>
      </c>
      <c r="C54" s="14">
        <f t="shared" si="17"/>
        <v>214</v>
      </c>
      <c r="F54" s="241">
        <f>VLOOKUP(C54,Blad1!$A:$E,5,0)</f>
        <v>218</v>
      </c>
      <c r="G54" s="67" t="str">
        <f t="shared" si="18"/>
        <v/>
      </c>
      <c r="H54" s="4" t="str">
        <f>IF(G54="I",$K54,IF(G54="II",$K54-SUM(H$8:H53),IF(G54="III",$K54-SUM(H$8:H53),IF(G54="IV",$K54-SUM(H$8:H53),IF(G54="V",1-SUM(H$8:H53)," ")))))</f>
        <v xml:space="preserve"> </v>
      </c>
      <c r="I54" s="68" t="str">
        <f t="shared" si="2"/>
        <v/>
      </c>
      <c r="J54" s="43" t="str">
        <f>IF(I54="A",$K54,IF(I54="B",$K54-SUM(J$8:J53),IF(I54="C",$K54-SUM(J$8:J53),IF(I54="D",$K54-SUM(J$8:J53),IF(I54="E",1-SUM(J$8:J53)," ")))))</f>
        <v xml:space="preserve"> </v>
      </c>
      <c r="K54" s="1">
        <f>IF(C$4=0,0,(SUM(D$8:D54)/C$4))</f>
        <v>0</v>
      </c>
      <c r="L54" s="9" t="str">
        <f t="shared" si="3"/>
        <v xml:space="preserve"> </v>
      </c>
      <c r="M54" s="2" t="str">
        <f>IF(U54=2,K54,IF(W54=2,K54-SUM(M$8:M53),IF(X54=2,K54-SUM(M$8:M53),IF(X53=2,1-SUM(M$8:M53)," "))))</f>
        <v xml:space="preserve"> </v>
      </c>
      <c r="N54" s="1" t="str">
        <f t="shared" si="4"/>
        <v xml:space="preserve"> </v>
      </c>
      <c r="P54" s="3" t="str">
        <f>IF(O54="Plus",$K54,IF(O54="Basis",$K54-SUM(P$8:P53),IF(O54="Breedte",$K54-SUM(P$8:P53),IF(O53="Breedte",1-SUM(P$8:P53)," "))))</f>
        <v xml:space="preserve"> </v>
      </c>
      <c r="Q54" s="57" t="str">
        <f t="shared" si="19"/>
        <v/>
      </c>
      <c r="R54" s="179">
        <f t="shared" si="20"/>
        <v>218</v>
      </c>
      <c r="S54" s="12">
        <f t="shared" si="5"/>
        <v>214</v>
      </c>
      <c r="T54" s="18">
        <f t="shared" si="6"/>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7"/>
        <v>1</v>
      </c>
      <c r="Z54" s="12">
        <f t="shared" si="8"/>
        <v>1</v>
      </c>
      <c r="AA54" s="12">
        <f t="shared" si="9"/>
        <v>1</v>
      </c>
      <c r="AB54" s="12">
        <f t="shared" si="10"/>
        <v>1</v>
      </c>
      <c r="AD54" s="12">
        <f t="shared" si="11"/>
        <v>214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4"/>
        <v>1</v>
      </c>
      <c r="AL54" s="12">
        <f t="shared" si="15"/>
        <v>1</v>
      </c>
      <c r="AM54" s="12">
        <f t="shared" si="16"/>
        <v>1</v>
      </c>
    </row>
    <row r="55" spans="1:39" ht="12" customHeight="1" x14ac:dyDescent="0.25">
      <c r="A55" s="5">
        <f t="shared" si="0"/>
        <v>0</v>
      </c>
      <c r="B55" s="5">
        <f t="shared" si="1"/>
        <v>0</v>
      </c>
      <c r="C55" s="14">
        <f t="shared" si="17"/>
        <v>213</v>
      </c>
      <c r="F55" s="241">
        <f>VLOOKUP(C55,Blad1!$A:$E,5,0)</f>
        <v>217</v>
      </c>
      <c r="G55" s="67" t="str">
        <f t="shared" si="18"/>
        <v/>
      </c>
      <c r="H55" s="4" t="str">
        <f>IF(G55="I",$K55,IF(G55="II",$K55-SUM(H$8:H54),IF(G55="III",$K55-SUM(H$8:H54),IF(G55="IV",$K55-SUM(H$8:H54),IF(G55="V",1-SUM(H$8:H54)," ")))))</f>
        <v xml:space="preserve"> </v>
      </c>
      <c r="I55" s="68" t="str">
        <f t="shared" si="2"/>
        <v/>
      </c>
      <c r="J55" s="43" t="str">
        <f>IF(I55="A",$K55,IF(I55="B",$K55-SUM(J$8:J54),IF(I55="C",$K55-SUM(J$8:J54),IF(I55="D",$K55-SUM(J$8:J54),IF(I55="E",1-SUM(J$8:J54)," ")))))</f>
        <v xml:space="preserve"> </v>
      </c>
      <c r="K55" s="1">
        <f>IF(C$4=0,0,(SUM(D$8:D55)/C$4))</f>
        <v>0</v>
      </c>
      <c r="L55" s="9" t="str">
        <f t="shared" si="3"/>
        <v xml:space="preserve"> </v>
      </c>
      <c r="M55" s="2" t="str">
        <f>IF(U55=2,K55,IF(W55=2,K55-SUM(M$8:M54),IF(X55=2,K55-SUM(M$8:M54),IF(X54=2,1-SUM(M$8:M54)," "))))</f>
        <v xml:space="preserve"> </v>
      </c>
      <c r="N55" s="1" t="str">
        <f t="shared" si="4"/>
        <v xml:space="preserve"> </v>
      </c>
      <c r="P55" s="3" t="str">
        <f>IF(O55="Plus",$K55,IF(O55="Basis",$K55-SUM(P$8:P54),IF(O55="Breedte",$K55-SUM(P$8:P54),IF(O54="Breedte",1-SUM(P$8:P54)," "))))</f>
        <v xml:space="preserve"> </v>
      </c>
      <c r="Q55" s="57" t="str">
        <f t="shared" si="19"/>
        <v/>
      </c>
      <c r="R55" s="179">
        <f t="shared" si="20"/>
        <v>217</v>
      </c>
      <c r="S55" s="12">
        <f t="shared" si="5"/>
        <v>213</v>
      </c>
      <c r="T55" s="18">
        <f t="shared" si="6"/>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7"/>
        <v>1</v>
      </c>
      <c r="Z55" s="12">
        <f t="shared" si="8"/>
        <v>1</v>
      </c>
      <c r="AA55" s="12">
        <f t="shared" si="9"/>
        <v>1</v>
      </c>
      <c r="AB55" s="12">
        <f t="shared" si="10"/>
        <v>1</v>
      </c>
      <c r="AD55" s="12">
        <f t="shared" si="11"/>
        <v>213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4"/>
        <v>1</v>
      </c>
      <c r="AL55" s="12">
        <f t="shared" si="15"/>
        <v>1</v>
      </c>
      <c r="AM55" s="12">
        <f t="shared" si="16"/>
        <v>1</v>
      </c>
    </row>
    <row r="56" spans="1:39" ht="12" customHeight="1" x14ac:dyDescent="0.25">
      <c r="A56" s="5">
        <f t="shared" si="0"/>
        <v>0</v>
      </c>
      <c r="B56" s="5">
        <f t="shared" si="1"/>
        <v>0</v>
      </c>
      <c r="C56" s="14">
        <f t="shared" si="17"/>
        <v>212</v>
      </c>
      <c r="F56" s="241">
        <f>VLOOKUP(C56,Blad1!$A:$E,5,0)</f>
        <v>216</v>
      </c>
      <c r="G56" s="67" t="str">
        <f t="shared" si="18"/>
        <v/>
      </c>
      <c r="H56" s="4" t="str">
        <f>IF(G56="I",$K56,IF(G56="II",$K56-SUM(H$8:H55),IF(G56="III",$K56-SUM(H$8:H55),IF(G56="IV",$K56-SUM(H$8:H55),IF(G56="V",1-SUM(H$8:H55)," ")))))</f>
        <v xml:space="preserve"> </v>
      </c>
      <c r="I56" s="68" t="str">
        <f t="shared" si="2"/>
        <v/>
      </c>
      <c r="J56" s="43" t="str">
        <f>IF(I56="A",$K56,IF(I56="B",$K56-SUM(J$8:J55),IF(I56="C",$K56-SUM(J$8:J55),IF(I56="D",$K56-SUM(J$8:J55),IF(I56="E",1-SUM(J$8:J55)," ")))))</f>
        <v xml:space="preserve"> </v>
      </c>
      <c r="K56" s="1">
        <f>IF(C$4=0,0,(SUM(D$8:D56)/C$4))</f>
        <v>0</v>
      </c>
      <c r="L56" s="9" t="str">
        <f t="shared" si="3"/>
        <v xml:space="preserve"> </v>
      </c>
      <c r="M56" s="2" t="str">
        <f>IF(U56=2,K56,IF(W56=2,K56-SUM(M$8:M55),IF(X56=2,K56-SUM(M$8:M55),IF(X55=2,1-SUM(M$8:M55)," "))))</f>
        <v xml:space="preserve"> </v>
      </c>
      <c r="N56" s="1" t="str">
        <f t="shared" si="4"/>
        <v xml:space="preserve"> </v>
      </c>
      <c r="P56" s="3" t="str">
        <f>IF(O56="Plus",$K56,IF(O56="Basis",$K56-SUM(P$8:P55),IF(O56="Breedte",$K56-SUM(P$8:P55),IF(O55="Breedte",1-SUM(P$8:P55)," "))))</f>
        <v xml:space="preserve"> </v>
      </c>
      <c r="Q56" s="57" t="str">
        <f t="shared" si="19"/>
        <v/>
      </c>
      <c r="R56" s="179">
        <f t="shared" si="20"/>
        <v>216</v>
      </c>
      <c r="S56" s="12">
        <f t="shared" si="5"/>
        <v>212</v>
      </c>
      <c r="T56" s="18">
        <f t="shared" si="6"/>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7"/>
        <v>1</v>
      </c>
      <c r="Z56" s="12">
        <f t="shared" si="8"/>
        <v>1</v>
      </c>
      <c r="AA56" s="12">
        <f t="shared" si="9"/>
        <v>1</v>
      </c>
      <c r="AB56" s="12">
        <f t="shared" si="10"/>
        <v>1</v>
      </c>
      <c r="AD56" s="12">
        <f t="shared" si="11"/>
        <v>212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4"/>
        <v>1</v>
      </c>
      <c r="AL56" s="12">
        <f t="shared" si="15"/>
        <v>1</v>
      </c>
      <c r="AM56" s="12">
        <f t="shared" si="16"/>
        <v>1</v>
      </c>
    </row>
    <row r="57" spans="1:39" ht="12" customHeight="1" x14ac:dyDescent="0.25">
      <c r="A57" s="5">
        <f t="shared" si="0"/>
        <v>0</v>
      </c>
      <c r="B57" s="5">
        <f t="shared" si="1"/>
        <v>0</v>
      </c>
      <c r="C57" s="14">
        <f t="shared" si="17"/>
        <v>211</v>
      </c>
      <c r="F57" s="241">
        <f>VLOOKUP(C57,Blad1!$A:$E,5,0)</f>
        <v>216</v>
      </c>
      <c r="G57" s="67" t="str">
        <f t="shared" si="18"/>
        <v/>
      </c>
      <c r="H57" s="4" t="str">
        <f>IF(G57="I",$K57,IF(G57="II",$K57-SUM(H$8:H56),IF(G57="III",$K57-SUM(H$8:H56),IF(G57="IV",$K57-SUM(H$8:H56),IF(G57="V",1-SUM(H$8:H56)," ")))))</f>
        <v xml:space="preserve"> </v>
      </c>
      <c r="I57" s="68" t="str">
        <f t="shared" si="2"/>
        <v/>
      </c>
      <c r="J57" s="43" t="str">
        <f>IF(I57="A",$K57,IF(I57="B",$K57-SUM(J$8:J56),IF(I57="C",$K57-SUM(J$8:J56),IF(I57="D",$K57-SUM(J$8:J56),IF(I57="E",1-SUM(J$8:J56)," ")))))</f>
        <v xml:space="preserve"> </v>
      </c>
      <c r="K57" s="1">
        <f>IF(C$4=0,0,(SUM(D$8:D57)/C$4))</f>
        <v>0</v>
      </c>
      <c r="L57" s="9" t="str">
        <f t="shared" si="3"/>
        <v xml:space="preserve"> </v>
      </c>
      <c r="M57" s="2" t="str">
        <f>IF(U57=2,K57,IF(W57=2,K57-SUM(M$8:M56),IF(X57=2,K57-SUM(M$8:M56),IF(X56=2,1-SUM(M$8:M56)," "))))</f>
        <v xml:space="preserve"> </v>
      </c>
      <c r="N57" s="1" t="str">
        <f t="shared" si="4"/>
        <v xml:space="preserve"> </v>
      </c>
      <c r="P57" s="3" t="str">
        <f>IF(O57="Plus",$K57,IF(O57="Basis",$K57-SUM(P$8:P56),IF(O57="Breedte",$K57-SUM(P$8:P56),IF(O56="Breedte",1-SUM(P$8:P56)," "))))</f>
        <v xml:space="preserve"> </v>
      </c>
      <c r="Q57" s="57" t="str">
        <f t="shared" si="19"/>
        <v/>
      </c>
      <c r="R57" s="179">
        <f t="shared" si="20"/>
        <v>216</v>
      </c>
      <c r="S57" s="12">
        <f t="shared" si="5"/>
        <v>211</v>
      </c>
      <c r="T57" s="18">
        <f t="shared" si="6"/>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7"/>
        <v>1</v>
      </c>
      <c r="Z57" s="12">
        <f t="shared" si="8"/>
        <v>1</v>
      </c>
      <c r="AA57" s="12">
        <f t="shared" si="9"/>
        <v>1</v>
      </c>
      <c r="AB57" s="12">
        <f t="shared" si="10"/>
        <v>1</v>
      </c>
      <c r="AD57" s="12">
        <f t="shared" si="11"/>
        <v>211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4"/>
        <v>1</v>
      </c>
      <c r="AL57" s="12">
        <f t="shared" si="15"/>
        <v>1</v>
      </c>
      <c r="AM57" s="12">
        <f t="shared" si="16"/>
        <v>1</v>
      </c>
    </row>
    <row r="58" spans="1:39" ht="12" customHeight="1" x14ac:dyDescent="0.25">
      <c r="A58" s="5">
        <f t="shared" si="0"/>
        <v>0</v>
      </c>
      <c r="B58" s="5">
        <f t="shared" si="1"/>
        <v>0</v>
      </c>
      <c r="C58" s="14">
        <f t="shared" si="17"/>
        <v>210</v>
      </c>
      <c r="F58" s="241">
        <f>VLOOKUP(C58,Blad1!$A:$E,5,0)</f>
        <v>215</v>
      </c>
      <c r="G58" s="67" t="str">
        <f t="shared" si="18"/>
        <v/>
      </c>
      <c r="H58" s="4" t="str">
        <f>IF(G58="I",$K58,IF(G58="II",$K58-SUM(H$8:H57),IF(G58="III",$K58-SUM(H$8:H57),IF(G58="IV",$K58-SUM(H$8:H57),IF(G58="V",1-SUM(H$8:H57)," ")))))</f>
        <v xml:space="preserve"> </v>
      </c>
      <c r="I58" s="68" t="str">
        <f t="shared" si="2"/>
        <v/>
      </c>
      <c r="J58" s="43" t="str">
        <f>IF(I58="A",$K58,IF(I58="B",$K58-SUM(J$8:J57),IF(I58="C",$K58-SUM(J$8:J57),IF(I58="D",$K58-SUM(J$8:J57),IF(I58="E",1-SUM(J$8:J57)," ")))))</f>
        <v xml:space="preserve"> </v>
      </c>
      <c r="K58" s="1">
        <f>IF(C$4=0,0,(SUM(D$8:D58)/C$4))</f>
        <v>0</v>
      </c>
      <c r="L58" s="9" t="str">
        <f t="shared" si="3"/>
        <v xml:space="preserve"> </v>
      </c>
      <c r="M58" s="2" t="str">
        <f>IF(U58=2,K58,IF(W58=2,K58-SUM(M$8:M57),IF(X58=2,K58-SUM(M$8:M57),IF(X57=2,1-SUM(M$8:M57)," "))))</f>
        <v xml:space="preserve"> </v>
      </c>
      <c r="N58" s="1" t="str">
        <f t="shared" si="4"/>
        <v xml:space="preserve"> </v>
      </c>
      <c r="P58" s="3" t="str">
        <f>IF(O58="Plus",$K58,IF(O58="Basis",$K58-SUM(P$8:P57),IF(O58="Breedte",$K58-SUM(P$8:P57),IF(O57="Breedte",1-SUM(P$8:P57)," "))))</f>
        <v xml:space="preserve"> </v>
      </c>
      <c r="Q58" s="57" t="str">
        <f t="shared" si="19"/>
        <v/>
      </c>
      <c r="R58" s="179">
        <f t="shared" si="20"/>
        <v>215</v>
      </c>
      <c r="S58" s="12">
        <f t="shared" si="5"/>
        <v>210</v>
      </c>
      <c r="T58" s="18">
        <f t="shared" si="6"/>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7"/>
        <v>1</v>
      </c>
      <c r="Z58" s="12">
        <f t="shared" si="8"/>
        <v>1</v>
      </c>
      <c r="AA58" s="12">
        <f t="shared" si="9"/>
        <v>1</v>
      </c>
      <c r="AB58" s="12">
        <f t="shared" si="10"/>
        <v>1</v>
      </c>
      <c r="AD58" s="12">
        <f t="shared" si="11"/>
        <v>210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4"/>
        <v>1</v>
      </c>
      <c r="AL58" s="12">
        <f t="shared" si="15"/>
        <v>1</v>
      </c>
      <c r="AM58" s="12">
        <f t="shared" si="16"/>
        <v>1</v>
      </c>
    </row>
    <row r="59" spans="1:39" ht="12" customHeight="1" x14ac:dyDescent="0.25">
      <c r="A59" s="5">
        <f t="shared" si="0"/>
        <v>0</v>
      </c>
      <c r="B59" s="5">
        <f t="shared" si="1"/>
        <v>0</v>
      </c>
      <c r="C59" s="14">
        <f t="shared" si="17"/>
        <v>209</v>
      </c>
      <c r="F59" s="241">
        <f>VLOOKUP(C59,Blad1!$A:$E,5,0)</f>
        <v>215</v>
      </c>
      <c r="G59" s="67" t="str">
        <f t="shared" si="18"/>
        <v/>
      </c>
      <c r="H59" s="4" t="str">
        <f>IF(G59="I",$K59,IF(G59="II",$K59-SUM(H$8:H58),IF(G59="III",$K59-SUM(H$8:H58),IF(G59="IV",$K59-SUM(H$8:H58),IF(G59="V",1-SUM(H$8:H58)," ")))))</f>
        <v xml:space="preserve"> </v>
      </c>
      <c r="I59" s="68" t="str">
        <f t="shared" si="2"/>
        <v/>
      </c>
      <c r="J59" s="43" t="str">
        <f>IF(I59="A",$K59,IF(I59="B",$K59-SUM(J$8:J58),IF(I59="C",$K59-SUM(J$8:J58),IF(I59="D",$K59-SUM(J$8:J58),IF(I59="E",1-SUM(J$8:J58)," ")))))</f>
        <v xml:space="preserve"> </v>
      </c>
      <c r="K59" s="1">
        <f>IF(C$4=0,0,(SUM(D$8:D59)/C$4))</f>
        <v>0</v>
      </c>
      <c r="L59" s="9" t="str">
        <f t="shared" si="3"/>
        <v xml:space="preserve"> </v>
      </c>
      <c r="M59" s="2" t="str">
        <f>IF(U59=2,K59,IF(W59=2,K59-SUM(M$8:M58),IF(X59=2,K59-SUM(M$8:M58),IF(X58=2,1-SUM(M$8:M58)," "))))</f>
        <v xml:space="preserve"> </v>
      </c>
      <c r="N59" s="1" t="str">
        <f t="shared" si="4"/>
        <v xml:space="preserve"> </v>
      </c>
      <c r="P59" s="3" t="str">
        <f>IF(O59="Plus",$K59,IF(O59="Basis",$K59-SUM(P$8:P58),IF(O59="Breedte",$K59-SUM(P$8:P58),IF(O58="Breedte",1-SUM(P$8:P58)," "))))</f>
        <v xml:space="preserve"> </v>
      </c>
      <c r="Q59" s="57" t="str">
        <f t="shared" si="19"/>
        <v/>
      </c>
      <c r="R59" s="179">
        <f t="shared" si="20"/>
        <v>215</v>
      </c>
      <c r="S59" s="12">
        <f t="shared" si="5"/>
        <v>209</v>
      </c>
      <c r="T59" s="18">
        <f t="shared" si="6"/>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7"/>
        <v>1</v>
      </c>
      <c r="Z59" s="12">
        <f t="shared" si="8"/>
        <v>1</v>
      </c>
      <c r="AA59" s="12">
        <f t="shared" si="9"/>
        <v>1</v>
      </c>
      <c r="AB59" s="12">
        <f t="shared" si="10"/>
        <v>1</v>
      </c>
      <c r="AD59" s="12">
        <f t="shared" si="11"/>
        <v>209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4"/>
        <v>1</v>
      </c>
      <c r="AL59" s="12">
        <f t="shared" si="15"/>
        <v>1</v>
      </c>
      <c r="AM59" s="12">
        <f t="shared" si="16"/>
        <v>1</v>
      </c>
    </row>
    <row r="60" spans="1:39" ht="12" customHeight="1" x14ac:dyDescent="0.25">
      <c r="A60" s="5">
        <f t="shared" si="0"/>
        <v>0</v>
      </c>
      <c r="B60" s="5">
        <f t="shared" si="1"/>
        <v>0</v>
      </c>
      <c r="C60" s="14">
        <f t="shared" si="17"/>
        <v>208</v>
      </c>
      <c r="F60" s="241">
        <f>VLOOKUP(C60,Blad1!$A:$E,5,0)</f>
        <v>214</v>
      </c>
      <c r="G60" s="67" t="str">
        <f t="shared" si="18"/>
        <v/>
      </c>
      <c r="H60" s="4" t="str">
        <f>IF(G60="I",$K60,IF(G60="II",$K60-SUM(H$8:H59),IF(G60="III",$K60-SUM(H$8:H59),IF(G60="IV",$K60-SUM(H$8:H59),IF(G60="V",1-SUM(H$8:H59)," ")))))</f>
        <v xml:space="preserve"> </v>
      </c>
      <c r="I60" s="68" t="str">
        <f t="shared" si="2"/>
        <v/>
      </c>
      <c r="J60" s="43" t="str">
        <f>IF(I60="A",$K60,IF(I60="B",$K60-SUM(J$8:J59),IF(I60="C",$K60-SUM(J$8:J59),IF(I60="D",$K60-SUM(J$8:J59),IF(I60="E",1-SUM(J$8:J59)," ")))))</f>
        <v xml:space="preserve"> </v>
      </c>
      <c r="K60" s="1">
        <f>IF(C$4=0,0,(SUM(D$8:D60)/C$4))</f>
        <v>0</v>
      </c>
      <c r="L60" s="9" t="str">
        <f t="shared" si="3"/>
        <v xml:space="preserve"> </v>
      </c>
      <c r="M60" s="2" t="str">
        <f>IF(U60=2,K60,IF(W60=2,K60-SUM(M$8:M59),IF(X60=2,K60-SUM(M$8:M59),IF(X59=2,1-SUM(M$8:M59)," "))))</f>
        <v xml:space="preserve"> </v>
      </c>
      <c r="N60" s="1" t="str">
        <f t="shared" si="4"/>
        <v xml:space="preserve"> </v>
      </c>
      <c r="P60" s="3" t="str">
        <f>IF(O60="Plus",$K60,IF(O60="Basis",$K60-SUM(P$8:P59),IF(O60="Breedte",$K60-SUM(P$8:P59),IF(O59="Breedte",1-SUM(P$8:P59)," "))))</f>
        <v xml:space="preserve"> </v>
      </c>
      <c r="Q60" s="57" t="str">
        <f t="shared" si="19"/>
        <v/>
      </c>
      <c r="R60" s="179">
        <f t="shared" si="20"/>
        <v>214</v>
      </c>
      <c r="S60" s="12">
        <f t="shared" si="5"/>
        <v>208</v>
      </c>
      <c r="T60" s="18">
        <f t="shared" si="6"/>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7"/>
        <v>1</v>
      </c>
      <c r="Z60" s="12">
        <f t="shared" si="8"/>
        <v>1</v>
      </c>
      <c r="AA60" s="12">
        <f t="shared" si="9"/>
        <v>1</v>
      </c>
      <c r="AB60" s="12">
        <f t="shared" si="10"/>
        <v>1</v>
      </c>
      <c r="AD60" s="12">
        <f t="shared" si="11"/>
        <v>208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4"/>
        <v>1</v>
      </c>
      <c r="AL60" s="12">
        <f t="shared" si="15"/>
        <v>1</v>
      </c>
      <c r="AM60" s="12">
        <f t="shared" si="16"/>
        <v>1</v>
      </c>
    </row>
    <row r="61" spans="1:39" ht="12" customHeight="1" x14ac:dyDescent="0.25">
      <c r="A61" s="5">
        <f t="shared" si="0"/>
        <v>0</v>
      </c>
      <c r="B61" s="5">
        <f t="shared" si="1"/>
        <v>0</v>
      </c>
      <c r="C61" s="14">
        <f t="shared" si="17"/>
        <v>207</v>
      </c>
      <c r="F61" s="241">
        <f>VLOOKUP(C61,Blad1!$A:$E,5,0)</f>
        <v>214</v>
      </c>
      <c r="G61" s="67" t="str">
        <f t="shared" si="18"/>
        <v/>
      </c>
      <c r="H61" s="4" t="str">
        <f>IF(G61="I",$K61,IF(G61="II",$K61-SUM(H$8:H60),IF(G61="III",$K61-SUM(H$8:H60),IF(G61="IV",$K61-SUM(H$8:H60),IF(G61="V",1-SUM(H$8:H60)," ")))))</f>
        <v xml:space="preserve"> </v>
      </c>
      <c r="I61" s="68" t="str">
        <f t="shared" si="2"/>
        <v/>
      </c>
      <c r="J61" s="43" t="str">
        <f>IF(I61="A",$K61,IF(I61="B",$K61-SUM(J$8:J60),IF(I61="C",$K61-SUM(J$8:J60),IF(I61="D",$K61-SUM(J$8:J60),IF(I61="E",1-SUM(J$8:J60)," ")))))</f>
        <v xml:space="preserve"> </v>
      </c>
      <c r="K61" s="1">
        <f>IF(C$4=0,0,(SUM(D$8:D61)/C$4))</f>
        <v>0</v>
      </c>
      <c r="L61" s="9" t="str">
        <f t="shared" si="3"/>
        <v xml:space="preserve"> </v>
      </c>
      <c r="M61" s="2" t="str">
        <f>IF(U61=2,K61,IF(W61=2,K61-SUM(M$8:M60),IF(X61=2,K61-SUM(M$8:M60),IF(X60=2,1-SUM(M$8:M60)," "))))</f>
        <v xml:space="preserve"> </v>
      </c>
      <c r="N61" s="1" t="str">
        <f t="shared" si="4"/>
        <v xml:space="preserve"> </v>
      </c>
      <c r="P61" s="3" t="str">
        <f>IF(O61="Plus",$K61,IF(O61="Basis",$K61-SUM(P$8:P60),IF(O61="Breedte",$K61-SUM(P$8:P60),IF(O60="Breedte",1-SUM(P$8:P60)," "))))</f>
        <v xml:space="preserve"> </v>
      </c>
      <c r="Q61" s="57" t="str">
        <f t="shared" si="19"/>
        <v/>
      </c>
      <c r="R61" s="179">
        <f t="shared" si="20"/>
        <v>214</v>
      </c>
      <c r="S61" s="12">
        <f t="shared" si="5"/>
        <v>207</v>
      </c>
      <c r="T61" s="18">
        <f t="shared" si="6"/>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7"/>
        <v>1</v>
      </c>
      <c r="Z61" s="12">
        <f t="shared" si="8"/>
        <v>1</v>
      </c>
      <c r="AA61" s="12">
        <f t="shared" si="9"/>
        <v>1</v>
      </c>
      <c r="AB61" s="12">
        <f t="shared" si="10"/>
        <v>1</v>
      </c>
      <c r="AD61" s="12">
        <f t="shared" si="11"/>
        <v>207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4"/>
        <v>1</v>
      </c>
      <c r="AL61" s="12">
        <f t="shared" si="15"/>
        <v>1</v>
      </c>
      <c r="AM61" s="12">
        <f t="shared" si="16"/>
        <v>1</v>
      </c>
    </row>
    <row r="62" spans="1:39" ht="12" customHeight="1" x14ac:dyDescent="0.25">
      <c r="A62" s="5">
        <f t="shared" si="0"/>
        <v>0</v>
      </c>
      <c r="B62" s="5">
        <f t="shared" si="1"/>
        <v>0</v>
      </c>
      <c r="C62" s="14">
        <f t="shared" si="17"/>
        <v>206</v>
      </c>
      <c r="F62" s="241">
        <f>VLOOKUP(C62,Blad1!$A:$E,5,0)</f>
        <v>213</v>
      </c>
      <c r="G62" s="67" t="str">
        <f t="shared" si="18"/>
        <v/>
      </c>
      <c r="H62" s="4" t="str">
        <f>IF(G62="I",$K62,IF(G62="II",$K62-SUM(H$8:H61),IF(G62="III",$K62-SUM(H$8:H61),IF(G62="IV",$K62-SUM(H$8:H61),IF(G62="V",1-SUM(H$8:H61)," ")))))</f>
        <v xml:space="preserve"> </v>
      </c>
      <c r="I62" s="68" t="str">
        <f t="shared" si="2"/>
        <v/>
      </c>
      <c r="J62" s="43" t="str">
        <f>IF(I62="A",$K62,IF(I62="B",$K62-SUM(J$8:J61),IF(I62="C",$K62-SUM(J$8:J61),IF(I62="D",$K62-SUM(J$8:J61),IF(I62="E",1-SUM(J$8:J61)," ")))))</f>
        <v xml:space="preserve"> </v>
      </c>
      <c r="K62" s="1">
        <f>IF(C$4=0,0,(SUM(D$8:D62)/C$4))</f>
        <v>0</v>
      </c>
      <c r="L62" s="9" t="str">
        <f t="shared" si="3"/>
        <v xml:space="preserve"> </v>
      </c>
      <c r="M62" s="2" t="str">
        <f>IF(U62=2,K62,IF(W62=2,K62-SUM(M$8:M61),IF(X62=2,K62-SUM(M$8:M61),IF(X61=2,1-SUM(M$8:M61)," "))))</f>
        <v xml:space="preserve"> </v>
      </c>
      <c r="N62" s="1" t="str">
        <f t="shared" si="4"/>
        <v xml:space="preserve"> </v>
      </c>
      <c r="P62" s="3" t="str">
        <f>IF(O62="Plus",$K62,IF(O62="Basis",$K62-SUM(P$8:P61),IF(O62="Breedte",$K62-SUM(P$8:P61),IF(O61="Breedte",1-SUM(P$8:P61)," "))))</f>
        <v xml:space="preserve"> </v>
      </c>
      <c r="Q62" s="57" t="str">
        <f t="shared" si="19"/>
        <v/>
      </c>
      <c r="R62" s="179">
        <f t="shared" si="20"/>
        <v>213</v>
      </c>
      <c r="S62" s="12">
        <f t="shared" si="5"/>
        <v>206</v>
      </c>
      <c r="T62" s="18">
        <f t="shared" si="6"/>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7"/>
        <v>1</v>
      </c>
      <c r="Z62" s="12">
        <f t="shared" si="8"/>
        <v>1</v>
      </c>
      <c r="AA62" s="12">
        <f t="shared" si="9"/>
        <v>1</v>
      </c>
      <c r="AB62" s="12">
        <f t="shared" si="10"/>
        <v>1</v>
      </c>
      <c r="AD62" s="12">
        <f t="shared" si="11"/>
        <v>206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4"/>
        <v>1</v>
      </c>
      <c r="AL62" s="12">
        <f t="shared" si="15"/>
        <v>1</v>
      </c>
      <c r="AM62" s="12">
        <f t="shared" si="16"/>
        <v>1</v>
      </c>
    </row>
    <row r="63" spans="1:39" ht="12" customHeight="1" x14ac:dyDescent="0.25">
      <c r="A63" s="5">
        <f t="shared" si="0"/>
        <v>0</v>
      </c>
      <c r="B63" s="5">
        <f t="shared" si="1"/>
        <v>20</v>
      </c>
      <c r="C63" s="14">
        <f t="shared" si="17"/>
        <v>205</v>
      </c>
      <c r="F63" s="241">
        <f>VLOOKUP(C63,Blad1!$A:$E,5,0)</f>
        <v>213</v>
      </c>
      <c r="G63" s="67" t="str">
        <f t="shared" si="18"/>
        <v>I</v>
      </c>
      <c r="H63" s="4">
        <f>IF(G63="I",$K63,IF(G63="II",$K63-SUM(H$8:H62),IF(G63="III",$K63-SUM(H$8:H62),IF(G63="IV",$K63-SUM(H$8:H62),IF(G63="V",1-SUM(H$8:H62)," ")))))</f>
        <v>0</v>
      </c>
      <c r="I63" s="68" t="str">
        <f t="shared" si="2"/>
        <v/>
      </c>
      <c r="J63" s="43" t="str">
        <f>IF(I63="A",$K63,IF(I63="B",$K63-SUM(J$8:J62),IF(I63="C",$K63-SUM(J$8:J62),IF(I63="D",$K63-SUM(J$8:J62),IF(I63="E",1-SUM(J$8:J62)," ")))))</f>
        <v xml:space="preserve"> </v>
      </c>
      <c r="K63" s="1">
        <f>IF(C$4=0,0,(SUM(D$8:D63)/C$4))</f>
        <v>0</v>
      </c>
      <c r="L63" s="9" t="str">
        <f t="shared" si="3"/>
        <v xml:space="preserve"> </v>
      </c>
      <c r="M63" s="2" t="str">
        <f>IF(U63=2,K63,IF(W63=2,K63-SUM(M$8:M62),IF(X63=2,K63-SUM(M$8:M62),IF(X62=2,1-SUM(M$8:M62)," "))))</f>
        <v xml:space="preserve"> </v>
      </c>
      <c r="N63" s="1" t="str">
        <f t="shared" si="4"/>
        <v xml:space="preserve"> </v>
      </c>
      <c r="P63" s="3" t="str">
        <f>IF(O63="Plus",$K63,IF(O63="Basis",$K63-SUM(P$8:P62),IF(O63="Breedte",$K63-SUM(P$8:P62),IF(O62="Breedte",1-SUM(P$8:P62)," "))))</f>
        <v xml:space="preserve"> </v>
      </c>
      <c r="Q63" s="57" t="str">
        <f t="shared" si="19"/>
        <v/>
      </c>
      <c r="R63" s="179">
        <f t="shared" si="20"/>
        <v>213</v>
      </c>
      <c r="S63" s="12">
        <f t="shared" si="5"/>
        <v>205</v>
      </c>
      <c r="T63" s="18">
        <f t="shared" si="6"/>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7"/>
        <v>1</v>
      </c>
      <c r="Z63" s="12">
        <f t="shared" si="8"/>
        <v>1</v>
      </c>
      <c r="AA63" s="12">
        <f t="shared" si="9"/>
        <v>1</v>
      </c>
      <c r="AB63" s="12">
        <f t="shared" si="10"/>
        <v>1</v>
      </c>
      <c r="AD63" s="12">
        <f t="shared" si="11"/>
        <v>205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4"/>
        <v>1</v>
      </c>
      <c r="AL63" s="12">
        <f t="shared" si="15"/>
        <v>1</v>
      </c>
      <c r="AM63" s="12">
        <f t="shared" si="16"/>
        <v>1</v>
      </c>
    </row>
    <row r="64" spans="1:39" ht="12" customHeight="1" x14ac:dyDescent="0.25">
      <c r="A64" s="5">
        <f t="shared" si="0"/>
        <v>0</v>
      </c>
      <c r="B64" s="5">
        <f t="shared" si="1"/>
        <v>0</v>
      </c>
      <c r="C64" s="14">
        <f t="shared" si="17"/>
        <v>204</v>
      </c>
      <c r="F64" s="241">
        <f>VLOOKUP(C64,Blad1!$A:$E,5,0)</f>
        <v>212</v>
      </c>
      <c r="G64" s="67" t="str">
        <f t="shared" si="18"/>
        <v/>
      </c>
      <c r="H64" s="4" t="str">
        <f>IF(G64="I",$K64,IF(G64="II",$K64-SUM(H$8:H63),IF(G64="III",$K64-SUM(H$8:H63),IF(G64="IV",$K64-SUM(H$8:H63),IF(G64="V",1-SUM(H$8:H63)," ")))))</f>
        <v xml:space="preserve"> </v>
      </c>
      <c r="I64" s="68" t="str">
        <f t="shared" si="2"/>
        <v/>
      </c>
      <c r="J64" s="43" t="str">
        <f>IF(I64="A",$K64,IF(I64="B",$K64-SUM(J$8:J63),IF(I64="C",$K64-SUM(J$8:J63),IF(I64="D",$K64-SUM(J$8:J63),IF(I64="E",1-SUM(J$8:J63)," ")))))</f>
        <v xml:space="preserve"> </v>
      </c>
      <c r="K64" s="1">
        <f>IF(C$4=0,0,(SUM(D$8:D64)/C$4))</f>
        <v>0</v>
      </c>
      <c r="L64" s="9" t="str">
        <f t="shared" si="3"/>
        <v xml:space="preserve"> </v>
      </c>
      <c r="M64" s="2" t="str">
        <f>IF(U64=2,K64,IF(W64=2,K64-SUM(M$8:M63),IF(X64=2,K64-SUM(M$8:M63),IF(X63=2,1-SUM(M$8:M63)," "))))</f>
        <v xml:space="preserve"> </v>
      </c>
      <c r="N64" s="1" t="str">
        <f t="shared" si="4"/>
        <v xml:space="preserve"> </v>
      </c>
      <c r="P64" s="3" t="str">
        <f>IF(O64="Plus",$K64,IF(O64="Basis",$K64-SUM(P$8:P63),IF(O64="Breedte",$K64-SUM(P$8:P63),IF(O63="Breedte",1-SUM(P$8:P63)," "))))</f>
        <v xml:space="preserve"> </v>
      </c>
      <c r="Q64" s="57" t="str">
        <f t="shared" si="19"/>
        <v/>
      </c>
      <c r="R64" s="179">
        <f t="shared" si="20"/>
        <v>212</v>
      </c>
      <c r="S64" s="12">
        <f t="shared" si="5"/>
        <v>204</v>
      </c>
      <c r="T64" s="18">
        <f t="shared" si="6"/>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7"/>
        <v>1</v>
      </c>
      <c r="Z64" s="12">
        <f t="shared" si="8"/>
        <v>1</v>
      </c>
      <c r="AA64" s="12">
        <f t="shared" si="9"/>
        <v>1</v>
      </c>
      <c r="AB64" s="12">
        <f t="shared" si="10"/>
        <v>1</v>
      </c>
      <c r="AD64" s="12">
        <f t="shared" si="11"/>
        <v>204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4"/>
        <v>1</v>
      </c>
      <c r="AL64" s="12">
        <f t="shared" si="15"/>
        <v>1</v>
      </c>
      <c r="AM64" s="12">
        <f t="shared" si="16"/>
        <v>1</v>
      </c>
    </row>
    <row r="65" spans="1:39" ht="12" customHeight="1" x14ac:dyDescent="0.25">
      <c r="A65" s="5">
        <f t="shared" si="0"/>
        <v>0</v>
      </c>
      <c r="B65" s="5">
        <f t="shared" si="1"/>
        <v>0</v>
      </c>
      <c r="C65" s="14">
        <f t="shared" si="17"/>
        <v>203</v>
      </c>
      <c r="F65" s="241">
        <f>VLOOKUP(C65,Blad1!$A:$E,5,0)</f>
        <v>211</v>
      </c>
      <c r="G65" s="67" t="str">
        <f t="shared" si="18"/>
        <v/>
      </c>
      <c r="H65" s="4" t="str">
        <f>IF(G65="I",$K65,IF(G65="II",$K65-SUM(H$8:H64),IF(G65="III",$K65-SUM(H$8:H64),IF(G65="IV",$K65-SUM(H$8:H64),IF(G65="V",1-SUM(H$8:H64)," ")))))</f>
        <v xml:space="preserve"> </v>
      </c>
      <c r="I65" s="68" t="str">
        <f t="shared" si="2"/>
        <v/>
      </c>
      <c r="J65" s="43" t="str">
        <f>IF(I65="A",$K65,IF(I65="B",$K65-SUM(J$8:J64),IF(I65="C",$K65-SUM(J$8:J64),IF(I65="D",$K65-SUM(J$8:J64),IF(I65="E",1-SUM(J$8:J64)," ")))))</f>
        <v xml:space="preserve"> </v>
      </c>
      <c r="K65" s="1">
        <f>IF(C$4=0,0,(SUM(D$8:D65)/C$4))</f>
        <v>0</v>
      </c>
      <c r="L65" s="9" t="str">
        <f t="shared" si="3"/>
        <v xml:space="preserve"> </v>
      </c>
      <c r="M65" s="2" t="str">
        <f>IF(U65=2,K65,IF(W65=2,K65-SUM(M$8:M64),IF(X65=2,K65-SUM(M$8:M64),IF(X64=2,1-SUM(M$8:M64)," "))))</f>
        <v xml:space="preserve"> </v>
      </c>
      <c r="N65" s="1" t="str">
        <f t="shared" si="4"/>
        <v xml:space="preserve"> </v>
      </c>
      <c r="P65" s="3" t="str">
        <f>IF(O65="Plus",$K65,IF(O65="Basis",$K65-SUM(P$8:P64),IF(O65="Breedte",$K65-SUM(P$8:P64),IF(O64="Breedte",1-SUM(P$8:P64)," "))))</f>
        <v xml:space="preserve"> </v>
      </c>
      <c r="Q65" s="57" t="str">
        <f t="shared" si="19"/>
        <v/>
      </c>
      <c r="R65" s="179">
        <f t="shared" si="20"/>
        <v>211</v>
      </c>
      <c r="S65" s="12">
        <f t="shared" si="5"/>
        <v>203</v>
      </c>
      <c r="T65" s="18">
        <f t="shared" si="6"/>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7"/>
        <v>1</v>
      </c>
      <c r="Z65" s="12">
        <f t="shared" si="8"/>
        <v>1</v>
      </c>
      <c r="AA65" s="12">
        <f t="shared" si="9"/>
        <v>1</v>
      </c>
      <c r="AB65" s="12">
        <f t="shared" si="10"/>
        <v>1</v>
      </c>
      <c r="AD65" s="12">
        <f t="shared" si="11"/>
        <v>203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4"/>
        <v>1</v>
      </c>
      <c r="AL65" s="12">
        <f t="shared" si="15"/>
        <v>1</v>
      </c>
      <c r="AM65" s="12">
        <f t="shared" si="16"/>
        <v>1</v>
      </c>
    </row>
    <row r="66" spans="1:39" ht="12" customHeight="1" x14ac:dyDescent="0.25">
      <c r="A66" s="5">
        <f t="shared" si="0"/>
        <v>0</v>
      </c>
      <c r="B66" s="5">
        <f t="shared" si="1"/>
        <v>0</v>
      </c>
      <c r="C66" s="14">
        <f t="shared" si="17"/>
        <v>202</v>
      </c>
      <c r="F66" s="241">
        <f>VLOOKUP(C66,Blad1!$A:$E,5,0)</f>
        <v>211</v>
      </c>
      <c r="G66" s="67" t="str">
        <f t="shared" si="18"/>
        <v/>
      </c>
      <c r="H66" s="4" t="str">
        <f>IF(G66="I",$K66,IF(G66="II",$K66-SUM(H$8:H65),IF(G66="III",$K66-SUM(H$8:H65),IF(G66="IV",$K66-SUM(H$8:H65),IF(G66="V",1-SUM(H$8:H65)," ")))))</f>
        <v xml:space="preserve"> </v>
      </c>
      <c r="I66" s="68" t="str">
        <f t="shared" si="2"/>
        <v/>
      </c>
      <c r="J66" s="43" t="str">
        <f>IF(I66="A",$K66,IF(I66="B",$K66-SUM(J$8:J65),IF(I66="C",$K66-SUM(J$8:J65),IF(I66="D",$K66-SUM(J$8:J65),IF(I66="E",1-SUM(J$8:J65)," ")))))</f>
        <v xml:space="preserve"> </v>
      </c>
      <c r="K66" s="1">
        <f>IF(C$4=0,0,(SUM(D$8:D66)/C$4))</f>
        <v>0</v>
      </c>
      <c r="L66" s="9" t="str">
        <f t="shared" si="3"/>
        <v xml:space="preserve"> </v>
      </c>
      <c r="M66" s="2" t="str">
        <f>IF(U66=2,K66,IF(W66=2,K66-SUM(M$8:M65),IF(X66=2,K66-SUM(M$8:M65),IF(X65=2,1-SUM(M$8:M65)," "))))</f>
        <v xml:space="preserve"> </v>
      </c>
      <c r="N66" s="1" t="str">
        <f t="shared" si="4"/>
        <v xml:space="preserve"> </v>
      </c>
      <c r="P66" s="3" t="str">
        <f>IF(O66="Plus",$K66,IF(O66="Basis",$K66-SUM(P$8:P65),IF(O66="Breedte",$K66-SUM(P$8:P65),IF(O65="Breedte",1-SUM(P$8:P65)," "))))</f>
        <v xml:space="preserve"> </v>
      </c>
      <c r="Q66" s="57" t="str">
        <f t="shared" si="19"/>
        <v/>
      </c>
      <c r="R66" s="179">
        <f t="shared" si="20"/>
        <v>211</v>
      </c>
      <c r="S66" s="12">
        <f t="shared" si="5"/>
        <v>202</v>
      </c>
      <c r="T66" s="18">
        <f t="shared" si="6"/>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7"/>
        <v>1</v>
      </c>
      <c r="Z66" s="12">
        <f t="shared" si="8"/>
        <v>1</v>
      </c>
      <c r="AA66" s="12">
        <f t="shared" si="9"/>
        <v>1</v>
      </c>
      <c r="AB66" s="12">
        <f t="shared" si="10"/>
        <v>1</v>
      </c>
      <c r="AD66" s="12">
        <f t="shared" si="11"/>
        <v>202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4"/>
        <v>1</v>
      </c>
      <c r="AL66" s="12">
        <f t="shared" si="15"/>
        <v>1</v>
      </c>
      <c r="AM66" s="12">
        <f t="shared" si="16"/>
        <v>1</v>
      </c>
    </row>
    <row r="67" spans="1:39" ht="12" customHeight="1" x14ac:dyDescent="0.25">
      <c r="A67" s="5">
        <f t="shared" si="0"/>
        <v>0</v>
      </c>
      <c r="B67" s="5">
        <f t="shared" si="1"/>
        <v>0</v>
      </c>
      <c r="C67" s="14">
        <f t="shared" si="17"/>
        <v>201</v>
      </c>
      <c r="F67" s="241">
        <f>VLOOKUP(C67,Blad1!$A:$E,5,0)</f>
        <v>210</v>
      </c>
      <c r="G67" s="67" t="str">
        <f t="shared" si="18"/>
        <v/>
      </c>
      <c r="H67" s="4" t="str">
        <f>IF(G67="I",$K67,IF(G67="II",$K67-SUM(H$8:H66),IF(G67="III",$K67-SUM(H$8:H66),IF(G67="IV",$K67-SUM(H$8:H66),IF(G67="V",1-SUM(H$8:H66)," ")))))</f>
        <v xml:space="preserve"> </v>
      </c>
      <c r="I67" s="68" t="str">
        <f t="shared" si="2"/>
        <v/>
      </c>
      <c r="J67" s="43" t="str">
        <f>IF(I67="A",$K67,IF(I67="B",$K67-SUM(J$8:J66),IF(I67="C",$K67-SUM(J$8:J66),IF(I67="D",$K67-SUM(J$8:J66),IF(I67="E",1-SUM(J$8:J66)," ")))))</f>
        <v xml:space="preserve"> </v>
      </c>
      <c r="K67" s="1">
        <f>IF(C$4=0,0,(SUM(D$8:D67)/C$4))</f>
        <v>0</v>
      </c>
      <c r="L67" s="9" t="str">
        <f t="shared" si="3"/>
        <v xml:space="preserve"> </v>
      </c>
      <c r="M67" s="2" t="str">
        <f>IF(U67=2,K67,IF(W67=2,K67-SUM(M$8:M66),IF(X67=2,K67-SUM(M$8:M66),IF(X66=2,1-SUM(M$8:M66)," "))))</f>
        <v xml:space="preserve"> </v>
      </c>
      <c r="N67" s="1" t="str">
        <f t="shared" si="4"/>
        <v xml:space="preserve"> </v>
      </c>
      <c r="P67" s="3" t="str">
        <f>IF(O67="Plus",$K67,IF(O67="Basis",$K67-SUM(P$8:P66),IF(O67="Breedte",$K67-SUM(P$8:P66),IF(O66="Breedte",1-SUM(P$8:P66)," "))))</f>
        <v xml:space="preserve"> </v>
      </c>
      <c r="Q67" s="57" t="str">
        <f t="shared" si="19"/>
        <v/>
      </c>
      <c r="R67" s="179">
        <f t="shared" si="20"/>
        <v>210</v>
      </c>
      <c r="S67" s="12">
        <f t="shared" si="5"/>
        <v>201</v>
      </c>
      <c r="T67" s="18">
        <f t="shared" si="6"/>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7"/>
        <v>1</v>
      </c>
      <c r="Z67" s="12">
        <f t="shared" si="8"/>
        <v>1</v>
      </c>
      <c r="AA67" s="12">
        <f t="shared" si="9"/>
        <v>1</v>
      </c>
      <c r="AB67" s="12">
        <f t="shared" si="10"/>
        <v>1</v>
      </c>
      <c r="AD67" s="12">
        <f t="shared" si="11"/>
        <v>201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4"/>
        <v>1</v>
      </c>
      <c r="AL67" s="12">
        <f t="shared" si="15"/>
        <v>1</v>
      </c>
      <c r="AM67" s="12">
        <f t="shared" si="16"/>
        <v>1</v>
      </c>
    </row>
    <row r="68" spans="1:39" ht="12" customHeight="1" x14ac:dyDescent="0.25">
      <c r="A68" s="5">
        <f t="shared" si="0"/>
        <v>0</v>
      </c>
      <c r="B68" s="5">
        <f t="shared" si="1"/>
        <v>0</v>
      </c>
      <c r="C68" s="14">
        <f t="shared" si="17"/>
        <v>200</v>
      </c>
      <c r="F68" s="241">
        <f>VLOOKUP(C68,Blad1!$A:$E,5,0)</f>
        <v>210</v>
      </c>
      <c r="G68" s="67" t="str">
        <f t="shared" si="18"/>
        <v/>
      </c>
      <c r="H68" s="4" t="str">
        <f>IF(G68="I",$K68,IF(G68="II",$K68-SUM(H$8:H67),IF(G68="III",$K68-SUM(H$8:H67),IF(G68="IV",$K68-SUM(H$8:H67),IF(G68="V",1-SUM(H$8:H67)," ")))))</f>
        <v xml:space="preserve"> </v>
      </c>
      <c r="I68" s="68" t="str">
        <f t="shared" si="2"/>
        <v/>
      </c>
      <c r="J68" s="43" t="str">
        <f>IF(I68="A",$K68,IF(I68="B",$K68-SUM(J$8:J67),IF(I68="C",$K68-SUM(J$8:J67),IF(I68="D",$K68-SUM(J$8:J67),IF(I68="E",1-SUM(J$8:J67)," ")))))</f>
        <v xml:space="preserve"> </v>
      </c>
      <c r="K68" s="1">
        <f>IF(C$4=0,0,(SUM(D$8:D68)/C$4))</f>
        <v>0</v>
      </c>
      <c r="L68" s="9" t="str">
        <f t="shared" si="3"/>
        <v xml:space="preserve"> </v>
      </c>
      <c r="M68" s="2" t="str">
        <f>IF(U68=2,K68,IF(W68=2,K68-SUM(M$8:M67),IF(X68=2,K68-SUM(M$8:M67),IF(X67=2,1-SUM(M$8:M67)," "))))</f>
        <v xml:space="preserve"> </v>
      </c>
      <c r="N68" s="1" t="str">
        <f t="shared" si="4"/>
        <v xml:space="preserve"> </v>
      </c>
      <c r="P68" s="3" t="str">
        <f>IF(O68="Plus",$K68,IF(O68="Basis",$K68-SUM(P$8:P67),IF(O68="Breedte",$K68-SUM(P$8:P67),IF(O67="Breedte",1-SUM(P$8:P67)," "))))</f>
        <v xml:space="preserve"> </v>
      </c>
      <c r="Q68" s="57" t="str">
        <f t="shared" si="19"/>
        <v/>
      </c>
      <c r="R68" s="179">
        <f t="shared" si="20"/>
        <v>210</v>
      </c>
      <c r="S68" s="12">
        <f t="shared" si="5"/>
        <v>200</v>
      </c>
      <c r="T68" s="18">
        <f t="shared" si="6"/>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7"/>
        <v>1</v>
      </c>
      <c r="Z68" s="12">
        <f t="shared" si="8"/>
        <v>1</v>
      </c>
      <c r="AA68" s="12">
        <f t="shared" si="9"/>
        <v>1</v>
      </c>
      <c r="AB68" s="12">
        <f t="shared" si="10"/>
        <v>1</v>
      </c>
      <c r="AD68" s="12">
        <f t="shared" si="11"/>
        <v>200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4"/>
        <v>1</v>
      </c>
      <c r="AL68" s="12">
        <f t="shared" si="15"/>
        <v>1</v>
      </c>
      <c r="AM68" s="12">
        <f t="shared" si="16"/>
        <v>1</v>
      </c>
    </row>
    <row r="69" spans="1:39" ht="12" customHeight="1" x14ac:dyDescent="0.25">
      <c r="A69" s="5">
        <f t="shared" si="0"/>
        <v>0</v>
      </c>
      <c r="B69" s="5">
        <f t="shared" si="1"/>
        <v>0</v>
      </c>
      <c r="C69" s="14">
        <f t="shared" si="17"/>
        <v>199</v>
      </c>
      <c r="F69" s="241">
        <f>VLOOKUP(C69,Blad1!$A:$E,5,0)</f>
        <v>209</v>
      </c>
      <c r="G69" s="67" t="str">
        <f t="shared" si="18"/>
        <v/>
      </c>
      <c r="H69" s="4" t="str">
        <f>IF(G69="I",$K69,IF(G69="II",$K69-SUM(H$8:H68),IF(G69="III",$K69-SUM(H$8:H68),IF(G69="IV",$K69-SUM(H$8:H68),IF(G69="V",1-SUM(H$8:H68)," ")))))</f>
        <v xml:space="preserve"> </v>
      </c>
      <c r="I69" s="68" t="str">
        <f t="shared" si="2"/>
        <v/>
      </c>
      <c r="J69" s="43" t="str">
        <f>IF(I69="A",$K69,IF(I69="B",$K69-SUM(J$8:J68),IF(I69="C",$K69-SUM(J$8:J68),IF(I69="D",$K69-SUM(J$8:J68),IF(I69="E",1-SUM(J$8:J68)," ")))))</f>
        <v xml:space="preserve"> </v>
      </c>
      <c r="K69" s="1">
        <f>IF(C$4=0,0,(SUM(D$8:D69)/C$4))</f>
        <v>0</v>
      </c>
      <c r="L69" s="9" t="str">
        <f t="shared" si="3"/>
        <v xml:space="preserve"> </v>
      </c>
      <c r="M69" s="2" t="str">
        <f>IF(U69=2,K69,IF(W69=2,K69-SUM(M$8:M68),IF(X69=2,K69-SUM(M$8:M68),IF(X68=2,1-SUM(M$8:M68)," "))))</f>
        <v xml:space="preserve"> </v>
      </c>
      <c r="N69" s="1" t="str">
        <f t="shared" si="4"/>
        <v xml:space="preserve"> </v>
      </c>
      <c r="P69" s="3" t="str">
        <f>IF(O69="Plus",$K69,IF(O69="Basis",$K69-SUM(P$8:P68),IF(O69="Breedte",$K69-SUM(P$8:P68),IF(O68="Breedte",1-SUM(P$8:P68)," "))))</f>
        <v xml:space="preserve"> </v>
      </c>
      <c r="Q69" s="57" t="str">
        <f t="shared" si="19"/>
        <v/>
      </c>
      <c r="R69" s="179">
        <f t="shared" si="20"/>
        <v>209</v>
      </c>
      <c r="S69" s="12">
        <f t="shared" si="5"/>
        <v>199</v>
      </c>
      <c r="T69" s="18">
        <f t="shared" si="6"/>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7"/>
        <v>1</v>
      </c>
      <c r="Z69" s="12">
        <f t="shared" si="8"/>
        <v>1</v>
      </c>
      <c r="AA69" s="12">
        <f t="shared" si="9"/>
        <v>1</v>
      </c>
      <c r="AB69" s="12">
        <f t="shared" si="10"/>
        <v>1</v>
      </c>
      <c r="AD69" s="12">
        <f t="shared" si="11"/>
        <v>199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4"/>
        <v>1</v>
      </c>
      <c r="AL69" s="12">
        <f t="shared" si="15"/>
        <v>1</v>
      </c>
      <c r="AM69" s="12">
        <f t="shared" si="16"/>
        <v>1</v>
      </c>
    </row>
    <row r="70" spans="1:39" ht="12" customHeight="1" x14ac:dyDescent="0.25">
      <c r="A70" s="5">
        <f t="shared" si="0"/>
        <v>0</v>
      </c>
      <c r="B70" s="5">
        <f t="shared" si="1"/>
        <v>0</v>
      </c>
      <c r="C70" s="14">
        <f t="shared" si="17"/>
        <v>198</v>
      </c>
      <c r="F70" s="241">
        <f>VLOOKUP(C70,Blad1!$A:$E,5,0)</f>
        <v>209</v>
      </c>
      <c r="G70" s="67" t="str">
        <f t="shared" si="18"/>
        <v/>
      </c>
      <c r="H70" s="4" t="str">
        <f>IF(G70="I",$K70,IF(G70="II",$K70-SUM(H$8:H69),IF(G70="III",$K70-SUM(H$8:H69),IF(G70="IV",$K70-SUM(H$8:H69),IF(G70="V",1-SUM(H$8:H69)," ")))))</f>
        <v xml:space="preserve"> </v>
      </c>
      <c r="I70" s="68" t="str">
        <f t="shared" si="2"/>
        <v/>
      </c>
      <c r="J70" s="43" t="str">
        <f>IF(I70="A",$K70,IF(I70="B",$K70-SUM(J$8:J69),IF(I70="C",$K70-SUM(J$8:J69),IF(I70="D",$K70-SUM(J$8:J69),IF(I70="E",1-SUM(J$8:J69)," ")))))</f>
        <v xml:space="preserve"> </v>
      </c>
      <c r="K70" s="1">
        <f>IF(C$4=0,0,(SUM(D$8:D70)/C$4))</f>
        <v>0</v>
      </c>
      <c r="L70" s="9" t="str">
        <f t="shared" si="3"/>
        <v xml:space="preserve"> </v>
      </c>
      <c r="M70" s="2" t="str">
        <f>IF(U70=2,K70,IF(W70=2,K70-SUM(M$8:M69),IF(X70=2,K70-SUM(M$8:M69),IF(X69=2,1-SUM(M$8:M69)," "))))</f>
        <v xml:space="preserve"> </v>
      </c>
      <c r="N70" s="1" t="str">
        <f t="shared" si="4"/>
        <v xml:space="preserve"> </v>
      </c>
      <c r="P70" s="3" t="str">
        <f>IF(O70="Plus",$K70,IF(O70="Basis",$K70-SUM(P$8:P69),IF(O70="Breedte",$K70-SUM(P$8:P69),IF(O69="Breedte",1-SUM(P$8:P69)," "))))</f>
        <v xml:space="preserve"> </v>
      </c>
      <c r="Q70" s="57" t="str">
        <f t="shared" si="19"/>
        <v/>
      </c>
      <c r="R70" s="179">
        <f t="shared" si="20"/>
        <v>209</v>
      </c>
      <c r="S70" s="12">
        <f t="shared" si="5"/>
        <v>198</v>
      </c>
      <c r="T70" s="18">
        <f t="shared" si="6"/>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7"/>
        <v>1</v>
      </c>
      <c r="Z70" s="12">
        <f t="shared" si="8"/>
        <v>1</v>
      </c>
      <c r="AA70" s="12">
        <f t="shared" si="9"/>
        <v>1</v>
      </c>
      <c r="AB70" s="12">
        <f t="shared" si="10"/>
        <v>1</v>
      </c>
      <c r="AD70" s="12">
        <f t="shared" si="11"/>
        <v>198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4"/>
        <v>1</v>
      </c>
      <c r="AL70" s="12">
        <f t="shared" si="15"/>
        <v>1</v>
      </c>
      <c r="AM70" s="12">
        <f t="shared" si="16"/>
        <v>1</v>
      </c>
    </row>
    <row r="71" spans="1:39" ht="12" customHeight="1" x14ac:dyDescent="0.25">
      <c r="A71" s="5">
        <f t="shared" si="0"/>
        <v>0</v>
      </c>
      <c r="B71" s="5">
        <f t="shared" si="1"/>
        <v>0</v>
      </c>
      <c r="C71" s="14">
        <f t="shared" si="17"/>
        <v>197</v>
      </c>
      <c r="F71" s="241">
        <f>VLOOKUP(C71,Blad1!$A:$E,5,0)</f>
        <v>208</v>
      </c>
      <c r="G71" s="67" t="str">
        <f t="shared" si="18"/>
        <v/>
      </c>
      <c r="H71" s="4" t="str">
        <f>IF(G71="I",$K71,IF(G71="II",$K71-SUM(H$8:H70),IF(G71="III",$K71-SUM(H$8:H70),IF(G71="IV",$K71-SUM(H$8:H70),IF(G71="V",1-SUM(H$8:H70)," ")))))</f>
        <v xml:space="preserve"> </v>
      </c>
      <c r="I71" s="68" t="str">
        <f t="shared" si="2"/>
        <v/>
      </c>
      <c r="J71" s="43" t="str">
        <f>IF(I71="A",$K71,IF(I71="B",$K71-SUM(J$8:J70),IF(I71="C",$K71-SUM(J$8:J70),IF(I71="D",$K71-SUM(J$8:J70),IF(I71="E",1-SUM(J$8:J70)," ")))))</f>
        <v xml:space="preserve"> </v>
      </c>
      <c r="K71" s="1">
        <f>IF(C$4=0,0,(SUM(D$8:D71)/C$4))</f>
        <v>0</v>
      </c>
      <c r="L71" s="9" t="str">
        <f t="shared" si="3"/>
        <v xml:space="preserve"> </v>
      </c>
      <c r="M71" s="2" t="str">
        <f>IF(U71=2,K71,IF(W71=2,K71-SUM(M$8:M70),IF(X71=2,K71-SUM(M$8:M70),IF(X70=2,1-SUM(M$8:M70)," "))))</f>
        <v xml:space="preserve"> </v>
      </c>
      <c r="N71" s="1" t="str">
        <f t="shared" si="4"/>
        <v xml:space="preserve"> </v>
      </c>
      <c r="P71" s="3" t="str">
        <f>IF(O71="Plus",$K71,IF(O71="Basis",$K71-SUM(P$8:P70),IF(O71="Breedte",$K71-SUM(P$8:P70),IF(O70="Breedte",1-SUM(P$8:P70)," "))))</f>
        <v xml:space="preserve"> </v>
      </c>
      <c r="Q71" s="57" t="str">
        <f t="shared" si="19"/>
        <v/>
      </c>
      <c r="R71" s="179">
        <f t="shared" si="20"/>
        <v>208</v>
      </c>
      <c r="S71" s="12">
        <f t="shared" si="5"/>
        <v>197</v>
      </c>
      <c r="T71" s="18">
        <f t="shared" si="6"/>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7"/>
        <v>1</v>
      </c>
      <c r="Z71" s="12">
        <f t="shared" si="8"/>
        <v>1</v>
      </c>
      <c r="AA71" s="12">
        <f t="shared" si="9"/>
        <v>1</v>
      </c>
      <c r="AB71" s="12">
        <f t="shared" si="10"/>
        <v>1</v>
      </c>
      <c r="AD71" s="12">
        <f t="shared" si="11"/>
        <v>197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4"/>
        <v>1</v>
      </c>
      <c r="AL71" s="12">
        <f t="shared" si="15"/>
        <v>1</v>
      </c>
      <c r="AM71" s="12">
        <f t="shared" si="16"/>
        <v>1</v>
      </c>
    </row>
    <row r="72" spans="1:39" ht="12" customHeight="1" x14ac:dyDescent="0.25">
      <c r="A72" s="5">
        <f t="shared" ref="A72:A135" si="24">IF(I72="A",25,IF(I72="B",25,IF(I72="C",25,IF(I72="D",15,IF(I72="E",10,0)))))</f>
        <v>0</v>
      </c>
      <c r="B72" s="5">
        <f t="shared" ref="B72:B135" si="25">IF(G72="I",20,IF(G72="II",20,IF(G72="III",20,IF(G72="IV",20,IF(G72="V",20,0)))))</f>
        <v>0</v>
      </c>
      <c r="C72" s="14">
        <f t="shared" si="17"/>
        <v>196</v>
      </c>
      <c r="F72" s="241">
        <f>VLOOKUP(C72,Blad1!$A:$E,5,0)</f>
        <v>208</v>
      </c>
      <c r="G72" s="67" t="str">
        <f t="shared" si="18"/>
        <v/>
      </c>
      <c r="H72" s="4" t="str">
        <f>IF(G72="I",$K72,IF(G72="II",$K72-SUM(H$8:H71),IF(G72="III",$K72-SUM(H$8:H71),IF(G72="IV",$K72-SUM(H$8:H71),IF(G72="V",1-SUM(H$8:H71)," ")))))</f>
        <v xml:space="preserve"> </v>
      </c>
      <c r="I72" s="68" t="str">
        <f t="shared" ref="I72:I135" si="26">IF(C72=67,"A",IF(C72=57,"B",IF(C72=47,"C",IF(C72=38,"D",IF(C72=0,"E","")))))</f>
        <v/>
      </c>
      <c r="J72" s="43" t="str">
        <f>IF(I72="A",$K72,IF(I72="B",$K72-SUM(J$8:J71),IF(I72="C",$K72-SUM(J$8:J71),IF(I72="D",$K72-SUM(J$8:J71),IF(I72="E",1-SUM(J$8:J71)," ")))))</f>
        <v xml:space="preserve"> </v>
      </c>
      <c r="K72" s="1">
        <f>IF(C$4=0,0,(SUM(D$8:D72)/C$4))</f>
        <v>0</v>
      </c>
      <c r="L72" s="9" t="str">
        <f t="shared" ref="L72:L135" si="27">IF(U72=2,"Plus",IF(W72=2,"Basis",IF(X72=2,"Breedte"," ")))</f>
        <v xml:space="preserve"> </v>
      </c>
      <c r="M72" s="2" t="str">
        <f>IF(U72=2,K72,IF(W72=2,K72-SUM(M$8:M71),IF(X72=2,K72-SUM(M$8:M71),IF(X71=2,1-SUM(M$8:M71)," "))))</f>
        <v xml:space="preserve"> </v>
      </c>
      <c r="N72" s="1" t="str">
        <f t="shared" ref="N72:N135" si="28">IF(OR(O72="Plus",O72="Basis",O72="Breedte"),K72," ")</f>
        <v xml:space="preserve"> </v>
      </c>
      <c r="P72" s="3" t="str">
        <f>IF(O72="Plus",$K72,IF(O72="Basis",$K72-SUM(P$8:P71),IF(O72="Breedte",$K72-SUM(P$8:P71),IF(O71="Breedte",1-SUM(P$8:P71)," "))))</f>
        <v xml:space="preserve"> </v>
      </c>
      <c r="Q72" s="57" t="str">
        <f t="shared" si="19"/>
        <v/>
      </c>
      <c r="R72" s="179">
        <f t="shared" si="20"/>
        <v>208</v>
      </c>
      <c r="S72" s="12">
        <f t="shared" ref="S72:S135" si="29">C72</f>
        <v>196</v>
      </c>
      <c r="T72" s="18">
        <f t="shared" ref="T72:T135" si="30">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1">IF(D72=0,1,ABS(K72-0.2))</f>
        <v>1</v>
      </c>
      <c r="Z72" s="12">
        <f t="shared" ref="Z72:Z135" si="32">IF(D72=0,1,ABS(K72-0.5))</f>
        <v>1</v>
      </c>
      <c r="AA72" s="12">
        <f t="shared" ref="AA72:AA135" si="33">IF(D72=0,1,ABS(K72-0.8))</f>
        <v>1</v>
      </c>
      <c r="AB72" s="12">
        <f t="shared" ref="AB72:AB135" si="34">IF(D72=0,1,ABS(K72-1))</f>
        <v>1</v>
      </c>
      <c r="AD72" s="12">
        <f t="shared" ref="AD72:AD135" si="35">S72</f>
        <v>196</v>
      </c>
      <c r="AE72" s="18">
        <f t="shared" ref="AE72:AE135" si="36">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7">IF(AE72=0,1,ABS(AH72-0.25))</f>
        <v>1</v>
      </c>
      <c r="AK72" s="12">
        <f t="shared" ref="AK72:AK135" si="38">IF(T72=0,1,ABS(W72-0.5))</f>
        <v>1</v>
      </c>
      <c r="AL72" s="12">
        <f t="shared" ref="AL72:AL135" si="39">IF(T72=0,1,ABS(W72-0.75))</f>
        <v>1</v>
      </c>
      <c r="AM72" s="12">
        <f t="shared" ref="AM72:AM135" si="40">IF(T72=0,1,ABS(W72-0.9))</f>
        <v>1</v>
      </c>
    </row>
    <row r="73" spans="1:39" ht="12" customHeight="1" x14ac:dyDescent="0.25">
      <c r="A73" s="5">
        <f t="shared" si="24"/>
        <v>0</v>
      </c>
      <c r="B73" s="5">
        <f t="shared" si="25"/>
        <v>0</v>
      </c>
      <c r="C73" s="14">
        <f t="shared" ref="C73:C136" si="41">C72-1</f>
        <v>195</v>
      </c>
      <c r="F73" s="241">
        <f>VLOOKUP(C73,Blad1!$A:$E,5,0)</f>
        <v>207</v>
      </c>
      <c r="G73" s="67" t="str">
        <f t="shared" ref="G73:G136" si="42">IF(C73=205,"I",IF(C73=189,"II",IF(C73=175,"III",IF(C73=159,"IV",IF(C73=31,"V","")))))</f>
        <v/>
      </c>
      <c r="H73" s="4" t="str">
        <f>IF(G73="I",$K73,IF(G73="II",$K73-SUM(H$8:H72),IF(G73="III",$K73-SUM(H$8:H72),IF(G73="IV",$K73-SUM(H$8:H72),IF(G73="V",1-SUM(H$8:H72)," ")))))</f>
        <v xml:space="preserve"> </v>
      </c>
      <c r="I73" s="68" t="str">
        <f t="shared" si="26"/>
        <v/>
      </c>
      <c r="J73" s="43" t="str">
        <f>IF(I73="A",$K73,IF(I73="B",$K73-SUM(J$8:J72),IF(I73="C",$K73-SUM(J$8:J72),IF(I73="D",$K73-SUM(J$8:J72),IF(I73="E",1-SUM(J$8:J72)," ")))))</f>
        <v xml:space="preserve"> </v>
      </c>
      <c r="K73" s="1">
        <f>IF(C$4=0,0,(SUM(D$8:D73)/C$4))</f>
        <v>0</v>
      </c>
      <c r="L73" s="9" t="str">
        <f t="shared" si="27"/>
        <v xml:space="preserve"> </v>
      </c>
      <c r="M73" s="2" t="str">
        <f>IF(U73=2,K73,IF(W73=2,K73-SUM(M$8:M72),IF(X73=2,K73-SUM(M$8:M72),IF(X72=2,1-SUM(M$8:M72)," "))))</f>
        <v xml:space="preserve"> </v>
      </c>
      <c r="N73" s="1" t="str">
        <f t="shared" si="28"/>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79">
        <f t="shared" ref="R73:R136" si="44">F73</f>
        <v>207</v>
      </c>
      <c r="S73" s="12">
        <f t="shared" si="29"/>
        <v>195</v>
      </c>
      <c r="T73" s="18">
        <f t="shared" si="30"/>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1"/>
        <v>1</v>
      </c>
      <c r="Z73" s="12">
        <f t="shared" si="32"/>
        <v>1</v>
      </c>
      <c r="AA73" s="12">
        <f t="shared" si="33"/>
        <v>1</v>
      </c>
      <c r="AB73" s="12">
        <f t="shared" si="34"/>
        <v>1</v>
      </c>
      <c r="AD73" s="12">
        <f t="shared" si="35"/>
        <v>195</v>
      </c>
      <c r="AE73" s="18">
        <f t="shared" si="36"/>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7"/>
        <v>1</v>
      </c>
      <c r="AK73" s="12">
        <f t="shared" si="38"/>
        <v>1</v>
      </c>
      <c r="AL73" s="12">
        <f t="shared" si="39"/>
        <v>1</v>
      </c>
      <c r="AM73" s="12">
        <f t="shared" si="40"/>
        <v>1</v>
      </c>
    </row>
    <row r="74" spans="1:39" ht="12" customHeight="1" x14ac:dyDescent="0.25">
      <c r="A74" s="5">
        <f t="shared" si="24"/>
        <v>0</v>
      </c>
      <c r="B74" s="5">
        <f t="shared" si="25"/>
        <v>0</v>
      </c>
      <c r="C74" s="14">
        <f t="shared" si="41"/>
        <v>194</v>
      </c>
      <c r="F74" s="241">
        <f>VLOOKUP(C74,Blad1!$A:$E,5,0)</f>
        <v>206</v>
      </c>
      <c r="G74" s="67" t="str">
        <f t="shared" si="42"/>
        <v/>
      </c>
      <c r="H74" s="4" t="str">
        <f>IF(G74="I",$K74,IF(G74="II",$K74-SUM(H$8:H73),IF(G74="III",$K74-SUM(H$8:H73),IF(G74="IV",$K74-SUM(H$8:H73),IF(G74="V",1-SUM(H$8:H73)," ")))))</f>
        <v xml:space="preserve"> </v>
      </c>
      <c r="I74" s="68" t="str">
        <f t="shared" si="26"/>
        <v/>
      </c>
      <c r="J74" s="43" t="str">
        <f>IF(I74="A",$K74,IF(I74="B",$K74-SUM(J$8:J73),IF(I74="C",$K74-SUM(J$8:J73),IF(I74="D",$K74-SUM(J$8:J73),IF(I74="E",1-SUM(J$8:J73)," ")))))</f>
        <v xml:space="preserve"> </v>
      </c>
      <c r="K74" s="1">
        <f>IF(C$4=0,0,(SUM(D$8:D74)/C$4))</f>
        <v>0</v>
      </c>
      <c r="L74" s="9" t="str">
        <f t="shared" si="27"/>
        <v xml:space="preserve"> </v>
      </c>
      <c r="M74" s="2" t="str">
        <f>IF(U74=2,K74,IF(W74=2,K74-SUM(M$8:M73),IF(X74=2,K74-SUM(M$8:M73),IF(X73=2,1-SUM(M$8:M73)," "))))</f>
        <v xml:space="preserve"> </v>
      </c>
      <c r="N74" s="1" t="str">
        <f t="shared" si="28"/>
        <v xml:space="preserve"> </v>
      </c>
      <c r="P74" s="3" t="str">
        <f>IF(O74="Plus",$K74,IF(O74="Basis",$K74-SUM(P$8:P73),IF(O74="Breedte",$K74-SUM(P$8:P73),IF(O73="Breedte",1-SUM(P$8:P73)," "))))</f>
        <v xml:space="preserve"> </v>
      </c>
      <c r="Q74" s="57" t="str">
        <f t="shared" si="43"/>
        <v/>
      </c>
      <c r="R74" s="179">
        <f t="shared" si="44"/>
        <v>206</v>
      </c>
      <c r="S74" s="12">
        <f t="shared" si="29"/>
        <v>194</v>
      </c>
      <c r="T74" s="18">
        <f t="shared" si="30"/>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1"/>
        <v>1</v>
      </c>
      <c r="Z74" s="12">
        <f t="shared" si="32"/>
        <v>1</v>
      </c>
      <c r="AA74" s="12">
        <f t="shared" si="33"/>
        <v>1</v>
      </c>
      <c r="AB74" s="12">
        <f t="shared" si="34"/>
        <v>1</v>
      </c>
      <c r="AD74" s="12">
        <f t="shared" si="35"/>
        <v>194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si="38"/>
        <v>1</v>
      </c>
      <c r="AL74" s="12">
        <f t="shared" si="39"/>
        <v>1</v>
      </c>
      <c r="AM74" s="12">
        <f t="shared" si="40"/>
        <v>1</v>
      </c>
    </row>
    <row r="75" spans="1:39" ht="12" customHeight="1" x14ac:dyDescent="0.25">
      <c r="A75" s="5">
        <f t="shared" si="24"/>
        <v>0</v>
      </c>
      <c r="B75" s="5">
        <f t="shared" si="25"/>
        <v>0</v>
      </c>
      <c r="C75" s="14">
        <f t="shared" si="41"/>
        <v>193</v>
      </c>
      <c r="F75" s="241">
        <f>VLOOKUP(C75,Blad1!$A:$E,5,0)</f>
        <v>206</v>
      </c>
      <c r="G75" s="67" t="str">
        <f t="shared" si="42"/>
        <v/>
      </c>
      <c r="H75" s="4" t="str">
        <f>IF(G75="I",$K75,IF(G75="II",$K75-SUM(H$8:H74),IF(G75="III",$K75-SUM(H$8:H74),IF(G75="IV",$K75-SUM(H$8:H74),IF(G75="V",1-SUM(H$8:H74)," ")))))</f>
        <v xml:space="preserve"> </v>
      </c>
      <c r="I75" s="68" t="str">
        <f t="shared" si="26"/>
        <v/>
      </c>
      <c r="J75" s="43" t="str">
        <f>IF(I75="A",$K75,IF(I75="B",$K75-SUM(J$8:J74),IF(I75="C",$K75-SUM(J$8:J74),IF(I75="D",$K75-SUM(J$8:J74),IF(I75="E",1-SUM(J$8:J74)," ")))))</f>
        <v xml:space="preserve"> </v>
      </c>
      <c r="K75" s="1">
        <f>IF(C$4=0,0,(SUM(D$8:D75)/C$4))</f>
        <v>0</v>
      </c>
      <c r="L75" s="9" t="str">
        <f t="shared" si="27"/>
        <v xml:space="preserve"> </v>
      </c>
      <c r="M75" s="2" t="str">
        <f>IF(U75=2,K75,IF(W75=2,K75-SUM(M$8:M74),IF(X75=2,K75-SUM(M$8:M74),IF(X74=2,1-SUM(M$8:M74)," "))))</f>
        <v xml:space="preserve"> </v>
      </c>
      <c r="N75" s="1" t="str">
        <f t="shared" si="28"/>
        <v xml:space="preserve"> </v>
      </c>
      <c r="P75" s="3" t="str">
        <f>IF(O75="Plus",$K75,IF(O75="Basis",$K75-SUM(P$8:P74),IF(O75="Breedte",$K75-SUM(P$8:P74),IF(O74="Breedte",1-SUM(P$8:P74)," "))))</f>
        <v xml:space="preserve"> </v>
      </c>
      <c r="Q75" s="57" t="str">
        <f t="shared" si="43"/>
        <v/>
      </c>
      <c r="R75" s="179">
        <f t="shared" si="44"/>
        <v>206</v>
      </c>
      <c r="S75" s="12">
        <f t="shared" si="29"/>
        <v>193</v>
      </c>
      <c r="T75" s="18">
        <f t="shared" si="30"/>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1"/>
        <v>1</v>
      </c>
      <c r="Z75" s="12">
        <f t="shared" si="32"/>
        <v>1</v>
      </c>
      <c r="AA75" s="12">
        <f t="shared" si="33"/>
        <v>1</v>
      </c>
      <c r="AB75" s="12">
        <f t="shared" si="34"/>
        <v>1</v>
      </c>
      <c r="AD75" s="12">
        <f t="shared" si="35"/>
        <v>193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38"/>
        <v>1</v>
      </c>
      <c r="AL75" s="12">
        <f t="shared" si="39"/>
        <v>1</v>
      </c>
      <c r="AM75" s="12">
        <f t="shared" si="40"/>
        <v>1</v>
      </c>
    </row>
    <row r="76" spans="1:39" ht="12" customHeight="1" x14ac:dyDescent="0.25">
      <c r="A76" s="5">
        <f t="shared" si="24"/>
        <v>0</v>
      </c>
      <c r="B76" s="5">
        <f t="shared" si="25"/>
        <v>0</v>
      </c>
      <c r="C76" s="14">
        <f t="shared" si="41"/>
        <v>192</v>
      </c>
      <c r="F76" s="241">
        <f>VLOOKUP(C76,Blad1!$A:$E,5,0)</f>
        <v>205</v>
      </c>
      <c r="G76" s="67" t="str">
        <f t="shared" si="42"/>
        <v/>
      </c>
      <c r="H76" s="4" t="str">
        <f>IF(G76="I",$K76,IF(G76="II",$K76-SUM(H$8:H75),IF(G76="III",$K76-SUM(H$8:H75),IF(G76="IV",$K76-SUM(H$8:H75),IF(G76="V",1-SUM(H$8:H75)," ")))))</f>
        <v xml:space="preserve"> </v>
      </c>
      <c r="I76" s="68" t="str">
        <f t="shared" si="26"/>
        <v/>
      </c>
      <c r="J76" s="43" t="str">
        <f>IF(I76="A",$K76,IF(I76="B",$K76-SUM(J$8:J75),IF(I76="C",$K76-SUM(J$8:J75),IF(I76="D",$K76-SUM(J$8:J75),IF(I76="E",1-SUM(J$8:J75)," ")))))</f>
        <v xml:space="preserve"> </v>
      </c>
      <c r="K76" s="1">
        <f>IF(C$4=0,0,(SUM(D$8:D76)/C$4))</f>
        <v>0</v>
      </c>
      <c r="L76" s="9" t="str">
        <f t="shared" si="27"/>
        <v xml:space="preserve"> </v>
      </c>
      <c r="M76" s="2" t="str">
        <f>IF(U76=2,K76,IF(W76=2,K76-SUM(M$8:M75),IF(X76=2,K76-SUM(M$8:M75),IF(X75=2,1-SUM(M$8:M75)," "))))</f>
        <v xml:space="preserve"> </v>
      </c>
      <c r="N76" s="1" t="str">
        <f t="shared" si="28"/>
        <v xml:space="preserve"> </v>
      </c>
      <c r="P76" s="3" t="str">
        <f>IF(O76="Plus",$K76,IF(O76="Basis",$K76-SUM(P$8:P75),IF(O76="Breedte",$K76-SUM(P$8:P75),IF(O75="Breedte",1-SUM(P$8:P75)," "))))</f>
        <v xml:space="preserve"> </v>
      </c>
      <c r="Q76" s="57" t="str">
        <f t="shared" si="43"/>
        <v/>
      </c>
      <c r="R76" s="179">
        <f t="shared" si="44"/>
        <v>205</v>
      </c>
      <c r="S76" s="12">
        <f t="shared" si="29"/>
        <v>192</v>
      </c>
      <c r="T76" s="18">
        <f t="shared" si="30"/>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1"/>
        <v>1</v>
      </c>
      <c r="Z76" s="12">
        <f t="shared" si="32"/>
        <v>1</v>
      </c>
      <c r="AA76" s="12">
        <f t="shared" si="33"/>
        <v>1</v>
      </c>
      <c r="AB76" s="12">
        <f t="shared" si="34"/>
        <v>1</v>
      </c>
      <c r="AD76" s="12">
        <f t="shared" si="35"/>
        <v>192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38"/>
        <v>1</v>
      </c>
      <c r="AL76" s="12">
        <f t="shared" si="39"/>
        <v>1</v>
      </c>
      <c r="AM76" s="12">
        <f t="shared" si="40"/>
        <v>1</v>
      </c>
    </row>
    <row r="77" spans="1:39" ht="12" customHeight="1" x14ac:dyDescent="0.25">
      <c r="A77" s="5">
        <f t="shared" si="24"/>
        <v>0</v>
      </c>
      <c r="B77" s="5">
        <f t="shared" si="25"/>
        <v>0</v>
      </c>
      <c r="C77" s="14">
        <f t="shared" si="41"/>
        <v>191</v>
      </c>
      <c r="F77" s="241">
        <f>VLOOKUP(C77,Blad1!$A:$E,5,0)</f>
        <v>205</v>
      </c>
      <c r="G77" s="67" t="str">
        <f t="shared" si="42"/>
        <v/>
      </c>
      <c r="H77" s="4" t="str">
        <f>IF(G77="I",$K77,IF(G77="II",$K77-SUM(H$8:H76),IF(G77="III",$K77-SUM(H$8:H76),IF(G77="IV",$K77-SUM(H$8:H76),IF(G77="V",1-SUM(H$8:H76)," ")))))</f>
        <v xml:space="preserve"> </v>
      </c>
      <c r="I77" s="68" t="str">
        <f t="shared" si="26"/>
        <v/>
      </c>
      <c r="J77" s="43" t="str">
        <f>IF(I77="A",$K77,IF(I77="B",$K77-SUM(J$8:J76),IF(I77="C",$K77-SUM(J$8:J76),IF(I77="D",$K77-SUM(J$8:J76),IF(I77="E",1-SUM(J$8:J76)," ")))))</f>
        <v xml:space="preserve"> </v>
      </c>
      <c r="K77" s="1">
        <f>IF(C$4=0,0,(SUM(D$8:D77)/C$4))</f>
        <v>0</v>
      </c>
      <c r="L77" s="9" t="str">
        <f t="shared" si="27"/>
        <v xml:space="preserve"> </v>
      </c>
      <c r="M77" s="2" t="str">
        <f>IF(U77=2,K77,IF(W77=2,K77-SUM(M$8:M76),IF(X77=2,K77-SUM(M$8:M76),IF(X76=2,1-SUM(M$8:M76)," "))))</f>
        <v xml:space="preserve"> </v>
      </c>
      <c r="N77" s="1" t="str">
        <f t="shared" si="28"/>
        <v xml:space="preserve"> </v>
      </c>
      <c r="P77" s="3" t="str">
        <f>IF(O77="Plus",$K77,IF(O77="Basis",$K77-SUM(P$8:P76),IF(O77="Breedte",$K77-SUM(P$8:P76),IF(O76="Breedte",1-SUM(P$8:P76)," "))))</f>
        <v xml:space="preserve"> </v>
      </c>
      <c r="Q77" s="57" t="str">
        <f t="shared" si="43"/>
        <v/>
      </c>
      <c r="R77" s="179">
        <f t="shared" si="44"/>
        <v>205</v>
      </c>
      <c r="S77" s="12">
        <f t="shared" si="29"/>
        <v>191</v>
      </c>
      <c r="T77" s="18">
        <f t="shared" si="30"/>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1"/>
        <v>1</v>
      </c>
      <c r="Z77" s="12">
        <f t="shared" si="32"/>
        <v>1</v>
      </c>
      <c r="AA77" s="12">
        <f t="shared" si="33"/>
        <v>1</v>
      </c>
      <c r="AB77" s="12">
        <f t="shared" si="34"/>
        <v>1</v>
      </c>
      <c r="AD77" s="12">
        <f t="shared" si="35"/>
        <v>191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38"/>
        <v>1</v>
      </c>
      <c r="AL77" s="12">
        <f t="shared" si="39"/>
        <v>1</v>
      </c>
      <c r="AM77" s="12">
        <f t="shared" si="40"/>
        <v>1</v>
      </c>
    </row>
    <row r="78" spans="1:39" ht="12" customHeight="1" x14ac:dyDescent="0.25">
      <c r="A78" s="5">
        <f t="shared" si="24"/>
        <v>0</v>
      </c>
      <c r="B78" s="5">
        <f t="shared" si="25"/>
        <v>0</v>
      </c>
      <c r="C78" s="14">
        <f t="shared" si="41"/>
        <v>190</v>
      </c>
      <c r="F78" s="241">
        <f>VLOOKUP(C78,Blad1!$A:$E,5,0)</f>
        <v>204</v>
      </c>
      <c r="G78" s="67" t="str">
        <f t="shared" si="42"/>
        <v/>
      </c>
      <c r="H78" s="4" t="str">
        <f>IF(G78="I",$K78,IF(G78="II",$K78-SUM(H$8:H77),IF(G78="III",$K78-SUM(H$8:H77),IF(G78="IV",$K78-SUM(H$8:H77),IF(G78="V",1-SUM(H$8:H77)," ")))))</f>
        <v xml:space="preserve"> </v>
      </c>
      <c r="I78" s="68" t="str">
        <f t="shared" si="26"/>
        <v/>
      </c>
      <c r="J78" s="43" t="str">
        <f>IF(I78="A",$K78,IF(I78="B",$K78-SUM(J$8:J77),IF(I78="C",$K78-SUM(J$8:J77),IF(I78="D",$K78-SUM(J$8:J77),IF(I78="E",1-SUM(J$8:J77)," ")))))</f>
        <v xml:space="preserve"> </v>
      </c>
      <c r="K78" s="1">
        <f>IF(C$4=0,0,(SUM(D$8:D78)/C$4))</f>
        <v>0</v>
      </c>
      <c r="L78" s="9" t="str">
        <f t="shared" si="27"/>
        <v xml:space="preserve"> </v>
      </c>
      <c r="M78" s="2" t="str">
        <f>IF(U78=2,K78,IF(W78=2,K78-SUM(M$8:M77),IF(X78=2,K78-SUM(M$8:M77),IF(X77=2,1-SUM(M$8:M77)," "))))</f>
        <v xml:space="preserve"> </v>
      </c>
      <c r="N78" s="1" t="str">
        <f t="shared" si="28"/>
        <v xml:space="preserve"> </v>
      </c>
      <c r="P78" s="3" t="str">
        <f>IF(O78="Plus",$K78,IF(O78="Basis",$K78-SUM(P$8:P77),IF(O78="Breedte",$K78-SUM(P$8:P77),IF(O77="Breedte",1-SUM(P$8:P77)," "))))</f>
        <v xml:space="preserve"> </v>
      </c>
      <c r="Q78" s="57" t="str">
        <f t="shared" si="43"/>
        <v/>
      </c>
      <c r="R78" s="179">
        <f t="shared" si="44"/>
        <v>204</v>
      </c>
      <c r="S78" s="12">
        <f t="shared" si="29"/>
        <v>190</v>
      </c>
      <c r="T78" s="18">
        <f t="shared" si="30"/>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1"/>
        <v>1</v>
      </c>
      <c r="Z78" s="12">
        <f t="shared" si="32"/>
        <v>1</v>
      </c>
      <c r="AA78" s="12">
        <f t="shared" si="33"/>
        <v>1</v>
      </c>
      <c r="AB78" s="12">
        <f t="shared" si="34"/>
        <v>1</v>
      </c>
      <c r="AD78" s="12">
        <f t="shared" si="35"/>
        <v>190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38"/>
        <v>1</v>
      </c>
      <c r="AL78" s="12">
        <f t="shared" si="39"/>
        <v>1</v>
      </c>
      <c r="AM78" s="12">
        <f t="shared" si="40"/>
        <v>1</v>
      </c>
    </row>
    <row r="79" spans="1:39" ht="12" customHeight="1" x14ac:dyDescent="0.25">
      <c r="A79" s="5">
        <f t="shared" si="24"/>
        <v>0</v>
      </c>
      <c r="B79" s="5">
        <f t="shared" si="25"/>
        <v>20</v>
      </c>
      <c r="C79" s="14">
        <f t="shared" si="41"/>
        <v>189</v>
      </c>
      <c r="F79" s="241">
        <f>VLOOKUP(C79,Blad1!$A:$E,5,0)</f>
        <v>204</v>
      </c>
      <c r="G79" s="67" t="str">
        <f t="shared" si="42"/>
        <v>II</v>
      </c>
      <c r="H79" s="4">
        <f>IF(G79="I",$K79,IF(G79="II",$K79-SUM(H$8:H78),IF(G79="III",$K79-SUM(H$8:H78),IF(G79="IV",$K79-SUM(H$8:H78),IF(G79="V",1-SUM(H$8:H78)," ")))))</f>
        <v>0</v>
      </c>
      <c r="I79" s="68" t="str">
        <f t="shared" si="26"/>
        <v/>
      </c>
      <c r="J79" s="43" t="str">
        <f>IF(I79="A",$K79,IF(I79="B",$K79-SUM(J$8:J78),IF(I79="C",$K79-SUM(J$8:J78),IF(I79="D",$K79-SUM(J$8:J78),IF(I79="E",1-SUM(J$8:J78)," ")))))</f>
        <v xml:space="preserve"> </v>
      </c>
      <c r="K79" s="1">
        <f>IF(C$4=0,0,(SUM(D$8:D79)/C$4))</f>
        <v>0</v>
      </c>
      <c r="L79" s="9" t="str">
        <f t="shared" si="27"/>
        <v xml:space="preserve"> </v>
      </c>
      <c r="M79" s="2" t="str">
        <f>IF(U79=2,K79,IF(W79=2,K79-SUM(M$8:M78),IF(X79=2,K79-SUM(M$8:M78),IF(X78=2,1-SUM(M$8:M78)," "))))</f>
        <v xml:space="preserve"> </v>
      </c>
      <c r="N79" s="1" t="str">
        <f t="shared" si="28"/>
        <v xml:space="preserve"> </v>
      </c>
      <c r="P79" s="3" t="str">
        <f>IF(O79="Plus",$K79,IF(O79="Basis",$K79-SUM(P$8:P78),IF(O79="Breedte",$K79-SUM(P$8:P78),IF(O78="Breedte",1-SUM(P$8:P78)," "))))</f>
        <v xml:space="preserve"> </v>
      </c>
      <c r="Q79" s="57" t="str">
        <f t="shared" si="43"/>
        <v/>
      </c>
      <c r="R79" s="179">
        <f t="shared" si="44"/>
        <v>204</v>
      </c>
      <c r="S79" s="12">
        <f t="shared" si="29"/>
        <v>189</v>
      </c>
      <c r="T79" s="18">
        <f t="shared" si="30"/>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1"/>
        <v>1</v>
      </c>
      <c r="Z79" s="12">
        <f t="shared" si="32"/>
        <v>1</v>
      </c>
      <c r="AA79" s="12">
        <f t="shared" si="33"/>
        <v>1</v>
      </c>
      <c r="AB79" s="12">
        <f t="shared" si="34"/>
        <v>1</v>
      </c>
      <c r="AD79" s="12">
        <f t="shared" si="35"/>
        <v>189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38"/>
        <v>1</v>
      </c>
      <c r="AL79" s="12">
        <f t="shared" si="39"/>
        <v>1</v>
      </c>
      <c r="AM79" s="12">
        <f t="shared" si="40"/>
        <v>1</v>
      </c>
    </row>
    <row r="80" spans="1:39" ht="12" customHeight="1" x14ac:dyDescent="0.25">
      <c r="A80" s="5">
        <f t="shared" si="24"/>
        <v>0</v>
      </c>
      <c r="B80" s="5">
        <f t="shared" si="25"/>
        <v>0</v>
      </c>
      <c r="C80" s="14">
        <f t="shared" si="41"/>
        <v>188</v>
      </c>
      <c r="F80" s="241">
        <f>VLOOKUP(C80,Blad1!$A:$E,5,0)</f>
        <v>203</v>
      </c>
      <c r="G80" s="67" t="str">
        <f t="shared" si="42"/>
        <v/>
      </c>
      <c r="H80" s="4" t="str">
        <f>IF(G80="I",$K80,IF(G80="II",$K80-SUM(H$8:H79),IF(G80="III",$K80-SUM(H$8:H79),IF(G80="IV",$K80-SUM(H$8:H79),IF(G80="V",1-SUM(H$8:H79)," ")))))</f>
        <v xml:space="preserve"> </v>
      </c>
      <c r="I80" s="68" t="str">
        <f t="shared" si="26"/>
        <v/>
      </c>
      <c r="J80" s="43" t="str">
        <f>IF(I80="A",$K80,IF(I80="B",$K80-SUM(J$8:J79),IF(I80="C",$K80-SUM(J$8:J79),IF(I80="D",$K80-SUM(J$8:J79),IF(I80="E",1-SUM(J$8:J79)," ")))))</f>
        <v xml:space="preserve"> </v>
      </c>
      <c r="K80" s="1">
        <f>IF(C$4=0,0,(SUM(D$8:D80)/C$4))</f>
        <v>0</v>
      </c>
      <c r="L80" s="9" t="str">
        <f t="shared" si="27"/>
        <v xml:space="preserve"> </v>
      </c>
      <c r="M80" s="2" t="str">
        <f>IF(U80=2,K80,IF(W80=2,K80-SUM(M$8:M79),IF(X80=2,K80-SUM(M$8:M79),IF(X79=2,1-SUM(M$8:M79)," "))))</f>
        <v xml:space="preserve"> </v>
      </c>
      <c r="N80" s="1" t="str">
        <f t="shared" si="28"/>
        <v xml:space="preserve"> </v>
      </c>
      <c r="P80" s="3" t="str">
        <f>IF(O80="Plus",$K80,IF(O80="Basis",$K80-SUM(P$8:P79),IF(O80="Breedte",$K80-SUM(P$8:P79),IF(O79="Breedte",1-SUM(P$8:P79)," "))))</f>
        <v xml:space="preserve"> </v>
      </c>
      <c r="Q80" s="57" t="str">
        <f t="shared" si="43"/>
        <v/>
      </c>
      <c r="R80" s="179">
        <f t="shared" si="44"/>
        <v>203</v>
      </c>
      <c r="S80" s="12">
        <f t="shared" si="29"/>
        <v>188</v>
      </c>
      <c r="T80" s="18">
        <f t="shared" si="30"/>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1"/>
        <v>1</v>
      </c>
      <c r="Z80" s="12">
        <f t="shared" si="32"/>
        <v>1</v>
      </c>
      <c r="AA80" s="12">
        <f t="shared" si="33"/>
        <v>1</v>
      </c>
      <c r="AB80" s="12">
        <f t="shared" si="34"/>
        <v>1</v>
      </c>
      <c r="AD80" s="12">
        <f t="shared" si="35"/>
        <v>188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38"/>
        <v>1</v>
      </c>
      <c r="AL80" s="12">
        <f t="shared" si="39"/>
        <v>1</v>
      </c>
      <c r="AM80" s="12">
        <f t="shared" si="40"/>
        <v>1</v>
      </c>
    </row>
    <row r="81" spans="1:39" ht="12" customHeight="1" x14ac:dyDescent="0.25">
      <c r="A81" s="5">
        <f t="shared" si="24"/>
        <v>0</v>
      </c>
      <c r="B81" s="5">
        <f t="shared" si="25"/>
        <v>0</v>
      </c>
      <c r="C81" s="14">
        <f t="shared" si="41"/>
        <v>187</v>
      </c>
      <c r="F81" s="241">
        <f>VLOOKUP(C81,Blad1!$A:$E,5,0)</f>
        <v>203</v>
      </c>
      <c r="G81" s="67" t="str">
        <f t="shared" si="42"/>
        <v/>
      </c>
      <c r="H81" s="4" t="str">
        <f>IF(G81="I",$K81,IF(G81="II",$K81-SUM(H$8:H80),IF(G81="III",$K81-SUM(H$8:H80),IF(G81="IV",$K81-SUM(H$8:H80),IF(G81="V",1-SUM(H$8:H80)," ")))))</f>
        <v xml:space="preserve"> </v>
      </c>
      <c r="I81" s="68" t="str">
        <f t="shared" si="26"/>
        <v/>
      </c>
      <c r="J81" s="43" t="str">
        <f>IF(I81="A",$K81,IF(I81="B",$K81-SUM(J$8:J80),IF(I81="C",$K81-SUM(J$8:J80),IF(I81="D",$K81-SUM(J$8:J80),IF(I81="E",1-SUM(J$8:J80)," ")))))</f>
        <v xml:space="preserve"> </v>
      </c>
      <c r="K81" s="1">
        <f>IF(C$4=0,0,(SUM(D$8:D81)/C$4))</f>
        <v>0</v>
      </c>
      <c r="L81" s="9" t="str">
        <f t="shared" si="27"/>
        <v xml:space="preserve"> </v>
      </c>
      <c r="M81" s="2" t="str">
        <f>IF(U81=2,K81,IF(W81=2,K81-SUM(M$8:M80),IF(X81=2,K81-SUM(M$8:M80),IF(X80=2,1-SUM(M$8:M80)," "))))</f>
        <v xml:space="preserve"> </v>
      </c>
      <c r="N81" s="1" t="str">
        <f t="shared" si="28"/>
        <v xml:space="preserve"> </v>
      </c>
      <c r="P81" s="3" t="str">
        <f>IF(O81="Plus",$K81,IF(O81="Basis",$K81-SUM(P$8:P80),IF(O81="Breedte",$K81-SUM(P$8:P80),IF(O80="Breedte",1-SUM(P$8:P80)," "))))</f>
        <v xml:space="preserve"> </v>
      </c>
      <c r="Q81" s="57" t="str">
        <f t="shared" si="43"/>
        <v/>
      </c>
      <c r="R81" s="179">
        <f t="shared" si="44"/>
        <v>203</v>
      </c>
      <c r="S81" s="12">
        <f t="shared" si="29"/>
        <v>187</v>
      </c>
      <c r="T81" s="18">
        <f t="shared" si="30"/>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1"/>
        <v>1</v>
      </c>
      <c r="Z81" s="12">
        <f t="shared" si="32"/>
        <v>1</v>
      </c>
      <c r="AA81" s="12">
        <f t="shared" si="33"/>
        <v>1</v>
      </c>
      <c r="AB81" s="12">
        <f t="shared" si="34"/>
        <v>1</v>
      </c>
      <c r="AD81" s="12">
        <f t="shared" si="35"/>
        <v>187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38"/>
        <v>1</v>
      </c>
      <c r="AL81" s="12">
        <f t="shared" si="39"/>
        <v>1</v>
      </c>
      <c r="AM81" s="12">
        <f t="shared" si="40"/>
        <v>1</v>
      </c>
    </row>
    <row r="82" spans="1:39" ht="12" customHeight="1" x14ac:dyDescent="0.25">
      <c r="A82" s="5">
        <f t="shared" si="24"/>
        <v>0</v>
      </c>
      <c r="B82" s="5">
        <f t="shared" si="25"/>
        <v>0</v>
      </c>
      <c r="C82" s="14">
        <f t="shared" si="41"/>
        <v>186</v>
      </c>
      <c r="F82" s="241">
        <f>VLOOKUP(C82,Blad1!$A:$E,5,0)</f>
        <v>202</v>
      </c>
      <c r="G82" s="67" t="str">
        <f t="shared" si="42"/>
        <v/>
      </c>
      <c r="H82" s="4" t="str">
        <f>IF(G82="I",$K82,IF(G82="II",$K82-SUM(H$8:H81),IF(G82="III",$K82-SUM(H$8:H81),IF(G82="IV",$K82-SUM(H$8:H81),IF(G82="V",1-SUM(H$8:H81)," ")))))</f>
        <v xml:space="preserve"> </v>
      </c>
      <c r="I82" s="68" t="str">
        <f t="shared" si="26"/>
        <v/>
      </c>
      <c r="J82" s="43" t="str">
        <f>IF(I82="A",$K82,IF(I82="B",$K82-SUM(J$8:J81),IF(I82="C",$K82-SUM(J$8:J81),IF(I82="D",$K82-SUM(J$8:J81),IF(I82="E",1-SUM(J$8:J81)," ")))))</f>
        <v xml:space="preserve"> </v>
      </c>
      <c r="K82" s="1">
        <f>IF(C$4=0,0,(SUM(D$8:D82)/C$4))</f>
        <v>0</v>
      </c>
      <c r="L82" s="9" t="str">
        <f t="shared" si="27"/>
        <v xml:space="preserve"> </v>
      </c>
      <c r="M82" s="2" t="str">
        <f>IF(U82=2,K82,IF(W82=2,K82-SUM(M$8:M81),IF(X82=2,K82-SUM(M$8:M81),IF(X81=2,1-SUM(M$8:M81)," "))))</f>
        <v xml:space="preserve"> </v>
      </c>
      <c r="N82" s="1" t="str">
        <f t="shared" si="28"/>
        <v xml:space="preserve"> </v>
      </c>
      <c r="P82" s="3" t="str">
        <f>IF(O82="Plus",$K82,IF(O82="Basis",$K82-SUM(P$8:P81),IF(O82="Breedte",$K82-SUM(P$8:P81),IF(O81="Breedte",1-SUM(P$8:P81)," "))))</f>
        <v xml:space="preserve"> </v>
      </c>
      <c r="Q82" s="57" t="str">
        <f t="shared" si="43"/>
        <v/>
      </c>
      <c r="R82" s="179">
        <f t="shared" si="44"/>
        <v>202</v>
      </c>
      <c r="S82" s="12">
        <f t="shared" si="29"/>
        <v>186</v>
      </c>
      <c r="T82" s="18">
        <f t="shared" si="30"/>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1"/>
        <v>1</v>
      </c>
      <c r="Z82" s="12">
        <f t="shared" si="32"/>
        <v>1</v>
      </c>
      <c r="AA82" s="12">
        <f t="shared" si="33"/>
        <v>1</v>
      </c>
      <c r="AB82" s="12">
        <f t="shared" si="34"/>
        <v>1</v>
      </c>
      <c r="AD82" s="12">
        <f t="shared" si="35"/>
        <v>186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38"/>
        <v>1</v>
      </c>
      <c r="AL82" s="12">
        <f t="shared" si="39"/>
        <v>1</v>
      </c>
      <c r="AM82" s="12">
        <f t="shared" si="40"/>
        <v>1</v>
      </c>
    </row>
    <row r="83" spans="1:39" ht="12" customHeight="1" x14ac:dyDescent="0.25">
      <c r="A83" s="5">
        <f t="shared" si="24"/>
        <v>0</v>
      </c>
      <c r="B83" s="5">
        <f t="shared" si="25"/>
        <v>0</v>
      </c>
      <c r="C83" s="14">
        <f t="shared" si="41"/>
        <v>185</v>
      </c>
      <c r="F83" s="241">
        <f>VLOOKUP(C83,Blad1!$A:$E,5,0)</f>
        <v>201</v>
      </c>
      <c r="G83" s="67" t="str">
        <f t="shared" si="42"/>
        <v/>
      </c>
      <c r="H83" s="4" t="str">
        <f>IF(G83="I",$K83,IF(G83="II",$K83-SUM(H$8:H82),IF(G83="III",$K83-SUM(H$8:H82),IF(G83="IV",$K83-SUM(H$8:H82),IF(G83="V",1-SUM(H$8:H82)," ")))))</f>
        <v xml:space="preserve"> </v>
      </c>
      <c r="I83" s="68" t="str">
        <f t="shared" si="26"/>
        <v/>
      </c>
      <c r="J83" s="43" t="str">
        <f>IF(I83="A",$K83,IF(I83="B",$K83-SUM(J$8:J82),IF(I83="C",$K83-SUM(J$8:J82),IF(I83="D",$K83-SUM(J$8:J82),IF(I83="E",1-SUM(J$8:J82)," ")))))</f>
        <v xml:space="preserve"> </v>
      </c>
      <c r="K83" s="1">
        <f>IF(C$4=0,0,(SUM(D$8:D83)/C$4))</f>
        <v>0</v>
      </c>
      <c r="L83" s="9" t="str">
        <f t="shared" si="27"/>
        <v xml:space="preserve"> </v>
      </c>
      <c r="M83" s="2" t="str">
        <f>IF(U83=2,K83,IF(W83=2,K83-SUM(M$8:M82),IF(X83=2,K83-SUM(M$8:M82),IF(X82=2,1-SUM(M$8:M82)," "))))</f>
        <v xml:space="preserve"> </v>
      </c>
      <c r="N83" s="1" t="str">
        <f t="shared" si="28"/>
        <v xml:space="preserve"> </v>
      </c>
      <c r="P83" s="3" t="str">
        <f>IF(O83="Plus",$K83,IF(O83="Basis",$K83-SUM(P$8:P82),IF(O83="Breedte",$K83-SUM(P$8:P82),IF(O82="Breedte",1-SUM(P$8:P82)," "))))</f>
        <v xml:space="preserve"> </v>
      </c>
      <c r="Q83" s="57" t="str">
        <f t="shared" si="43"/>
        <v/>
      </c>
      <c r="R83" s="179">
        <f t="shared" si="44"/>
        <v>201</v>
      </c>
      <c r="S83" s="12">
        <f t="shared" si="29"/>
        <v>185</v>
      </c>
      <c r="T83" s="18">
        <f t="shared" si="30"/>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1"/>
        <v>1</v>
      </c>
      <c r="Z83" s="12">
        <f t="shared" si="32"/>
        <v>1</v>
      </c>
      <c r="AA83" s="12">
        <f t="shared" si="33"/>
        <v>1</v>
      </c>
      <c r="AB83" s="12">
        <f t="shared" si="34"/>
        <v>1</v>
      </c>
      <c r="AD83" s="12">
        <f t="shared" si="35"/>
        <v>185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38"/>
        <v>1</v>
      </c>
      <c r="AL83" s="12">
        <f t="shared" si="39"/>
        <v>1</v>
      </c>
      <c r="AM83" s="12">
        <f t="shared" si="40"/>
        <v>1</v>
      </c>
    </row>
    <row r="84" spans="1:39" ht="12" customHeight="1" x14ac:dyDescent="0.25">
      <c r="A84" s="5">
        <f t="shared" si="24"/>
        <v>0</v>
      </c>
      <c r="B84" s="5">
        <f t="shared" si="25"/>
        <v>0</v>
      </c>
      <c r="C84" s="14">
        <f t="shared" si="41"/>
        <v>184</v>
      </c>
      <c r="F84" s="241">
        <f>VLOOKUP(C84,Blad1!$A:$E,5,0)</f>
        <v>201</v>
      </c>
      <c r="G84" s="67" t="str">
        <f t="shared" si="42"/>
        <v/>
      </c>
      <c r="H84" s="4" t="str">
        <f>IF(G84="I",$K84,IF(G84="II",$K84-SUM(H$8:H83),IF(G84="III",$K84-SUM(H$8:H83),IF(G84="IV",$K84-SUM(H$8:H83),IF(G84="V",1-SUM(H$8:H83)," ")))))</f>
        <v xml:space="preserve"> </v>
      </c>
      <c r="I84" s="68" t="str">
        <f t="shared" si="26"/>
        <v/>
      </c>
      <c r="J84" s="43" t="str">
        <f>IF(I84="A",$K84,IF(I84="B",$K84-SUM(J$8:J83),IF(I84="C",$K84-SUM(J$8:J83),IF(I84="D",$K84-SUM(J$8:J83),IF(I84="E",1-SUM(J$8:J83)," ")))))</f>
        <v xml:space="preserve"> </v>
      </c>
      <c r="K84" s="1">
        <f>IF(C$4=0,0,(SUM(D$8:D84)/C$4))</f>
        <v>0</v>
      </c>
      <c r="L84" s="9" t="str">
        <f t="shared" si="27"/>
        <v xml:space="preserve"> </v>
      </c>
      <c r="M84" s="2" t="str">
        <f>IF(U84=2,K84,IF(W84=2,K84-SUM(M$8:M83),IF(X84=2,K84-SUM(M$8:M83),IF(X83=2,1-SUM(M$8:M83)," "))))</f>
        <v xml:space="preserve"> </v>
      </c>
      <c r="N84" s="1" t="str">
        <f t="shared" si="28"/>
        <v xml:space="preserve"> </v>
      </c>
      <c r="P84" s="3" t="str">
        <f>IF(O84="Plus",$K84,IF(O84="Basis",$K84-SUM(P$8:P83),IF(O84="Breedte",$K84-SUM(P$8:P83),IF(O83="Breedte",1-SUM(P$8:P83)," "))))</f>
        <v xml:space="preserve"> </v>
      </c>
      <c r="Q84" s="57" t="str">
        <f t="shared" si="43"/>
        <v/>
      </c>
      <c r="R84" s="179">
        <f t="shared" si="44"/>
        <v>201</v>
      </c>
      <c r="S84" s="12">
        <f t="shared" si="29"/>
        <v>184</v>
      </c>
      <c r="T84" s="18">
        <f t="shared" si="30"/>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1"/>
        <v>1</v>
      </c>
      <c r="Z84" s="12">
        <f t="shared" si="32"/>
        <v>1</v>
      </c>
      <c r="AA84" s="12">
        <f t="shared" si="33"/>
        <v>1</v>
      </c>
      <c r="AB84" s="12">
        <f t="shared" si="34"/>
        <v>1</v>
      </c>
      <c r="AD84" s="12">
        <f t="shared" si="35"/>
        <v>184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38"/>
        <v>1</v>
      </c>
      <c r="AL84" s="12">
        <f t="shared" si="39"/>
        <v>1</v>
      </c>
      <c r="AM84" s="12">
        <f t="shared" si="40"/>
        <v>1</v>
      </c>
    </row>
    <row r="85" spans="1:39" ht="12" customHeight="1" x14ac:dyDescent="0.25">
      <c r="A85" s="5">
        <f t="shared" si="24"/>
        <v>0</v>
      </c>
      <c r="B85" s="5">
        <f t="shared" si="25"/>
        <v>0</v>
      </c>
      <c r="C85" s="14">
        <f t="shared" si="41"/>
        <v>183</v>
      </c>
      <c r="F85" s="241">
        <f>VLOOKUP(C85,Blad1!$A:$E,5,0)</f>
        <v>200</v>
      </c>
      <c r="G85" s="67" t="str">
        <f t="shared" si="42"/>
        <v/>
      </c>
      <c r="H85" s="4" t="str">
        <f>IF(G85="I",$K85,IF(G85="II",$K85-SUM(H$8:H84),IF(G85="III",$K85-SUM(H$8:H84),IF(G85="IV",$K85-SUM(H$8:H84),IF(G85="V",1-SUM(H$8:H84)," ")))))</f>
        <v xml:space="preserve"> </v>
      </c>
      <c r="I85" s="68" t="str">
        <f t="shared" si="26"/>
        <v/>
      </c>
      <c r="J85" s="43" t="str">
        <f>IF(I85="A",$K85,IF(I85="B",$K85-SUM(J$8:J84),IF(I85="C",$K85-SUM(J$8:J84),IF(I85="D",$K85-SUM(J$8:J84),IF(I85="E",1-SUM(J$8:J84)," ")))))</f>
        <v xml:space="preserve"> </v>
      </c>
      <c r="K85" s="1">
        <f>IF(C$4=0,0,(SUM(D$8:D85)/C$4))</f>
        <v>0</v>
      </c>
      <c r="L85" s="9" t="str">
        <f t="shared" si="27"/>
        <v xml:space="preserve"> </v>
      </c>
      <c r="M85" s="2" t="str">
        <f>IF(U85=2,K85,IF(W85=2,K85-SUM(M$8:M84),IF(X85=2,K85-SUM(M$8:M84),IF(X84=2,1-SUM(M$8:M84)," "))))</f>
        <v xml:space="preserve"> </v>
      </c>
      <c r="N85" s="1" t="str">
        <f t="shared" si="28"/>
        <v xml:space="preserve"> </v>
      </c>
      <c r="P85" s="3" t="str">
        <f>IF(O85="Plus",$K85,IF(O85="Basis",$K85-SUM(P$8:P84),IF(O85="Breedte",$K85-SUM(P$8:P84),IF(O84="Breedte",1-SUM(P$8:P84)," "))))</f>
        <v xml:space="preserve"> </v>
      </c>
      <c r="Q85" s="57" t="str">
        <f t="shared" si="43"/>
        <v/>
      </c>
      <c r="R85" s="179">
        <f t="shared" si="44"/>
        <v>200</v>
      </c>
      <c r="S85" s="12">
        <f t="shared" si="29"/>
        <v>183</v>
      </c>
      <c r="T85" s="18">
        <f t="shared" si="30"/>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1"/>
        <v>1</v>
      </c>
      <c r="Z85" s="12">
        <f t="shared" si="32"/>
        <v>1</v>
      </c>
      <c r="AA85" s="12">
        <f t="shared" si="33"/>
        <v>1</v>
      </c>
      <c r="AB85" s="12">
        <f t="shared" si="34"/>
        <v>1</v>
      </c>
      <c r="AD85" s="12">
        <f t="shared" si="35"/>
        <v>183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38"/>
        <v>1</v>
      </c>
      <c r="AL85" s="12">
        <f t="shared" si="39"/>
        <v>1</v>
      </c>
      <c r="AM85" s="12">
        <f t="shared" si="40"/>
        <v>1</v>
      </c>
    </row>
    <row r="86" spans="1:39" ht="12" customHeight="1" x14ac:dyDescent="0.25">
      <c r="A86" s="5">
        <f t="shared" si="24"/>
        <v>0</v>
      </c>
      <c r="B86" s="5">
        <f t="shared" si="25"/>
        <v>0</v>
      </c>
      <c r="C86" s="14">
        <f t="shared" si="41"/>
        <v>182</v>
      </c>
      <c r="F86" s="241">
        <f>VLOOKUP(C86,Blad1!$A:$E,5,0)</f>
        <v>200</v>
      </c>
      <c r="G86" s="67" t="str">
        <f t="shared" si="42"/>
        <v/>
      </c>
      <c r="H86" s="4" t="str">
        <f>IF(G86="I",$K86,IF(G86="II",$K86-SUM(H$8:H85),IF(G86="III",$K86-SUM(H$8:H85),IF(G86="IV",$K86-SUM(H$8:H85),IF(G86="V",1-SUM(H$8:H85)," ")))))</f>
        <v xml:space="preserve"> </v>
      </c>
      <c r="I86" s="68" t="str">
        <f t="shared" si="26"/>
        <v/>
      </c>
      <c r="J86" s="43" t="str">
        <f>IF(I86="A",$K86,IF(I86="B",$K86-SUM(J$8:J85),IF(I86="C",$K86-SUM(J$8:J85),IF(I86="D",$K86-SUM(J$8:J85),IF(I86="E",1-SUM(J$8:J85)," ")))))</f>
        <v xml:space="preserve"> </v>
      </c>
      <c r="K86" s="1">
        <f>IF(C$4=0,0,(SUM(D$8:D86)/C$4))</f>
        <v>0</v>
      </c>
      <c r="L86" s="9" t="str">
        <f t="shared" si="27"/>
        <v xml:space="preserve"> </v>
      </c>
      <c r="M86" s="2" t="str">
        <f>IF(U86=2,K86,IF(W86=2,K86-SUM(M$8:M85),IF(X86=2,K86-SUM(M$8:M85),IF(X85=2,1-SUM(M$8:M85)," "))))</f>
        <v xml:space="preserve"> </v>
      </c>
      <c r="N86" s="1" t="str">
        <f t="shared" si="28"/>
        <v xml:space="preserve"> </v>
      </c>
      <c r="P86" s="3" t="str">
        <f>IF(O86="Plus",$K86,IF(O86="Basis",$K86-SUM(P$8:P85),IF(O86="Breedte",$K86-SUM(P$8:P85),IF(O85="Breedte",1-SUM(P$8:P85)," "))))</f>
        <v xml:space="preserve"> </v>
      </c>
      <c r="Q86" s="57" t="str">
        <f t="shared" si="43"/>
        <v/>
      </c>
      <c r="R86" s="179">
        <f t="shared" si="44"/>
        <v>200</v>
      </c>
      <c r="S86" s="12">
        <f t="shared" si="29"/>
        <v>182</v>
      </c>
      <c r="T86" s="18">
        <f t="shared" si="30"/>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1"/>
        <v>1</v>
      </c>
      <c r="Z86" s="12">
        <f t="shared" si="32"/>
        <v>1</v>
      </c>
      <c r="AA86" s="12">
        <f t="shared" si="33"/>
        <v>1</v>
      </c>
      <c r="AB86" s="12">
        <f t="shared" si="34"/>
        <v>1</v>
      </c>
      <c r="AD86" s="12">
        <f t="shared" si="35"/>
        <v>182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38"/>
        <v>1</v>
      </c>
      <c r="AL86" s="12">
        <f t="shared" si="39"/>
        <v>1</v>
      </c>
      <c r="AM86" s="12">
        <f t="shared" si="40"/>
        <v>1</v>
      </c>
    </row>
    <row r="87" spans="1:39" ht="12" customHeight="1" x14ac:dyDescent="0.25">
      <c r="A87" s="5">
        <f t="shared" si="24"/>
        <v>0</v>
      </c>
      <c r="B87" s="5">
        <f t="shared" si="25"/>
        <v>0</v>
      </c>
      <c r="C87" s="14">
        <f t="shared" si="41"/>
        <v>181</v>
      </c>
      <c r="F87" s="241">
        <f>VLOOKUP(C87,Blad1!$A:$E,5,0)</f>
        <v>199</v>
      </c>
      <c r="G87" s="67" t="str">
        <f t="shared" si="42"/>
        <v/>
      </c>
      <c r="H87" s="4" t="str">
        <f>IF(G87="I",$K87,IF(G87="II",$K87-SUM(H$8:H86),IF(G87="III",$K87-SUM(H$8:H86),IF(G87="IV",$K87-SUM(H$8:H86),IF(G87="V",1-SUM(H$8:H86)," ")))))</f>
        <v xml:space="preserve"> </v>
      </c>
      <c r="I87" s="68" t="str">
        <f t="shared" si="26"/>
        <v/>
      </c>
      <c r="J87" s="43" t="str">
        <f>IF(I87="A",$K87,IF(I87="B",$K87-SUM(J$8:J86),IF(I87="C",$K87-SUM(J$8:J86),IF(I87="D",$K87-SUM(J$8:J86),IF(I87="E",1-SUM(J$8:J86)," ")))))</f>
        <v xml:space="preserve"> </v>
      </c>
      <c r="K87" s="1">
        <f>IF(C$4=0,0,(SUM(D$8:D87)/C$4))</f>
        <v>0</v>
      </c>
      <c r="L87" s="9" t="str">
        <f t="shared" si="27"/>
        <v xml:space="preserve"> </v>
      </c>
      <c r="M87" s="2" t="str">
        <f>IF(U87=2,K87,IF(W87=2,K87-SUM(M$8:M86),IF(X87=2,K87-SUM(M$8:M86),IF(X86=2,1-SUM(M$8:M86)," "))))</f>
        <v xml:space="preserve"> </v>
      </c>
      <c r="N87" s="1" t="str">
        <f t="shared" si="28"/>
        <v xml:space="preserve"> </v>
      </c>
      <c r="P87" s="3" t="str">
        <f>IF(O87="Plus",$K87,IF(O87="Basis",$K87-SUM(P$8:P86),IF(O87="Breedte",$K87-SUM(P$8:P86),IF(O86="Breedte",1-SUM(P$8:P86)," "))))</f>
        <v xml:space="preserve"> </v>
      </c>
      <c r="Q87" s="57" t="str">
        <f t="shared" si="43"/>
        <v/>
      </c>
      <c r="R87" s="179">
        <f t="shared" si="44"/>
        <v>199</v>
      </c>
      <c r="S87" s="12">
        <f t="shared" si="29"/>
        <v>181</v>
      </c>
      <c r="T87" s="18">
        <f t="shared" si="30"/>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1"/>
        <v>1</v>
      </c>
      <c r="Z87" s="12">
        <f t="shared" si="32"/>
        <v>1</v>
      </c>
      <c r="AA87" s="12">
        <f t="shared" si="33"/>
        <v>1</v>
      </c>
      <c r="AB87" s="12">
        <f t="shared" si="34"/>
        <v>1</v>
      </c>
      <c r="AD87" s="12">
        <f t="shared" si="35"/>
        <v>181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38"/>
        <v>1</v>
      </c>
      <c r="AL87" s="12">
        <f t="shared" si="39"/>
        <v>1</v>
      </c>
      <c r="AM87" s="12">
        <f t="shared" si="40"/>
        <v>1</v>
      </c>
    </row>
    <row r="88" spans="1:39" ht="12" customHeight="1" x14ac:dyDescent="0.25">
      <c r="A88" s="5">
        <f t="shared" si="24"/>
        <v>0</v>
      </c>
      <c r="B88" s="5">
        <f t="shared" si="25"/>
        <v>0</v>
      </c>
      <c r="C88" s="14">
        <f t="shared" si="41"/>
        <v>180</v>
      </c>
      <c r="F88" s="241">
        <f>VLOOKUP(C88,Blad1!$A:$E,5,0)</f>
        <v>199</v>
      </c>
      <c r="G88" s="67" t="str">
        <f t="shared" si="42"/>
        <v/>
      </c>
      <c r="H88" s="4" t="str">
        <f>IF(G88="I",$K88,IF(G88="II",$K88-SUM(H$8:H87),IF(G88="III",$K88-SUM(H$8:H87),IF(G88="IV",$K88-SUM(H$8:H87),IF(G88="V",1-SUM(H$8:H87)," ")))))</f>
        <v xml:space="preserve"> </v>
      </c>
      <c r="I88" s="68" t="str">
        <f t="shared" si="26"/>
        <v/>
      </c>
      <c r="J88" s="43" t="str">
        <f>IF(I88="A",$K88,IF(I88="B",$K88-SUM(J$8:J87),IF(I88="C",$K88-SUM(J$8:J87),IF(I88="D",$K88-SUM(J$8:J87),IF(I88="E",1-SUM(J$8:J87)," ")))))</f>
        <v xml:space="preserve"> </v>
      </c>
      <c r="K88" s="1">
        <f>IF(C$4=0,0,(SUM(D$8:D88)/C$4))</f>
        <v>0</v>
      </c>
      <c r="L88" s="9" t="str">
        <f t="shared" si="27"/>
        <v xml:space="preserve"> </v>
      </c>
      <c r="M88" s="2" t="str">
        <f>IF(U88=2,K88,IF(W88=2,K88-SUM(M$8:M87),IF(X88=2,K88-SUM(M$8:M87),IF(X87=2,1-SUM(M$8:M87)," "))))</f>
        <v xml:space="preserve"> </v>
      </c>
      <c r="N88" s="1" t="str">
        <f t="shared" si="28"/>
        <v xml:space="preserve"> </v>
      </c>
      <c r="P88" s="3" t="str">
        <f>IF(O88="Plus",$K88,IF(O88="Basis",$K88-SUM(P$8:P87),IF(O88="Breedte",$K88-SUM(P$8:P87),IF(O87="Breedte",1-SUM(P$8:P87)," "))))</f>
        <v xml:space="preserve"> </v>
      </c>
      <c r="Q88" s="57" t="str">
        <f t="shared" si="43"/>
        <v/>
      </c>
      <c r="R88" s="179">
        <f t="shared" si="44"/>
        <v>199</v>
      </c>
      <c r="S88" s="12">
        <f t="shared" si="29"/>
        <v>180</v>
      </c>
      <c r="T88" s="18">
        <f t="shared" si="30"/>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1"/>
        <v>1</v>
      </c>
      <c r="Z88" s="12">
        <f t="shared" si="32"/>
        <v>1</v>
      </c>
      <c r="AA88" s="12">
        <f t="shared" si="33"/>
        <v>1</v>
      </c>
      <c r="AB88" s="12">
        <f t="shared" si="34"/>
        <v>1</v>
      </c>
      <c r="AD88" s="12">
        <f t="shared" si="35"/>
        <v>180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38"/>
        <v>1</v>
      </c>
      <c r="AL88" s="12">
        <f t="shared" si="39"/>
        <v>1</v>
      </c>
      <c r="AM88" s="12">
        <f t="shared" si="40"/>
        <v>1</v>
      </c>
    </row>
    <row r="89" spans="1:39" ht="12" customHeight="1" x14ac:dyDescent="0.25">
      <c r="A89" s="5">
        <f t="shared" si="24"/>
        <v>0</v>
      </c>
      <c r="B89" s="5">
        <f t="shared" si="25"/>
        <v>0</v>
      </c>
      <c r="C89" s="14">
        <f t="shared" si="41"/>
        <v>179</v>
      </c>
      <c r="F89" s="241">
        <f>VLOOKUP(C89,Blad1!$A:$E,5,0)</f>
        <v>198</v>
      </c>
      <c r="G89" s="67" t="str">
        <f t="shared" si="42"/>
        <v/>
      </c>
      <c r="H89" s="4" t="str">
        <f>IF(G89="I",$K89,IF(G89="II",$K89-SUM(H$8:H88),IF(G89="III",$K89-SUM(H$8:H88),IF(G89="IV",$K89-SUM(H$8:H88),IF(G89="V",1-SUM(H$8:H88)," ")))))</f>
        <v xml:space="preserve"> </v>
      </c>
      <c r="I89" s="68" t="str">
        <f t="shared" si="26"/>
        <v/>
      </c>
      <c r="J89" s="43" t="str">
        <f>IF(I89="A",$K89,IF(I89="B",$K89-SUM(J$8:J88),IF(I89="C",$K89-SUM(J$8:J88),IF(I89="D",$K89-SUM(J$8:J88),IF(I89="E",1-SUM(J$8:J88)," ")))))</f>
        <v xml:space="preserve"> </v>
      </c>
      <c r="K89" s="1">
        <f>IF(C$4=0,0,(SUM(D$8:D89)/C$4))</f>
        <v>0</v>
      </c>
      <c r="L89" s="9" t="str">
        <f t="shared" si="27"/>
        <v xml:space="preserve"> </v>
      </c>
      <c r="M89" s="2" t="str">
        <f>IF(U89=2,K89,IF(W89=2,K89-SUM(M$8:M88),IF(X89=2,K89-SUM(M$8:M88),IF(X88=2,1-SUM(M$8:M88)," "))))</f>
        <v xml:space="preserve"> </v>
      </c>
      <c r="N89" s="1" t="str">
        <f t="shared" si="28"/>
        <v xml:space="preserve"> </v>
      </c>
      <c r="P89" s="3" t="str">
        <f>IF(O89="Plus",$K89,IF(O89="Basis",$K89-SUM(P$8:P88),IF(O89="Breedte",$K89-SUM(P$8:P88),IF(O88="Breedte",1-SUM(P$8:P88)," "))))</f>
        <v xml:space="preserve"> </v>
      </c>
      <c r="Q89" s="57" t="str">
        <f t="shared" si="43"/>
        <v/>
      </c>
      <c r="R89" s="179">
        <f t="shared" si="44"/>
        <v>198</v>
      </c>
      <c r="S89" s="12">
        <f t="shared" si="29"/>
        <v>179</v>
      </c>
      <c r="T89" s="18">
        <f t="shared" si="30"/>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1"/>
        <v>1</v>
      </c>
      <c r="Z89" s="12">
        <f t="shared" si="32"/>
        <v>1</v>
      </c>
      <c r="AA89" s="12">
        <f t="shared" si="33"/>
        <v>1</v>
      </c>
      <c r="AB89" s="12">
        <f t="shared" si="34"/>
        <v>1</v>
      </c>
      <c r="AD89" s="12">
        <f t="shared" si="35"/>
        <v>179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38"/>
        <v>1</v>
      </c>
      <c r="AL89" s="12">
        <f t="shared" si="39"/>
        <v>1</v>
      </c>
      <c r="AM89" s="12">
        <f t="shared" si="40"/>
        <v>1</v>
      </c>
    </row>
    <row r="90" spans="1:39" ht="12" customHeight="1" x14ac:dyDescent="0.25">
      <c r="A90" s="5">
        <f t="shared" si="24"/>
        <v>0</v>
      </c>
      <c r="B90" s="5">
        <f t="shared" si="25"/>
        <v>0</v>
      </c>
      <c r="C90" s="14">
        <f t="shared" si="41"/>
        <v>178</v>
      </c>
      <c r="F90" s="241">
        <f>VLOOKUP(C90,Blad1!$A:$E,5,0)</f>
        <v>197</v>
      </c>
      <c r="G90" s="67" t="str">
        <f t="shared" si="42"/>
        <v/>
      </c>
      <c r="H90" s="4" t="str">
        <f>IF(G90="I",$K90,IF(G90="II",$K90-SUM(H$8:H89),IF(G90="III",$K90-SUM(H$8:H89),IF(G90="IV",$K90-SUM(H$8:H89),IF(G90="V",1-SUM(H$8:H89)," ")))))</f>
        <v xml:space="preserve"> </v>
      </c>
      <c r="I90" s="68" t="str">
        <f t="shared" si="26"/>
        <v/>
      </c>
      <c r="J90" s="43" t="str">
        <f>IF(I90="A",$K90,IF(I90="B",$K90-SUM(J$8:J89),IF(I90="C",$K90-SUM(J$8:J89),IF(I90="D",$K90-SUM(J$8:J89),IF(I90="E",1-SUM(J$8:J89)," ")))))</f>
        <v xml:space="preserve"> </v>
      </c>
      <c r="K90" s="1">
        <f>IF(C$4=0,0,(SUM(D$8:D90)/C$4))</f>
        <v>0</v>
      </c>
      <c r="L90" s="9" t="str">
        <f t="shared" si="27"/>
        <v xml:space="preserve"> </v>
      </c>
      <c r="M90" s="2" t="str">
        <f>IF(U90=2,K90,IF(W90=2,K90-SUM(M$8:M89),IF(X90=2,K90-SUM(M$8:M89),IF(X89=2,1-SUM(M$8:M89)," "))))</f>
        <v xml:space="preserve"> </v>
      </c>
      <c r="N90" s="1" t="str">
        <f t="shared" si="28"/>
        <v xml:space="preserve"> </v>
      </c>
      <c r="P90" s="3" t="str">
        <f>IF(O90="Plus",$K90,IF(O90="Basis",$K90-SUM(P$8:P89),IF(O90="Breedte",$K90-SUM(P$8:P89),IF(O89="Breedte",1-SUM(P$8:P89)," "))))</f>
        <v xml:space="preserve"> </v>
      </c>
      <c r="Q90" s="57" t="str">
        <f t="shared" si="43"/>
        <v/>
      </c>
      <c r="R90" s="179">
        <f t="shared" si="44"/>
        <v>197</v>
      </c>
      <c r="S90" s="12">
        <f t="shared" si="29"/>
        <v>178</v>
      </c>
      <c r="T90" s="18">
        <f t="shared" si="30"/>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1"/>
        <v>1</v>
      </c>
      <c r="Z90" s="12">
        <f t="shared" si="32"/>
        <v>1</v>
      </c>
      <c r="AA90" s="12">
        <f t="shared" si="33"/>
        <v>1</v>
      </c>
      <c r="AB90" s="12">
        <f t="shared" si="34"/>
        <v>1</v>
      </c>
      <c r="AD90" s="12">
        <f t="shared" si="35"/>
        <v>178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38"/>
        <v>1</v>
      </c>
      <c r="AL90" s="12">
        <f t="shared" si="39"/>
        <v>1</v>
      </c>
      <c r="AM90" s="12">
        <f t="shared" si="40"/>
        <v>1</v>
      </c>
    </row>
    <row r="91" spans="1:39" ht="12" customHeight="1" x14ac:dyDescent="0.25">
      <c r="A91" s="5">
        <f t="shared" si="24"/>
        <v>0</v>
      </c>
      <c r="B91" s="5">
        <f t="shared" si="25"/>
        <v>0</v>
      </c>
      <c r="C91" s="14">
        <f t="shared" si="41"/>
        <v>177</v>
      </c>
      <c r="F91" s="241">
        <f>VLOOKUP(C91,Blad1!$A:$E,5,0)</f>
        <v>197</v>
      </c>
      <c r="G91" s="67" t="str">
        <f t="shared" si="42"/>
        <v/>
      </c>
      <c r="H91" s="4" t="str">
        <f>IF(G91="I",$K91,IF(G91="II",$K91-SUM(H$8:H90),IF(G91="III",$K91-SUM(H$8:H90),IF(G91="IV",$K91-SUM(H$8:H90),IF(G91="V",1-SUM(H$8:H90)," ")))))</f>
        <v xml:space="preserve"> </v>
      </c>
      <c r="I91" s="68" t="str">
        <f t="shared" si="26"/>
        <v/>
      </c>
      <c r="J91" s="43" t="str">
        <f>IF(I91="A",$K91,IF(I91="B",$K91-SUM(J$8:J90),IF(I91="C",$K91-SUM(J$8:J90),IF(I91="D",$K91-SUM(J$8:J90),IF(I91="E",1-SUM(J$8:J90)," ")))))</f>
        <v xml:space="preserve"> </v>
      </c>
      <c r="K91" s="1">
        <f>IF(C$4=0,0,(SUM(D$8:D91)/C$4))</f>
        <v>0</v>
      </c>
      <c r="L91" s="9" t="str">
        <f t="shared" si="27"/>
        <v xml:space="preserve"> </v>
      </c>
      <c r="M91" s="2" t="str">
        <f>IF(U91=2,K91,IF(W91=2,K91-SUM(M$8:M90),IF(X91=2,K91-SUM(M$8:M90),IF(X90=2,1-SUM(M$8:M90)," "))))</f>
        <v xml:space="preserve"> </v>
      </c>
      <c r="N91" s="1" t="str">
        <f t="shared" si="28"/>
        <v xml:space="preserve"> </v>
      </c>
      <c r="P91" s="3" t="str">
        <f>IF(O91="Plus",$K91,IF(O91="Basis",$K91-SUM(P$8:P90),IF(O91="Breedte",$K91-SUM(P$8:P90),IF(O90="Breedte",1-SUM(P$8:P90)," "))))</f>
        <v xml:space="preserve"> </v>
      </c>
      <c r="Q91" s="57" t="str">
        <f t="shared" si="43"/>
        <v/>
      </c>
      <c r="R91" s="179">
        <f t="shared" si="44"/>
        <v>197</v>
      </c>
      <c r="S91" s="12">
        <f t="shared" si="29"/>
        <v>177</v>
      </c>
      <c r="T91" s="18">
        <f t="shared" si="30"/>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1"/>
        <v>1</v>
      </c>
      <c r="Z91" s="12">
        <f t="shared" si="32"/>
        <v>1</v>
      </c>
      <c r="AA91" s="12">
        <f t="shared" si="33"/>
        <v>1</v>
      </c>
      <c r="AB91" s="12">
        <f t="shared" si="34"/>
        <v>1</v>
      </c>
      <c r="AD91" s="12">
        <f t="shared" si="35"/>
        <v>177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38"/>
        <v>1</v>
      </c>
      <c r="AL91" s="12">
        <f t="shared" si="39"/>
        <v>1</v>
      </c>
      <c r="AM91" s="12">
        <f t="shared" si="40"/>
        <v>1</v>
      </c>
    </row>
    <row r="92" spans="1:39" ht="12" customHeight="1" x14ac:dyDescent="0.25">
      <c r="A92" s="5">
        <f t="shared" si="24"/>
        <v>0</v>
      </c>
      <c r="B92" s="5">
        <f t="shared" si="25"/>
        <v>0</v>
      </c>
      <c r="C92" s="14">
        <f t="shared" si="41"/>
        <v>176</v>
      </c>
      <c r="F92" s="241">
        <f>VLOOKUP(C92,Blad1!$A:$E,5,0)</f>
        <v>196</v>
      </c>
      <c r="G92" s="67" t="str">
        <f t="shared" si="42"/>
        <v/>
      </c>
      <c r="H92" s="4" t="str">
        <f>IF(G92="I",$K92,IF(G92="II",$K92-SUM(H$8:H91),IF(G92="III",$K92-SUM(H$8:H91),IF(G92="IV",$K92-SUM(H$8:H91),IF(G92="V",1-SUM(H$8:H91)," ")))))</f>
        <v xml:space="preserve"> </v>
      </c>
      <c r="I92" s="68" t="str">
        <f t="shared" si="26"/>
        <v/>
      </c>
      <c r="J92" s="43" t="str">
        <f>IF(I92="A",$K92,IF(I92="B",$K92-SUM(J$8:J91),IF(I92="C",$K92-SUM(J$8:J91),IF(I92="D",$K92-SUM(J$8:J91),IF(I92="E",1-SUM(J$8:J91)," ")))))</f>
        <v xml:space="preserve"> </v>
      </c>
      <c r="K92" s="1">
        <f>IF(C$4=0,0,(SUM(D$8:D92)/C$4))</f>
        <v>0</v>
      </c>
      <c r="L92" s="9" t="str">
        <f t="shared" si="27"/>
        <v xml:space="preserve"> </v>
      </c>
      <c r="M92" s="2" t="str">
        <f>IF(U92=2,K92,IF(W92=2,K92-SUM(M$8:M91),IF(X92=2,K92-SUM(M$8:M91),IF(X91=2,1-SUM(M$8:M91)," "))))</f>
        <v xml:space="preserve"> </v>
      </c>
      <c r="N92" s="1" t="str">
        <f t="shared" si="28"/>
        <v xml:space="preserve"> </v>
      </c>
      <c r="P92" s="3" t="str">
        <f>IF(O92="Plus",$K92,IF(O92="Basis",$K92-SUM(P$8:P91),IF(O92="Breedte",$K92-SUM(P$8:P91),IF(O91="Breedte",1-SUM(P$8:P91)," "))))</f>
        <v xml:space="preserve"> </v>
      </c>
      <c r="Q92" s="57" t="str">
        <f t="shared" si="43"/>
        <v/>
      </c>
      <c r="R92" s="179">
        <f t="shared" si="44"/>
        <v>196</v>
      </c>
      <c r="S92" s="12">
        <f t="shared" si="29"/>
        <v>176</v>
      </c>
      <c r="T92" s="18">
        <f t="shared" si="30"/>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1"/>
        <v>1</v>
      </c>
      <c r="Z92" s="12">
        <f t="shared" si="32"/>
        <v>1</v>
      </c>
      <c r="AA92" s="12">
        <f t="shared" si="33"/>
        <v>1</v>
      </c>
      <c r="AB92" s="12">
        <f t="shared" si="34"/>
        <v>1</v>
      </c>
      <c r="AD92" s="12">
        <f t="shared" si="35"/>
        <v>176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38"/>
        <v>1</v>
      </c>
      <c r="AL92" s="12">
        <f t="shared" si="39"/>
        <v>1</v>
      </c>
      <c r="AM92" s="12">
        <f t="shared" si="40"/>
        <v>1</v>
      </c>
    </row>
    <row r="93" spans="1:39" ht="12" customHeight="1" x14ac:dyDescent="0.25">
      <c r="A93" s="5">
        <f t="shared" si="24"/>
        <v>0</v>
      </c>
      <c r="B93" s="5">
        <f t="shared" si="25"/>
        <v>20</v>
      </c>
      <c r="C93" s="14">
        <f t="shared" si="41"/>
        <v>175</v>
      </c>
      <c r="F93" s="241">
        <f>VLOOKUP(C93,Blad1!$A:$E,5,0)</f>
        <v>196</v>
      </c>
      <c r="G93" s="67" t="str">
        <f t="shared" si="42"/>
        <v>III</v>
      </c>
      <c r="H93" s="4">
        <f>IF(G93="I",$K93,IF(G93="II",$K93-SUM(H$8:H92),IF(G93="III",$K93-SUM(H$8:H92),IF(G93="IV",$K93-SUM(H$8:H92),IF(G93="V",1-SUM(H$8:H92)," ")))))</f>
        <v>0</v>
      </c>
      <c r="I93" s="68" t="str">
        <f t="shared" si="26"/>
        <v/>
      </c>
      <c r="J93" s="43" t="str">
        <f>IF(I93="A",$K93,IF(I93="B",$K93-SUM(J$8:J92),IF(I93="C",$K93-SUM(J$8:J92),IF(I93="D",$K93-SUM(J$8:J92),IF(I93="E",1-SUM(J$8:J92)," ")))))</f>
        <v xml:space="preserve"> </v>
      </c>
      <c r="K93" s="1">
        <f>IF(C$4=0,0,(SUM(D$8:D93)/C$4))</f>
        <v>0</v>
      </c>
      <c r="L93" s="9" t="str">
        <f t="shared" si="27"/>
        <v xml:space="preserve"> </v>
      </c>
      <c r="M93" s="2" t="str">
        <f>IF(U93=2,K93,IF(W93=2,K93-SUM(M$8:M92),IF(X93=2,K93-SUM(M$8:M92),IF(X92=2,1-SUM(M$8:M92)," "))))</f>
        <v xml:space="preserve"> </v>
      </c>
      <c r="N93" s="1" t="str">
        <f t="shared" si="28"/>
        <v xml:space="preserve"> </v>
      </c>
      <c r="P93" s="3" t="str">
        <f>IF(O93="Plus",$K93,IF(O93="Basis",$K93-SUM(P$8:P92),IF(O93="Breedte",$K93-SUM(P$8:P92),IF(O92="Breedte",1-SUM(P$8:P92)," "))))</f>
        <v xml:space="preserve"> </v>
      </c>
      <c r="Q93" s="57" t="str">
        <f t="shared" si="43"/>
        <v/>
      </c>
      <c r="R93" s="179">
        <f t="shared" si="44"/>
        <v>196</v>
      </c>
      <c r="S93" s="12">
        <f t="shared" si="29"/>
        <v>175</v>
      </c>
      <c r="T93" s="18">
        <f t="shared" si="30"/>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1"/>
        <v>1</v>
      </c>
      <c r="Z93" s="12">
        <f t="shared" si="32"/>
        <v>1</v>
      </c>
      <c r="AA93" s="12">
        <f t="shared" si="33"/>
        <v>1</v>
      </c>
      <c r="AB93" s="12">
        <f t="shared" si="34"/>
        <v>1</v>
      </c>
      <c r="AD93" s="12">
        <f t="shared" si="35"/>
        <v>175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38"/>
        <v>1</v>
      </c>
      <c r="AL93" s="12">
        <f t="shared" si="39"/>
        <v>1</v>
      </c>
      <c r="AM93" s="12">
        <f t="shared" si="40"/>
        <v>1</v>
      </c>
    </row>
    <row r="94" spans="1:39" ht="12" customHeight="1" x14ac:dyDescent="0.25">
      <c r="A94" s="5">
        <f t="shared" si="24"/>
        <v>0</v>
      </c>
      <c r="B94" s="5">
        <f t="shared" si="25"/>
        <v>0</v>
      </c>
      <c r="C94" s="14">
        <f t="shared" si="41"/>
        <v>174</v>
      </c>
      <c r="F94" s="241">
        <f>VLOOKUP(C94,Blad1!$A:$E,5,0)</f>
        <v>195</v>
      </c>
      <c r="G94" s="67" t="str">
        <f t="shared" si="42"/>
        <v/>
      </c>
      <c r="H94" s="4" t="str">
        <f>IF(G94="I",$K94,IF(G94="II",$K94-SUM(H$8:H93),IF(G94="III",$K94-SUM(H$8:H93),IF(G94="IV",$K94-SUM(H$8:H93),IF(G94="V",1-SUM(H$8:H93)," ")))))</f>
        <v xml:space="preserve"> </v>
      </c>
      <c r="I94" s="68" t="str">
        <f t="shared" si="26"/>
        <v/>
      </c>
      <c r="J94" s="43" t="str">
        <f>IF(I94="A",$K94,IF(I94="B",$K94-SUM(J$8:J93),IF(I94="C",$K94-SUM(J$8:J93),IF(I94="D",$K94-SUM(J$8:J93),IF(I94="E",1-SUM(J$8:J93)," ")))))</f>
        <v xml:space="preserve"> </v>
      </c>
      <c r="K94" s="1">
        <f>IF(C$4=0,0,(SUM(D$8:D94)/C$4))</f>
        <v>0</v>
      </c>
      <c r="L94" s="9" t="str">
        <f t="shared" si="27"/>
        <v xml:space="preserve"> </v>
      </c>
      <c r="M94" s="2" t="str">
        <f>IF(U94=2,K94,IF(W94=2,K94-SUM(M$8:M93),IF(X94=2,K94-SUM(M$8:M93),IF(X93=2,1-SUM(M$8:M93)," "))))</f>
        <v xml:space="preserve"> </v>
      </c>
      <c r="N94" s="1" t="str">
        <f t="shared" si="28"/>
        <v xml:space="preserve"> </v>
      </c>
      <c r="P94" s="3" t="str">
        <f>IF(O94="Plus",$K94,IF(O94="Basis",$K94-SUM(P$8:P93),IF(O94="Breedte",$K94-SUM(P$8:P93),IF(O93="Breedte",1-SUM(P$8:P93)," "))))</f>
        <v xml:space="preserve"> </v>
      </c>
      <c r="Q94" s="57" t="str">
        <f t="shared" si="43"/>
        <v/>
      </c>
      <c r="R94" s="179">
        <f t="shared" si="44"/>
        <v>195</v>
      </c>
      <c r="S94" s="12">
        <f t="shared" si="29"/>
        <v>174</v>
      </c>
      <c r="T94" s="18">
        <f t="shared" si="30"/>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1"/>
        <v>1</v>
      </c>
      <c r="Z94" s="12">
        <f t="shared" si="32"/>
        <v>1</v>
      </c>
      <c r="AA94" s="12">
        <f t="shared" si="33"/>
        <v>1</v>
      </c>
      <c r="AB94" s="12">
        <f t="shared" si="34"/>
        <v>1</v>
      </c>
      <c r="AD94" s="12">
        <f t="shared" si="35"/>
        <v>174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38"/>
        <v>1</v>
      </c>
      <c r="AL94" s="12">
        <f t="shared" si="39"/>
        <v>1</v>
      </c>
      <c r="AM94" s="12">
        <f t="shared" si="40"/>
        <v>1</v>
      </c>
    </row>
    <row r="95" spans="1:39" ht="12" customHeight="1" x14ac:dyDescent="0.25">
      <c r="A95" s="5">
        <f t="shared" si="24"/>
        <v>0</v>
      </c>
      <c r="B95" s="5">
        <f t="shared" si="25"/>
        <v>0</v>
      </c>
      <c r="C95" s="14">
        <f t="shared" si="41"/>
        <v>173</v>
      </c>
      <c r="F95" s="241">
        <f>VLOOKUP(C95,Blad1!$A:$E,5,0)</f>
        <v>195</v>
      </c>
      <c r="G95" s="67" t="str">
        <f t="shared" si="42"/>
        <v/>
      </c>
      <c r="H95" s="4" t="str">
        <f>IF(G95="I",$K95,IF(G95="II",$K95-SUM(H$8:H94),IF(G95="III",$K95-SUM(H$8:H94),IF(G95="IV",$K95-SUM(H$8:H94),IF(G95="V",1-SUM(H$8:H94)," ")))))</f>
        <v xml:space="preserve"> </v>
      </c>
      <c r="I95" s="68" t="str">
        <f t="shared" si="26"/>
        <v/>
      </c>
      <c r="J95" s="43" t="str">
        <f>IF(I95="A",$K95,IF(I95="B",$K95-SUM(J$8:J94),IF(I95="C",$K95-SUM(J$8:J94),IF(I95="D",$K95-SUM(J$8:J94),IF(I95="E",1-SUM(J$8:J94)," ")))))</f>
        <v xml:space="preserve"> </v>
      </c>
      <c r="K95" s="1">
        <f>IF(C$4=0,0,(SUM(D$8:D95)/C$4))</f>
        <v>0</v>
      </c>
      <c r="L95" s="9" t="str">
        <f t="shared" si="27"/>
        <v xml:space="preserve"> </v>
      </c>
      <c r="M95" s="2" t="str">
        <f>IF(U95=2,K95,IF(W95=2,K95-SUM(M$8:M94),IF(X95=2,K95-SUM(M$8:M94),IF(X94=2,1-SUM(M$8:M94)," "))))</f>
        <v xml:space="preserve"> </v>
      </c>
      <c r="N95" s="1" t="str">
        <f t="shared" si="28"/>
        <v xml:space="preserve"> </v>
      </c>
      <c r="P95" s="3" t="str">
        <f>IF(O95="Plus",$K95,IF(O95="Basis",$K95-SUM(P$8:P94),IF(O95="Breedte",$K95-SUM(P$8:P94),IF(O94="Breedte",1-SUM(P$8:P94)," "))))</f>
        <v xml:space="preserve"> </v>
      </c>
      <c r="Q95" s="57" t="str">
        <f t="shared" si="43"/>
        <v/>
      </c>
      <c r="R95" s="179">
        <f t="shared" si="44"/>
        <v>195</v>
      </c>
      <c r="S95" s="12">
        <f t="shared" si="29"/>
        <v>173</v>
      </c>
      <c r="T95" s="18">
        <f t="shared" si="30"/>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1"/>
        <v>1</v>
      </c>
      <c r="Z95" s="12">
        <f t="shared" si="32"/>
        <v>1</v>
      </c>
      <c r="AA95" s="12">
        <f t="shared" si="33"/>
        <v>1</v>
      </c>
      <c r="AB95" s="12">
        <f t="shared" si="34"/>
        <v>1</v>
      </c>
      <c r="AD95" s="12">
        <f t="shared" si="35"/>
        <v>173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38"/>
        <v>1</v>
      </c>
      <c r="AL95" s="12">
        <f t="shared" si="39"/>
        <v>1</v>
      </c>
      <c r="AM95" s="12">
        <f t="shared" si="40"/>
        <v>1</v>
      </c>
    </row>
    <row r="96" spans="1:39" ht="12" customHeight="1" x14ac:dyDescent="0.25">
      <c r="A96" s="5">
        <f t="shared" si="24"/>
        <v>0</v>
      </c>
      <c r="B96" s="5">
        <f t="shared" si="25"/>
        <v>0</v>
      </c>
      <c r="C96" s="14">
        <f t="shared" si="41"/>
        <v>172</v>
      </c>
      <c r="F96" s="241">
        <f>VLOOKUP(C96,Blad1!$A:$E,5,0)</f>
        <v>194</v>
      </c>
      <c r="G96" s="67" t="str">
        <f t="shared" si="42"/>
        <v/>
      </c>
      <c r="H96" s="4" t="str">
        <f>IF(G96="I",$K96,IF(G96="II",$K96-SUM(H$8:H95),IF(G96="III",$K96-SUM(H$8:H95),IF(G96="IV",$K96-SUM(H$8:H95),IF(G96="V",1-SUM(H$8:H95)," ")))))</f>
        <v xml:space="preserve"> </v>
      </c>
      <c r="I96" s="68" t="str">
        <f t="shared" si="26"/>
        <v/>
      </c>
      <c r="J96" s="43" t="str">
        <f>IF(I96="A",$K96,IF(I96="B",$K96-SUM(J$8:J95),IF(I96="C",$K96-SUM(J$8:J95),IF(I96="D",$K96-SUM(J$8:J95),IF(I96="E",1-SUM(J$8:J95)," ")))))</f>
        <v xml:space="preserve"> </v>
      </c>
      <c r="K96" s="1">
        <f>IF(C$4=0,0,(SUM(D$8:D96)/C$4))</f>
        <v>0</v>
      </c>
      <c r="L96" s="9" t="str">
        <f t="shared" si="27"/>
        <v xml:space="preserve"> </v>
      </c>
      <c r="M96" s="2" t="str">
        <f>IF(U96=2,K96,IF(W96=2,K96-SUM(M$8:M95),IF(X96=2,K96-SUM(M$8:M95),IF(X95=2,1-SUM(M$8:M95)," "))))</f>
        <v xml:space="preserve"> </v>
      </c>
      <c r="N96" s="1" t="str">
        <f t="shared" si="28"/>
        <v xml:space="preserve"> </v>
      </c>
      <c r="P96" s="3" t="str">
        <f>IF(O96="Plus",$K96,IF(O96="Basis",$K96-SUM(P$8:P95),IF(O96="Breedte",$K96-SUM(P$8:P95),IF(O95="Breedte",1-SUM(P$8:P95)," "))))</f>
        <v xml:space="preserve"> </v>
      </c>
      <c r="Q96" s="57" t="str">
        <f t="shared" si="43"/>
        <v/>
      </c>
      <c r="R96" s="179">
        <f t="shared" si="44"/>
        <v>194</v>
      </c>
      <c r="S96" s="12">
        <f t="shared" si="29"/>
        <v>172</v>
      </c>
      <c r="T96" s="18">
        <f t="shared" si="30"/>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1"/>
        <v>1</v>
      </c>
      <c r="Z96" s="12">
        <f t="shared" si="32"/>
        <v>1</v>
      </c>
      <c r="AA96" s="12">
        <f t="shared" si="33"/>
        <v>1</v>
      </c>
      <c r="AB96" s="12">
        <f t="shared" si="34"/>
        <v>1</v>
      </c>
      <c r="AD96" s="12">
        <f t="shared" si="35"/>
        <v>172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38"/>
        <v>1</v>
      </c>
      <c r="AL96" s="12">
        <f t="shared" si="39"/>
        <v>1</v>
      </c>
      <c r="AM96" s="12">
        <f t="shared" si="40"/>
        <v>1</v>
      </c>
    </row>
    <row r="97" spans="1:39" ht="12" customHeight="1" x14ac:dyDescent="0.25">
      <c r="A97" s="5">
        <f t="shared" si="24"/>
        <v>0</v>
      </c>
      <c r="B97" s="5">
        <f t="shared" si="25"/>
        <v>0</v>
      </c>
      <c r="C97" s="14">
        <f t="shared" si="41"/>
        <v>171</v>
      </c>
      <c r="F97" s="241">
        <f>VLOOKUP(C97,Blad1!$A:$E,5,0)</f>
        <v>194</v>
      </c>
      <c r="G97" s="67" t="str">
        <f t="shared" si="42"/>
        <v/>
      </c>
      <c r="H97" s="4" t="str">
        <f>IF(G97="I",$K97,IF(G97="II",$K97-SUM(H$8:H96),IF(G97="III",$K97-SUM(H$8:H96),IF(G97="IV",$K97-SUM(H$8:H96),IF(G97="V",1-SUM(H$8:H96)," ")))))</f>
        <v xml:space="preserve"> </v>
      </c>
      <c r="I97" s="68" t="str">
        <f t="shared" si="26"/>
        <v/>
      </c>
      <c r="J97" s="43" t="str">
        <f>IF(I97="A",$K97,IF(I97="B",$K97-SUM(J$8:J96),IF(I97="C",$K97-SUM(J$8:J96),IF(I97="D",$K97-SUM(J$8:J96),IF(I97="E",1-SUM(J$8:J96)," ")))))</f>
        <v xml:space="preserve"> </v>
      </c>
      <c r="K97" s="1">
        <f>IF(C$4=0,0,(SUM(D$8:D97)/C$4))</f>
        <v>0</v>
      </c>
      <c r="L97" s="9" t="str">
        <f t="shared" si="27"/>
        <v xml:space="preserve"> </v>
      </c>
      <c r="M97" s="2" t="str">
        <f>IF(U97=2,K97,IF(W97=2,K97-SUM(M$8:M96),IF(X97=2,K97-SUM(M$8:M96),IF(X96=2,1-SUM(M$8:M96)," "))))</f>
        <v xml:space="preserve"> </v>
      </c>
      <c r="N97" s="1" t="str">
        <f t="shared" si="28"/>
        <v xml:space="preserve"> </v>
      </c>
      <c r="P97" s="3" t="str">
        <f>IF(O97="Plus",$K97,IF(O97="Basis",$K97-SUM(P$8:P96),IF(O97="Breedte",$K97-SUM(P$8:P96),IF(O96="Breedte",1-SUM(P$8:P96)," "))))</f>
        <v xml:space="preserve"> </v>
      </c>
      <c r="Q97" s="57" t="str">
        <f t="shared" si="43"/>
        <v/>
      </c>
      <c r="R97" s="179">
        <f t="shared" si="44"/>
        <v>194</v>
      </c>
      <c r="S97" s="12">
        <f t="shared" si="29"/>
        <v>171</v>
      </c>
      <c r="T97" s="18">
        <f t="shared" si="30"/>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1"/>
        <v>1</v>
      </c>
      <c r="Z97" s="12">
        <f t="shared" si="32"/>
        <v>1</v>
      </c>
      <c r="AA97" s="12">
        <f t="shared" si="33"/>
        <v>1</v>
      </c>
      <c r="AB97" s="12">
        <f t="shared" si="34"/>
        <v>1</v>
      </c>
      <c r="AD97" s="12">
        <f t="shared" si="35"/>
        <v>171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38"/>
        <v>1</v>
      </c>
      <c r="AL97" s="12">
        <f t="shared" si="39"/>
        <v>1</v>
      </c>
      <c r="AM97" s="12">
        <f t="shared" si="40"/>
        <v>1</v>
      </c>
    </row>
    <row r="98" spans="1:39" ht="12" customHeight="1" x14ac:dyDescent="0.25">
      <c r="A98" s="5">
        <f t="shared" si="24"/>
        <v>0</v>
      </c>
      <c r="B98" s="5">
        <f t="shared" si="25"/>
        <v>0</v>
      </c>
      <c r="C98" s="14">
        <f t="shared" si="41"/>
        <v>170</v>
      </c>
      <c r="F98" s="241">
        <f>VLOOKUP(C98,Blad1!$A:$E,5,0)</f>
        <v>193</v>
      </c>
      <c r="G98" s="67" t="str">
        <f t="shared" si="42"/>
        <v/>
      </c>
      <c r="H98" s="4" t="str">
        <f>IF(G98="I",$K98,IF(G98="II",$K98-SUM(H$8:H97),IF(G98="III",$K98-SUM(H$8:H97),IF(G98="IV",$K98-SUM(H$8:H97),IF(G98="V",1-SUM(H$8:H97)," ")))))</f>
        <v xml:space="preserve"> </v>
      </c>
      <c r="I98" s="68" t="str">
        <f t="shared" si="26"/>
        <v/>
      </c>
      <c r="J98" s="43" t="str">
        <f>IF(I98="A",$K98,IF(I98="B",$K98-SUM(J$8:J97),IF(I98="C",$K98-SUM(J$8:J97),IF(I98="D",$K98-SUM(J$8:J97),IF(I98="E",1-SUM(J$8:J97)," ")))))</f>
        <v xml:space="preserve"> </v>
      </c>
      <c r="K98" s="1">
        <f>IF(C$4=0,0,(SUM(D$8:D98)/C$4))</f>
        <v>0</v>
      </c>
      <c r="L98" s="9" t="str">
        <f t="shared" si="27"/>
        <v xml:space="preserve"> </v>
      </c>
      <c r="M98" s="2" t="str">
        <f>IF(U98=2,K98,IF(W98=2,K98-SUM(M$8:M97),IF(X98=2,K98-SUM(M$8:M97),IF(X97=2,1-SUM(M$8:M97)," "))))</f>
        <v xml:space="preserve"> </v>
      </c>
      <c r="N98" s="1" t="str">
        <f t="shared" si="28"/>
        <v xml:space="preserve"> </v>
      </c>
      <c r="P98" s="3" t="str">
        <f>IF(O98="Plus",$K98,IF(O98="Basis",$K98-SUM(P$8:P97),IF(O98="Breedte",$K98-SUM(P$8:P97),IF(O97="Breedte",1-SUM(P$8:P97)," "))))</f>
        <v xml:space="preserve"> </v>
      </c>
      <c r="Q98" s="57" t="str">
        <f t="shared" si="43"/>
        <v/>
      </c>
      <c r="R98" s="179">
        <f t="shared" si="44"/>
        <v>193</v>
      </c>
      <c r="S98" s="12">
        <f t="shared" si="29"/>
        <v>170</v>
      </c>
      <c r="T98" s="18">
        <f t="shared" si="30"/>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1"/>
        <v>1</v>
      </c>
      <c r="Z98" s="12">
        <f t="shared" si="32"/>
        <v>1</v>
      </c>
      <c r="AA98" s="12">
        <f t="shared" si="33"/>
        <v>1</v>
      </c>
      <c r="AB98" s="12">
        <f t="shared" si="34"/>
        <v>1</v>
      </c>
      <c r="AD98" s="12">
        <f t="shared" si="35"/>
        <v>170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38"/>
        <v>1</v>
      </c>
      <c r="AL98" s="12">
        <f t="shared" si="39"/>
        <v>1</v>
      </c>
      <c r="AM98" s="12">
        <f t="shared" si="40"/>
        <v>1</v>
      </c>
    </row>
    <row r="99" spans="1:39" ht="12" customHeight="1" x14ac:dyDescent="0.25">
      <c r="A99" s="5">
        <f t="shared" si="24"/>
        <v>0</v>
      </c>
      <c r="B99" s="5">
        <f t="shared" si="25"/>
        <v>0</v>
      </c>
      <c r="C99" s="14">
        <f t="shared" si="41"/>
        <v>169</v>
      </c>
      <c r="F99" s="241">
        <f>VLOOKUP(C99,Blad1!$A:$E,5,0)</f>
        <v>192</v>
      </c>
      <c r="G99" s="67" t="str">
        <f t="shared" si="42"/>
        <v/>
      </c>
      <c r="H99" s="4" t="str">
        <f>IF(G99="I",$K99,IF(G99="II",$K99-SUM(H$8:H98),IF(G99="III",$K99-SUM(H$8:H98),IF(G99="IV",$K99-SUM(H$8:H98),IF(G99="V",1-SUM(H$8:H98)," ")))))</f>
        <v xml:space="preserve"> </v>
      </c>
      <c r="I99" s="68" t="str">
        <f t="shared" si="26"/>
        <v/>
      </c>
      <c r="J99" s="43" t="str">
        <f>IF(I99="A",$K99,IF(I99="B",$K99-SUM(J$8:J98),IF(I99="C",$K99-SUM(J$8:J98),IF(I99="D",$K99-SUM(J$8:J98),IF(I99="E",1-SUM(J$8:J98)," ")))))</f>
        <v xml:space="preserve"> </v>
      </c>
      <c r="K99" s="1">
        <f>IF(C$4=0,0,(SUM(D$8:D99)/C$4))</f>
        <v>0</v>
      </c>
      <c r="L99" s="9" t="str">
        <f t="shared" si="27"/>
        <v xml:space="preserve"> </v>
      </c>
      <c r="M99" s="2" t="str">
        <f>IF(U99=2,K99,IF(W99=2,K99-SUM(M$8:M98),IF(X99=2,K99-SUM(M$8:M98),IF(X98=2,1-SUM(M$8:M98)," "))))</f>
        <v xml:space="preserve"> </v>
      </c>
      <c r="N99" s="1" t="str">
        <f t="shared" si="28"/>
        <v xml:space="preserve"> </v>
      </c>
      <c r="P99" s="3" t="str">
        <f>IF(O99="Plus",$K99,IF(O99="Basis",$K99-SUM(P$8:P98),IF(O99="Breedte",$K99-SUM(P$8:P98),IF(O98="Breedte",1-SUM(P$8:P98)," "))))</f>
        <v xml:space="preserve"> </v>
      </c>
      <c r="Q99" s="57" t="str">
        <f t="shared" si="43"/>
        <v/>
      </c>
      <c r="R99" s="179">
        <f t="shared" si="44"/>
        <v>192</v>
      </c>
      <c r="S99" s="12">
        <f t="shared" si="29"/>
        <v>169</v>
      </c>
      <c r="T99" s="18">
        <f t="shared" si="30"/>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1"/>
        <v>1</v>
      </c>
      <c r="Z99" s="12">
        <f t="shared" si="32"/>
        <v>1</v>
      </c>
      <c r="AA99" s="12">
        <f t="shared" si="33"/>
        <v>1</v>
      </c>
      <c r="AB99" s="12">
        <f t="shared" si="34"/>
        <v>1</v>
      </c>
      <c r="AD99" s="12">
        <f t="shared" si="35"/>
        <v>169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38"/>
        <v>1</v>
      </c>
      <c r="AL99" s="12">
        <f t="shared" si="39"/>
        <v>1</v>
      </c>
      <c r="AM99" s="12">
        <f t="shared" si="40"/>
        <v>1</v>
      </c>
    </row>
    <row r="100" spans="1:39" ht="12" customHeight="1" x14ac:dyDescent="0.25">
      <c r="A100" s="5">
        <f t="shared" si="24"/>
        <v>0</v>
      </c>
      <c r="B100" s="5">
        <f t="shared" si="25"/>
        <v>0</v>
      </c>
      <c r="C100" s="14">
        <f t="shared" si="41"/>
        <v>168</v>
      </c>
      <c r="F100" s="241">
        <f>VLOOKUP(C100,Blad1!$A:$E,5,0)</f>
        <v>192</v>
      </c>
      <c r="G100" s="67" t="str">
        <f t="shared" si="42"/>
        <v/>
      </c>
      <c r="H100" s="4" t="str">
        <f>IF(G100="I",$K100,IF(G100="II",$K100-SUM(H$8:H99),IF(G100="III",$K100-SUM(H$8:H99),IF(G100="IV",$K100-SUM(H$8:H99),IF(G100="V",1-SUM(H$8:H99)," ")))))</f>
        <v xml:space="preserve"> </v>
      </c>
      <c r="I100" s="68" t="str">
        <f t="shared" si="26"/>
        <v/>
      </c>
      <c r="J100" s="43" t="str">
        <f>IF(I100="A",$K100,IF(I100="B",$K100-SUM(J$8:J99),IF(I100="C",$K100-SUM(J$8:J99),IF(I100="D",$K100-SUM(J$8:J99),IF(I100="E",1-SUM(J$8:J99)," ")))))</f>
        <v xml:space="preserve"> </v>
      </c>
      <c r="K100" s="1">
        <f>IF(C$4=0,0,(SUM(D$8:D100)/C$4))</f>
        <v>0</v>
      </c>
      <c r="L100" s="9" t="str">
        <f t="shared" si="27"/>
        <v xml:space="preserve"> </v>
      </c>
      <c r="M100" s="2" t="str">
        <f>IF(U100=2,K100,IF(W100=2,K100-SUM(M$8:M99),IF(X100=2,K100-SUM(M$8:M99),IF(X99=2,1-SUM(M$8:M99)," "))))</f>
        <v xml:space="preserve"> </v>
      </c>
      <c r="N100" s="1" t="str">
        <f t="shared" si="28"/>
        <v xml:space="preserve"> </v>
      </c>
      <c r="P100" s="3" t="str">
        <f>IF(O100="Plus",$K100,IF(O100="Basis",$K100-SUM(P$8:P99),IF(O100="Breedte",$K100-SUM(P$8:P99),IF(O99="Breedte",1-SUM(P$8:P99)," "))))</f>
        <v xml:space="preserve"> </v>
      </c>
      <c r="Q100" s="57" t="str">
        <f t="shared" si="43"/>
        <v/>
      </c>
      <c r="R100" s="179">
        <f t="shared" si="44"/>
        <v>192</v>
      </c>
      <c r="S100" s="12">
        <f t="shared" si="29"/>
        <v>168</v>
      </c>
      <c r="T100" s="18">
        <f t="shared" si="30"/>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1"/>
        <v>1</v>
      </c>
      <c r="Z100" s="12">
        <f t="shared" si="32"/>
        <v>1</v>
      </c>
      <c r="AA100" s="12">
        <f t="shared" si="33"/>
        <v>1</v>
      </c>
      <c r="AB100" s="12">
        <f t="shared" si="34"/>
        <v>1</v>
      </c>
      <c r="AD100" s="12">
        <f t="shared" si="35"/>
        <v>168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38"/>
        <v>1</v>
      </c>
      <c r="AL100" s="12">
        <f t="shared" si="39"/>
        <v>1</v>
      </c>
      <c r="AM100" s="12">
        <f t="shared" si="40"/>
        <v>1</v>
      </c>
    </row>
    <row r="101" spans="1:39" ht="12" customHeight="1" x14ac:dyDescent="0.25">
      <c r="A101" s="5">
        <f t="shared" si="24"/>
        <v>0</v>
      </c>
      <c r="B101" s="5">
        <f t="shared" si="25"/>
        <v>0</v>
      </c>
      <c r="C101" s="14">
        <f t="shared" si="41"/>
        <v>167</v>
      </c>
      <c r="F101" s="241">
        <f>VLOOKUP(C101,Blad1!$A:$E,5,0)</f>
        <v>191</v>
      </c>
      <c r="G101" s="67" t="str">
        <f t="shared" si="42"/>
        <v/>
      </c>
      <c r="H101" s="4" t="str">
        <f>IF(G101="I",$K101,IF(G101="II",$K101-SUM(H$8:H100),IF(G101="III",$K101-SUM(H$8:H100),IF(G101="IV",$K101-SUM(H$8:H100),IF(G101="V",1-SUM(H$8:H100)," ")))))</f>
        <v xml:space="preserve"> </v>
      </c>
      <c r="I101" s="68" t="str">
        <f t="shared" si="26"/>
        <v/>
      </c>
      <c r="J101" s="43" t="str">
        <f>IF(I101="A",$K101,IF(I101="B",$K101-SUM(J$8:J100),IF(I101="C",$K101-SUM(J$8:J100),IF(I101="D",$K101-SUM(J$8:J100),IF(I101="E",1-SUM(J$8:J100)," ")))))</f>
        <v xml:space="preserve"> </v>
      </c>
      <c r="K101" s="1">
        <f>IF(C$4=0,0,(SUM(D$8:D101)/C$4))</f>
        <v>0</v>
      </c>
      <c r="L101" s="9" t="str">
        <f t="shared" si="27"/>
        <v xml:space="preserve"> </v>
      </c>
      <c r="M101" s="2" t="str">
        <f>IF(U101=2,K101,IF(W101=2,K101-SUM(M$8:M100),IF(X101=2,K101-SUM(M$8:M100),IF(X100=2,1-SUM(M$8:M100)," "))))</f>
        <v xml:space="preserve"> </v>
      </c>
      <c r="N101" s="1" t="str">
        <f t="shared" si="28"/>
        <v xml:space="preserve"> </v>
      </c>
      <c r="P101" s="3" t="str">
        <f>IF(O101="Plus",$K101,IF(O101="Basis",$K101-SUM(P$8:P100),IF(O101="Breedte",$K101-SUM(P$8:P100),IF(O100="Breedte",1-SUM(P$8:P100)," "))))</f>
        <v xml:space="preserve"> </v>
      </c>
      <c r="Q101" s="57" t="str">
        <f t="shared" si="43"/>
        <v/>
      </c>
      <c r="R101" s="179">
        <f t="shared" si="44"/>
        <v>191</v>
      </c>
      <c r="S101" s="12">
        <f t="shared" si="29"/>
        <v>167</v>
      </c>
      <c r="T101" s="18">
        <f t="shared" si="30"/>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1"/>
        <v>1</v>
      </c>
      <c r="Z101" s="12">
        <f t="shared" si="32"/>
        <v>1</v>
      </c>
      <c r="AA101" s="12">
        <f t="shared" si="33"/>
        <v>1</v>
      </c>
      <c r="AB101" s="12">
        <f t="shared" si="34"/>
        <v>1</v>
      </c>
      <c r="AD101" s="12">
        <f t="shared" si="35"/>
        <v>167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38"/>
        <v>1</v>
      </c>
      <c r="AL101" s="12">
        <f t="shared" si="39"/>
        <v>1</v>
      </c>
      <c r="AM101" s="12">
        <f t="shared" si="40"/>
        <v>1</v>
      </c>
    </row>
    <row r="102" spans="1:39" ht="12" customHeight="1" x14ac:dyDescent="0.25">
      <c r="A102" s="5">
        <f t="shared" si="24"/>
        <v>0</v>
      </c>
      <c r="B102" s="5">
        <f t="shared" si="25"/>
        <v>0</v>
      </c>
      <c r="C102" s="14">
        <f t="shared" si="41"/>
        <v>166</v>
      </c>
      <c r="F102" s="241">
        <f>VLOOKUP(C102,Blad1!$A:$E,5,0)</f>
        <v>191</v>
      </c>
      <c r="G102" s="67" t="str">
        <f t="shared" si="42"/>
        <v/>
      </c>
      <c r="H102" s="4" t="str">
        <f>IF(G102="I",$K102,IF(G102="II",$K102-SUM(H$8:H101),IF(G102="III",$K102-SUM(H$8:H101),IF(G102="IV",$K102-SUM(H$8:H101),IF(G102="V",1-SUM(H$8:H101)," ")))))</f>
        <v xml:space="preserve"> </v>
      </c>
      <c r="I102" s="68" t="str">
        <f t="shared" si="26"/>
        <v/>
      </c>
      <c r="J102" s="43" t="str">
        <f>IF(I102="A",$K102,IF(I102="B",$K102-SUM(J$8:J101),IF(I102="C",$K102-SUM(J$8:J101),IF(I102="D",$K102-SUM(J$8:J101),IF(I102="E",1-SUM(J$8:J101)," ")))))</f>
        <v xml:space="preserve"> </v>
      </c>
      <c r="K102" s="1">
        <f>IF(C$4=0,0,(SUM(D$8:D102)/C$4))</f>
        <v>0</v>
      </c>
      <c r="L102" s="9" t="str">
        <f t="shared" si="27"/>
        <v xml:space="preserve"> </v>
      </c>
      <c r="M102" s="2" t="str">
        <f>IF(U102=2,K102,IF(W102=2,K102-SUM(M$8:M101),IF(X102=2,K102-SUM(M$8:M101),IF(X101=2,1-SUM(M$8:M101)," "))))</f>
        <v xml:space="preserve"> </v>
      </c>
      <c r="N102" s="1" t="str">
        <f t="shared" si="28"/>
        <v xml:space="preserve"> </v>
      </c>
      <c r="P102" s="3" t="str">
        <f>IF(O102="Plus",$K102,IF(O102="Basis",$K102-SUM(P$8:P101),IF(O102="Breedte",$K102-SUM(P$8:P101),IF(O101="Breedte",1-SUM(P$8:P101)," "))))</f>
        <v xml:space="preserve"> </v>
      </c>
      <c r="Q102" s="57" t="str">
        <f t="shared" si="43"/>
        <v/>
      </c>
      <c r="R102" s="179">
        <f t="shared" si="44"/>
        <v>191</v>
      </c>
      <c r="S102" s="12">
        <f t="shared" si="29"/>
        <v>166</v>
      </c>
      <c r="T102" s="18">
        <f t="shared" si="30"/>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1"/>
        <v>1</v>
      </c>
      <c r="Z102" s="12">
        <f t="shared" si="32"/>
        <v>1</v>
      </c>
      <c r="AA102" s="12">
        <f t="shared" si="33"/>
        <v>1</v>
      </c>
      <c r="AB102" s="12">
        <f t="shared" si="34"/>
        <v>1</v>
      </c>
      <c r="AD102" s="12">
        <f t="shared" si="35"/>
        <v>166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38"/>
        <v>1</v>
      </c>
      <c r="AL102" s="12">
        <f t="shared" si="39"/>
        <v>1</v>
      </c>
      <c r="AM102" s="12">
        <f t="shared" si="40"/>
        <v>1</v>
      </c>
    </row>
    <row r="103" spans="1:39" ht="12" customHeight="1" x14ac:dyDescent="0.25">
      <c r="A103" s="5">
        <f t="shared" si="24"/>
        <v>0</v>
      </c>
      <c r="B103" s="5">
        <f t="shared" si="25"/>
        <v>0</v>
      </c>
      <c r="C103" s="14">
        <f t="shared" si="41"/>
        <v>165</v>
      </c>
      <c r="F103" s="241">
        <f>VLOOKUP(C103,Blad1!$A:$E,5,0)</f>
        <v>190</v>
      </c>
      <c r="G103" s="67" t="str">
        <f t="shared" si="42"/>
        <v/>
      </c>
      <c r="H103" s="4" t="str">
        <f>IF(G103="I",$K103,IF(G103="II",$K103-SUM(H$8:H102),IF(G103="III",$K103-SUM(H$8:H102),IF(G103="IV",$K103-SUM(H$8:H102),IF(G103="V",1-SUM(H$8:H102)," ")))))</f>
        <v xml:space="preserve"> </v>
      </c>
      <c r="I103" s="68" t="str">
        <f t="shared" si="26"/>
        <v/>
      </c>
      <c r="J103" s="43" t="str">
        <f>IF(I103="A",$K103,IF(I103="B",$K103-SUM(J$8:J102),IF(I103="C",$K103-SUM(J$8:J102),IF(I103="D",$K103-SUM(J$8:J102),IF(I103="E",1-SUM(J$8:J102)," ")))))</f>
        <v xml:space="preserve"> </v>
      </c>
      <c r="K103" s="1">
        <f>IF(C$4=0,0,(SUM(D$8:D103)/C$4))</f>
        <v>0</v>
      </c>
      <c r="L103" s="9" t="str">
        <f t="shared" si="27"/>
        <v xml:space="preserve"> </v>
      </c>
      <c r="M103" s="2" t="str">
        <f>IF(U103=2,K103,IF(W103=2,K103-SUM(M$8:M102),IF(X103=2,K103-SUM(M$8:M102),IF(X102=2,1-SUM(M$8:M102)," "))))</f>
        <v xml:space="preserve"> </v>
      </c>
      <c r="N103" s="1" t="str">
        <f t="shared" si="28"/>
        <v xml:space="preserve"> </v>
      </c>
      <c r="P103" s="3" t="str">
        <f>IF(O103="Plus",$K103,IF(O103="Basis",$K103-SUM(P$8:P102),IF(O103="Breedte",$K103-SUM(P$8:P102),IF(O102="Breedte",1-SUM(P$8:P102)," "))))</f>
        <v xml:space="preserve"> </v>
      </c>
      <c r="Q103" s="57" t="str">
        <f t="shared" si="43"/>
        <v/>
      </c>
      <c r="R103" s="179">
        <f t="shared" si="44"/>
        <v>190</v>
      </c>
      <c r="S103" s="12">
        <f t="shared" si="29"/>
        <v>165</v>
      </c>
      <c r="T103" s="18">
        <f t="shared" si="30"/>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1"/>
        <v>1</v>
      </c>
      <c r="Z103" s="12">
        <f t="shared" si="32"/>
        <v>1</v>
      </c>
      <c r="AA103" s="12">
        <f t="shared" si="33"/>
        <v>1</v>
      </c>
      <c r="AB103" s="12">
        <f t="shared" si="34"/>
        <v>1</v>
      </c>
      <c r="AD103" s="12">
        <f t="shared" si="35"/>
        <v>165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38"/>
        <v>1</v>
      </c>
      <c r="AL103" s="12">
        <f t="shared" si="39"/>
        <v>1</v>
      </c>
      <c r="AM103" s="12">
        <f t="shared" si="40"/>
        <v>1</v>
      </c>
    </row>
    <row r="104" spans="1:39" ht="12" customHeight="1" x14ac:dyDescent="0.25">
      <c r="A104" s="5">
        <f t="shared" si="24"/>
        <v>0</v>
      </c>
      <c r="B104" s="5">
        <f t="shared" si="25"/>
        <v>0</v>
      </c>
      <c r="C104" s="14">
        <f t="shared" si="41"/>
        <v>164</v>
      </c>
      <c r="F104" s="241">
        <f>VLOOKUP(C104,Blad1!$A:$E,5,0)</f>
        <v>190</v>
      </c>
      <c r="G104" s="67" t="str">
        <f t="shared" si="42"/>
        <v/>
      </c>
      <c r="H104" s="4" t="str">
        <f>IF(G104="I",$K104,IF(G104="II",$K104-SUM(H$8:H103),IF(G104="III",$K104-SUM(H$8:H103),IF(G104="IV",$K104-SUM(H$8:H103),IF(G104="V",1-SUM(H$8:H103)," ")))))</f>
        <v xml:space="preserve"> </v>
      </c>
      <c r="I104" s="68" t="str">
        <f t="shared" si="26"/>
        <v/>
      </c>
      <c r="J104" s="43" t="str">
        <f>IF(I104="A",$K104,IF(I104="B",$K104-SUM(J$8:J103),IF(I104="C",$K104-SUM(J$8:J103),IF(I104="D",$K104-SUM(J$8:J103),IF(I104="E",1-SUM(J$8:J103)," ")))))</f>
        <v xml:space="preserve"> </v>
      </c>
      <c r="K104" s="1">
        <f>IF(C$4=0,0,(SUM(D$8:D104)/C$4))</f>
        <v>0</v>
      </c>
      <c r="L104" s="9" t="str">
        <f t="shared" si="27"/>
        <v xml:space="preserve"> </v>
      </c>
      <c r="M104" s="2" t="str">
        <f>IF(U104=2,K104,IF(W104=2,K104-SUM(M$8:M103),IF(X104=2,K104-SUM(M$8:M103),IF(X103=2,1-SUM(M$8:M103)," "))))</f>
        <v xml:space="preserve"> </v>
      </c>
      <c r="N104" s="1" t="str">
        <f t="shared" si="28"/>
        <v xml:space="preserve"> </v>
      </c>
      <c r="P104" s="3" t="str">
        <f>IF(O104="Plus",$K104,IF(O104="Basis",$K104-SUM(P$8:P103),IF(O104="Breedte",$K104-SUM(P$8:P103),IF(O103="Breedte",1-SUM(P$8:P103)," "))))</f>
        <v xml:space="preserve"> </v>
      </c>
      <c r="Q104" s="57" t="str">
        <f t="shared" si="43"/>
        <v/>
      </c>
      <c r="R104" s="179">
        <f t="shared" si="44"/>
        <v>190</v>
      </c>
      <c r="S104" s="12">
        <f t="shared" si="29"/>
        <v>164</v>
      </c>
      <c r="T104" s="18">
        <f t="shared" si="30"/>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1"/>
        <v>1</v>
      </c>
      <c r="Z104" s="12">
        <f t="shared" si="32"/>
        <v>1</v>
      </c>
      <c r="AA104" s="12">
        <f t="shared" si="33"/>
        <v>1</v>
      </c>
      <c r="AB104" s="12">
        <f t="shared" si="34"/>
        <v>1</v>
      </c>
      <c r="AD104" s="12">
        <f t="shared" si="35"/>
        <v>164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38"/>
        <v>1</v>
      </c>
      <c r="AL104" s="12">
        <f t="shared" si="39"/>
        <v>1</v>
      </c>
      <c r="AM104" s="12">
        <f t="shared" si="40"/>
        <v>1</v>
      </c>
    </row>
    <row r="105" spans="1:39" ht="12" customHeight="1" x14ac:dyDescent="0.25">
      <c r="A105" s="5">
        <f t="shared" si="24"/>
        <v>0</v>
      </c>
      <c r="B105" s="5">
        <f t="shared" si="25"/>
        <v>0</v>
      </c>
      <c r="C105" s="14">
        <f t="shared" si="41"/>
        <v>163</v>
      </c>
      <c r="F105" s="241">
        <f>VLOOKUP(C105,Blad1!$A:$E,5,0)</f>
        <v>189</v>
      </c>
      <c r="G105" s="67" t="str">
        <f t="shared" si="42"/>
        <v/>
      </c>
      <c r="H105" s="4" t="str">
        <f>IF(G105="I",$K105,IF(G105="II",$K105-SUM(H$8:H104),IF(G105="III",$K105-SUM(H$8:H104),IF(G105="IV",$K105-SUM(H$8:H104),IF(G105="V",1-SUM(H$8:H104)," ")))))</f>
        <v xml:space="preserve"> </v>
      </c>
      <c r="I105" s="68" t="str">
        <f t="shared" si="26"/>
        <v/>
      </c>
      <c r="J105" s="43" t="str">
        <f>IF(I105="A",$K105,IF(I105="B",$K105-SUM(J$8:J104),IF(I105="C",$K105-SUM(J$8:J104),IF(I105="D",$K105-SUM(J$8:J104),IF(I105="E",1-SUM(J$8:J104)," ")))))</f>
        <v xml:space="preserve"> </v>
      </c>
      <c r="K105" s="1">
        <f>IF(C$4=0,0,(SUM(D$8:D105)/C$4))</f>
        <v>0</v>
      </c>
      <c r="L105" s="9" t="str">
        <f t="shared" si="27"/>
        <v xml:space="preserve"> </v>
      </c>
      <c r="M105" s="2" t="str">
        <f>IF(U105=2,K105,IF(W105=2,K105-SUM(M$8:M104),IF(X105=2,K105-SUM(M$8:M104),IF(X104=2,1-SUM(M$8:M104)," "))))</f>
        <v xml:space="preserve"> </v>
      </c>
      <c r="N105" s="1" t="str">
        <f t="shared" si="28"/>
        <v xml:space="preserve"> </v>
      </c>
      <c r="P105" s="3" t="str">
        <f>IF(O105="Plus",$K105,IF(O105="Basis",$K105-SUM(P$8:P104),IF(O105="Breedte",$K105-SUM(P$8:P104),IF(O104="Breedte",1-SUM(P$8:P104)," "))))</f>
        <v xml:space="preserve"> </v>
      </c>
      <c r="Q105" s="57" t="str">
        <f t="shared" si="43"/>
        <v/>
      </c>
      <c r="R105" s="179">
        <f t="shared" si="44"/>
        <v>189</v>
      </c>
      <c r="S105" s="12">
        <f t="shared" si="29"/>
        <v>163</v>
      </c>
      <c r="T105" s="18">
        <f t="shared" si="30"/>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1"/>
        <v>1</v>
      </c>
      <c r="Z105" s="12">
        <f t="shared" si="32"/>
        <v>1</v>
      </c>
      <c r="AA105" s="12">
        <f t="shared" si="33"/>
        <v>1</v>
      </c>
      <c r="AB105" s="12">
        <f t="shared" si="34"/>
        <v>1</v>
      </c>
      <c r="AD105" s="12">
        <f t="shared" si="35"/>
        <v>163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38"/>
        <v>1</v>
      </c>
      <c r="AL105" s="12">
        <f t="shared" si="39"/>
        <v>1</v>
      </c>
      <c r="AM105" s="12">
        <f t="shared" si="40"/>
        <v>1</v>
      </c>
    </row>
    <row r="106" spans="1:39" ht="12" customHeight="1" x14ac:dyDescent="0.25">
      <c r="A106" s="5">
        <f t="shared" si="24"/>
        <v>0</v>
      </c>
      <c r="B106" s="5">
        <f t="shared" si="25"/>
        <v>0</v>
      </c>
      <c r="C106" s="14">
        <f t="shared" si="41"/>
        <v>162</v>
      </c>
      <c r="F106" s="241">
        <f>VLOOKUP(C106,Blad1!$A:$E,5,0)</f>
        <v>189</v>
      </c>
      <c r="G106" s="67" t="str">
        <f t="shared" si="42"/>
        <v/>
      </c>
      <c r="H106" s="4" t="str">
        <f>IF(G106="I",$K106,IF(G106="II",$K106-SUM(H$8:H105),IF(G106="III",$K106-SUM(H$8:H105),IF(G106="IV",$K106-SUM(H$8:H105),IF(G106="V",1-SUM(H$8:H105)," ")))))</f>
        <v xml:space="preserve"> </v>
      </c>
      <c r="I106" s="68" t="str">
        <f t="shared" si="26"/>
        <v/>
      </c>
      <c r="J106" s="43" t="str">
        <f>IF(I106="A",$K106,IF(I106="B",$K106-SUM(J$8:J105),IF(I106="C",$K106-SUM(J$8:J105),IF(I106="D",$K106-SUM(J$8:J105),IF(I106="E",1-SUM(J$8:J105)," ")))))</f>
        <v xml:space="preserve"> </v>
      </c>
      <c r="K106" s="1">
        <f>IF(C$4=0,0,(SUM(D$8:D106)/C$4))</f>
        <v>0</v>
      </c>
      <c r="L106" s="9" t="str">
        <f t="shared" si="27"/>
        <v xml:space="preserve"> </v>
      </c>
      <c r="M106" s="2" t="str">
        <f>IF(U106=2,K106,IF(W106=2,K106-SUM(M$8:M105),IF(X106=2,K106-SUM(M$8:M105),IF(X105=2,1-SUM(M$8:M105)," "))))</f>
        <v xml:space="preserve"> </v>
      </c>
      <c r="N106" s="1" t="str">
        <f t="shared" si="28"/>
        <v xml:space="preserve"> </v>
      </c>
      <c r="P106" s="3" t="str">
        <f>IF(O106="Plus",$K106,IF(O106="Basis",$K106-SUM(P$8:P105),IF(O106="Breedte",$K106-SUM(P$8:P105),IF(O105="Breedte",1-SUM(P$8:P105)," "))))</f>
        <v xml:space="preserve"> </v>
      </c>
      <c r="Q106" s="57" t="str">
        <f t="shared" si="43"/>
        <v/>
      </c>
      <c r="R106" s="179">
        <f t="shared" si="44"/>
        <v>189</v>
      </c>
      <c r="S106" s="12">
        <f t="shared" si="29"/>
        <v>162</v>
      </c>
      <c r="T106" s="18">
        <f t="shared" si="30"/>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1"/>
        <v>1</v>
      </c>
      <c r="Z106" s="12">
        <f t="shared" si="32"/>
        <v>1</v>
      </c>
      <c r="AA106" s="12">
        <f t="shared" si="33"/>
        <v>1</v>
      </c>
      <c r="AB106" s="12">
        <f t="shared" si="34"/>
        <v>1</v>
      </c>
      <c r="AD106" s="12">
        <f t="shared" si="35"/>
        <v>162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38"/>
        <v>1</v>
      </c>
      <c r="AL106" s="12">
        <f t="shared" si="39"/>
        <v>1</v>
      </c>
      <c r="AM106" s="12">
        <f t="shared" si="40"/>
        <v>1</v>
      </c>
    </row>
    <row r="107" spans="1:39" ht="12" customHeight="1" x14ac:dyDescent="0.25">
      <c r="A107" s="5">
        <f t="shared" si="24"/>
        <v>0</v>
      </c>
      <c r="B107" s="5">
        <f t="shared" si="25"/>
        <v>0</v>
      </c>
      <c r="C107" s="14">
        <f t="shared" si="41"/>
        <v>161</v>
      </c>
      <c r="F107" s="241">
        <f>VLOOKUP(C107,Blad1!$A:$E,5,0)</f>
        <v>188</v>
      </c>
      <c r="G107" s="67" t="str">
        <f t="shared" si="42"/>
        <v/>
      </c>
      <c r="H107" s="4" t="str">
        <f>IF(G107="I",$K107,IF(G107="II",$K107-SUM(H$8:H106),IF(G107="III",$K107-SUM(H$8:H106),IF(G107="IV",$K107-SUM(H$8:H106),IF(G107="V",1-SUM(H$8:H106)," ")))))</f>
        <v xml:space="preserve"> </v>
      </c>
      <c r="I107" s="68" t="str">
        <f t="shared" si="26"/>
        <v/>
      </c>
      <c r="J107" s="43" t="str">
        <f>IF(I107="A",$K107,IF(I107="B",$K107-SUM(J$8:J106),IF(I107="C",$K107-SUM(J$8:J106),IF(I107="D",$K107-SUM(J$8:J106),IF(I107="E",1-SUM(J$8:J106)," ")))))</f>
        <v xml:space="preserve"> </v>
      </c>
      <c r="K107" s="1">
        <f>IF(C$4=0,0,(SUM(D$8:D107)/C$4))</f>
        <v>0</v>
      </c>
      <c r="L107" s="9" t="str">
        <f t="shared" si="27"/>
        <v xml:space="preserve"> </v>
      </c>
      <c r="M107" s="2" t="str">
        <f>IF(U107=2,K107,IF(W107=2,K107-SUM(M$8:M106),IF(X107=2,K107-SUM(M$8:M106),IF(X106=2,1-SUM(M$8:M106)," "))))</f>
        <v xml:space="preserve"> </v>
      </c>
      <c r="N107" s="1" t="str">
        <f t="shared" si="28"/>
        <v xml:space="preserve"> </v>
      </c>
      <c r="P107" s="3" t="str">
        <f>IF(O107="Plus",$K107,IF(O107="Basis",$K107-SUM(P$8:P106),IF(O107="Breedte",$K107-SUM(P$8:P106),IF(O106="Breedte",1-SUM(P$8:P106)," "))))</f>
        <v xml:space="preserve"> </v>
      </c>
      <c r="Q107" s="57" t="str">
        <f t="shared" si="43"/>
        <v/>
      </c>
      <c r="R107" s="179">
        <f t="shared" si="44"/>
        <v>188</v>
      </c>
      <c r="S107" s="12">
        <f t="shared" si="29"/>
        <v>161</v>
      </c>
      <c r="T107" s="18">
        <f t="shared" si="30"/>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1"/>
        <v>1</v>
      </c>
      <c r="Z107" s="12">
        <f t="shared" si="32"/>
        <v>1</v>
      </c>
      <c r="AA107" s="12">
        <f t="shared" si="33"/>
        <v>1</v>
      </c>
      <c r="AB107" s="12">
        <f t="shared" si="34"/>
        <v>1</v>
      </c>
      <c r="AD107" s="12">
        <f t="shared" si="35"/>
        <v>161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38"/>
        <v>1</v>
      </c>
      <c r="AL107" s="12">
        <f t="shared" si="39"/>
        <v>1</v>
      </c>
      <c r="AM107" s="12">
        <f t="shared" si="40"/>
        <v>1</v>
      </c>
    </row>
    <row r="108" spans="1:39" ht="12" customHeight="1" x14ac:dyDescent="0.25">
      <c r="A108" s="5">
        <f t="shared" si="24"/>
        <v>0</v>
      </c>
      <c r="B108" s="5">
        <f t="shared" si="25"/>
        <v>0</v>
      </c>
      <c r="C108" s="14">
        <f t="shared" si="41"/>
        <v>160</v>
      </c>
      <c r="F108" s="241">
        <f>VLOOKUP(C108,Blad1!$A:$E,5,0)</f>
        <v>187</v>
      </c>
      <c r="G108" s="67" t="str">
        <f t="shared" si="42"/>
        <v/>
      </c>
      <c r="H108" s="4" t="str">
        <f>IF(G108="I",$K108,IF(G108="II",$K108-SUM(H$8:H107),IF(G108="III",$K108-SUM(H$8:H107),IF(G108="IV",$K108-SUM(H$8:H107),IF(G108="V",1-SUM(H$8:H107)," ")))))</f>
        <v xml:space="preserve"> </v>
      </c>
      <c r="I108" s="68" t="str">
        <f t="shared" si="26"/>
        <v/>
      </c>
      <c r="J108" s="43" t="str">
        <f>IF(I108="A",$K108,IF(I108="B",$K108-SUM(J$8:J107),IF(I108="C",$K108-SUM(J$8:J107),IF(I108="D",$K108-SUM(J$8:J107),IF(I108="E",1-SUM(J$8:J107)," ")))))</f>
        <v xml:space="preserve"> </v>
      </c>
      <c r="K108" s="1">
        <f>IF(C$4=0,0,(SUM(D$8:D108)/C$4))</f>
        <v>0</v>
      </c>
      <c r="L108" s="9" t="str">
        <f t="shared" si="27"/>
        <v xml:space="preserve"> </v>
      </c>
      <c r="M108" s="2" t="str">
        <f>IF(U108=2,K108,IF(W108=2,K108-SUM(M$8:M107),IF(X108=2,K108-SUM(M$8:M107),IF(X107=2,1-SUM(M$8:M107)," "))))</f>
        <v xml:space="preserve"> </v>
      </c>
      <c r="N108" s="1" t="str">
        <f t="shared" si="28"/>
        <v xml:space="preserve"> </v>
      </c>
      <c r="P108" s="3" t="str">
        <f>IF(O108="Plus",$K108,IF(O108="Basis",$K108-SUM(P$8:P107),IF(O108="Breedte",$K108-SUM(P$8:P107),IF(O107="Breedte",1-SUM(P$8:P107)," "))))</f>
        <v xml:space="preserve"> </v>
      </c>
      <c r="Q108" s="57" t="str">
        <f t="shared" si="43"/>
        <v/>
      </c>
      <c r="R108" s="179">
        <f t="shared" si="44"/>
        <v>187</v>
      </c>
      <c r="S108" s="12">
        <f t="shared" si="29"/>
        <v>160</v>
      </c>
      <c r="T108" s="18">
        <f t="shared" si="30"/>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1"/>
        <v>1</v>
      </c>
      <c r="Z108" s="12">
        <f t="shared" si="32"/>
        <v>1</v>
      </c>
      <c r="AA108" s="12">
        <f t="shared" si="33"/>
        <v>1</v>
      </c>
      <c r="AB108" s="12">
        <f t="shared" si="34"/>
        <v>1</v>
      </c>
      <c r="AD108" s="12">
        <f t="shared" si="35"/>
        <v>160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38"/>
        <v>1</v>
      </c>
      <c r="AL108" s="12">
        <f t="shared" si="39"/>
        <v>1</v>
      </c>
      <c r="AM108" s="12">
        <f t="shared" si="40"/>
        <v>1</v>
      </c>
    </row>
    <row r="109" spans="1:39" ht="12" customHeight="1" x14ac:dyDescent="0.25">
      <c r="A109" s="5">
        <f t="shared" si="24"/>
        <v>0</v>
      </c>
      <c r="B109" s="5">
        <f t="shared" si="25"/>
        <v>20</v>
      </c>
      <c r="C109" s="14">
        <f t="shared" si="41"/>
        <v>159</v>
      </c>
      <c r="F109" s="241">
        <f>VLOOKUP(C109,Blad1!$A:$E,5,0)</f>
        <v>187</v>
      </c>
      <c r="G109" s="67" t="str">
        <f t="shared" si="42"/>
        <v>IV</v>
      </c>
      <c r="H109" s="4">
        <f>IF(G109="I",$K109,IF(G109="II",$K109-SUM(H$8:H108),IF(G109="III",$K109-SUM(H$8:H108),IF(G109="IV",$K109-SUM(H$8:H108),IF(G109="V",1-SUM(H$8:H108)," ")))))</f>
        <v>0</v>
      </c>
      <c r="I109" s="68" t="str">
        <f t="shared" si="26"/>
        <v/>
      </c>
      <c r="J109" s="43" t="str">
        <f>IF(I109="A",$K109,IF(I109="B",$K109-SUM(J$8:J108),IF(I109="C",$K109-SUM(J$8:J108),IF(I109="D",$K109-SUM(J$8:J108),IF(I109="E",1-SUM(J$8:J108)," ")))))</f>
        <v xml:space="preserve"> </v>
      </c>
      <c r="K109" s="1">
        <f>IF(C$4=0,0,(SUM(D$8:D109)/C$4))</f>
        <v>0</v>
      </c>
      <c r="L109" s="9" t="str">
        <f t="shared" si="27"/>
        <v xml:space="preserve"> </v>
      </c>
      <c r="M109" s="2" t="str">
        <f>IF(U109=2,K109,IF(W109=2,K109-SUM(M$8:M108),IF(X109=2,K109-SUM(M$8:M108),IF(X108=2,1-SUM(M$8:M108)," "))))</f>
        <v xml:space="preserve"> </v>
      </c>
      <c r="N109" s="1" t="str">
        <f t="shared" si="28"/>
        <v xml:space="preserve"> </v>
      </c>
      <c r="P109" s="3" t="str">
        <f>IF(O109="Plus",$K109,IF(O109="Basis",$K109-SUM(P$8:P108),IF(O109="Breedte",$K109-SUM(P$8:P108),IF(O108="Breedte",1-SUM(P$8:P108)," "))))</f>
        <v xml:space="preserve"> </v>
      </c>
      <c r="Q109" s="57" t="str">
        <f t="shared" si="43"/>
        <v/>
      </c>
      <c r="R109" s="179">
        <f t="shared" si="44"/>
        <v>187</v>
      </c>
      <c r="S109" s="12">
        <f t="shared" si="29"/>
        <v>159</v>
      </c>
      <c r="T109" s="18">
        <f t="shared" si="30"/>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1"/>
        <v>1</v>
      </c>
      <c r="Z109" s="12">
        <f t="shared" si="32"/>
        <v>1</v>
      </c>
      <c r="AA109" s="12">
        <f t="shared" si="33"/>
        <v>1</v>
      </c>
      <c r="AB109" s="12">
        <f t="shared" si="34"/>
        <v>1</v>
      </c>
      <c r="AD109" s="12">
        <f t="shared" si="35"/>
        <v>159</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38"/>
        <v>1</v>
      </c>
      <c r="AL109" s="12">
        <f t="shared" si="39"/>
        <v>1</v>
      </c>
      <c r="AM109" s="12">
        <f t="shared" si="40"/>
        <v>1</v>
      </c>
    </row>
    <row r="110" spans="1:39" ht="12" customHeight="1" x14ac:dyDescent="0.25">
      <c r="A110" s="5">
        <f t="shared" si="24"/>
        <v>0</v>
      </c>
      <c r="B110" s="5">
        <f t="shared" si="25"/>
        <v>0</v>
      </c>
      <c r="C110" s="14">
        <f t="shared" si="41"/>
        <v>158</v>
      </c>
      <c r="F110" s="241">
        <f>VLOOKUP(C110,Blad1!$A:$E,5,0)</f>
        <v>186</v>
      </c>
      <c r="G110" s="67" t="str">
        <f t="shared" si="42"/>
        <v/>
      </c>
      <c r="H110" s="4" t="str">
        <f>IF(G110="I",$K110,IF(G110="II",$K110-SUM(H$8:H109),IF(G110="III",$K110-SUM(H$8:H109),IF(G110="IV",$K110-SUM(H$8:H109),IF(G110="V",1-SUM(H$8:H109)," ")))))</f>
        <v xml:space="preserve"> </v>
      </c>
      <c r="I110" s="68" t="str">
        <f t="shared" si="26"/>
        <v/>
      </c>
      <c r="J110" s="43" t="str">
        <f>IF(I110="A",$K110,IF(I110="B",$K110-SUM(J$8:J109),IF(I110="C",$K110-SUM(J$8:J109),IF(I110="D",$K110-SUM(J$8:J109),IF(I110="E",1-SUM(J$8:J109)," ")))))</f>
        <v xml:space="preserve"> </v>
      </c>
      <c r="K110" s="1">
        <f>IF(C$4=0,0,(SUM(D$8:D110)/C$4))</f>
        <v>0</v>
      </c>
      <c r="L110" s="9" t="str">
        <f t="shared" si="27"/>
        <v xml:space="preserve"> </v>
      </c>
      <c r="M110" s="2" t="str">
        <f>IF(U110=2,K110,IF(W110=2,K110-SUM(M$8:M109),IF(X110=2,K110-SUM(M$8:M109),IF(X109=2,1-SUM(M$8:M109)," "))))</f>
        <v xml:space="preserve"> </v>
      </c>
      <c r="N110" s="1" t="str">
        <f t="shared" si="28"/>
        <v xml:space="preserve"> </v>
      </c>
      <c r="P110" s="3" t="str">
        <f>IF(O110="Plus",$K110,IF(O110="Basis",$K110-SUM(P$8:P109),IF(O110="Breedte",$K110-SUM(P$8:P109),IF(O109="Breedte",1-SUM(P$8:P109)," "))))</f>
        <v xml:space="preserve"> </v>
      </c>
      <c r="Q110" s="57" t="str">
        <f t="shared" si="43"/>
        <v/>
      </c>
      <c r="R110" s="179">
        <f t="shared" si="44"/>
        <v>186</v>
      </c>
      <c r="S110" s="12">
        <f t="shared" si="29"/>
        <v>158</v>
      </c>
      <c r="T110" s="18">
        <f t="shared" si="30"/>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1"/>
        <v>1</v>
      </c>
      <c r="Z110" s="12">
        <f t="shared" si="32"/>
        <v>1</v>
      </c>
      <c r="AA110" s="12">
        <f t="shared" si="33"/>
        <v>1</v>
      </c>
      <c r="AB110" s="12">
        <f t="shared" si="34"/>
        <v>1</v>
      </c>
      <c r="AD110" s="12">
        <f t="shared" si="35"/>
        <v>158</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38"/>
        <v>1</v>
      </c>
      <c r="AL110" s="12">
        <f t="shared" si="39"/>
        <v>1</v>
      </c>
      <c r="AM110" s="12">
        <f t="shared" si="40"/>
        <v>1</v>
      </c>
    </row>
    <row r="111" spans="1:39" ht="12" customHeight="1" x14ac:dyDescent="0.25">
      <c r="A111" s="5">
        <f t="shared" si="24"/>
        <v>0</v>
      </c>
      <c r="B111" s="5">
        <f t="shared" si="25"/>
        <v>0</v>
      </c>
      <c r="C111" s="14">
        <f t="shared" si="41"/>
        <v>157</v>
      </c>
      <c r="F111" s="241">
        <f>VLOOKUP(C111,Blad1!$A:$E,5,0)</f>
        <v>186</v>
      </c>
      <c r="G111" s="67" t="str">
        <f t="shared" si="42"/>
        <v/>
      </c>
      <c r="H111" s="4" t="str">
        <f>IF(G111="I",$K111,IF(G111="II",$K111-SUM(H$8:H110),IF(G111="III",$K111-SUM(H$8:H110),IF(G111="IV",$K111-SUM(H$8:H110),IF(G111="V",1-SUM(H$8:H110)," ")))))</f>
        <v xml:space="preserve"> </v>
      </c>
      <c r="I111" s="68" t="str">
        <f t="shared" si="26"/>
        <v/>
      </c>
      <c r="J111" s="43" t="str">
        <f>IF(I111="A",$K111,IF(I111="B",$K111-SUM(J$8:J110),IF(I111="C",$K111-SUM(J$8:J110),IF(I111="D",$K111-SUM(J$8:J110),IF(I111="E",1-SUM(J$8:J110)," ")))))</f>
        <v xml:space="preserve"> </v>
      </c>
      <c r="K111" s="1">
        <f>IF(C$4=0,0,(SUM(D$8:D111)/C$4))</f>
        <v>0</v>
      </c>
      <c r="L111" s="9" t="str">
        <f t="shared" si="27"/>
        <v xml:space="preserve"> </v>
      </c>
      <c r="M111" s="2" t="str">
        <f>IF(U111=2,K111,IF(W111=2,K111-SUM(M$8:M110),IF(X111=2,K111-SUM(M$8:M110),IF(X110=2,1-SUM(M$8:M110)," "))))</f>
        <v xml:space="preserve"> </v>
      </c>
      <c r="N111" s="1" t="str">
        <f t="shared" si="28"/>
        <v xml:space="preserve"> </v>
      </c>
      <c r="P111" s="3" t="str">
        <f>IF(O111="Plus",$K111,IF(O111="Basis",$K111-SUM(P$8:P110),IF(O111="Breedte",$K111-SUM(P$8:P110),IF(O110="Breedte",1-SUM(P$8:P110)," "))))</f>
        <v xml:space="preserve"> </v>
      </c>
      <c r="Q111" s="57" t="str">
        <f t="shared" si="43"/>
        <v/>
      </c>
      <c r="R111" s="179">
        <f t="shared" si="44"/>
        <v>186</v>
      </c>
      <c r="S111" s="12">
        <f t="shared" si="29"/>
        <v>157</v>
      </c>
      <c r="T111" s="18">
        <f t="shared" si="30"/>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1"/>
        <v>1</v>
      </c>
      <c r="Z111" s="12">
        <f t="shared" si="32"/>
        <v>1</v>
      </c>
      <c r="AA111" s="12">
        <f t="shared" si="33"/>
        <v>1</v>
      </c>
      <c r="AB111" s="12">
        <f t="shared" si="34"/>
        <v>1</v>
      </c>
      <c r="AD111" s="12">
        <f t="shared" si="35"/>
        <v>157</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38"/>
        <v>1</v>
      </c>
      <c r="AL111" s="12">
        <f t="shared" si="39"/>
        <v>1</v>
      </c>
      <c r="AM111" s="12">
        <f t="shared" si="40"/>
        <v>1</v>
      </c>
    </row>
    <row r="112" spans="1:39" ht="12" customHeight="1" x14ac:dyDescent="0.25">
      <c r="A112" s="5">
        <f t="shared" si="24"/>
        <v>0</v>
      </c>
      <c r="B112" s="5">
        <f t="shared" si="25"/>
        <v>0</v>
      </c>
      <c r="C112" s="14">
        <f t="shared" si="41"/>
        <v>156</v>
      </c>
      <c r="F112" s="241">
        <f>VLOOKUP(C112,Blad1!$A:$E,5,0)</f>
        <v>185</v>
      </c>
      <c r="G112" s="67" t="str">
        <f t="shared" si="42"/>
        <v/>
      </c>
      <c r="H112" s="4" t="str">
        <f>IF(G112="I",$K112,IF(G112="II",$K112-SUM(H$8:H111),IF(G112="III",$K112-SUM(H$8:H111),IF(G112="IV",$K112-SUM(H$8:H111),IF(G112="V",1-SUM(H$8:H111)," ")))))</f>
        <v xml:space="preserve"> </v>
      </c>
      <c r="I112" s="68" t="str">
        <f t="shared" si="26"/>
        <v/>
      </c>
      <c r="J112" s="43" t="str">
        <f>IF(I112="A",$K112,IF(I112="B",$K112-SUM(J$8:J111),IF(I112="C",$K112-SUM(J$8:J111),IF(I112="D",$K112-SUM(J$8:J111),IF(I112="E",1-SUM(J$8:J111)," ")))))</f>
        <v xml:space="preserve"> </v>
      </c>
      <c r="K112" s="1">
        <f>IF(C$4=0,0,(SUM(D$8:D112)/C$4))</f>
        <v>0</v>
      </c>
      <c r="L112" s="9" t="str">
        <f t="shared" si="27"/>
        <v xml:space="preserve"> </v>
      </c>
      <c r="M112" s="2" t="str">
        <f>IF(U112=2,K112,IF(W112=2,K112-SUM(M$8:M111),IF(X112=2,K112-SUM(M$8:M111),IF(X111=2,1-SUM(M$8:M111)," "))))</f>
        <v xml:space="preserve"> </v>
      </c>
      <c r="N112" s="1" t="str">
        <f t="shared" si="28"/>
        <v xml:space="preserve"> </v>
      </c>
      <c r="P112" s="3" t="str">
        <f>IF(O112="Plus",$K112,IF(O112="Basis",$K112-SUM(P$8:P111),IF(O112="Breedte",$K112-SUM(P$8:P111),IF(O111="Breedte",1-SUM(P$8:P111)," "))))</f>
        <v xml:space="preserve"> </v>
      </c>
      <c r="Q112" s="57" t="str">
        <f t="shared" si="43"/>
        <v/>
      </c>
      <c r="R112" s="179">
        <f t="shared" si="44"/>
        <v>185</v>
      </c>
      <c r="S112" s="12">
        <f t="shared" si="29"/>
        <v>156</v>
      </c>
      <c r="T112" s="18">
        <f t="shared" si="30"/>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1"/>
        <v>1</v>
      </c>
      <c r="Z112" s="12">
        <f t="shared" si="32"/>
        <v>1</v>
      </c>
      <c r="AA112" s="12">
        <f t="shared" si="33"/>
        <v>1</v>
      </c>
      <c r="AB112" s="12">
        <f t="shared" si="34"/>
        <v>1</v>
      </c>
      <c r="AD112" s="12">
        <f t="shared" si="35"/>
        <v>156</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38"/>
        <v>1</v>
      </c>
      <c r="AL112" s="12">
        <f t="shared" si="39"/>
        <v>1</v>
      </c>
      <c r="AM112" s="12">
        <f t="shared" si="40"/>
        <v>1</v>
      </c>
    </row>
    <row r="113" spans="1:39" ht="12" customHeight="1" x14ac:dyDescent="0.25">
      <c r="A113" s="5">
        <f t="shared" si="24"/>
        <v>0</v>
      </c>
      <c r="B113" s="5">
        <f t="shared" si="25"/>
        <v>0</v>
      </c>
      <c r="C113" s="14">
        <f t="shared" si="41"/>
        <v>155</v>
      </c>
      <c r="F113" s="241">
        <f>VLOOKUP(C113,Blad1!$A:$E,5,0)</f>
        <v>185</v>
      </c>
      <c r="G113" s="67" t="str">
        <f t="shared" si="42"/>
        <v/>
      </c>
      <c r="H113" s="4" t="str">
        <f>IF(G113="I",$K113,IF(G113="II",$K113-SUM(H$8:H112),IF(G113="III",$K113-SUM(H$8:H112),IF(G113="IV",$K113-SUM(H$8:H112),IF(G113="V",1-SUM(H$8:H112)," ")))))</f>
        <v xml:space="preserve"> </v>
      </c>
      <c r="I113" s="68" t="str">
        <f t="shared" si="26"/>
        <v/>
      </c>
      <c r="J113" s="43" t="str">
        <f>IF(I113="A",$K113,IF(I113="B",$K113-SUM(J$8:J112),IF(I113="C",$K113-SUM(J$8:J112),IF(I113="D",$K113-SUM(J$8:J112),IF(I113="E",1-SUM(J$8:J112)," ")))))</f>
        <v xml:space="preserve"> </v>
      </c>
      <c r="K113" s="1">
        <f>IF(C$4=0,0,(SUM(D$8:D113)/C$4))</f>
        <v>0</v>
      </c>
      <c r="L113" s="9" t="str">
        <f t="shared" si="27"/>
        <v xml:space="preserve"> </v>
      </c>
      <c r="M113" s="2" t="str">
        <f>IF(U113=2,K113,IF(W113=2,K113-SUM(M$8:M112),IF(X113=2,K113-SUM(M$8:M112),IF(X112=2,1-SUM(M$8:M112)," "))))</f>
        <v xml:space="preserve"> </v>
      </c>
      <c r="N113" s="1" t="str">
        <f t="shared" si="28"/>
        <v xml:space="preserve"> </v>
      </c>
      <c r="P113" s="3" t="str">
        <f>IF(O113="Plus",$K113,IF(O113="Basis",$K113-SUM(P$8:P112),IF(O113="Breedte",$K113-SUM(P$8:P112),IF(O112="Breedte",1-SUM(P$8:P112)," "))))</f>
        <v xml:space="preserve"> </v>
      </c>
      <c r="Q113" s="57" t="str">
        <f t="shared" si="43"/>
        <v/>
      </c>
      <c r="R113" s="179">
        <f t="shared" si="44"/>
        <v>185</v>
      </c>
      <c r="S113" s="12">
        <f t="shared" si="29"/>
        <v>155</v>
      </c>
      <c r="T113" s="18">
        <f t="shared" si="30"/>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1"/>
        <v>1</v>
      </c>
      <c r="Z113" s="12">
        <f t="shared" si="32"/>
        <v>1</v>
      </c>
      <c r="AA113" s="12">
        <f t="shared" si="33"/>
        <v>1</v>
      </c>
      <c r="AB113" s="12">
        <f t="shared" si="34"/>
        <v>1</v>
      </c>
      <c r="AD113" s="12">
        <f t="shared" si="35"/>
        <v>155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38"/>
        <v>1</v>
      </c>
      <c r="AL113" s="12">
        <f t="shared" si="39"/>
        <v>1</v>
      </c>
      <c r="AM113" s="12">
        <f t="shared" si="40"/>
        <v>1</v>
      </c>
    </row>
    <row r="114" spans="1:39" ht="12" customHeight="1" x14ac:dyDescent="0.25">
      <c r="A114" s="5">
        <f t="shared" si="24"/>
        <v>0</v>
      </c>
      <c r="B114" s="5">
        <f t="shared" si="25"/>
        <v>0</v>
      </c>
      <c r="C114" s="14">
        <f t="shared" si="41"/>
        <v>154</v>
      </c>
      <c r="F114" s="241">
        <f>VLOOKUP(C114,Blad1!$A:$E,5,0)</f>
        <v>184</v>
      </c>
      <c r="G114" s="67" t="str">
        <f t="shared" si="42"/>
        <v/>
      </c>
      <c r="H114" s="4" t="str">
        <f>IF(G114="I",$K114,IF(G114="II",$K114-SUM(H$8:H113),IF(G114="III",$K114-SUM(H$8:H113),IF(G114="IV",$K114-SUM(H$8:H113),IF(G114="V",1-SUM(H$8:H113)," ")))))</f>
        <v xml:space="preserve"> </v>
      </c>
      <c r="I114" s="68" t="str">
        <f t="shared" si="26"/>
        <v/>
      </c>
      <c r="J114" s="43" t="str">
        <f>IF(I114="A",$K114,IF(I114="B",$K114-SUM(J$8:J113),IF(I114="C",$K114-SUM(J$8:J113),IF(I114="D",$K114-SUM(J$8:J113),IF(I114="E",1-SUM(J$8:J113)," ")))))</f>
        <v xml:space="preserve"> </v>
      </c>
      <c r="K114" s="1">
        <f>IF(C$4=0,0,(SUM(D$8:D114)/C$4))</f>
        <v>0</v>
      </c>
      <c r="L114" s="9" t="str">
        <f t="shared" si="27"/>
        <v xml:space="preserve"> </v>
      </c>
      <c r="M114" s="2" t="str">
        <f>IF(U114=2,K114,IF(W114=2,K114-SUM(M$8:M113),IF(X114=2,K114-SUM(M$8:M113),IF(X113=2,1-SUM(M$8:M113)," "))))</f>
        <v xml:space="preserve"> </v>
      </c>
      <c r="N114" s="1" t="str">
        <f t="shared" si="28"/>
        <v xml:space="preserve"> </v>
      </c>
      <c r="P114" s="3" t="str">
        <f>IF(O114="Plus",$K114,IF(O114="Basis",$K114-SUM(P$8:P113),IF(O114="Breedte",$K114-SUM(P$8:P113),IF(O113="Breedte",1-SUM(P$8:P113)," "))))</f>
        <v xml:space="preserve"> </v>
      </c>
      <c r="Q114" s="57" t="str">
        <f t="shared" si="43"/>
        <v/>
      </c>
      <c r="R114" s="179">
        <f t="shared" si="44"/>
        <v>184</v>
      </c>
      <c r="S114" s="12">
        <f t="shared" si="29"/>
        <v>154</v>
      </c>
      <c r="T114" s="18">
        <f t="shared" si="30"/>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1"/>
        <v>1</v>
      </c>
      <c r="Z114" s="12">
        <f t="shared" si="32"/>
        <v>1</v>
      </c>
      <c r="AA114" s="12">
        <f t="shared" si="33"/>
        <v>1</v>
      </c>
      <c r="AB114" s="12">
        <f t="shared" si="34"/>
        <v>1</v>
      </c>
      <c r="AD114" s="12">
        <f t="shared" si="35"/>
        <v>154</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38"/>
        <v>1</v>
      </c>
      <c r="AL114" s="12">
        <f t="shared" si="39"/>
        <v>1</v>
      </c>
      <c r="AM114" s="12">
        <f t="shared" si="40"/>
        <v>1</v>
      </c>
    </row>
    <row r="115" spans="1:39" ht="12" customHeight="1" x14ac:dyDescent="0.25">
      <c r="A115" s="5">
        <f t="shared" si="24"/>
        <v>0</v>
      </c>
      <c r="B115" s="5">
        <f t="shared" si="25"/>
        <v>0</v>
      </c>
      <c r="C115" s="14">
        <f t="shared" si="41"/>
        <v>153</v>
      </c>
      <c r="F115" s="241">
        <f>VLOOKUP(C115,Blad1!$A:$E,5,0)</f>
        <v>184</v>
      </c>
      <c r="G115" s="67" t="str">
        <f t="shared" si="42"/>
        <v/>
      </c>
      <c r="H115" s="4" t="str">
        <f>IF(G115="I",$K115,IF(G115="II",$K115-SUM(H$8:H114),IF(G115="III",$K115-SUM(H$8:H114),IF(G115="IV",$K115-SUM(H$8:H114),IF(G115="V",1-SUM(H$8:H114)," ")))))</f>
        <v xml:space="preserve"> </v>
      </c>
      <c r="I115" s="68" t="str">
        <f t="shared" si="26"/>
        <v/>
      </c>
      <c r="J115" s="43" t="str">
        <f>IF(I115="A",$K115,IF(I115="B",$K115-SUM(J$8:J114),IF(I115="C",$K115-SUM(J$8:J114),IF(I115="D",$K115-SUM(J$8:J114),IF(I115="E",1-SUM(J$8:J114)," ")))))</f>
        <v xml:space="preserve"> </v>
      </c>
      <c r="K115" s="1">
        <f>IF(C$4=0,0,(SUM(D$8:D115)/C$4))</f>
        <v>0</v>
      </c>
      <c r="L115" s="9" t="str">
        <f t="shared" si="27"/>
        <v xml:space="preserve"> </v>
      </c>
      <c r="M115" s="2" t="str">
        <f>IF(U115=2,K115,IF(W115=2,K115-SUM(M$8:M114),IF(X115=2,K115-SUM(M$8:M114),IF(X114=2,1-SUM(M$8:M114)," "))))</f>
        <v xml:space="preserve"> </v>
      </c>
      <c r="N115" s="1" t="str">
        <f t="shared" si="28"/>
        <v xml:space="preserve"> </v>
      </c>
      <c r="P115" s="3" t="str">
        <f>IF(O115="Plus",$K115,IF(O115="Basis",$K115-SUM(P$8:P114),IF(O115="Breedte",$K115-SUM(P$8:P114),IF(O114="Breedte",1-SUM(P$8:P114)," "))))</f>
        <v xml:space="preserve"> </v>
      </c>
      <c r="Q115" s="57" t="str">
        <f t="shared" si="43"/>
        <v/>
      </c>
      <c r="R115" s="179">
        <f t="shared" si="44"/>
        <v>184</v>
      </c>
      <c r="S115" s="12">
        <f t="shared" si="29"/>
        <v>153</v>
      </c>
      <c r="T115" s="18">
        <f t="shared" si="30"/>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1"/>
        <v>1</v>
      </c>
      <c r="Z115" s="12">
        <f t="shared" si="32"/>
        <v>1</v>
      </c>
      <c r="AA115" s="12">
        <f t="shared" si="33"/>
        <v>1</v>
      </c>
      <c r="AB115" s="12">
        <f t="shared" si="34"/>
        <v>1</v>
      </c>
      <c r="AD115" s="12">
        <f t="shared" si="35"/>
        <v>153</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38"/>
        <v>1</v>
      </c>
      <c r="AL115" s="12">
        <f t="shared" si="39"/>
        <v>1</v>
      </c>
      <c r="AM115" s="12">
        <f t="shared" si="40"/>
        <v>1</v>
      </c>
    </row>
    <row r="116" spans="1:39" ht="12" customHeight="1" x14ac:dyDescent="0.25">
      <c r="A116" s="5">
        <f t="shared" si="24"/>
        <v>0</v>
      </c>
      <c r="B116" s="5">
        <f t="shared" si="25"/>
        <v>0</v>
      </c>
      <c r="C116" s="14">
        <f t="shared" si="41"/>
        <v>152</v>
      </c>
      <c r="F116" s="241">
        <f>VLOOKUP(C116,Blad1!$A:$E,5,0)</f>
        <v>183</v>
      </c>
      <c r="G116" s="67" t="str">
        <f t="shared" si="42"/>
        <v/>
      </c>
      <c r="H116" s="4" t="str">
        <f>IF(G116="I",$K116,IF(G116="II",$K116-SUM(H$8:H115),IF(G116="III",$K116-SUM(H$8:H115),IF(G116="IV",$K116-SUM(H$8:H115),IF(G116="V",1-SUM(H$8:H115)," ")))))</f>
        <v xml:space="preserve"> </v>
      </c>
      <c r="I116" s="68" t="str">
        <f t="shared" si="26"/>
        <v/>
      </c>
      <c r="J116" s="43" t="str">
        <f>IF(I116="A",$K116,IF(I116="B",$K116-SUM(J$8:J115),IF(I116="C",$K116-SUM(J$8:J115),IF(I116="D",$K116-SUM(J$8:J115),IF(I116="E",1-SUM(J$8:J115)," ")))))</f>
        <v xml:space="preserve"> </v>
      </c>
      <c r="K116" s="1">
        <f>IF(C$4=0,0,(SUM(D$8:D116)/C$4))</f>
        <v>0</v>
      </c>
      <c r="L116" s="9" t="str">
        <f t="shared" si="27"/>
        <v xml:space="preserve"> </v>
      </c>
      <c r="M116" s="2" t="str">
        <f>IF(U116=2,K116,IF(W116=2,K116-SUM(M$8:M115),IF(X116=2,K116-SUM(M$8:M115),IF(X115=2,1-SUM(M$8:M115)," "))))</f>
        <v xml:space="preserve"> </v>
      </c>
      <c r="N116" s="1" t="str">
        <f t="shared" si="28"/>
        <v xml:space="preserve"> </v>
      </c>
      <c r="P116" s="3" t="str">
        <f>IF(O116="Plus",$K116,IF(O116="Basis",$K116-SUM(P$8:P115),IF(O116="Breedte",$K116-SUM(P$8:P115),IF(O115="Breedte",1-SUM(P$8:P115)," "))))</f>
        <v xml:space="preserve"> </v>
      </c>
      <c r="Q116" s="57" t="str">
        <f t="shared" si="43"/>
        <v/>
      </c>
      <c r="R116" s="179">
        <f t="shared" si="44"/>
        <v>183</v>
      </c>
      <c r="S116" s="12">
        <f t="shared" si="29"/>
        <v>152</v>
      </c>
      <c r="T116" s="18">
        <f t="shared" si="30"/>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1"/>
        <v>1</v>
      </c>
      <c r="Z116" s="12">
        <f t="shared" si="32"/>
        <v>1</v>
      </c>
      <c r="AA116" s="12">
        <f t="shared" si="33"/>
        <v>1</v>
      </c>
      <c r="AB116" s="12">
        <f t="shared" si="34"/>
        <v>1</v>
      </c>
      <c r="AD116" s="12">
        <f t="shared" si="35"/>
        <v>152</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38"/>
        <v>1</v>
      </c>
      <c r="AL116" s="12">
        <f t="shared" si="39"/>
        <v>1</v>
      </c>
      <c r="AM116" s="12">
        <f t="shared" si="40"/>
        <v>1</v>
      </c>
    </row>
    <row r="117" spans="1:39" ht="12" customHeight="1" x14ac:dyDescent="0.25">
      <c r="A117" s="5">
        <f t="shared" si="24"/>
        <v>0</v>
      </c>
      <c r="B117" s="5">
        <f t="shared" si="25"/>
        <v>0</v>
      </c>
      <c r="C117" s="14">
        <f t="shared" si="41"/>
        <v>151</v>
      </c>
      <c r="F117" s="241">
        <f>VLOOKUP(C117,Blad1!$A:$E,5,0)</f>
        <v>182</v>
      </c>
      <c r="G117" s="67" t="str">
        <f t="shared" si="42"/>
        <v/>
      </c>
      <c r="H117" s="4" t="str">
        <f>IF(G117="I",$K117,IF(G117="II",$K117-SUM(H$8:H116),IF(G117="III",$K117-SUM(H$8:H116),IF(G117="IV",$K117-SUM(H$8:H116),IF(G117="V",1-SUM(H$8:H116)," ")))))</f>
        <v xml:space="preserve"> </v>
      </c>
      <c r="I117" s="68" t="str">
        <f t="shared" si="26"/>
        <v/>
      </c>
      <c r="J117" s="43" t="str">
        <f>IF(I117="A",$K117,IF(I117="B",$K117-SUM(J$8:J116),IF(I117="C",$K117-SUM(J$8:J116),IF(I117="D",$K117-SUM(J$8:J116),IF(I117="E",1-SUM(J$8:J116)," ")))))</f>
        <v xml:space="preserve"> </v>
      </c>
      <c r="K117" s="1">
        <f>IF(C$4=0,0,(SUM(D$8:D117)/C$4))</f>
        <v>0</v>
      </c>
      <c r="L117" s="9" t="str">
        <f t="shared" si="27"/>
        <v xml:space="preserve"> </v>
      </c>
      <c r="M117" s="2" t="str">
        <f>IF(U117=2,K117,IF(W117=2,K117-SUM(M$8:M116),IF(X117=2,K117-SUM(M$8:M116),IF(X116=2,1-SUM(M$8:M116)," "))))</f>
        <v xml:space="preserve"> </v>
      </c>
      <c r="N117" s="1" t="str">
        <f t="shared" si="28"/>
        <v xml:space="preserve"> </v>
      </c>
      <c r="P117" s="3" t="str">
        <f>IF(O117="Plus",$K117,IF(O117="Basis",$K117-SUM(P$8:P116),IF(O117="Breedte",$K117-SUM(P$8:P116),IF(O116="Breedte",1-SUM(P$8:P116)," "))))</f>
        <v xml:space="preserve"> </v>
      </c>
      <c r="Q117" s="57" t="str">
        <f t="shared" si="43"/>
        <v/>
      </c>
      <c r="R117" s="179">
        <f t="shared" si="44"/>
        <v>182</v>
      </c>
      <c r="S117" s="12">
        <f t="shared" si="29"/>
        <v>151</v>
      </c>
      <c r="T117" s="18">
        <f t="shared" si="30"/>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1"/>
        <v>1</v>
      </c>
      <c r="Z117" s="12">
        <f t="shared" si="32"/>
        <v>1</v>
      </c>
      <c r="AA117" s="12">
        <f t="shared" si="33"/>
        <v>1</v>
      </c>
      <c r="AB117" s="12">
        <f t="shared" si="34"/>
        <v>1</v>
      </c>
      <c r="AD117" s="12">
        <f t="shared" si="35"/>
        <v>151</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38"/>
        <v>1</v>
      </c>
      <c r="AL117" s="12">
        <f t="shared" si="39"/>
        <v>1</v>
      </c>
      <c r="AM117" s="12">
        <f t="shared" si="40"/>
        <v>1</v>
      </c>
    </row>
    <row r="118" spans="1:39" ht="12" customHeight="1" x14ac:dyDescent="0.25">
      <c r="A118" s="5">
        <f t="shared" si="24"/>
        <v>0</v>
      </c>
      <c r="B118" s="5">
        <f t="shared" si="25"/>
        <v>0</v>
      </c>
      <c r="C118" s="14">
        <f t="shared" si="41"/>
        <v>150</v>
      </c>
      <c r="F118" s="241">
        <f>VLOOKUP(C118,Blad1!$A:$E,5,0)</f>
        <v>182</v>
      </c>
      <c r="G118" s="67" t="str">
        <f t="shared" si="42"/>
        <v/>
      </c>
      <c r="H118" s="4" t="str">
        <f>IF(G118="I",$K118,IF(G118="II",$K118-SUM(H$8:H117),IF(G118="III",$K118-SUM(H$8:H117),IF(G118="IV",$K118-SUM(H$8:H117),IF(G118="V",1-SUM(H$8:H117)," ")))))</f>
        <v xml:space="preserve"> </v>
      </c>
      <c r="I118" s="68" t="str">
        <f t="shared" si="26"/>
        <v/>
      </c>
      <c r="J118" s="43" t="str">
        <f>IF(I118="A",$K118,IF(I118="B",$K118-SUM(J$8:J117),IF(I118="C",$K118-SUM(J$8:J117),IF(I118="D",$K118-SUM(J$8:J117),IF(I118="E",1-SUM(J$8:J117)," ")))))</f>
        <v xml:space="preserve"> </v>
      </c>
      <c r="K118" s="1">
        <f>IF(C$4=0,0,(SUM(D$8:D118)/C$4))</f>
        <v>0</v>
      </c>
      <c r="L118" s="9" t="str">
        <f t="shared" si="27"/>
        <v xml:space="preserve"> </v>
      </c>
      <c r="M118" s="2" t="str">
        <f>IF(U118=2,K118,IF(W118=2,K118-SUM(M$8:M117),IF(X118=2,K118-SUM(M$8:M117),IF(X117=2,1-SUM(M$8:M117)," "))))</f>
        <v xml:space="preserve"> </v>
      </c>
      <c r="N118" s="1" t="str">
        <f t="shared" si="28"/>
        <v xml:space="preserve"> </v>
      </c>
      <c r="P118" s="3" t="str">
        <f>IF(O118="Plus",$K118,IF(O118="Basis",$K118-SUM(P$8:P117),IF(O118="Breedte",$K118-SUM(P$8:P117),IF(O117="Breedte",1-SUM(P$8:P117)," "))))</f>
        <v xml:space="preserve"> </v>
      </c>
      <c r="Q118" s="57" t="str">
        <f t="shared" si="43"/>
        <v/>
      </c>
      <c r="R118" s="179">
        <f t="shared" si="44"/>
        <v>182</v>
      </c>
      <c r="S118" s="12">
        <f t="shared" si="29"/>
        <v>150</v>
      </c>
      <c r="T118" s="18">
        <f t="shared" si="30"/>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1"/>
        <v>1</v>
      </c>
      <c r="Z118" s="12">
        <f t="shared" si="32"/>
        <v>1</v>
      </c>
      <c r="AA118" s="12">
        <f t="shared" si="33"/>
        <v>1</v>
      </c>
      <c r="AB118" s="12">
        <f t="shared" si="34"/>
        <v>1</v>
      </c>
      <c r="AD118" s="12">
        <f t="shared" si="35"/>
        <v>150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38"/>
        <v>1</v>
      </c>
      <c r="AL118" s="12">
        <f t="shared" si="39"/>
        <v>1</v>
      </c>
      <c r="AM118" s="12">
        <f t="shared" si="40"/>
        <v>1</v>
      </c>
    </row>
    <row r="119" spans="1:39" ht="12" customHeight="1" x14ac:dyDescent="0.25">
      <c r="A119" s="5">
        <f t="shared" si="24"/>
        <v>0</v>
      </c>
      <c r="B119" s="5">
        <f t="shared" si="25"/>
        <v>0</v>
      </c>
      <c r="C119" s="14">
        <f t="shared" si="41"/>
        <v>149</v>
      </c>
      <c r="F119" s="241">
        <f>VLOOKUP(C119,Blad1!$A:$E,5,0)</f>
        <v>181</v>
      </c>
      <c r="G119" s="67" t="str">
        <f t="shared" si="42"/>
        <v/>
      </c>
      <c r="H119" s="4" t="str">
        <f>IF(G119="I",$K119,IF(G119="II",$K119-SUM(H$8:H118),IF(G119="III",$K119-SUM(H$8:H118),IF(G119="IV",$K119-SUM(H$8:H118),IF(G119="V",1-SUM(H$8:H118)," ")))))</f>
        <v xml:space="preserve"> </v>
      </c>
      <c r="I119" s="68" t="str">
        <f t="shared" si="26"/>
        <v/>
      </c>
      <c r="J119" s="43" t="str">
        <f>IF(I119="A",$K119,IF(I119="B",$K119-SUM(J$8:J118),IF(I119="C",$K119-SUM(J$8:J118),IF(I119="D",$K119-SUM(J$8:J118),IF(I119="E",1-SUM(J$8:J118)," ")))))</f>
        <v xml:space="preserve"> </v>
      </c>
      <c r="K119" s="1">
        <f>IF(C$4=0,0,(SUM(D$8:D119)/C$4))</f>
        <v>0</v>
      </c>
      <c r="L119" s="9" t="str">
        <f t="shared" si="27"/>
        <v xml:space="preserve"> </v>
      </c>
      <c r="M119" s="2" t="str">
        <f>IF(U119=2,K119,IF(W119=2,K119-SUM(M$8:M118),IF(X119=2,K119-SUM(M$8:M118),IF(X118=2,1-SUM(M$8:M118)," "))))</f>
        <v xml:space="preserve"> </v>
      </c>
      <c r="N119" s="1" t="str">
        <f t="shared" si="28"/>
        <v xml:space="preserve"> </v>
      </c>
      <c r="P119" s="3" t="str">
        <f>IF(O119="Plus",$K119,IF(O119="Basis",$K119-SUM(P$8:P118),IF(O119="Breedte",$K119-SUM(P$8:P118),IF(O118="Breedte",1-SUM(P$8:P118)," "))))</f>
        <v xml:space="preserve"> </v>
      </c>
      <c r="Q119" s="57" t="str">
        <f t="shared" si="43"/>
        <v/>
      </c>
      <c r="R119" s="179">
        <f t="shared" si="44"/>
        <v>181</v>
      </c>
      <c r="S119" s="12">
        <f t="shared" si="29"/>
        <v>149</v>
      </c>
      <c r="T119" s="18">
        <f t="shared" si="30"/>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1"/>
        <v>1</v>
      </c>
      <c r="Z119" s="12">
        <f t="shared" si="32"/>
        <v>1</v>
      </c>
      <c r="AA119" s="12">
        <f t="shared" si="33"/>
        <v>1</v>
      </c>
      <c r="AB119" s="12">
        <f t="shared" si="34"/>
        <v>1</v>
      </c>
      <c r="AD119" s="12">
        <f t="shared" si="35"/>
        <v>149</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38"/>
        <v>1</v>
      </c>
      <c r="AL119" s="12">
        <f t="shared" si="39"/>
        <v>1</v>
      </c>
      <c r="AM119" s="12">
        <f t="shared" si="40"/>
        <v>1</v>
      </c>
    </row>
    <row r="120" spans="1:39" ht="12" customHeight="1" x14ac:dyDescent="0.25">
      <c r="A120" s="5">
        <f t="shared" si="24"/>
        <v>0</v>
      </c>
      <c r="B120" s="5">
        <f t="shared" si="25"/>
        <v>0</v>
      </c>
      <c r="C120" s="14">
        <f t="shared" si="41"/>
        <v>148</v>
      </c>
      <c r="F120" s="241">
        <f>VLOOKUP(C120,Blad1!$A:$E,5,0)</f>
        <v>181</v>
      </c>
      <c r="G120" s="67" t="str">
        <f t="shared" si="42"/>
        <v/>
      </c>
      <c r="H120" s="4" t="str">
        <f>IF(G120="I",$K120,IF(G120="II",$K120-SUM(H$8:H119),IF(G120="III",$K120-SUM(H$8:H119),IF(G120="IV",$K120-SUM(H$8:H119),IF(G120="V",1-SUM(H$8:H119)," ")))))</f>
        <v xml:space="preserve"> </v>
      </c>
      <c r="I120" s="68" t="str">
        <f t="shared" si="26"/>
        <v/>
      </c>
      <c r="J120" s="43" t="str">
        <f>IF(I120="A",$K120,IF(I120="B",$K120-SUM(J$8:J119),IF(I120="C",$K120-SUM(J$8:J119),IF(I120="D",$K120-SUM(J$8:J119),IF(I120="E",1-SUM(J$8:J119)," ")))))</f>
        <v xml:space="preserve"> </v>
      </c>
      <c r="K120" s="1">
        <f>IF(C$4=0,0,(SUM(D$8:D120)/C$4))</f>
        <v>0</v>
      </c>
      <c r="L120" s="9" t="str">
        <f t="shared" si="27"/>
        <v xml:space="preserve"> </v>
      </c>
      <c r="M120" s="2" t="str">
        <f>IF(U120=2,K120,IF(W120=2,K120-SUM(M$8:M119),IF(X120=2,K120-SUM(M$8:M119),IF(X119=2,1-SUM(M$8:M119)," "))))</f>
        <v xml:space="preserve"> </v>
      </c>
      <c r="N120" s="1" t="str">
        <f t="shared" si="28"/>
        <v xml:space="preserve"> </v>
      </c>
      <c r="P120" s="3" t="str">
        <f>IF(O120="Plus",$K120,IF(O120="Basis",$K120-SUM(P$8:P119),IF(O120="Breedte",$K120-SUM(P$8:P119),IF(O119="Breedte",1-SUM(P$8:P119)," "))))</f>
        <v xml:space="preserve"> </v>
      </c>
      <c r="Q120" s="57" t="str">
        <f t="shared" si="43"/>
        <v/>
      </c>
      <c r="R120" s="179">
        <f t="shared" si="44"/>
        <v>181</v>
      </c>
      <c r="S120" s="12">
        <f t="shared" si="29"/>
        <v>148</v>
      </c>
      <c r="T120" s="18">
        <f t="shared" si="30"/>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1"/>
        <v>1</v>
      </c>
      <c r="Z120" s="12">
        <f t="shared" si="32"/>
        <v>1</v>
      </c>
      <c r="AA120" s="12">
        <f t="shared" si="33"/>
        <v>1</v>
      </c>
      <c r="AB120" s="12">
        <f t="shared" si="34"/>
        <v>1</v>
      </c>
      <c r="AD120" s="12">
        <f t="shared" si="35"/>
        <v>148</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38"/>
        <v>1</v>
      </c>
      <c r="AL120" s="12">
        <f t="shared" si="39"/>
        <v>1</v>
      </c>
      <c r="AM120" s="12">
        <f t="shared" si="40"/>
        <v>1</v>
      </c>
    </row>
    <row r="121" spans="1:39" ht="12" customHeight="1" x14ac:dyDescent="0.25">
      <c r="A121" s="5">
        <f t="shared" si="24"/>
        <v>0</v>
      </c>
      <c r="B121" s="5">
        <f t="shared" si="25"/>
        <v>0</v>
      </c>
      <c r="C121" s="14">
        <f t="shared" si="41"/>
        <v>147</v>
      </c>
      <c r="F121" s="241">
        <f>VLOOKUP(C121,Blad1!$A:$E,5,0)</f>
        <v>180</v>
      </c>
      <c r="G121" s="67" t="str">
        <f t="shared" si="42"/>
        <v/>
      </c>
      <c r="H121" s="4" t="str">
        <f>IF(G121="I",$K121,IF(G121="II",$K121-SUM(H$8:H120),IF(G121="III",$K121-SUM(H$8:H120),IF(G121="IV",$K121-SUM(H$8:H120),IF(G121="V",1-SUM(H$8:H120)," ")))))</f>
        <v xml:space="preserve"> </v>
      </c>
      <c r="I121" s="68" t="str">
        <f t="shared" si="26"/>
        <v/>
      </c>
      <c r="J121" s="43" t="str">
        <f>IF(I121="A",$K121,IF(I121="B",$K121-SUM(J$8:J120),IF(I121="C",$K121-SUM(J$8:J120),IF(I121="D",$K121-SUM(J$8:J120),IF(I121="E",1-SUM(J$8:J120)," ")))))</f>
        <v xml:space="preserve"> </v>
      </c>
      <c r="K121" s="1">
        <f>IF(C$4=0,0,(SUM(D$8:D121)/C$4))</f>
        <v>0</v>
      </c>
      <c r="L121" s="9" t="str">
        <f t="shared" si="27"/>
        <v xml:space="preserve"> </v>
      </c>
      <c r="M121" s="2" t="str">
        <f>IF(U121=2,K121,IF(W121=2,K121-SUM(M$8:M120),IF(X121=2,K121-SUM(M$8:M120),IF(X120=2,1-SUM(M$8:M120)," "))))</f>
        <v xml:space="preserve"> </v>
      </c>
      <c r="N121" s="1" t="str">
        <f t="shared" si="28"/>
        <v xml:space="preserve"> </v>
      </c>
      <c r="P121" s="3" t="str">
        <f>IF(O121="Plus",$K121,IF(O121="Basis",$K121-SUM(P$8:P120),IF(O121="Breedte",$K121-SUM(P$8:P120),IF(O120="Breedte",1-SUM(P$8:P120)," "))))</f>
        <v xml:space="preserve"> </v>
      </c>
      <c r="Q121" s="57" t="str">
        <f t="shared" si="43"/>
        <v/>
      </c>
      <c r="R121" s="179">
        <f t="shared" si="44"/>
        <v>180</v>
      </c>
      <c r="S121" s="12">
        <f t="shared" si="29"/>
        <v>147</v>
      </c>
      <c r="T121" s="18">
        <f t="shared" si="30"/>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1"/>
        <v>1</v>
      </c>
      <c r="Z121" s="12">
        <f t="shared" si="32"/>
        <v>1</v>
      </c>
      <c r="AA121" s="12">
        <f t="shared" si="33"/>
        <v>1</v>
      </c>
      <c r="AB121" s="12">
        <f t="shared" si="34"/>
        <v>1</v>
      </c>
      <c r="AD121" s="12">
        <f t="shared" si="35"/>
        <v>147</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38"/>
        <v>1</v>
      </c>
      <c r="AL121" s="12">
        <f t="shared" si="39"/>
        <v>1</v>
      </c>
      <c r="AM121" s="12">
        <f t="shared" si="40"/>
        <v>1</v>
      </c>
    </row>
    <row r="122" spans="1:39" ht="12" customHeight="1" x14ac:dyDescent="0.25">
      <c r="A122" s="5">
        <f t="shared" si="24"/>
        <v>0</v>
      </c>
      <c r="B122" s="5">
        <f t="shared" si="25"/>
        <v>0</v>
      </c>
      <c r="C122" s="14">
        <f t="shared" si="41"/>
        <v>146</v>
      </c>
      <c r="F122" s="241">
        <f>VLOOKUP(C122,Blad1!$A:$E,5,0)</f>
        <v>180</v>
      </c>
      <c r="G122" s="67" t="str">
        <f t="shared" si="42"/>
        <v/>
      </c>
      <c r="H122" s="4" t="str">
        <f>IF(G122="I",$K122,IF(G122="II",$K122-SUM(H$8:H121),IF(G122="III",$K122-SUM(H$8:H121),IF(G122="IV",$K122-SUM(H$8:H121),IF(G122="V",1-SUM(H$8:H121)," ")))))</f>
        <v xml:space="preserve"> </v>
      </c>
      <c r="I122" s="68" t="str">
        <f t="shared" si="26"/>
        <v/>
      </c>
      <c r="J122" s="43" t="str">
        <f>IF(I122="A",$K122,IF(I122="B",$K122-SUM(J$8:J121),IF(I122="C",$K122-SUM(J$8:J121),IF(I122="D",$K122-SUM(J$8:J121),IF(I122="E",1-SUM(J$8:J121)," ")))))</f>
        <v xml:space="preserve"> </v>
      </c>
      <c r="K122" s="1">
        <f>IF(C$4=0,0,(SUM(D$8:D122)/C$4))</f>
        <v>0</v>
      </c>
      <c r="L122" s="9" t="str">
        <f t="shared" si="27"/>
        <v xml:space="preserve"> </v>
      </c>
      <c r="M122" s="2" t="str">
        <f>IF(U122=2,K122,IF(W122=2,K122-SUM(M$8:M121),IF(X122=2,K122-SUM(M$8:M121),IF(X121=2,1-SUM(M$8:M121)," "))))</f>
        <v xml:space="preserve"> </v>
      </c>
      <c r="N122" s="1" t="str">
        <f t="shared" si="28"/>
        <v xml:space="preserve"> </v>
      </c>
      <c r="P122" s="3" t="str">
        <f>IF(O122="Plus",$K122,IF(O122="Basis",$K122-SUM(P$8:P121),IF(O122="Breedte",$K122-SUM(P$8:P121),IF(O121="Breedte",1-SUM(P$8:P121)," "))))</f>
        <v xml:space="preserve"> </v>
      </c>
      <c r="Q122" s="57" t="str">
        <f t="shared" si="43"/>
        <v/>
      </c>
      <c r="R122" s="179">
        <f t="shared" si="44"/>
        <v>180</v>
      </c>
      <c r="S122" s="12">
        <f t="shared" si="29"/>
        <v>146</v>
      </c>
      <c r="T122" s="18">
        <f t="shared" si="30"/>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1"/>
        <v>1</v>
      </c>
      <c r="Z122" s="12">
        <f t="shared" si="32"/>
        <v>1</v>
      </c>
      <c r="AA122" s="12">
        <f t="shared" si="33"/>
        <v>1</v>
      </c>
      <c r="AB122" s="12">
        <f t="shared" si="34"/>
        <v>1</v>
      </c>
      <c r="AD122" s="12">
        <f t="shared" si="35"/>
        <v>146</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38"/>
        <v>1</v>
      </c>
      <c r="AL122" s="12">
        <f t="shared" si="39"/>
        <v>1</v>
      </c>
      <c r="AM122" s="12">
        <f t="shared" si="40"/>
        <v>1</v>
      </c>
    </row>
    <row r="123" spans="1:39" ht="12" customHeight="1" x14ac:dyDescent="0.25">
      <c r="A123" s="5">
        <f t="shared" si="24"/>
        <v>0</v>
      </c>
      <c r="B123" s="5">
        <f t="shared" si="25"/>
        <v>0</v>
      </c>
      <c r="C123" s="14">
        <f t="shared" si="41"/>
        <v>145</v>
      </c>
      <c r="F123" s="241">
        <f>VLOOKUP(C123,Blad1!$A:$E,5,0)</f>
        <v>179</v>
      </c>
      <c r="G123" s="67" t="str">
        <f t="shared" si="42"/>
        <v/>
      </c>
      <c r="H123" s="4" t="str">
        <f>IF(G123="I",$K123,IF(G123="II",$K123-SUM(H$8:H122),IF(G123="III",$K123-SUM(H$8:H122),IF(G123="IV",$K123-SUM(H$8:H122),IF(G123="V",1-SUM(H$8:H122)," ")))))</f>
        <v xml:space="preserve"> </v>
      </c>
      <c r="I123" s="68" t="str">
        <f t="shared" si="26"/>
        <v/>
      </c>
      <c r="J123" s="43" t="str">
        <f>IF(I123="A",$K123,IF(I123="B",$K123-SUM(J$8:J122),IF(I123="C",$K123-SUM(J$8:J122),IF(I123="D",$K123-SUM(J$8:J122),IF(I123="E",1-SUM(J$8:J122)," ")))))</f>
        <v xml:space="preserve"> </v>
      </c>
      <c r="K123" s="1">
        <f>IF(C$4=0,0,(SUM(D$8:D123)/C$4))</f>
        <v>0</v>
      </c>
      <c r="L123" s="9" t="str">
        <f t="shared" si="27"/>
        <v xml:space="preserve"> </v>
      </c>
      <c r="M123" s="2" t="str">
        <f>IF(U123=2,K123,IF(W123=2,K123-SUM(M$8:M122),IF(X123=2,K123-SUM(M$8:M122),IF(X122=2,1-SUM(M$8:M122)," "))))</f>
        <v xml:space="preserve"> </v>
      </c>
      <c r="N123" s="1" t="str">
        <f t="shared" si="28"/>
        <v xml:space="preserve"> </v>
      </c>
      <c r="P123" s="3" t="str">
        <f>IF(O123="Plus",$K123,IF(O123="Basis",$K123-SUM(P$8:P122),IF(O123="Breedte",$K123-SUM(P$8:P122),IF(O122="Breedte",1-SUM(P$8:P122)," "))))</f>
        <v xml:space="preserve"> </v>
      </c>
      <c r="Q123" s="57" t="str">
        <f t="shared" si="43"/>
        <v/>
      </c>
      <c r="R123" s="179">
        <f t="shared" si="44"/>
        <v>179</v>
      </c>
      <c r="S123" s="12">
        <f t="shared" si="29"/>
        <v>145</v>
      </c>
      <c r="T123" s="18">
        <f t="shared" si="30"/>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1"/>
        <v>1</v>
      </c>
      <c r="Z123" s="12">
        <f t="shared" si="32"/>
        <v>1</v>
      </c>
      <c r="AA123" s="12">
        <f t="shared" si="33"/>
        <v>1</v>
      </c>
      <c r="AB123" s="12">
        <f t="shared" si="34"/>
        <v>1</v>
      </c>
      <c r="AD123" s="12">
        <f t="shared" si="35"/>
        <v>145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38"/>
        <v>1</v>
      </c>
      <c r="AL123" s="12">
        <f t="shared" si="39"/>
        <v>1</v>
      </c>
      <c r="AM123" s="12">
        <f t="shared" si="40"/>
        <v>1</v>
      </c>
    </row>
    <row r="124" spans="1:39" ht="12" customHeight="1" x14ac:dyDescent="0.25">
      <c r="A124" s="5">
        <f t="shared" si="24"/>
        <v>0</v>
      </c>
      <c r="B124" s="5">
        <f t="shared" si="25"/>
        <v>0</v>
      </c>
      <c r="C124" s="14">
        <f t="shared" si="41"/>
        <v>144</v>
      </c>
      <c r="F124" s="241">
        <f>VLOOKUP(C124,Blad1!$A:$E,5,0)</f>
        <v>179</v>
      </c>
      <c r="G124" s="67" t="str">
        <f t="shared" si="42"/>
        <v/>
      </c>
      <c r="H124" s="4" t="str">
        <f>IF(G124="I",$K124,IF(G124="II",$K124-SUM(H$8:H123),IF(G124="III",$K124-SUM(H$8:H123),IF(G124="IV",$K124-SUM(H$8:H123),IF(G124="V",1-SUM(H$8:H123)," ")))))</f>
        <v xml:space="preserve"> </v>
      </c>
      <c r="I124" s="68" t="str">
        <f t="shared" si="26"/>
        <v/>
      </c>
      <c r="J124" s="43" t="str">
        <f>IF(I124="A",$K124,IF(I124="B",$K124-SUM(J$8:J123),IF(I124="C",$K124-SUM(J$8:J123),IF(I124="D",$K124-SUM(J$8:J123),IF(I124="E",1-SUM(J$8:J123)," ")))))</f>
        <v xml:space="preserve"> </v>
      </c>
      <c r="K124" s="1">
        <f>IF(C$4=0,0,(SUM(D$8:D124)/C$4))</f>
        <v>0</v>
      </c>
      <c r="L124" s="9" t="str">
        <f t="shared" si="27"/>
        <v xml:space="preserve"> </v>
      </c>
      <c r="M124" s="2" t="str">
        <f>IF(U124=2,K124,IF(W124=2,K124-SUM(M$8:M123),IF(X124=2,K124-SUM(M$8:M123),IF(X123=2,1-SUM(M$8:M123)," "))))</f>
        <v xml:space="preserve"> </v>
      </c>
      <c r="N124" s="1" t="str">
        <f t="shared" si="28"/>
        <v xml:space="preserve"> </v>
      </c>
      <c r="P124" s="3" t="str">
        <f>IF(O124="Plus",$K124,IF(O124="Basis",$K124-SUM(P$8:P123),IF(O124="Breedte",$K124-SUM(P$8:P123),IF(O123="Breedte",1-SUM(P$8:P123)," "))))</f>
        <v xml:space="preserve"> </v>
      </c>
      <c r="Q124" s="57" t="str">
        <f t="shared" si="43"/>
        <v/>
      </c>
      <c r="R124" s="179">
        <f t="shared" si="44"/>
        <v>179</v>
      </c>
      <c r="S124" s="12">
        <f t="shared" si="29"/>
        <v>144</v>
      </c>
      <c r="T124" s="18">
        <f t="shared" si="30"/>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1"/>
        <v>1</v>
      </c>
      <c r="Z124" s="12">
        <f t="shared" si="32"/>
        <v>1</v>
      </c>
      <c r="AA124" s="12">
        <f t="shared" si="33"/>
        <v>1</v>
      </c>
      <c r="AB124" s="12">
        <f t="shared" si="34"/>
        <v>1</v>
      </c>
      <c r="AD124" s="12">
        <f t="shared" si="35"/>
        <v>144</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38"/>
        <v>1</v>
      </c>
      <c r="AL124" s="12">
        <f t="shared" si="39"/>
        <v>1</v>
      </c>
      <c r="AM124" s="12">
        <f t="shared" si="40"/>
        <v>1</v>
      </c>
    </row>
    <row r="125" spans="1:39" ht="12" customHeight="1" x14ac:dyDescent="0.25">
      <c r="A125" s="5">
        <f t="shared" si="24"/>
        <v>0</v>
      </c>
      <c r="B125" s="5">
        <f t="shared" si="25"/>
        <v>0</v>
      </c>
      <c r="C125" s="14">
        <f t="shared" si="41"/>
        <v>143</v>
      </c>
      <c r="F125" s="241">
        <f>VLOOKUP(C125,Blad1!$A:$E,5,0)</f>
        <v>178</v>
      </c>
      <c r="G125" s="67" t="str">
        <f t="shared" si="42"/>
        <v/>
      </c>
      <c r="H125" s="4" t="str">
        <f>IF(G125="I",$K125,IF(G125="II",$K125-SUM(H$8:H124),IF(G125="III",$K125-SUM(H$8:H124),IF(G125="IV",$K125-SUM(H$8:H124),IF(G125="V",1-SUM(H$8:H124)," ")))))</f>
        <v xml:space="preserve"> </v>
      </c>
      <c r="I125" s="68" t="str">
        <f t="shared" si="26"/>
        <v/>
      </c>
      <c r="J125" s="43" t="str">
        <f>IF(I125="A",$K125,IF(I125="B",$K125-SUM(J$8:J124),IF(I125="C",$K125-SUM(J$8:J124),IF(I125="D",$K125-SUM(J$8:J124),IF(I125="E",1-SUM(J$8:J124)," ")))))</f>
        <v xml:space="preserve"> </v>
      </c>
      <c r="K125" s="1">
        <f>IF(C$4=0,0,(SUM(D$8:D125)/C$4))</f>
        <v>0</v>
      </c>
      <c r="L125" s="9" t="str">
        <f t="shared" si="27"/>
        <v xml:space="preserve"> </v>
      </c>
      <c r="M125" s="2" t="str">
        <f>IF(U125=2,K125,IF(W125=2,K125-SUM(M$8:M124),IF(X125=2,K125-SUM(M$8:M124),IF(X124=2,1-SUM(M$8:M124)," "))))</f>
        <v xml:space="preserve"> </v>
      </c>
      <c r="N125" s="1" t="str">
        <f t="shared" si="28"/>
        <v xml:space="preserve"> </v>
      </c>
      <c r="P125" s="3" t="str">
        <f>IF(O125="Plus",$K125,IF(O125="Basis",$K125-SUM(P$8:P124),IF(O125="Breedte",$K125-SUM(P$8:P124),IF(O124="Breedte",1-SUM(P$8:P124)," "))))</f>
        <v xml:space="preserve"> </v>
      </c>
      <c r="Q125" s="57" t="str">
        <f t="shared" si="43"/>
        <v/>
      </c>
      <c r="R125" s="179">
        <f t="shared" si="44"/>
        <v>178</v>
      </c>
      <c r="S125" s="12">
        <f t="shared" si="29"/>
        <v>143</v>
      </c>
      <c r="T125" s="18">
        <f t="shared" si="30"/>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1"/>
        <v>1</v>
      </c>
      <c r="Z125" s="12">
        <f t="shared" si="32"/>
        <v>1</v>
      </c>
      <c r="AA125" s="12">
        <f t="shared" si="33"/>
        <v>1</v>
      </c>
      <c r="AB125" s="12">
        <f t="shared" si="34"/>
        <v>1</v>
      </c>
      <c r="AD125" s="12">
        <f t="shared" si="35"/>
        <v>143</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38"/>
        <v>1</v>
      </c>
      <c r="AL125" s="12">
        <f t="shared" si="39"/>
        <v>1</v>
      </c>
      <c r="AM125" s="12">
        <f t="shared" si="40"/>
        <v>1</v>
      </c>
    </row>
    <row r="126" spans="1:39" ht="12" customHeight="1" x14ac:dyDescent="0.25">
      <c r="A126" s="5">
        <f t="shared" si="24"/>
        <v>0</v>
      </c>
      <c r="B126" s="5">
        <f t="shared" si="25"/>
        <v>0</v>
      </c>
      <c r="C126" s="14">
        <f t="shared" si="41"/>
        <v>142</v>
      </c>
      <c r="F126" s="241">
        <f>VLOOKUP(C126,Blad1!$A:$E,5,0)</f>
        <v>177</v>
      </c>
      <c r="G126" s="67" t="str">
        <f t="shared" si="42"/>
        <v/>
      </c>
      <c r="H126" s="4" t="str">
        <f>IF(G126="I",$K126,IF(G126="II",$K126-SUM(H$8:H125),IF(G126="III",$K126-SUM(H$8:H125),IF(G126="IV",$K126-SUM(H$8:H125),IF(G126="V",1-SUM(H$8:H125)," ")))))</f>
        <v xml:space="preserve"> </v>
      </c>
      <c r="I126" s="68" t="str">
        <f t="shared" si="26"/>
        <v/>
      </c>
      <c r="J126" s="43" t="str">
        <f>IF(I126="A",$K126,IF(I126="B",$K126-SUM(J$8:J125),IF(I126="C",$K126-SUM(J$8:J125),IF(I126="D",$K126-SUM(J$8:J125),IF(I126="E",1-SUM(J$8:J125)," ")))))</f>
        <v xml:space="preserve"> </v>
      </c>
      <c r="K126" s="1">
        <f>IF(C$4=0,0,(SUM(D$8:D126)/C$4))</f>
        <v>0</v>
      </c>
      <c r="L126" s="9" t="str">
        <f t="shared" si="27"/>
        <v xml:space="preserve"> </v>
      </c>
      <c r="M126" s="2" t="str">
        <f>IF(U126=2,K126,IF(W126=2,K126-SUM(M$8:M125),IF(X126=2,K126-SUM(M$8:M125),IF(X125=2,1-SUM(M$8:M125)," "))))</f>
        <v xml:space="preserve"> </v>
      </c>
      <c r="N126" s="1" t="str">
        <f t="shared" si="28"/>
        <v xml:space="preserve"> </v>
      </c>
      <c r="P126" s="3" t="str">
        <f>IF(O126="Plus",$K126,IF(O126="Basis",$K126-SUM(P$8:P125),IF(O126="Breedte",$K126-SUM(P$8:P125),IF(O125="Breedte",1-SUM(P$8:P125)," "))))</f>
        <v xml:space="preserve"> </v>
      </c>
      <c r="Q126" s="57" t="str">
        <f t="shared" si="43"/>
        <v/>
      </c>
      <c r="R126" s="179">
        <f t="shared" si="44"/>
        <v>177</v>
      </c>
      <c r="S126" s="12">
        <f t="shared" si="29"/>
        <v>142</v>
      </c>
      <c r="T126" s="18">
        <f t="shared" si="30"/>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1"/>
        <v>1</v>
      </c>
      <c r="Z126" s="12">
        <f t="shared" si="32"/>
        <v>1</v>
      </c>
      <c r="AA126" s="12">
        <f t="shared" si="33"/>
        <v>1</v>
      </c>
      <c r="AB126" s="12">
        <f t="shared" si="34"/>
        <v>1</v>
      </c>
      <c r="AD126" s="12">
        <f t="shared" si="35"/>
        <v>142</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38"/>
        <v>1</v>
      </c>
      <c r="AL126" s="12">
        <f t="shared" si="39"/>
        <v>1</v>
      </c>
      <c r="AM126" s="12">
        <f t="shared" si="40"/>
        <v>1</v>
      </c>
    </row>
    <row r="127" spans="1:39" ht="12" customHeight="1" x14ac:dyDescent="0.25">
      <c r="A127" s="5">
        <f t="shared" si="24"/>
        <v>0</v>
      </c>
      <c r="B127" s="5">
        <f t="shared" si="25"/>
        <v>0</v>
      </c>
      <c r="C127" s="14">
        <f t="shared" si="41"/>
        <v>141</v>
      </c>
      <c r="F127" s="241">
        <f>VLOOKUP(C127,Blad1!$A:$E,5,0)</f>
        <v>177</v>
      </c>
      <c r="G127" s="67" t="str">
        <f t="shared" si="42"/>
        <v/>
      </c>
      <c r="H127" s="4" t="str">
        <f>IF(G127="I",$K127,IF(G127="II",$K127-SUM(H$8:H126),IF(G127="III",$K127-SUM(H$8:H126),IF(G127="IV",$K127-SUM(H$8:H126),IF(G127="V",1-SUM(H$8:H126)," ")))))</f>
        <v xml:space="preserve"> </v>
      </c>
      <c r="I127" s="68" t="str">
        <f t="shared" si="26"/>
        <v/>
      </c>
      <c r="J127" s="43" t="str">
        <f>IF(I127="A",$K127,IF(I127="B",$K127-SUM(J$8:J126),IF(I127="C",$K127-SUM(J$8:J126),IF(I127="D",$K127-SUM(J$8:J126),IF(I127="E",1-SUM(J$8:J126)," ")))))</f>
        <v xml:space="preserve"> </v>
      </c>
      <c r="K127" s="1">
        <f>IF(C$4=0,0,(SUM(D$8:D127)/C$4))</f>
        <v>0</v>
      </c>
      <c r="L127" s="9" t="str">
        <f t="shared" si="27"/>
        <v xml:space="preserve"> </v>
      </c>
      <c r="M127" s="2" t="str">
        <f>IF(U127=2,K127,IF(W127=2,K127-SUM(M$8:M126),IF(X127=2,K127-SUM(M$8:M126),IF(X126=2,1-SUM(M$8:M126)," "))))</f>
        <v xml:space="preserve"> </v>
      </c>
      <c r="N127" s="1" t="str">
        <f t="shared" si="28"/>
        <v xml:space="preserve"> </v>
      </c>
      <c r="P127" s="3" t="str">
        <f>IF(O127="Plus",$K127,IF(O127="Basis",$K127-SUM(P$8:P126),IF(O127="Breedte",$K127-SUM(P$8:P126),IF(O126="Breedte",1-SUM(P$8:P126)," "))))</f>
        <v xml:space="preserve"> </v>
      </c>
      <c r="Q127" s="57" t="str">
        <f t="shared" si="43"/>
        <v/>
      </c>
      <c r="R127" s="179">
        <f t="shared" si="44"/>
        <v>177</v>
      </c>
      <c r="S127" s="12">
        <f t="shared" si="29"/>
        <v>141</v>
      </c>
      <c r="T127" s="18">
        <f t="shared" si="30"/>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1"/>
        <v>1</v>
      </c>
      <c r="Z127" s="12">
        <f t="shared" si="32"/>
        <v>1</v>
      </c>
      <c r="AA127" s="12">
        <f t="shared" si="33"/>
        <v>1</v>
      </c>
      <c r="AB127" s="12">
        <f t="shared" si="34"/>
        <v>1</v>
      </c>
      <c r="AD127" s="12">
        <f t="shared" si="35"/>
        <v>141</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38"/>
        <v>1</v>
      </c>
      <c r="AL127" s="12">
        <f t="shared" si="39"/>
        <v>1</v>
      </c>
      <c r="AM127" s="12">
        <f t="shared" si="40"/>
        <v>1</v>
      </c>
    </row>
    <row r="128" spans="1:39" ht="12" customHeight="1" x14ac:dyDescent="0.25">
      <c r="A128" s="5">
        <f t="shared" si="24"/>
        <v>0</v>
      </c>
      <c r="B128" s="5">
        <f t="shared" si="25"/>
        <v>0</v>
      </c>
      <c r="C128" s="14">
        <f t="shared" si="41"/>
        <v>140</v>
      </c>
      <c r="F128" s="241">
        <f>VLOOKUP(C128,Blad1!$A:$E,5,0)</f>
        <v>176</v>
      </c>
      <c r="G128" s="67" t="str">
        <f t="shared" si="42"/>
        <v/>
      </c>
      <c r="H128" s="4" t="str">
        <f>IF(G128="I",$K128,IF(G128="II",$K128-SUM(H$8:H127),IF(G128="III",$K128-SUM(H$8:H127),IF(G128="IV",$K128-SUM(H$8:H127),IF(G128="V",1-SUM(H$8:H127)," ")))))</f>
        <v xml:space="preserve"> </v>
      </c>
      <c r="I128" s="68" t="str">
        <f t="shared" si="26"/>
        <v/>
      </c>
      <c r="J128" s="43" t="str">
        <f>IF(I128="A",$K128,IF(I128="B",$K128-SUM(J$8:J127),IF(I128="C",$K128-SUM(J$8:J127),IF(I128="D",$K128-SUM(J$8:J127),IF(I128="E",1-SUM(J$8:J127)," ")))))</f>
        <v xml:space="preserve"> </v>
      </c>
      <c r="K128" s="1">
        <f>IF(C$4=0,0,(SUM(D$8:D128)/C$4))</f>
        <v>0</v>
      </c>
      <c r="L128" s="9" t="str">
        <f t="shared" si="27"/>
        <v xml:space="preserve"> </v>
      </c>
      <c r="M128" s="2" t="str">
        <f>IF(U128=2,K128,IF(W128=2,K128-SUM(M$8:M127),IF(X128=2,K128-SUM(M$8:M127),IF(X127=2,1-SUM(M$8:M127)," "))))</f>
        <v xml:space="preserve"> </v>
      </c>
      <c r="N128" s="1" t="str">
        <f t="shared" si="28"/>
        <v xml:space="preserve"> </v>
      </c>
      <c r="P128" s="3" t="str">
        <f>IF(O128="Plus",$K128,IF(O128="Basis",$K128-SUM(P$8:P127),IF(O128="Breedte",$K128-SUM(P$8:P127),IF(O127="Breedte",1-SUM(P$8:P127)," "))))</f>
        <v xml:space="preserve"> </v>
      </c>
      <c r="Q128" s="57" t="str">
        <f t="shared" si="43"/>
        <v/>
      </c>
      <c r="R128" s="179">
        <f t="shared" si="44"/>
        <v>176</v>
      </c>
      <c r="S128" s="12">
        <f t="shared" si="29"/>
        <v>140</v>
      </c>
      <c r="T128" s="18">
        <f t="shared" si="30"/>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1"/>
        <v>1</v>
      </c>
      <c r="Z128" s="12">
        <f t="shared" si="32"/>
        <v>1</v>
      </c>
      <c r="AA128" s="12">
        <f t="shared" si="33"/>
        <v>1</v>
      </c>
      <c r="AB128" s="12">
        <f t="shared" si="34"/>
        <v>1</v>
      </c>
      <c r="AD128" s="12">
        <f t="shared" si="35"/>
        <v>140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38"/>
        <v>1</v>
      </c>
      <c r="AL128" s="12">
        <f t="shared" si="39"/>
        <v>1</v>
      </c>
      <c r="AM128" s="12">
        <f t="shared" si="40"/>
        <v>1</v>
      </c>
    </row>
    <row r="129" spans="1:39" ht="12" customHeight="1" x14ac:dyDescent="0.25">
      <c r="A129" s="5">
        <f t="shared" si="24"/>
        <v>0</v>
      </c>
      <c r="B129" s="5">
        <f t="shared" si="25"/>
        <v>0</v>
      </c>
      <c r="C129" s="14">
        <f t="shared" si="41"/>
        <v>139</v>
      </c>
      <c r="F129" s="241">
        <f>VLOOKUP(C129,Blad1!$A:$E,5,0)</f>
        <v>176</v>
      </c>
      <c r="G129" s="67" t="str">
        <f t="shared" si="42"/>
        <v/>
      </c>
      <c r="H129" s="4" t="str">
        <f>IF(G129="I",$K129,IF(G129="II",$K129-SUM(H$8:H128),IF(G129="III",$K129-SUM(H$8:H128),IF(G129="IV",$K129-SUM(H$8:H128),IF(G129="V",1-SUM(H$8:H128)," ")))))</f>
        <v xml:space="preserve"> </v>
      </c>
      <c r="I129" s="68" t="str">
        <f t="shared" si="26"/>
        <v/>
      </c>
      <c r="J129" s="43" t="str">
        <f>IF(I129="A",$K129,IF(I129="B",$K129-SUM(J$8:J128),IF(I129="C",$K129-SUM(J$8:J128),IF(I129="D",$K129-SUM(J$8:J128),IF(I129="E",1-SUM(J$8:J128)," ")))))</f>
        <v xml:space="preserve"> </v>
      </c>
      <c r="K129" s="1">
        <f>IF(C$4=0,0,(SUM(D$8:D129)/C$4))</f>
        <v>0</v>
      </c>
      <c r="L129" s="9" t="str">
        <f t="shared" si="27"/>
        <v xml:space="preserve"> </v>
      </c>
      <c r="M129" s="2" t="str">
        <f>IF(U129=2,K129,IF(W129=2,K129-SUM(M$8:M128),IF(X129=2,K129-SUM(M$8:M128),IF(X128=2,1-SUM(M$8:M128)," "))))</f>
        <v xml:space="preserve"> </v>
      </c>
      <c r="N129" s="1" t="str">
        <f t="shared" si="28"/>
        <v xml:space="preserve"> </v>
      </c>
      <c r="P129" s="3" t="str">
        <f>IF(O129="Plus",$K129,IF(O129="Basis",$K129-SUM(P$8:P128),IF(O129="Breedte",$K129-SUM(P$8:P128),IF(O128="Breedte",1-SUM(P$8:P128)," "))))</f>
        <v xml:space="preserve"> </v>
      </c>
      <c r="Q129" s="57" t="str">
        <f t="shared" si="43"/>
        <v/>
      </c>
      <c r="R129" s="179">
        <f t="shared" si="44"/>
        <v>176</v>
      </c>
      <c r="S129" s="12">
        <f t="shared" si="29"/>
        <v>139</v>
      </c>
      <c r="T129" s="18">
        <f t="shared" si="30"/>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1"/>
        <v>1</v>
      </c>
      <c r="Z129" s="12">
        <f t="shared" si="32"/>
        <v>1</v>
      </c>
      <c r="AA129" s="12">
        <f t="shared" si="33"/>
        <v>1</v>
      </c>
      <c r="AB129" s="12">
        <f t="shared" si="34"/>
        <v>1</v>
      </c>
      <c r="AD129" s="12">
        <f t="shared" si="35"/>
        <v>139</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38"/>
        <v>1</v>
      </c>
      <c r="AL129" s="12">
        <f t="shared" si="39"/>
        <v>1</v>
      </c>
      <c r="AM129" s="12">
        <f t="shared" si="40"/>
        <v>1</v>
      </c>
    </row>
    <row r="130" spans="1:39" ht="12" customHeight="1" x14ac:dyDescent="0.25">
      <c r="A130" s="5">
        <f t="shared" si="24"/>
        <v>0</v>
      </c>
      <c r="B130" s="5">
        <f t="shared" si="25"/>
        <v>0</v>
      </c>
      <c r="C130" s="14">
        <f t="shared" si="41"/>
        <v>138</v>
      </c>
      <c r="F130" s="241">
        <f>VLOOKUP(C130,Blad1!$A:$E,5,0)</f>
        <v>175</v>
      </c>
      <c r="G130" s="67" t="str">
        <f t="shared" si="42"/>
        <v/>
      </c>
      <c r="H130" s="4" t="str">
        <f>IF(G130="I",$K130,IF(G130="II",$K130-SUM(H$8:H129),IF(G130="III",$K130-SUM(H$8:H129),IF(G130="IV",$K130-SUM(H$8:H129),IF(G130="V",1-SUM(H$8:H129)," ")))))</f>
        <v xml:space="preserve"> </v>
      </c>
      <c r="I130" s="68" t="str">
        <f t="shared" si="26"/>
        <v/>
      </c>
      <c r="J130" s="43" t="str">
        <f>IF(I130="A",$K130,IF(I130="B",$K130-SUM(J$8:J129),IF(I130="C",$K130-SUM(J$8:J129),IF(I130="D",$K130-SUM(J$8:J129),IF(I130="E",1-SUM(J$8:J129)," ")))))</f>
        <v xml:space="preserve"> </v>
      </c>
      <c r="K130" s="1">
        <f>IF(C$4=0,0,(SUM(D$8:D130)/C$4))</f>
        <v>0</v>
      </c>
      <c r="L130" s="9" t="str">
        <f t="shared" si="27"/>
        <v xml:space="preserve"> </v>
      </c>
      <c r="M130" s="2" t="str">
        <f>IF(U130=2,K130,IF(W130=2,K130-SUM(M$8:M129),IF(X130=2,K130-SUM(M$8:M129),IF(X129=2,1-SUM(M$8:M129)," "))))</f>
        <v xml:space="preserve"> </v>
      </c>
      <c r="N130" s="1" t="str">
        <f t="shared" si="28"/>
        <v xml:space="preserve"> </v>
      </c>
      <c r="P130" s="3" t="str">
        <f>IF(O130="Plus",$K130,IF(O130="Basis",$K130-SUM(P$8:P129),IF(O130="Breedte",$K130-SUM(P$8:P129),IF(O129="Breedte",1-SUM(P$8:P129)," "))))</f>
        <v xml:space="preserve"> </v>
      </c>
      <c r="Q130" s="57" t="str">
        <f t="shared" si="43"/>
        <v/>
      </c>
      <c r="R130" s="179">
        <f t="shared" si="44"/>
        <v>175</v>
      </c>
      <c r="S130" s="12">
        <f t="shared" si="29"/>
        <v>138</v>
      </c>
      <c r="T130" s="18">
        <f t="shared" si="30"/>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1"/>
        <v>1</v>
      </c>
      <c r="Z130" s="12">
        <f t="shared" si="32"/>
        <v>1</v>
      </c>
      <c r="AA130" s="12">
        <f t="shared" si="33"/>
        <v>1</v>
      </c>
      <c r="AB130" s="12">
        <f t="shared" si="34"/>
        <v>1</v>
      </c>
      <c r="AD130" s="12">
        <f t="shared" si="35"/>
        <v>138</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38"/>
        <v>1</v>
      </c>
      <c r="AL130" s="12">
        <f t="shared" si="39"/>
        <v>1</v>
      </c>
      <c r="AM130" s="12">
        <f t="shared" si="40"/>
        <v>1</v>
      </c>
    </row>
    <row r="131" spans="1:39" ht="12" customHeight="1" x14ac:dyDescent="0.25">
      <c r="A131" s="5">
        <f t="shared" si="24"/>
        <v>0</v>
      </c>
      <c r="B131" s="5">
        <f t="shared" si="25"/>
        <v>0</v>
      </c>
      <c r="C131" s="14">
        <f t="shared" si="41"/>
        <v>137</v>
      </c>
      <c r="F131" s="241">
        <f>VLOOKUP(C131,Blad1!$A:$E,5,0)</f>
        <v>175</v>
      </c>
      <c r="G131" s="67" t="str">
        <f t="shared" si="42"/>
        <v/>
      </c>
      <c r="H131" s="4" t="str">
        <f>IF(G131="I",$K131,IF(G131="II",$K131-SUM(H$8:H130),IF(G131="III",$K131-SUM(H$8:H130),IF(G131="IV",$K131-SUM(H$8:H130),IF(G131="V",1-SUM(H$8:H130)," ")))))</f>
        <v xml:space="preserve"> </v>
      </c>
      <c r="I131" s="68" t="str">
        <f t="shared" si="26"/>
        <v/>
      </c>
      <c r="J131" s="43" t="str">
        <f>IF(I131="A",$K131,IF(I131="B",$K131-SUM(J$8:J130),IF(I131="C",$K131-SUM(J$8:J130),IF(I131="D",$K131-SUM(J$8:J130),IF(I131="E",1-SUM(J$8:J130)," ")))))</f>
        <v xml:space="preserve"> </v>
      </c>
      <c r="K131" s="1">
        <f>IF(C$4=0,0,(SUM(D$8:D131)/C$4))</f>
        <v>0</v>
      </c>
      <c r="L131" s="9" t="str">
        <f t="shared" si="27"/>
        <v xml:space="preserve"> </v>
      </c>
      <c r="M131" s="2" t="str">
        <f>IF(U131=2,K131,IF(W131=2,K131-SUM(M$8:M130),IF(X131=2,K131-SUM(M$8:M130),IF(X130=2,1-SUM(M$8:M130)," "))))</f>
        <v xml:space="preserve"> </v>
      </c>
      <c r="N131" s="1" t="str">
        <f t="shared" si="28"/>
        <v xml:space="preserve"> </v>
      </c>
      <c r="P131" s="3" t="str">
        <f>IF(O131="Plus",$K131,IF(O131="Basis",$K131-SUM(P$8:P130),IF(O131="Breedte",$K131-SUM(P$8:P130),IF(O130="Breedte",1-SUM(P$8:P130)," "))))</f>
        <v xml:space="preserve"> </v>
      </c>
      <c r="Q131" s="57" t="str">
        <f t="shared" si="43"/>
        <v/>
      </c>
      <c r="R131" s="179">
        <f t="shared" si="44"/>
        <v>175</v>
      </c>
      <c r="S131" s="12">
        <f t="shared" si="29"/>
        <v>137</v>
      </c>
      <c r="T131" s="18">
        <f t="shared" si="30"/>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1"/>
        <v>1</v>
      </c>
      <c r="Z131" s="12">
        <f t="shared" si="32"/>
        <v>1</v>
      </c>
      <c r="AA131" s="12">
        <f t="shared" si="33"/>
        <v>1</v>
      </c>
      <c r="AB131" s="12">
        <f t="shared" si="34"/>
        <v>1</v>
      </c>
      <c r="AD131" s="12">
        <f t="shared" si="35"/>
        <v>137</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38"/>
        <v>1</v>
      </c>
      <c r="AL131" s="12">
        <f t="shared" si="39"/>
        <v>1</v>
      </c>
      <c r="AM131" s="12">
        <f t="shared" si="40"/>
        <v>1</v>
      </c>
    </row>
    <row r="132" spans="1:39" ht="12" customHeight="1" x14ac:dyDescent="0.25">
      <c r="A132" s="5">
        <f t="shared" si="24"/>
        <v>0</v>
      </c>
      <c r="B132" s="5">
        <f t="shared" si="25"/>
        <v>0</v>
      </c>
      <c r="C132" s="14">
        <f t="shared" si="41"/>
        <v>136</v>
      </c>
      <c r="F132" s="241">
        <f>VLOOKUP(C132,Blad1!$A:$E,5,0)</f>
        <v>174</v>
      </c>
      <c r="G132" s="67" t="str">
        <f t="shared" si="42"/>
        <v/>
      </c>
      <c r="H132" s="4" t="str">
        <f>IF(G132="I",$K132,IF(G132="II",$K132-SUM(H$8:H131),IF(G132="III",$K132-SUM(H$8:H131),IF(G132="IV",$K132-SUM(H$8:H131),IF(G132="V",1-SUM(H$8:H131)," ")))))</f>
        <v xml:space="preserve"> </v>
      </c>
      <c r="I132" s="68" t="str">
        <f t="shared" si="26"/>
        <v/>
      </c>
      <c r="J132" s="43" t="str">
        <f>IF(I132="A",$K132,IF(I132="B",$K132-SUM(J$8:J131),IF(I132="C",$K132-SUM(J$8:J131),IF(I132="D",$K132-SUM(J$8:J131),IF(I132="E",1-SUM(J$8:J131)," ")))))</f>
        <v xml:space="preserve"> </v>
      </c>
      <c r="K132" s="1">
        <f>IF(C$4=0,0,(SUM(D$8:D132)/C$4))</f>
        <v>0</v>
      </c>
      <c r="L132" s="9" t="str">
        <f t="shared" si="27"/>
        <v xml:space="preserve"> </v>
      </c>
      <c r="M132" s="2" t="str">
        <f>IF(U132=2,K132,IF(W132=2,K132-SUM(M$8:M131),IF(X132=2,K132-SUM(M$8:M131),IF(X131=2,1-SUM(M$8:M131)," "))))</f>
        <v xml:space="preserve"> </v>
      </c>
      <c r="N132" s="1" t="str">
        <f t="shared" si="28"/>
        <v xml:space="preserve"> </v>
      </c>
      <c r="P132" s="3" t="str">
        <f>IF(O132="Plus",$K132,IF(O132="Basis",$K132-SUM(P$8:P131),IF(O132="Breedte",$K132-SUM(P$8:P131),IF(O131="Breedte",1-SUM(P$8:P131)," "))))</f>
        <v xml:space="preserve"> </v>
      </c>
      <c r="Q132" s="57" t="str">
        <f t="shared" si="43"/>
        <v/>
      </c>
      <c r="R132" s="179">
        <f t="shared" si="44"/>
        <v>174</v>
      </c>
      <c r="S132" s="12">
        <f t="shared" si="29"/>
        <v>136</v>
      </c>
      <c r="T132" s="18">
        <f t="shared" si="30"/>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1"/>
        <v>1</v>
      </c>
      <c r="Z132" s="12">
        <f t="shared" si="32"/>
        <v>1</v>
      </c>
      <c r="AA132" s="12">
        <f t="shared" si="33"/>
        <v>1</v>
      </c>
      <c r="AB132" s="12">
        <f t="shared" si="34"/>
        <v>1</v>
      </c>
      <c r="AD132" s="12">
        <f t="shared" si="35"/>
        <v>136</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38"/>
        <v>1</v>
      </c>
      <c r="AL132" s="12">
        <f t="shared" si="39"/>
        <v>1</v>
      </c>
      <c r="AM132" s="12">
        <f t="shared" si="40"/>
        <v>1</v>
      </c>
    </row>
    <row r="133" spans="1:39" ht="12" customHeight="1" x14ac:dyDescent="0.25">
      <c r="A133" s="5">
        <f t="shared" si="24"/>
        <v>0</v>
      </c>
      <c r="B133" s="5">
        <f t="shared" si="25"/>
        <v>0</v>
      </c>
      <c r="C133" s="14">
        <f t="shared" si="41"/>
        <v>135</v>
      </c>
      <c r="F133" s="241">
        <f>VLOOKUP(C133,Blad1!$A:$E,5,0)</f>
        <v>173</v>
      </c>
      <c r="G133" s="67" t="str">
        <f t="shared" si="42"/>
        <v/>
      </c>
      <c r="H133" s="4" t="str">
        <f>IF(G133="I",$K133,IF(G133="II",$K133-SUM(H$8:H132),IF(G133="III",$K133-SUM(H$8:H132),IF(G133="IV",$K133-SUM(H$8:H132),IF(G133="V",1-SUM(H$8:H132)," ")))))</f>
        <v xml:space="preserve"> </v>
      </c>
      <c r="I133" s="68" t="str">
        <f t="shared" si="26"/>
        <v/>
      </c>
      <c r="J133" s="43" t="str">
        <f>IF(I133="A",$K133,IF(I133="B",$K133-SUM(J$8:J132),IF(I133="C",$K133-SUM(J$8:J132),IF(I133="D",$K133-SUM(J$8:J132),IF(I133="E",1-SUM(J$8:J132)," ")))))</f>
        <v xml:space="preserve"> </v>
      </c>
      <c r="K133" s="1">
        <f>IF(C$4=0,0,(SUM(D$8:D133)/C$4))</f>
        <v>0</v>
      </c>
      <c r="L133" s="9" t="str">
        <f t="shared" si="27"/>
        <v xml:space="preserve"> </v>
      </c>
      <c r="M133" s="2" t="str">
        <f>IF(U133=2,K133,IF(W133=2,K133-SUM(M$8:M132),IF(X133=2,K133-SUM(M$8:M132),IF(X132=2,1-SUM(M$8:M132)," "))))</f>
        <v xml:space="preserve"> </v>
      </c>
      <c r="N133" s="1" t="str">
        <f t="shared" si="28"/>
        <v xml:space="preserve"> </v>
      </c>
      <c r="P133" s="3" t="str">
        <f>IF(O133="Plus",$K133,IF(O133="Basis",$K133-SUM(P$8:P132),IF(O133="Breedte",$K133-SUM(P$8:P132),IF(O132="Breedte",1-SUM(P$8:P132)," "))))</f>
        <v xml:space="preserve"> </v>
      </c>
      <c r="Q133" s="57" t="str">
        <f t="shared" si="43"/>
        <v/>
      </c>
      <c r="R133" s="179">
        <f t="shared" si="44"/>
        <v>173</v>
      </c>
      <c r="S133" s="12">
        <f t="shared" si="29"/>
        <v>135</v>
      </c>
      <c r="T133" s="18">
        <f t="shared" si="30"/>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1"/>
        <v>1</v>
      </c>
      <c r="Z133" s="12">
        <f t="shared" si="32"/>
        <v>1</v>
      </c>
      <c r="AA133" s="12">
        <f t="shared" si="33"/>
        <v>1</v>
      </c>
      <c r="AB133" s="12">
        <f t="shared" si="34"/>
        <v>1</v>
      </c>
      <c r="AD133" s="12">
        <f t="shared" si="35"/>
        <v>135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38"/>
        <v>1</v>
      </c>
      <c r="AL133" s="12">
        <f t="shared" si="39"/>
        <v>1</v>
      </c>
      <c r="AM133" s="12">
        <f t="shared" si="40"/>
        <v>1</v>
      </c>
    </row>
    <row r="134" spans="1:39" ht="12" customHeight="1" x14ac:dyDescent="0.25">
      <c r="A134" s="5">
        <f t="shared" si="24"/>
        <v>0</v>
      </c>
      <c r="B134" s="5">
        <f t="shared" si="25"/>
        <v>0</v>
      </c>
      <c r="C134" s="14">
        <f t="shared" si="41"/>
        <v>134</v>
      </c>
      <c r="F134" s="241">
        <f>VLOOKUP(C134,Blad1!$A:$E,5,0)</f>
        <v>173</v>
      </c>
      <c r="G134" s="67" t="str">
        <f t="shared" si="42"/>
        <v/>
      </c>
      <c r="H134" s="4" t="str">
        <f>IF(G134="I",$K134,IF(G134="II",$K134-SUM(H$8:H133),IF(G134="III",$K134-SUM(H$8:H133),IF(G134="IV",$K134-SUM(H$8:H133),IF(G134="V",1-SUM(H$8:H133)," ")))))</f>
        <v xml:space="preserve"> </v>
      </c>
      <c r="I134" s="68" t="str">
        <f t="shared" si="26"/>
        <v/>
      </c>
      <c r="J134" s="43" t="str">
        <f>IF(I134="A",$K134,IF(I134="B",$K134-SUM(J$8:J133),IF(I134="C",$K134-SUM(J$8:J133),IF(I134="D",$K134-SUM(J$8:J133),IF(I134="E",1-SUM(J$8:J133)," ")))))</f>
        <v xml:space="preserve"> </v>
      </c>
      <c r="K134" s="1">
        <f>IF(C$4=0,0,(SUM(D$8:D134)/C$4))</f>
        <v>0</v>
      </c>
      <c r="L134" s="9" t="str">
        <f t="shared" si="27"/>
        <v xml:space="preserve"> </v>
      </c>
      <c r="M134" s="2" t="str">
        <f>IF(U134=2,K134,IF(W134=2,K134-SUM(M$8:M133),IF(X134=2,K134-SUM(M$8:M133),IF(X133=2,1-SUM(M$8:M133)," "))))</f>
        <v xml:space="preserve"> </v>
      </c>
      <c r="N134" s="1" t="str">
        <f t="shared" si="28"/>
        <v xml:space="preserve"> </v>
      </c>
      <c r="P134" s="3" t="str">
        <f>IF(O134="Plus",$K134,IF(O134="Basis",$K134-SUM(P$8:P133),IF(O134="Breedte",$K134-SUM(P$8:P133),IF(O133="Breedte",1-SUM(P$8:P133)," "))))</f>
        <v xml:space="preserve"> </v>
      </c>
      <c r="Q134" s="57" t="str">
        <f t="shared" si="43"/>
        <v/>
      </c>
      <c r="R134" s="179">
        <f t="shared" si="44"/>
        <v>173</v>
      </c>
      <c r="S134" s="12">
        <f t="shared" si="29"/>
        <v>134</v>
      </c>
      <c r="T134" s="18">
        <f t="shared" si="30"/>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1"/>
        <v>1</v>
      </c>
      <c r="Z134" s="12">
        <f t="shared" si="32"/>
        <v>1</v>
      </c>
      <c r="AA134" s="12">
        <f t="shared" si="33"/>
        <v>1</v>
      </c>
      <c r="AB134" s="12">
        <f t="shared" si="34"/>
        <v>1</v>
      </c>
      <c r="AD134" s="12">
        <f t="shared" si="35"/>
        <v>134</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38"/>
        <v>1</v>
      </c>
      <c r="AL134" s="12">
        <f t="shared" si="39"/>
        <v>1</v>
      </c>
      <c r="AM134" s="12">
        <f t="shared" si="40"/>
        <v>1</v>
      </c>
    </row>
    <row r="135" spans="1:39" ht="12" customHeight="1" x14ac:dyDescent="0.25">
      <c r="A135" s="5">
        <f t="shared" si="24"/>
        <v>0</v>
      </c>
      <c r="B135" s="5">
        <f t="shared" si="25"/>
        <v>0</v>
      </c>
      <c r="C135" s="14">
        <f t="shared" si="41"/>
        <v>133</v>
      </c>
      <c r="F135" s="241">
        <f>VLOOKUP(C135,Blad1!$A:$E,5,0)</f>
        <v>172</v>
      </c>
      <c r="G135" s="67" t="str">
        <f t="shared" si="42"/>
        <v/>
      </c>
      <c r="H135" s="4" t="str">
        <f>IF(G135="I",$K135,IF(G135="II",$K135-SUM(H$8:H134),IF(G135="III",$K135-SUM(H$8:H134),IF(G135="IV",$K135-SUM(H$8:H134),IF(G135="V",1-SUM(H$8:H134)," ")))))</f>
        <v xml:space="preserve"> </v>
      </c>
      <c r="I135" s="68" t="str">
        <f t="shared" si="26"/>
        <v/>
      </c>
      <c r="J135" s="43" t="str">
        <f>IF(I135="A",$K135,IF(I135="B",$K135-SUM(J$8:J134),IF(I135="C",$K135-SUM(J$8:J134),IF(I135="D",$K135-SUM(J$8:J134),IF(I135="E",1-SUM(J$8:J134)," ")))))</f>
        <v xml:space="preserve"> </v>
      </c>
      <c r="K135" s="1">
        <f>IF(C$4=0,0,(SUM(D$8:D135)/C$4))</f>
        <v>0</v>
      </c>
      <c r="L135" s="9" t="str">
        <f t="shared" si="27"/>
        <v xml:space="preserve"> </v>
      </c>
      <c r="M135" s="2" t="str">
        <f>IF(U135=2,K135,IF(W135=2,K135-SUM(M$8:M134),IF(X135=2,K135-SUM(M$8:M134),IF(X134=2,1-SUM(M$8:M134)," "))))</f>
        <v xml:space="preserve"> </v>
      </c>
      <c r="N135" s="1" t="str">
        <f t="shared" si="28"/>
        <v xml:space="preserve"> </v>
      </c>
      <c r="P135" s="3" t="str">
        <f>IF(O135="Plus",$K135,IF(O135="Basis",$K135-SUM(P$8:P134),IF(O135="Breedte",$K135-SUM(P$8:P134),IF(O134="Breedte",1-SUM(P$8:P134)," "))))</f>
        <v xml:space="preserve"> </v>
      </c>
      <c r="Q135" s="57" t="str">
        <f t="shared" si="43"/>
        <v/>
      </c>
      <c r="R135" s="179">
        <f t="shared" si="44"/>
        <v>172</v>
      </c>
      <c r="S135" s="12">
        <f t="shared" si="29"/>
        <v>133</v>
      </c>
      <c r="T135" s="18">
        <f t="shared" si="30"/>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1"/>
        <v>1</v>
      </c>
      <c r="Z135" s="12">
        <f t="shared" si="32"/>
        <v>1</v>
      </c>
      <c r="AA135" s="12">
        <f t="shared" si="33"/>
        <v>1</v>
      </c>
      <c r="AB135" s="12">
        <f t="shared" si="34"/>
        <v>1</v>
      </c>
      <c r="AD135" s="12">
        <f t="shared" si="35"/>
        <v>133</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38"/>
        <v>1</v>
      </c>
      <c r="AL135" s="12">
        <f t="shared" si="39"/>
        <v>1</v>
      </c>
      <c r="AM135" s="12">
        <f t="shared" si="40"/>
        <v>1</v>
      </c>
    </row>
    <row r="136" spans="1:39" ht="12" customHeight="1" x14ac:dyDescent="0.25">
      <c r="A136" s="5">
        <f t="shared" ref="A136:A199" si="45">IF(I136="A",25,IF(I136="B",25,IF(I136="C",25,IF(I136="D",15,IF(I136="E",10,0)))))</f>
        <v>0</v>
      </c>
      <c r="B136" s="5">
        <f t="shared" ref="B136:B199" si="46">IF(G136="I",20,IF(G136="II",20,IF(G136="III",20,IF(G136="IV",20,IF(G136="V",20,0)))))</f>
        <v>0</v>
      </c>
      <c r="C136" s="14">
        <f t="shared" si="41"/>
        <v>132</v>
      </c>
      <c r="F136" s="241">
        <f>VLOOKUP(C136,Blad1!$A:$E,5,0)</f>
        <v>172</v>
      </c>
      <c r="G136" s="67" t="str">
        <f t="shared" si="42"/>
        <v/>
      </c>
      <c r="H136" s="4" t="str">
        <f>IF(G136="I",$K136,IF(G136="II",$K136-SUM(H$8:H135),IF(G136="III",$K136-SUM(H$8:H135),IF(G136="IV",$K136-SUM(H$8:H135),IF(G136="V",1-SUM(H$8:H135)," ")))))</f>
        <v xml:space="preserve"> </v>
      </c>
      <c r="I136" s="68" t="str">
        <f t="shared" ref="I136:I199" si="47">IF(C136=67,"A",IF(C136=57,"B",IF(C136=47,"C",IF(C136=38,"D",IF(C136=0,"E","")))))</f>
        <v/>
      </c>
      <c r="J136" s="43" t="str">
        <f>IF(I136="A",$K136,IF(I136="B",$K136-SUM(J$8:J135),IF(I136="C",$K136-SUM(J$8:J135),IF(I136="D",$K136-SUM(J$8:J135),IF(I136="E",1-SUM(J$8:J135)," ")))))</f>
        <v xml:space="preserve"> </v>
      </c>
      <c r="K136" s="1">
        <f>IF(C$4=0,0,(SUM(D$8:D136)/C$4))</f>
        <v>0</v>
      </c>
      <c r="L136" s="9" t="str">
        <f t="shared" ref="L136:L199" si="48">IF(U136=2,"Plus",IF(W136=2,"Basis",IF(X136=2,"Breedte"," ")))</f>
        <v xml:space="preserve"> </v>
      </c>
      <c r="M136" s="2" t="str">
        <f>IF(U136=2,K136,IF(W136=2,K136-SUM(M$8:M135),IF(X136=2,K136-SUM(M$8:M135),IF(X135=2,1-SUM(M$8:M135)," "))))</f>
        <v xml:space="preserve"> </v>
      </c>
      <c r="N136" s="1" t="str">
        <f t="shared" ref="N136:N199" si="49">IF(OR(O136="Plus",O136="Basis",O136="Breedte"),K136," ")</f>
        <v xml:space="preserve"> </v>
      </c>
      <c r="P136" s="3" t="str">
        <f>IF(O136="Plus",$K136,IF(O136="Basis",$K136-SUM(P$8:P135),IF(O136="Breedte",$K136-SUM(P$8:P135),IF(O135="Breedte",1-SUM(P$8:P135)," "))))</f>
        <v xml:space="preserve"> </v>
      </c>
      <c r="Q136" s="57" t="str">
        <f t="shared" si="43"/>
        <v/>
      </c>
      <c r="R136" s="179">
        <f t="shared" si="44"/>
        <v>172</v>
      </c>
      <c r="S136" s="12">
        <f t="shared" ref="S136:S199" si="50">C136</f>
        <v>132</v>
      </c>
      <c r="T136" s="18">
        <f t="shared" ref="T136:T199" si="51">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2">IF(D136=0,1,ABS(K136-0.2))</f>
        <v>1</v>
      </c>
      <c r="Z136" s="12">
        <f t="shared" ref="Z136:Z199" si="53">IF(D136=0,1,ABS(K136-0.5))</f>
        <v>1</v>
      </c>
      <c r="AA136" s="12">
        <f t="shared" ref="AA136:AA199" si="54">IF(D136=0,1,ABS(K136-0.8))</f>
        <v>1</v>
      </c>
      <c r="AB136" s="12">
        <f t="shared" ref="AB136:AB199" si="55">IF(D136=0,1,ABS(K136-1))</f>
        <v>1</v>
      </c>
      <c r="AD136" s="12">
        <f t="shared" ref="AD136:AD199" si="56">S136</f>
        <v>132</v>
      </c>
      <c r="AE136" s="18">
        <f t="shared" ref="AE136:AE199" si="57">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8">IF(AE136=0,1,ABS(AH136-0.25))</f>
        <v>1</v>
      </c>
      <c r="AK136" s="12">
        <f t="shared" ref="AK136:AK199" si="59">IF(T136=0,1,ABS(W136-0.5))</f>
        <v>1</v>
      </c>
      <c r="AL136" s="12">
        <f t="shared" ref="AL136:AL199" si="60">IF(T136=0,1,ABS(W136-0.75))</f>
        <v>1</v>
      </c>
      <c r="AM136" s="12">
        <f t="shared" ref="AM136:AM199" si="61">IF(T136=0,1,ABS(W136-0.9))</f>
        <v>1</v>
      </c>
    </row>
    <row r="137" spans="1:39" ht="12" customHeight="1" x14ac:dyDescent="0.25">
      <c r="A137" s="5">
        <f t="shared" si="45"/>
        <v>0</v>
      </c>
      <c r="B137" s="5">
        <f t="shared" si="46"/>
        <v>0</v>
      </c>
      <c r="C137" s="14">
        <f t="shared" ref="C137:C200" si="62">C136-1</f>
        <v>131</v>
      </c>
      <c r="F137" s="241">
        <f>VLOOKUP(C137,Blad1!$A:$E,5,0)</f>
        <v>171</v>
      </c>
      <c r="G137" s="67" t="str">
        <f t="shared" ref="G137:G200" si="63">IF(C137=205,"I",IF(C137=189,"II",IF(C137=175,"III",IF(C137=159,"IV",IF(C137=31,"V","")))))</f>
        <v/>
      </c>
      <c r="H137" s="4" t="str">
        <f>IF(G137="I",$K137,IF(G137="II",$K137-SUM(H$8:H136),IF(G137="III",$K137-SUM(H$8:H136),IF(G137="IV",$K137-SUM(H$8:H136),IF(G137="V",1-SUM(H$8:H136)," ")))))</f>
        <v xml:space="preserve"> </v>
      </c>
      <c r="I137" s="68" t="str">
        <f t="shared" si="47"/>
        <v/>
      </c>
      <c r="J137" s="43" t="str">
        <f>IF(I137="A",$K137,IF(I137="B",$K137-SUM(J$8:J136),IF(I137="C",$K137-SUM(J$8:J136),IF(I137="D",$K137-SUM(J$8:J136),IF(I137="E",1-SUM(J$8:J136)," ")))))</f>
        <v xml:space="preserve"> </v>
      </c>
      <c r="K137" s="1">
        <f>IF(C$4=0,0,(SUM(D$8:D137)/C$4))</f>
        <v>0</v>
      </c>
      <c r="L137" s="9" t="str">
        <f t="shared" si="48"/>
        <v xml:space="preserve"> </v>
      </c>
      <c r="M137" s="2" t="str">
        <f>IF(U137=2,K137,IF(W137=2,K137-SUM(M$8:M136),IF(X137=2,K137-SUM(M$8:M136),IF(X136=2,1-SUM(M$8:M136)," "))))</f>
        <v xml:space="preserve"> </v>
      </c>
      <c r="N137" s="1" t="str">
        <f t="shared" si="49"/>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79">
        <f t="shared" ref="R137:R200" si="65">F137</f>
        <v>171</v>
      </c>
      <c r="S137" s="12">
        <f t="shared" si="50"/>
        <v>131</v>
      </c>
      <c r="T137" s="18">
        <f t="shared" si="51"/>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2"/>
        <v>1</v>
      </c>
      <c r="Z137" s="12">
        <f t="shared" si="53"/>
        <v>1</v>
      </c>
      <c r="AA137" s="12">
        <f t="shared" si="54"/>
        <v>1</v>
      </c>
      <c r="AB137" s="12">
        <f t="shared" si="55"/>
        <v>1</v>
      </c>
      <c r="AD137" s="12">
        <f t="shared" si="56"/>
        <v>131</v>
      </c>
      <c r="AE137" s="18">
        <f t="shared" si="57"/>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8"/>
        <v>1</v>
      </c>
      <c r="AK137" s="12">
        <f t="shared" si="59"/>
        <v>1</v>
      </c>
      <c r="AL137" s="12">
        <f t="shared" si="60"/>
        <v>1</v>
      </c>
      <c r="AM137" s="12">
        <f t="shared" si="61"/>
        <v>1</v>
      </c>
    </row>
    <row r="138" spans="1:39" ht="12" customHeight="1" x14ac:dyDescent="0.25">
      <c r="A138" s="5">
        <f t="shared" si="45"/>
        <v>0</v>
      </c>
      <c r="B138" s="5">
        <f t="shared" si="46"/>
        <v>0</v>
      </c>
      <c r="C138" s="14">
        <f t="shared" si="62"/>
        <v>130</v>
      </c>
      <c r="F138" s="241">
        <f>VLOOKUP(C138,Blad1!$A:$E,5,0)</f>
        <v>171</v>
      </c>
      <c r="G138" s="67" t="str">
        <f t="shared" si="63"/>
        <v/>
      </c>
      <c r="H138" s="4" t="str">
        <f>IF(G138="I",$K138,IF(G138="II",$K138-SUM(H$8:H137),IF(G138="III",$K138-SUM(H$8:H137),IF(G138="IV",$K138-SUM(H$8:H137),IF(G138="V",1-SUM(H$8:H137)," ")))))</f>
        <v xml:space="preserve"> </v>
      </c>
      <c r="I138" s="68" t="str">
        <f t="shared" si="47"/>
        <v/>
      </c>
      <c r="J138" s="43" t="str">
        <f>IF(I138="A",$K138,IF(I138="B",$K138-SUM(J$8:J137),IF(I138="C",$K138-SUM(J$8:J137),IF(I138="D",$K138-SUM(J$8:J137),IF(I138="E",1-SUM(J$8:J137)," ")))))</f>
        <v xml:space="preserve"> </v>
      </c>
      <c r="K138" s="1">
        <f>IF(C$4=0,0,(SUM(D$8:D138)/C$4))</f>
        <v>0</v>
      </c>
      <c r="L138" s="9" t="str">
        <f t="shared" si="48"/>
        <v xml:space="preserve"> </v>
      </c>
      <c r="M138" s="2" t="str">
        <f>IF(U138=2,K138,IF(W138=2,K138-SUM(M$8:M137),IF(X138=2,K138-SUM(M$8:M137),IF(X137=2,1-SUM(M$8:M137)," "))))</f>
        <v xml:space="preserve"> </v>
      </c>
      <c r="N138" s="1" t="str">
        <f t="shared" si="49"/>
        <v xml:space="preserve"> </v>
      </c>
      <c r="P138" s="3" t="str">
        <f>IF(O138="Plus",$K138,IF(O138="Basis",$K138-SUM(P$8:P137),IF(O138="Breedte",$K138-SUM(P$8:P137),IF(O137="Breedte",1-SUM(P$8:P137)," "))))</f>
        <v xml:space="preserve"> </v>
      </c>
      <c r="Q138" s="57" t="str">
        <f t="shared" si="64"/>
        <v/>
      </c>
      <c r="R138" s="179">
        <f t="shared" si="65"/>
        <v>171</v>
      </c>
      <c r="S138" s="12">
        <f t="shared" si="50"/>
        <v>130</v>
      </c>
      <c r="T138" s="18">
        <f t="shared" si="51"/>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2"/>
        <v>1</v>
      </c>
      <c r="Z138" s="12">
        <f t="shared" si="53"/>
        <v>1</v>
      </c>
      <c r="AA138" s="12">
        <f t="shared" si="54"/>
        <v>1</v>
      </c>
      <c r="AB138" s="12">
        <f t="shared" si="55"/>
        <v>1</v>
      </c>
      <c r="AD138" s="12">
        <f t="shared" si="56"/>
        <v>130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si="59"/>
        <v>1</v>
      </c>
      <c r="AL138" s="12">
        <f t="shared" si="60"/>
        <v>1</v>
      </c>
      <c r="AM138" s="12">
        <f t="shared" si="61"/>
        <v>1</v>
      </c>
    </row>
    <row r="139" spans="1:39" ht="12" customHeight="1" x14ac:dyDescent="0.25">
      <c r="A139" s="5">
        <f t="shared" si="45"/>
        <v>0</v>
      </c>
      <c r="B139" s="5">
        <f t="shared" si="46"/>
        <v>0</v>
      </c>
      <c r="C139" s="14">
        <f t="shared" si="62"/>
        <v>129</v>
      </c>
      <c r="F139" s="241">
        <f>VLOOKUP(C139,Blad1!$A:$E,5,0)</f>
        <v>170</v>
      </c>
      <c r="G139" s="67" t="str">
        <f t="shared" si="63"/>
        <v/>
      </c>
      <c r="H139" s="4" t="str">
        <f>IF(G139="I",$K139,IF(G139="II",$K139-SUM(H$8:H138),IF(G139="III",$K139-SUM(H$8:H138),IF(G139="IV",$K139-SUM(H$8:H138),IF(G139="V",1-SUM(H$8:H138)," ")))))</f>
        <v xml:space="preserve"> </v>
      </c>
      <c r="I139" s="68" t="str">
        <f t="shared" si="47"/>
        <v/>
      </c>
      <c r="J139" s="43" t="str">
        <f>IF(I139="A",$K139,IF(I139="B",$K139-SUM(J$8:J138),IF(I139="C",$K139-SUM(J$8:J138),IF(I139="D",$K139-SUM(J$8:J138),IF(I139="E",1-SUM(J$8:J138)," ")))))</f>
        <v xml:space="preserve"> </v>
      </c>
      <c r="K139" s="1">
        <f>IF(C$4=0,0,(SUM(D$8:D139)/C$4))</f>
        <v>0</v>
      </c>
      <c r="L139" s="9" t="str">
        <f t="shared" si="48"/>
        <v xml:space="preserve"> </v>
      </c>
      <c r="M139" s="2" t="str">
        <f>IF(U139=2,K139,IF(W139=2,K139-SUM(M$8:M138),IF(X139=2,K139-SUM(M$8:M138),IF(X138=2,1-SUM(M$8:M138)," "))))</f>
        <v xml:space="preserve"> </v>
      </c>
      <c r="N139" s="1" t="str">
        <f t="shared" si="49"/>
        <v xml:space="preserve"> </v>
      </c>
      <c r="P139" s="3" t="str">
        <f>IF(O139="Plus",$K139,IF(O139="Basis",$K139-SUM(P$8:P138),IF(O139="Breedte",$K139-SUM(P$8:P138),IF(O138="Breedte",1-SUM(P$8:P138)," "))))</f>
        <v xml:space="preserve"> </v>
      </c>
      <c r="Q139" s="57" t="str">
        <f t="shared" si="64"/>
        <v/>
      </c>
      <c r="R139" s="179">
        <f t="shared" si="65"/>
        <v>170</v>
      </c>
      <c r="S139" s="12">
        <f t="shared" si="50"/>
        <v>129</v>
      </c>
      <c r="T139" s="18">
        <f t="shared" si="51"/>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2"/>
        <v>1</v>
      </c>
      <c r="Z139" s="12">
        <f t="shared" si="53"/>
        <v>1</v>
      </c>
      <c r="AA139" s="12">
        <f t="shared" si="54"/>
        <v>1</v>
      </c>
      <c r="AB139" s="12">
        <f t="shared" si="55"/>
        <v>1</v>
      </c>
      <c r="AD139" s="12">
        <f t="shared" si="56"/>
        <v>129</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59"/>
        <v>1</v>
      </c>
      <c r="AL139" s="12">
        <f t="shared" si="60"/>
        <v>1</v>
      </c>
      <c r="AM139" s="12">
        <f t="shared" si="61"/>
        <v>1</v>
      </c>
    </row>
    <row r="140" spans="1:39" ht="12" customHeight="1" x14ac:dyDescent="0.25">
      <c r="A140" s="5">
        <f t="shared" si="45"/>
        <v>0</v>
      </c>
      <c r="B140" s="5">
        <f t="shared" si="46"/>
        <v>0</v>
      </c>
      <c r="C140" s="14">
        <f t="shared" si="62"/>
        <v>128</v>
      </c>
      <c r="F140" s="241">
        <f>VLOOKUP(C140,Blad1!$A:$E,5,0)</f>
        <v>170</v>
      </c>
      <c r="G140" s="67" t="str">
        <f t="shared" si="63"/>
        <v/>
      </c>
      <c r="H140" s="4" t="str">
        <f>IF(G140="I",$K140,IF(G140="II",$K140-SUM(H$8:H139),IF(G140="III",$K140-SUM(H$8:H139),IF(G140="IV",$K140-SUM(H$8:H139),IF(G140="V",1-SUM(H$8:H139)," ")))))</f>
        <v xml:space="preserve"> </v>
      </c>
      <c r="I140" s="68" t="str">
        <f t="shared" si="47"/>
        <v/>
      </c>
      <c r="J140" s="43" t="str">
        <f>IF(I140="A",$K140,IF(I140="B",$K140-SUM(J$8:J139),IF(I140="C",$K140-SUM(J$8:J139),IF(I140="D",$K140-SUM(J$8:J139),IF(I140="E",1-SUM(J$8:J139)," ")))))</f>
        <v xml:space="preserve"> </v>
      </c>
      <c r="K140" s="1">
        <f>IF(C$4=0,0,(SUM(D$8:D140)/C$4))</f>
        <v>0</v>
      </c>
      <c r="L140" s="9" t="str">
        <f t="shared" si="48"/>
        <v xml:space="preserve"> </v>
      </c>
      <c r="M140" s="2" t="str">
        <f>IF(U140=2,K140,IF(W140=2,K140-SUM(M$8:M139),IF(X140=2,K140-SUM(M$8:M139),IF(X139=2,1-SUM(M$8:M139)," "))))</f>
        <v xml:space="preserve"> </v>
      </c>
      <c r="N140" s="1" t="str">
        <f t="shared" si="49"/>
        <v xml:space="preserve"> </v>
      </c>
      <c r="P140" s="3" t="str">
        <f>IF(O140="Plus",$K140,IF(O140="Basis",$K140-SUM(P$8:P139),IF(O140="Breedte",$K140-SUM(P$8:P139),IF(O139="Breedte",1-SUM(P$8:P139)," "))))</f>
        <v xml:space="preserve"> </v>
      </c>
      <c r="Q140" s="57" t="str">
        <f t="shared" si="64"/>
        <v/>
      </c>
      <c r="R140" s="179">
        <f t="shared" si="65"/>
        <v>170</v>
      </c>
      <c r="S140" s="12">
        <f t="shared" si="50"/>
        <v>128</v>
      </c>
      <c r="T140" s="18">
        <f t="shared" si="51"/>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2"/>
        <v>1</v>
      </c>
      <c r="Z140" s="12">
        <f t="shared" si="53"/>
        <v>1</v>
      </c>
      <c r="AA140" s="12">
        <f t="shared" si="54"/>
        <v>1</v>
      </c>
      <c r="AB140" s="12">
        <f t="shared" si="55"/>
        <v>1</v>
      </c>
      <c r="AD140" s="12">
        <f t="shared" si="56"/>
        <v>128</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59"/>
        <v>1</v>
      </c>
      <c r="AL140" s="12">
        <f t="shared" si="60"/>
        <v>1</v>
      </c>
      <c r="AM140" s="12">
        <f t="shared" si="61"/>
        <v>1</v>
      </c>
    </row>
    <row r="141" spans="1:39" ht="12" customHeight="1" x14ac:dyDescent="0.25">
      <c r="A141" s="5">
        <f t="shared" si="45"/>
        <v>0</v>
      </c>
      <c r="B141" s="5">
        <f t="shared" si="46"/>
        <v>0</v>
      </c>
      <c r="C141" s="14">
        <f t="shared" si="62"/>
        <v>127</v>
      </c>
      <c r="F141" s="241">
        <f>VLOOKUP(C141,Blad1!$A:$E,5,0)</f>
        <v>169</v>
      </c>
      <c r="G141" s="67" t="str">
        <f t="shared" si="63"/>
        <v/>
      </c>
      <c r="H141" s="4" t="str">
        <f>IF(G141="I",$K141,IF(G141="II",$K141-SUM(H$8:H140),IF(G141="III",$K141-SUM(H$8:H140),IF(G141="IV",$K141-SUM(H$8:H140),IF(G141="V",1-SUM(H$8:H140)," ")))))</f>
        <v xml:space="preserve"> </v>
      </c>
      <c r="I141" s="68" t="str">
        <f t="shared" si="47"/>
        <v/>
      </c>
      <c r="J141" s="43" t="str">
        <f>IF(I141="A",$K141,IF(I141="B",$K141-SUM(J$8:J140),IF(I141="C",$K141-SUM(J$8:J140),IF(I141="D",$K141-SUM(J$8:J140),IF(I141="E",1-SUM(J$8:J140)," ")))))</f>
        <v xml:space="preserve"> </v>
      </c>
      <c r="K141" s="1">
        <f>IF(C$4=0,0,(SUM(D$8:D141)/C$4))</f>
        <v>0</v>
      </c>
      <c r="L141" s="9" t="str">
        <f t="shared" si="48"/>
        <v xml:space="preserve"> </v>
      </c>
      <c r="M141" s="2" t="str">
        <f>IF(U141=2,K141,IF(W141=2,K141-SUM(M$8:M140),IF(X141=2,K141-SUM(M$8:M140),IF(X140=2,1-SUM(M$8:M140)," "))))</f>
        <v xml:space="preserve"> </v>
      </c>
      <c r="N141" s="1" t="str">
        <f t="shared" si="49"/>
        <v xml:space="preserve"> </v>
      </c>
      <c r="P141" s="3" t="str">
        <f>IF(O141="Plus",$K141,IF(O141="Basis",$K141-SUM(P$8:P140),IF(O141="Breedte",$K141-SUM(P$8:P140),IF(O140="Breedte",1-SUM(P$8:P140)," "))))</f>
        <v xml:space="preserve"> </v>
      </c>
      <c r="Q141" s="57" t="str">
        <f t="shared" si="64"/>
        <v/>
      </c>
      <c r="R141" s="179">
        <f t="shared" si="65"/>
        <v>169</v>
      </c>
      <c r="S141" s="12">
        <f t="shared" si="50"/>
        <v>127</v>
      </c>
      <c r="T141" s="18">
        <f t="shared" si="51"/>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2"/>
        <v>1</v>
      </c>
      <c r="Z141" s="12">
        <f t="shared" si="53"/>
        <v>1</v>
      </c>
      <c r="AA141" s="12">
        <f t="shared" si="54"/>
        <v>1</v>
      </c>
      <c r="AB141" s="12">
        <f t="shared" si="55"/>
        <v>1</v>
      </c>
      <c r="AD141" s="12">
        <f t="shared" si="56"/>
        <v>127</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59"/>
        <v>1</v>
      </c>
      <c r="AL141" s="12">
        <f t="shared" si="60"/>
        <v>1</v>
      </c>
      <c r="AM141" s="12">
        <f t="shared" si="61"/>
        <v>1</v>
      </c>
    </row>
    <row r="142" spans="1:39" ht="12" customHeight="1" x14ac:dyDescent="0.25">
      <c r="A142" s="5">
        <f t="shared" si="45"/>
        <v>0</v>
      </c>
      <c r="B142" s="5">
        <f t="shared" si="46"/>
        <v>0</v>
      </c>
      <c r="C142" s="14">
        <f t="shared" si="62"/>
        <v>126</v>
      </c>
      <c r="F142" s="241">
        <f>VLOOKUP(C142,Blad1!$A:$E,5,0)</f>
        <v>168</v>
      </c>
      <c r="G142" s="67" t="str">
        <f t="shared" si="63"/>
        <v/>
      </c>
      <c r="H142" s="4" t="str">
        <f>IF(G142="I",$K142,IF(G142="II",$K142-SUM(H$8:H141),IF(G142="III",$K142-SUM(H$8:H141),IF(G142="IV",$K142-SUM(H$8:H141),IF(G142="V",1-SUM(H$8:H141)," ")))))</f>
        <v xml:space="preserve"> </v>
      </c>
      <c r="I142" s="68" t="str">
        <f t="shared" si="47"/>
        <v/>
      </c>
      <c r="J142" s="43" t="str">
        <f>IF(I142="A",$K142,IF(I142="B",$K142-SUM(J$8:J141),IF(I142="C",$K142-SUM(J$8:J141),IF(I142="D",$K142-SUM(J$8:J141),IF(I142="E",1-SUM(J$8:J141)," ")))))</f>
        <v xml:space="preserve"> </v>
      </c>
      <c r="K142" s="1">
        <f>IF(C$4=0,0,(SUM(D$8:D142)/C$4))</f>
        <v>0</v>
      </c>
      <c r="L142" s="9" t="str">
        <f t="shared" si="48"/>
        <v xml:space="preserve"> </v>
      </c>
      <c r="M142" s="2" t="str">
        <f>IF(U142=2,K142,IF(W142=2,K142-SUM(M$8:M141),IF(X142=2,K142-SUM(M$8:M141),IF(X141=2,1-SUM(M$8:M141)," "))))</f>
        <v xml:space="preserve"> </v>
      </c>
      <c r="N142" s="1" t="str">
        <f t="shared" si="49"/>
        <v xml:space="preserve"> </v>
      </c>
      <c r="P142" s="3" t="str">
        <f>IF(O142="Plus",$K142,IF(O142="Basis",$K142-SUM(P$8:P141),IF(O142="Breedte",$K142-SUM(P$8:P141),IF(O141="Breedte",1-SUM(P$8:P141)," "))))</f>
        <v xml:space="preserve"> </v>
      </c>
      <c r="Q142" s="57" t="str">
        <f t="shared" si="64"/>
        <v/>
      </c>
      <c r="R142" s="179">
        <f t="shared" si="65"/>
        <v>168</v>
      </c>
      <c r="S142" s="12">
        <f t="shared" si="50"/>
        <v>126</v>
      </c>
      <c r="T142" s="18">
        <f t="shared" si="51"/>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2"/>
        <v>1</v>
      </c>
      <c r="Z142" s="12">
        <f t="shared" si="53"/>
        <v>1</v>
      </c>
      <c r="AA142" s="12">
        <f t="shared" si="54"/>
        <v>1</v>
      </c>
      <c r="AB142" s="12">
        <f t="shared" si="55"/>
        <v>1</v>
      </c>
      <c r="AD142" s="12">
        <f t="shared" si="56"/>
        <v>126</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59"/>
        <v>1</v>
      </c>
      <c r="AL142" s="12">
        <f t="shared" si="60"/>
        <v>1</v>
      </c>
      <c r="AM142" s="12">
        <f t="shared" si="61"/>
        <v>1</v>
      </c>
    </row>
    <row r="143" spans="1:39" ht="12" customHeight="1" x14ac:dyDescent="0.25">
      <c r="A143" s="5">
        <f t="shared" si="45"/>
        <v>0</v>
      </c>
      <c r="B143" s="5">
        <f t="shared" si="46"/>
        <v>0</v>
      </c>
      <c r="C143" s="14">
        <f t="shared" si="62"/>
        <v>125</v>
      </c>
      <c r="F143" s="241">
        <f>VLOOKUP(C143,Blad1!$A:$E,5,0)</f>
        <v>168</v>
      </c>
      <c r="G143" s="67" t="str">
        <f t="shared" si="63"/>
        <v/>
      </c>
      <c r="H143" s="4" t="str">
        <f>IF(G143="I",$K143,IF(G143="II",$K143-SUM(H$8:H142),IF(G143="III",$K143-SUM(H$8:H142),IF(G143="IV",$K143-SUM(H$8:H142),IF(G143="V",1-SUM(H$8:H142)," ")))))</f>
        <v xml:space="preserve"> </v>
      </c>
      <c r="I143" s="68" t="str">
        <f t="shared" si="47"/>
        <v/>
      </c>
      <c r="J143" s="43" t="str">
        <f>IF(I143="A",$K143,IF(I143="B",$K143-SUM(J$8:J142),IF(I143="C",$K143-SUM(J$8:J142),IF(I143="D",$K143-SUM(J$8:J142),IF(I143="E",1-SUM(J$8:J142)," ")))))</f>
        <v xml:space="preserve"> </v>
      </c>
      <c r="K143" s="1">
        <f>IF(C$4=0,0,(SUM(D$8:D143)/C$4))</f>
        <v>0</v>
      </c>
      <c r="L143" s="9" t="str">
        <f t="shared" si="48"/>
        <v xml:space="preserve"> </v>
      </c>
      <c r="M143" s="2" t="str">
        <f>IF(U143=2,K143,IF(W143=2,K143-SUM(M$8:M142),IF(X143=2,K143-SUM(M$8:M142),IF(X142=2,1-SUM(M$8:M142)," "))))</f>
        <v xml:space="preserve"> </v>
      </c>
      <c r="N143" s="1" t="str">
        <f t="shared" si="49"/>
        <v xml:space="preserve"> </v>
      </c>
      <c r="P143" s="3" t="str">
        <f>IF(O143="Plus",$K143,IF(O143="Basis",$K143-SUM(P$8:P142),IF(O143="Breedte",$K143-SUM(P$8:P142),IF(O142="Breedte",1-SUM(P$8:P142)," "))))</f>
        <v xml:space="preserve"> </v>
      </c>
      <c r="Q143" s="57" t="str">
        <f t="shared" si="64"/>
        <v/>
      </c>
      <c r="R143" s="179">
        <f t="shared" si="65"/>
        <v>168</v>
      </c>
      <c r="S143" s="12">
        <f t="shared" si="50"/>
        <v>125</v>
      </c>
      <c r="T143" s="18">
        <f t="shared" si="51"/>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2"/>
        <v>1</v>
      </c>
      <c r="Z143" s="12">
        <f t="shared" si="53"/>
        <v>1</v>
      </c>
      <c r="AA143" s="12">
        <f t="shared" si="54"/>
        <v>1</v>
      </c>
      <c r="AB143" s="12">
        <f t="shared" si="55"/>
        <v>1</v>
      </c>
      <c r="AD143" s="12">
        <f t="shared" si="56"/>
        <v>125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59"/>
        <v>1</v>
      </c>
      <c r="AL143" s="12">
        <f t="shared" si="60"/>
        <v>1</v>
      </c>
      <c r="AM143" s="12">
        <f t="shared" si="61"/>
        <v>1</v>
      </c>
    </row>
    <row r="144" spans="1:39" ht="12" customHeight="1" x14ac:dyDescent="0.25">
      <c r="A144" s="5">
        <f t="shared" si="45"/>
        <v>0</v>
      </c>
      <c r="B144" s="5">
        <f t="shared" si="46"/>
        <v>0</v>
      </c>
      <c r="C144" s="14">
        <f t="shared" si="62"/>
        <v>124</v>
      </c>
      <c r="F144" s="241">
        <f>VLOOKUP(C144,Blad1!$A:$E,5,0)</f>
        <v>167</v>
      </c>
      <c r="G144" s="67" t="str">
        <f t="shared" si="63"/>
        <v/>
      </c>
      <c r="H144" s="4" t="str">
        <f>IF(G144="I",$K144,IF(G144="II",$K144-SUM(H$8:H143),IF(G144="III",$K144-SUM(H$8:H143),IF(G144="IV",$K144-SUM(H$8:H143),IF(G144="V",1-SUM(H$8:H143)," ")))))</f>
        <v xml:space="preserve"> </v>
      </c>
      <c r="I144" s="68" t="str">
        <f t="shared" si="47"/>
        <v/>
      </c>
      <c r="J144" s="43" t="str">
        <f>IF(I144="A",$K144,IF(I144="B",$K144-SUM(J$8:J143),IF(I144="C",$K144-SUM(J$8:J143),IF(I144="D",$K144-SUM(J$8:J143),IF(I144="E",1-SUM(J$8:J143)," ")))))</f>
        <v xml:space="preserve"> </v>
      </c>
      <c r="K144" s="1">
        <f>IF(C$4=0,0,(SUM(D$8:D144)/C$4))</f>
        <v>0</v>
      </c>
      <c r="L144" s="9" t="str">
        <f t="shared" si="48"/>
        <v xml:space="preserve"> </v>
      </c>
      <c r="M144" s="2" t="str">
        <f>IF(U144=2,K144,IF(W144=2,K144-SUM(M$8:M143),IF(X144=2,K144-SUM(M$8:M143),IF(X143=2,1-SUM(M$8:M143)," "))))</f>
        <v xml:space="preserve"> </v>
      </c>
      <c r="N144" s="1" t="str">
        <f t="shared" si="49"/>
        <v xml:space="preserve"> </v>
      </c>
      <c r="P144" s="3" t="str">
        <f>IF(O144="Plus",$K144,IF(O144="Basis",$K144-SUM(P$8:P143),IF(O144="Breedte",$K144-SUM(P$8:P143),IF(O143="Breedte",1-SUM(P$8:P143)," "))))</f>
        <v xml:space="preserve"> </v>
      </c>
      <c r="Q144" s="57" t="str">
        <f t="shared" si="64"/>
        <v/>
      </c>
      <c r="R144" s="179">
        <f t="shared" si="65"/>
        <v>167</v>
      </c>
      <c r="S144" s="12">
        <f t="shared" si="50"/>
        <v>124</v>
      </c>
      <c r="T144" s="18">
        <f t="shared" si="51"/>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2"/>
        <v>1</v>
      </c>
      <c r="Z144" s="12">
        <f t="shared" si="53"/>
        <v>1</v>
      </c>
      <c r="AA144" s="12">
        <f t="shared" si="54"/>
        <v>1</v>
      </c>
      <c r="AB144" s="12">
        <f t="shared" si="55"/>
        <v>1</v>
      </c>
      <c r="AD144" s="12">
        <f t="shared" si="56"/>
        <v>124</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59"/>
        <v>1</v>
      </c>
      <c r="AL144" s="12">
        <f t="shared" si="60"/>
        <v>1</v>
      </c>
      <c r="AM144" s="12">
        <f t="shared" si="61"/>
        <v>1</v>
      </c>
    </row>
    <row r="145" spans="1:39" ht="12" customHeight="1" x14ac:dyDescent="0.25">
      <c r="A145" s="5">
        <f t="shared" si="45"/>
        <v>0</v>
      </c>
      <c r="B145" s="5">
        <f t="shared" si="46"/>
        <v>0</v>
      </c>
      <c r="C145" s="14">
        <f t="shared" si="62"/>
        <v>123</v>
      </c>
      <c r="F145" s="241">
        <f>VLOOKUP(C145,Blad1!$A:$E,5,0)</f>
        <v>167</v>
      </c>
      <c r="G145" s="67" t="str">
        <f t="shared" si="63"/>
        <v/>
      </c>
      <c r="H145" s="4" t="str">
        <f>IF(G145="I",$K145,IF(G145="II",$K145-SUM(H$8:H144),IF(G145="III",$K145-SUM(H$8:H144),IF(G145="IV",$K145-SUM(H$8:H144),IF(G145="V",1-SUM(H$8:H144)," ")))))</f>
        <v xml:space="preserve"> </v>
      </c>
      <c r="I145" s="68" t="str">
        <f t="shared" si="47"/>
        <v/>
      </c>
      <c r="J145" s="43" t="str">
        <f>IF(I145="A",$K145,IF(I145="B",$K145-SUM(J$8:J144),IF(I145="C",$K145-SUM(J$8:J144),IF(I145="D",$K145-SUM(J$8:J144),IF(I145="E",1-SUM(J$8:J144)," ")))))</f>
        <v xml:space="preserve"> </v>
      </c>
      <c r="K145" s="1">
        <f>IF(C$4=0,0,(SUM(D$8:D145)/C$4))</f>
        <v>0</v>
      </c>
      <c r="L145" s="9" t="str">
        <f t="shared" si="48"/>
        <v xml:space="preserve"> </v>
      </c>
      <c r="M145" s="2" t="str">
        <f>IF(U145=2,K145,IF(W145=2,K145-SUM(M$8:M144),IF(X145=2,K145-SUM(M$8:M144),IF(X144=2,1-SUM(M$8:M144)," "))))</f>
        <v xml:space="preserve"> </v>
      </c>
      <c r="N145" s="1" t="str">
        <f t="shared" si="49"/>
        <v xml:space="preserve"> </v>
      </c>
      <c r="P145" s="3" t="str">
        <f>IF(O145="Plus",$K145,IF(O145="Basis",$K145-SUM(P$8:P144),IF(O145="Breedte",$K145-SUM(P$8:P144),IF(O144="Breedte",1-SUM(P$8:P144)," "))))</f>
        <v xml:space="preserve"> </v>
      </c>
      <c r="Q145" s="57" t="str">
        <f t="shared" si="64"/>
        <v/>
      </c>
      <c r="R145" s="179">
        <f t="shared" si="65"/>
        <v>167</v>
      </c>
      <c r="S145" s="12">
        <f t="shared" si="50"/>
        <v>123</v>
      </c>
      <c r="T145" s="18">
        <f t="shared" si="51"/>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2"/>
        <v>1</v>
      </c>
      <c r="Z145" s="12">
        <f t="shared" si="53"/>
        <v>1</v>
      </c>
      <c r="AA145" s="12">
        <f t="shared" si="54"/>
        <v>1</v>
      </c>
      <c r="AB145" s="12">
        <f t="shared" si="55"/>
        <v>1</v>
      </c>
      <c r="AD145" s="12">
        <f t="shared" si="56"/>
        <v>123</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59"/>
        <v>1</v>
      </c>
      <c r="AL145" s="12">
        <f t="shared" si="60"/>
        <v>1</v>
      </c>
      <c r="AM145" s="12">
        <f t="shared" si="61"/>
        <v>1</v>
      </c>
    </row>
    <row r="146" spans="1:39" ht="12" customHeight="1" x14ac:dyDescent="0.25">
      <c r="A146" s="5">
        <f t="shared" si="45"/>
        <v>0</v>
      </c>
      <c r="B146" s="5">
        <f t="shared" si="46"/>
        <v>0</v>
      </c>
      <c r="C146" s="14">
        <f t="shared" si="62"/>
        <v>122</v>
      </c>
      <c r="F146" s="241">
        <f>VLOOKUP(C146,Blad1!$A:$E,5,0)</f>
        <v>166</v>
      </c>
      <c r="G146" s="67" t="str">
        <f t="shared" si="63"/>
        <v/>
      </c>
      <c r="H146" s="4" t="str">
        <f>IF(G146="I",$K146,IF(G146="II",$K146-SUM(H$8:H145),IF(G146="III",$K146-SUM(H$8:H145),IF(G146="IV",$K146-SUM(H$8:H145),IF(G146="V",1-SUM(H$8:H145)," ")))))</f>
        <v xml:space="preserve"> </v>
      </c>
      <c r="I146" s="68" t="str">
        <f t="shared" si="47"/>
        <v/>
      </c>
      <c r="J146" s="43" t="str">
        <f>IF(I146="A",$K146,IF(I146="B",$K146-SUM(J$8:J145),IF(I146="C",$K146-SUM(J$8:J145),IF(I146="D",$K146-SUM(J$8:J145),IF(I146="E",1-SUM(J$8:J145)," ")))))</f>
        <v xml:space="preserve"> </v>
      </c>
      <c r="K146" s="1">
        <f>IF(C$4=0,0,(SUM(D$8:D146)/C$4))</f>
        <v>0</v>
      </c>
      <c r="L146" s="9" t="str">
        <f t="shared" si="48"/>
        <v xml:space="preserve"> </v>
      </c>
      <c r="M146" s="2" t="str">
        <f>IF(U146=2,K146,IF(W146=2,K146-SUM(M$8:M145),IF(X146=2,K146-SUM(M$8:M145),IF(X145=2,1-SUM(M$8:M145)," "))))</f>
        <v xml:space="preserve"> </v>
      </c>
      <c r="N146" s="1" t="str">
        <f t="shared" si="49"/>
        <v xml:space="preserve"> </v>
      </c>
      <c r="P146" s="3" t="str">
        <f>IF(O146="Plus",$K146,IF(O146="Basis",$K146-SUM(P$8:P145),IF(O146="Breedte",$K146-SUM(P$8:P145),IF(O145="Breedte",1-SUM(P$8:P145)," "))))</f>
        <v xml:space="preserve"> </v>
      </c>
      <c r="Q146" s="57" t="str">
        <f t="shared" si="64"/>
        <v/>
      </c>
      <c r="R146" s="179">
        <f t="shared" si="65"/>
        <v>166</v>
      </c>
      <c r="S146" s="12">
        <f t="shared" si="50"/>
        <v>122</v>
      </c>
      <c r="T146" s="18">
        <f t="shared" si="51"/>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2"/>
        <v>1</v>
      </c>
      <c r="Z146" s="12">
        <f t="shared" si="53"/>
        <v>1</v>
      </c>
      <c r="AA146" s="12">
        <f t="shared" si="54"/>
        <v>1</v>
      </c>
      <c r="AB146" s="12">
        <f t="shared" si="55"/>
        <v>1</v>
      </c>
      <c r="AD146" s="12">
        <f t="shared" si="56"/>
        <v>122</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59"/>
        <v>1</v>
      </c>
      <c r="AL146" s="12">
        <f t="shared" si="60"/>
        <v>1</v>
      </c>
      <c r="AM146" s="12">
        <f t="shared" si="61"/>
        <v>1</v>
      </c>
    </row>
    <row r="147" spans="1:39" ht="12" customHeight="1" x14ac:dyDescent="0.25">
      <c r="A147" s="5">
        <f t="shared" si="45"/>
        <v>0</v>
      </c>
      <c r="B147" s="5">
        <f t="shared" si="46"/>
        <v>0</v>
      </c>
      <c r="C147" s="14">
        <f t="shared" si="62"/>
        <v>121</v>
      </c>
      <c r="F147" s="241">
        <f>VLOOKUP(C147,Blad1!$A:$E,5,0)</f>
        <v>166</v>
      </c>
      <c r="G147" s="67" t="str">
        <f t="shared" si="63"/>
        <v/>
      </c>
      <c r="H147" s="4" t="str">
        <f>IF(G147="I",$K147,IF(G147="II",$K147-SUM(H$8:H146),IF(G147="III",$K147-SUM(H$8:H146),IF(G147="IV",$K147-SUM(H$8:H146),IF(G147="V",1-SUM(H$8:H146)," ")))))</f>
        <v xml:space="preserve"> </v>
      </c>
      <c r="I147" s="68" t="str">
        <f t="shared" si="47"/>
        <v/>
      </c>
      <c r="J147" s="43" t="str">
        <f>IF(I147="A",$K147,IF(I147="B",$K147-SUM(J$8:J146),IF(I147="C",$K147-SUM(J$8:J146),IF(I147="D",$K147-SUM(J$8:J146),IF(I147="E",1-SUM(J$8:J146)," ")))))</f>
        <v xml:space="preserve"> </v>
      </c>
      <c r="K147" s="1">
        <f>IF(C$4=0,0,(SUM(D$8:D147)/C$4))</f>
        <v>0</v>
      </c>
      <c r="L147" s="9" t="str">
        <f t="shared" si="48"/>
        <v xml:space="preserve"> </v>
      </c>
      <c r="M147" s="2" t="str">
        <f>IF(U147=2,K147,IF(W147=2,K147-SUM(M$8:M146),IF(X147=2,K147-SUM(M$8:M146),IF(X146=2,1-SUM(M$8:M146)," "))))</f>
        <v xml:space="preserve"> </v>
      </c>
      <c r="N147" s="1" t="str">
        <f t="shared" si="49"/>
        <v xml:space="preserve"> </v>
      </c>
      <c r="P147" s="3" t="str">
        <f>IF(O147="Plus",$K147,IF(O147="Basis",$K147-SUM(P$8:P146),IF(O147="Breedte",$K147-SUM(P$8:P146),IF(O146="Breedte",1-SUM(P$8:P146)," "))))</f>
        <v xml:space="preserve"> </v>
      </c>
      <c r="Q147" s="57" t="str">
        <f t="shared" si="64"/>
        <v/>
      </c>
      <c r="R147" s="179">
        <f t="shared" si="65"/>
        <v>166</v>
      </c>
      <c r="S147" s="12">
        <f t="shared" si="50"/>
        <v>121</v>
      </c>
      <c r="T147" s="18">
        <f t="shared" si="51"/>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2"/>
        <v>1</v>
      </c>
      <c r="Z147" s="12">
        <f t="shared" si="53"/>
        <v>1</v>
      </c>
      <c r="AA147" s="12">
        <f t="shared" si="54"/>
        <v>1</v>
      </c>
      <c r="AB147" s="12">
        <f t="shared" si="55"/>
        <v>1</v>
      </c>
      <c r="AD147" s="12">
        <f t="shared" si="56"/>
        <v>121</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59"/>
        <v>1</v>
      </c>
      <c r="AL147" s="12">
        <f t="shared" si="60"/>
        <v>1</v>
      </c>
      <c r="AM147" s="12">
        <f t="shared" si="61"/>
        <v>1</v>
      </c>
    </row>
    <row r="148" spans="1:39" ht="12" customHeight="1" x14ac:dyDescent="0.25">
      <c r="A148" s="5">
        <f t="shared" si="45"/>
        <v>0</v>
      </c>
      <c r="B148" s="5">
        <f t="shared" si="46"/>
        <v>0</v>
      </c>
      <c r="C148" s="14">
        <f t="shared" si="62"/>
        <v>120</v>
      </c>
      <c r="F148" s="241">
        <f>VLOOKUP(C148,Blad1!$A:$E,5,0)</f>
        <v>165</v>
      </c>
      <c r="G148" s="67" t="str">
        <f t="shared" si="63"/>
        <v/>
      </c>
      <c r="H148" s="4" t="str">
        <f>IF(G148="I",$K148,IF(G148="II",$K148-SUM(H$8:H147),IF(G148="III",$K148-SUM(H$8:H147),IF(G148="IV",$K148-SUM(H$8:H147),IF(G148="V",1-SUM(H$8:H147)," ")))))</f>
        <v xml:space="preserve"> </v>
      </c>
      <c r="I148" s="68" t="str">
        <f t="shared" si="47"/>
        <v/>
      </c>
      <c r="J148" s="43" t="str">
        <f>IF(I148="A",$K148,IF(I148="B",$K148-SUM(J$8:J147),IF(I148="C",$K148-SUM(J$8:J147),IF(I148="D",$K148-SUM(J$8:J147),IF(I148="E",1-SUM(J$8:J147)," ")))))</f>
        <v xml:space="preserve"> </v>
      </c>
      <c r="K148" s="1">
        <f>IF(C$4=0,0,(SUM(D$8:D148)/C$4))</f>
        <v>0</v>
      </c>
      <c r="L148" s="9" t="str">
        <f t="shared" si="48"/>
        <v xml:space="preserve"> </v>
      </c>
      <c r="M148" s="2" t="str">
        <f>IF(U148=2,K148,IF(W148=2,K148-SUM(M$8:M147),IF(X148=2,K148-SUM(M$8:M147),IF(X147=2,1-SUM(M$8:M147)," "))))</f>
        <v xml:space="preserve"> </v>
      </c>
      <c r="N148" s="1" t="str">
        <f t="shared" si="49"/>
        <v xml:space="preserve"> </v>
      </c>
      <c r="P148" s="3" t="str">
        <f>IF(O148="Plus",$K148,IF(O148="Basis",$K148-SUM(P$8:P147),IF(O148="Breedte",$K148-SUM(P$8:P147),IF(O147="Breedte",1-SUM(P$8:P147)," "))))</f>
        <v xml:space="preserve"> </v>
      </c>
      <c r="Q148" s="57" t="str">
        <f t="shared" si="64"/>
        <v/>
      </c>
      <c r="R148" s="179">
        <f t="shared" si="65"/>
        <v>165</v>
      </c>
      <c r="S148" s="12">
        <f t="shared" si="50"/>
        <v>120</v>
      </c>
      <c r="T148" s="18">
        <f t="shared" si="51"/>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2"/>
        <v>1</v>
      </c>
      <c r="Z148" s="12">
        <f t="shared" si="53"/>
        <v>1</v>
      </c>
      <c r="AA148" s="12">
        <f t="shared" si="54"/>
        <v>1</v>
      </c>
      <c r="AB148" s="12">
        <f t="shared" si="55"/>
        <v>1</v>
      </c>
      <c r="AD148" s="12">
        <f t="shared" si="56"/>
        <v>120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59"/>
        <v>1</v>
      </c>
      <c r="AL148" s="12">
        <f t="shared" si="60"/>
        <v>1</v>
      </c>
      <c r="AM148" s="12">
        <f t="shared" si="61"/>
        <v>1</v>
      </c>
    </row>
    <row r="149" spans="1:39" ht="12" customHeight="1" x14ac:dyDescent="0.25">
      <c r="A149" s="5">
        <f t="shared" si="45"/>
        <v>0</v>
      </c>
      <c r="B149" s="5">
        <f t="shared" si="46"/>
        <v>0</v>
      </c>
      <c r="C149" s="14">
        <f t="shared" si="62"/>
        <v>119</v>
      </c>
      <c r="F149" s="241">
        <f>VLOOKUP(C149,Blad1!$A:$E,5,0)</f>
        <v>165</v>
      </c>
      <c r="G149" s="67" t="str">
        <f t="shared" si="63"/>
        <v/>
      </c>
      <c r="H149" s="4" t="str">
        <f>IF(G149="I",$K149,IF(G149="II",$K149-SUM(H$8:H148),IF(G149="III",$K149-SUM(H$8:H148),IF(G149="IV",$K149-SUM(H$8:H148),IF(G149="V",1-SUM(H$8:H148)," ")))))</f>
        <v xml:space="preserve"> </v>
      </c>
      <c r="I149" s="68" t="str">
        <f t="shared" si="47"/>
        <v/>
      </c>
      <c r="J149" s="43" t="str">
        <f>IF(I149="A",$K149,IF(I149="B",$K149-SUM(J$8:J148),IF(I149="C",$K149-SUM(J$8:J148),IF(I149="D",$K149-SUM(J$8:J148),IF(I149="E",1-SUM(J$8:J148)," ")))))</f>
        <v xml:space="preserve"> </v>
      </c>
      <c r="K149" s="1">
        <f>IF(C$4=0,0,(SUM(D$8:D149)/C$4))</f>
        <v>0</v>
      </c>
      <c r="L149" s="9" t="str">
        <f t="shared" si="48"/>
        <v xml:space="preserve"> </v>
      </c>
      <c r="M149" s="2" t="str">
        <f>IF(U149=2,K149,IF(W149=2,K149-SUM(M$8:M148),IF(X149=2,K149-SUM(M$8:M148),IF(X148=2,1-SUM(M$8:M148)," "))))</f>
        <v xml:space="preserve"> </v>
      </c>
      <c r="N149" s="1" t="str">
        <f t="shared" si="49"/>
        <v xml:space="preserve"> </v>
      </c>
      <c r="P149" s="3" t="str">
        <f>IF(O149="Plus",$K149,IF(O149="Basis",$K149-SUM(P$8:P148),IF(O149="Breedte",$K149-SUM(P$8:P148),IF(O148="Breedte",1-SUM(P$8:P148)," "))))</f>
        <v xml:space="preserve"> </v>
      </c>
      <c r="Q149" s="57" t="str">
        <f t="shared" si="64"/>
        <v/>
      </c>
      <c r="R149" s="179">
        <f t="shared" si="65"/>
        <v>165</v>
      </c>
      <c r="S149" s="12">
        <f t="shared" si="50"/>
        <v>119</v>
      </c>
      <c r="T149" s="18">
        <f t="shared" si="51"/>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2"/>
        <v>1</v>
      </c>
      <c r="Z149" s="12">
        <f t="shared" si="53"/>
        <v>1</v>
      </c>
      <c r="AA149" s="12">
        <f t="shared" si="54"/>
        <v>1</v>
      </c>
      <c r="AB149" s="12">
        <f t="shared" si="55"/>
        <v>1</v>
      </c>
      <c r="AD149" s="12">
        <f t="shared" si="56"/>
        <v>119</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59"/>
        <v>1</v>
      </c>
      <c r="AL149" s="12">
        <f t="shared" si="60"/>
        <v>1</v>
      </c>
      <c r="AM149" s="12">
        <f t="shared" si="61"/>
        <v>1</v>
      </c>
    </row>
    <row r="150" spans="1:39" ht="12" customHeight="1" x14ac:dyDescent="0.25">
      <c r="A150" s="5">
        <f t="shared" si="45"/>
        <v>0</v>
      </c>
      <c r="B150" s="5">
        <f t="shared" si="46"/>
        <v>0</v>
      </c>
      <c r="C150" s="14">
        <f t="shared" si="62"/>
        <v>118</v>
      </c>
      <c r="F150" s="241">
        <f>VLOOKUP(C150,Blad1!$A:$E,5,0)</f>
        <v>164</v>
      </c>
      <c r="G150" s="67" t="str">
        <f t="shared" si="63"/>
        <v/>
      </c>
      <c r="H150" s="4" t="str">
        <f>IF(G150="I",$K150,IF(G150="II",$K150-SUM(H$8:H149),IF(G150="III",$K150-SUM(H$8:H149),IF(G150="IV",$K150-SUM(H$8:H149),IF(G150="V",1-SUM(H$8:H149)," ")))))</f>
        <v xml:space="preserve"> </v>
      </c>
      <c r="I150" s="68" t="str">
        <f t="shared" si="47"/>
        <v/>
      </c>
      <c r="J150" s="43" t="str">
        <f>IF(I150="A",$K150,IF(I150="B",$K150-SUM(J$8:J149),IF(I150="C",$K150-SUM(J$8:J149),IF(I150="D",$K150-SUM(J$8:J149),IF(I150="E",1-SUM(J$8:J149)," ")))))</f>
        <v xml:space="preserve"> </v>
      </c>
      <c r="K150" s="1">
        <f>IF(C$4=0,0,(SUM(D$8:D150)/C$4))</f>
        <v>0</v>
      </c>
      <c r="L150" s="9" t="str">
        <f t="shared" si="48"/>
        <v xml:space="preserve"> </v>
      </c>
      <c r="M150" s="2" t="str">
        <f>IF(U150=2,K150,IF(W150=2,K150-SUM(M$8:M149),IF(X150=2,K150-SUM(M$8:M149),IF(X149=2,1-SUM(M$8:M149)," "))))</f>
        <v xml:space="preserve"> </v>
      </c>
      <c r="N150" s="1" t="str">
        <f t="shared" si="49"/>
        <v xml:space="preserve"> </v>
      </c>
      <c r="P150" s="3" t="str">
        <f>IF(O150="Plus",$K150,IF(O150="Basis",$K150-SUM(P$8:P149),IF(O150="Breedte",$K150-SUM(P$8:P149),IF(O149="Breedte",1-SUM(P$8:P149)," "))))</f>
        <v xml:space="preserve"> </v>
      </c>
      <c r="Q150" s="57" t="str">
        <f t="shared" si="64"/>
        <v/>
      </c>
      <c r="R150" s="179">
        <f t="shared" si="65"/>
        <v>164</v>
      </c>
      <c r="S150" s="12">
        <f t="shared" si="50"/>
        <v>118</v>
      </c>
      <c r="T150" s="18">
        <f t="shared" si="51"/>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2"/>
        <v>1</v>
      </c>
      <c r="Z150" s="12">
        <f t="shared" si="53"/>
        <v>1</v>
      </c>
      <c r="AA150" s="12">
        <f t="shared" si="54"/>
        <v>1</v>
      </c>
      <c r="AB150" s="12">
        <f t="shared" si="55"/>
        <v>1</v>
      </c>
      <c r="AD150" s="12">
        <f t="shared" si="56"/>
        <v>118</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59"/>
        <v>1</v>
      </c>
      <c r="AL150" s="12">
        <f t="shared" si="60"/>
        <v>1</v>
      </c>
      <c r="AM150" s="12">
        <f t="shared" si="61"/>
        <v>1</v>
      </c>
    </row>
    <row r="151" spans="1:39" ht="12" customHeight="1" x14ac:dyDescent="0.25">
      <c r="A151" s="5">
        <f t="shared" si="45"/>
        <v>0</v>
      </c>
      <c r="B151" s="5">
        <f t="shared" si="46"/>
        <v>0</v>
      </c>
      <c r="C151" s="14">
        <f t="shared" si="62"/>
        <v>117</v>
      </c>
      <c r="F151" s="241">
        <f>VLOOKUP(C151,Blad1!$A:$E,5,0)</f>
        <v>163</v>
      </c>
      <c r="G151" s="67" t="str">
        <f t="shared" si="63"/>
        <v/>
      </c>
      <c r="H151" s="4" t="str">
        <f>IF(G151="I",$K151,IF(G151="II",$K151-SUM(H$8:H150),IF(G151="III",$K151-SUM(H$8:H150),IF(G151="IV",$K151-SUM(H$8:H150),IF(G151="V",1-SUM(H$8:H150)," ")))))</f>
        <v xml:space="preserve"> </v>
      </c>
      <c r="I151" s="68" t="str">
        <f t="shared" si="47"/>
        <v/>
      </c>
      <c r="J151" s="43" t="str">
        <f>IF(I151="A",$K151,IF(I151="B",$K151-SUM(J$8:J150),IF(I151="C",$K151-SUM(J$8:J150),IF(I151="D",$K151-SUM(J$8:J150),IF(I151="E",1-SUM(J$8:J150)," ")))))</f>
        <v xml:space="preserve"> </v>
      </c>
      <c r="K151" s="1">
        <f>IF(C$4=0,0,(SUM(D$8:D151)/C$4))</f>
        <v>0</v>
      </c>
      <c r="L151" s="9" t="str">
        <f t="shared" si="48"/>
        <v xml:space="preserve"> </v>
      </c>
      <c r="M151" s="2" t="str">
        <f>IF(U151=2,K151,IF(W151=2,K151-SUM(M$8:M150),IF(X151=2,K151-SUM(M$8:M150),IF(X150=2,1-SUM(M$8:M150)," "))))</f>
        <v xml:space="preserve"> </v>
      </c>
      <c r="N151" s="1" t="str">
        <f t="shared" si="49"/>
        <v xml:space="preserve"> </v>
      </c>
      <c r="P151" s="3" t="str">
        <f>IF(O151="Plus",$K151,IF(O151="Basis",$K151-SUM(P$8:P150),IF(O151="Breedte",$K151-SUM(P$8:P150),IF(O150="Breedte",1-SUM(P$8:P150)," "))))</f>
        <v xml:space="preserve"> </v>
      </c>
      <c r="Q151" s="57" t="str">
        <f t="shared" si="64"/>
        <v/>
      </c>
      <c r="R151" s="179">
        <f t="shared" si="65"/>
        <v>163</v>
      </c>
      <c r="S151" s="12">
        <f t="shared" si="50"/>
        <v>117</v>
      </c>
      <c r="T151" s="18">
        <f t="shared" si="51"/>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2"/>
        <v>1</v>
      </c>
      <c r="Z151" s="12">
        <f t="shared" si="53"/>
        <v>1</v>
      </c>
      <c r="AA151" s="12">
        <f t="shared" si="54"/>
        <v>1</v>
      </c>
      <c r="AB151" s="12">
        <f t="shared" si="55"/>
        <v>1</v>
      </c>
      <c r="AD151" s="12">
        <f t="shared" si="56"/>
        <v>117</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59"/>
        <v>1</v>
      </c>
      <c r="AL151" s="12">
        <f t="shared" si="60"/>
        <v>1</v>
      </c>
      <c r="AM151" s="12">
        <f t="shared" si="61"/>
        <v>1</v>
      </c>
    </row>
    <row r="152" spans="1:39" ht="12" customHeight="1" x14ac:dyDescent="0.25">
      <c r="A152" s="5">
        <f t="shared" si="45"/>
        <v>0</v>
      </c>
      <c r="B152" s="5">
        <f t="shared" si="46"/>
        <v>0</v>
      </c>
      <c r="C152" s="14">
        <f t="shared" si="62"/>
        <v>116</v>
      </c>
      <c r="F152" s="241">
        <f>VLOOKUP(C152,Blad1!$A:$E,5,0)</f>
        <v>163</v>
      </c>
      <c r="G152" s="67" t="str">
        <f t="shared" si="63"/>
        <v/>
      </c>
      <c r="H152" s="4" t="str">
        <f>IF(G152="I",$K152,IF(G152="II",$K152-SUM(H$8:H151),IF(G152="III",$K152-SUM(H$8:H151),IF(G152="IV",$K152-SUM(H$8:H151),IF(G152="V",1-SUM(H$8:H151)," ")))))</f>
        <v xml:space="preserve"> </v>
      </c>
      <c r="I152" s="68" t="str">
        <f t="shared" si="47"/>
        <v/>
      </c>
      <c r="J152" s="43" t="str">
        <f>IF(I152="A",$K152,IF(I152="B",$K152-SUM(J$8:J151),IF(I152="C",$K152-SUM(J$8:J151),IF(I152="D",$K152-SUM(J$8:J151),IF(I152="E",1-SUM(J$8:J151)," ")))))</f>
        <v xml:space="preserve"> </v>
      </c>
      <c r="K152" s="1">
        <f>IF(C$4=0,0,(SUM(D$8:D152)/C$4))</f>
        <v>0</v>
      </c>
      <c r="L152" s="9" t="str">
        <f t="shared" si="48"/>
        <v xml:space="preserve"> </v>
      </c>
      <c r="M152" s="2" t="str">
        <f>IF(U152=2,K152,IF(W152=2,K152-SUM(M$8:M151),IF(X152=2,K152-SUM(M$8:M151),IF(X151=2,1-SUM(M$8:M151)," "))))</f>
        <v xml:space="preserve"> </v>
      </c>
      <c r="N152" s="1" t="str">
        <f t="shared" si="49"/>
        <v xml:space="preserve"> </v>
      </c>
      <c r="P152" s="3" t="str">
        <f>IF(O152="Plus",$K152,IF(O152="Basis",$K152-SUM(P$8:P151),IF(O152="Breedte",$K152-SUM(P$8:P151),IF(O151="Breedte",1-SUM(P$8:P151)," "))))</f>
        <v xml:space="preserve"> </v>
      </c>
      <c r="Q152" s="57" t="str">
        <f t="shared" si="64"/>
        <v/>
      </c>
      <c r="R152" s="179">
        <f t="shared" si="65"/>
        <v>163</v>
      </c>
      <c r="S152" s="12">
        <f t="shared" si="50"/>
        <v>116</v>
      </c>
      <c r="T152" s="18">
        <f t="shared" si="51"/>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2"/>
        <v>1</v>
      </c>
      <c r="Z152" s="12">
        <f t="shared" si="53"/>
        <v>1</v>
      </c>
      <c r="AA152" s="12">
        <f t="shared" si="54"/>
        <v>1</v>
      </c>
      <c r="AB152" s="12">
        <f t="shared" si="55"/>
        <v>1</v>
      </c>
      <c r="AD152" s="12">
        <f t="shared" si="56"/>
        <v>116</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59"/>
        <v>1</v>
      </c>
      <c r="AL152" s="12">
        <f t="shared" si="60"/>
        <v>1</v>
      </c>
      <c r="AM152" s="12">
        <f t="shared" si="61"/>
        <v>1</v>
      </c>
    </row>
    <row r="153" spans="1:39" ht="12" customHeight="1" x14ac:dyDescent="0.25">
      <c r="A153" s="5">
        <f t="shared" si="45"/>
        <v>0</v>
      </c>
      <c r="B153" s="5">
        <f t="shared" si="46"/>
        <v>0</v>
      </c>
      <c r="C153" s="14">
        <f t="shared" si="62"/>
        <v>115</v>
      </c>
      <c r="F153" s="241">
        <f>VLOOKUP(C153,Blad1!$A:$E,5,0)</f>
        <v>162</v>
      </c>
      <c r="G153" s="67" t="str">
        <f t="shared" si="63"/>
        <v/>
      </c>
      <c r="H153" s="4" t="str">
        <f>IF(G153="I",$K153,IF(G153="II",$K153-SUM(H$8:H152),IF(G153="III",$K153-SUM(H$8:H152),IF(G153="IV",$K153-SUM(H$8:H152),IF(G153="V",1-SUM(H$8:H152)," ")))))</f>
        <v xml:space="preserve"> </v>
      </c>
      <c r="I153" s="68" t="str">
        <f t="shared" si="47"/>
        <v/>
      </c>
      <c r="J153" s="43" t="str">
        <f>IF(I153="A",$K153,IF(I153="B",$K153-SUM(J$8:J152),IF(I153="C",$K153-SUM(J$8:J152),IF(I153="D",$K153-SUM(J$8:J152),IF(I153="E",1-SUM(J$8:J152)," ")))))</f>
        <v xml:space="preserve"> </v>
      </c>
      <c r="K153" s="1">
        <f>IF(C$4=0,0,(SUM(D$8:D153)/C$4))</f>
        <v>0</v>
      </c>
      <c r="L153" s="9" t="str">
        <f t="shared" si="48"/>
        <v xml:space="preserve"> </v>
      </c>
      <c r="M153" s="2" t="str">
        <f>IF(U153=2,K153,IF(W153=2,K153-SUM(M$8:M152),IF(X153=2,K153-SUM(M$8:M152),IF(X152=2,1-SUM(M$8:M152)," "))))</f>
        <v xml:space="preserve"> </v>
      </c>
      <c r="N153" s="1" t="str">
        <f t="shared" si="49"/>
        <v xml:space="preserve"> </v>
      </c>
      <c r="P153" s="3" t="str">
        <f>IF(O153="Plus",$K153,IF(O153="Basis",$K153-SUM(P$8:P152),IF(O153="Breedte",$K153-SUM(P$8:P152),IF(O152="Breedte",1-SUM(P$8:P152)," "))))</f>
        <v xml:space="preserve"> </v>
      </c>
      <c r="Q153" s="57" t="str">
        <f t="shared" si="64"/>
        <v/>
      </c>
      <c r="R153" s="179">
        <f t="shared" si="65"/>
        <v>162</v>
      </c>
      <c r="S153" s="12">
        <f t="shared" si="50"/>
        <v>115</v>
      </c>
      <c r="T153" s="18">
        <f t="shared" si="51"/>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2"/>
        <v>1</v>
      </c>
      <c r="Z153" s="12">
        <f t="shared" si="53"/>
        <v>1</v>
      </c>
      <c r="AA153" s="12">
        <f t="shared" si="54"/>
        <v>1</v>
      </c>
      <c r="AB153" s="12">
        <f t="shared" si="55"/>
        <v>1</v>
      </c>
      <c r="AD153" s="12">
        <f t="shared" si="56"/>
        <v>115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59"/>
        <v>1</v>
      </c>
      <c r="AL153" s="12">
        <f t="shared" si="60"/>
        <v>1</v>
      </c>
      <c r="AM153" s="12">
        <f t="shared" si="61"/>
        <v>1</v>
      </c>
    </row>
    <row r="154" spans="1:39" ht="12" customHeight="1" x14ac:dyDescent="0.25">
      <c r="A154" s="5">
        <f t="shared" si="45"/>
        <v>0</v>
      </c>
      <c r="B154" s="5">
        <f t="shared" si="46"/>
        <v>0</v>
      </c>
      <c r="C154" s="14">
        <f t="shared" si="62"/>
        <v>114</v>
      </c>
      <c r="F154" s="241">
        <f>VLOOKUP(C154,Blad1!$A:$E,5,0)</f>
        <v>162</v>
      </c>
      <c r="G154" s="67" t="str">
        <f t="shared" si="63"/>
        <v/>
      </c>
      <c r="H154" s="4" t="str">
        <f>IF(G154="I",$K154,IF(G154="II",$K154-SUM(H$8:H153),IF(G154="III",$K154-SUM(H$8:H153),IF(G154="IV",$K154-SUM(H$8:H153),IF(G154="V",1-SUM(H$8:H153)," ")))))</f>
        <v xml:space="preserve"> </v>
      </c>
      <c r="I154" s="68" t="str">
        <f t="shared" si="47"/>
        <v/>
      </c>
      <c r="J154" s="43" t="str">
        <f>IF(I154="A",$K154,IF(I154="B",$K154-SUM(J$8:J153),IF(I154="C",$K154-SUM(J$8:J153),IF(I154="D",$K154-SUM(J$8:J153),IF(I154="E",1-SUM(J$8:J153)," ")))))</f>
        <v xml:space="preserve"> </v>
      </c>
      <c r="K154" s="1">
        <f>IF(C$4=0,0,(SUM(D$8:D154)/C$4))</f>
        <v>0</v>
      </c>
      <c r="L154" s="9" t="str">
        <f t="shared" si="48"/>
        <v xml:space="preserve"> </v>
      </c>
      <c r="M154" s="2" t="str">
        <f>IF(U154=2,K154,IF(W154=2,K154-SUM(M$8:M153),IF(X154=2,K154-SUM(M$8:M153),IF(X153=2,1-SUM(M$8:M153)," "))))</f>
        <v xml:space="preserve"> </v>
      </c>
      <c r="N154" s="1" t="str">
        <f t="shared" si="49"/>
        <v xml:space="preserve"> </v>
      </c>
      <c r="P154" s="3" t="str">
        <f>IF(O154="Plus",$K154,IF(O154="Basis",$K154-SUM(P$8:P153),IF(O154="Breedte",$K154-SUM(P$8:P153),IF(O153="Breedte",1-SUM(P$8:P153)," "))))</f>
        <v xml:space="preserve"> </v>
      </c>
      <c r="Q154" s="57" t="str">
        <f t="shared" si="64"/>
        <v/>
      </c>
      <c r="R154" s="179">
        <f t="shared" si="65"/>
        <v>162</v>
      </c>
      <c r="S154" s="12">
        <f t="shared" si="50"/>
        <v>114</v>
      </c>
      <c r="T154" s="18">
        <f t="shared" si="51"/>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2"/>
        <v>1</v>
      </c>
      <c r="Z154" s="12">
        <f t="shared" si="53"/>
        <v>1</v>
      </c>
      <c r="AA154" s="12">
        <f t="shared" si="54"/>
        <v>1</v>
      </c>
      <c r="AB154" s="12">
        <f t="shared" si="55"/>
        <v>1</v>
      </c>
      <c r="AD154" s="12">
        <f t="shared" si="56"/>
        <v>114</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59"/>
        <v>1</v>
      </c>
      <c r="AL154" s="12">
        <f t="shared" si="60"/>
        <v>1</v>
      </c>
      <c r="AM154" s="12">
        <f t="shared" si="61"/>
        <v>1</v>
      </c>
    </row>
    <row r="155" spans="1:39" ht="12" customHeight="1" x14ac:dyDescent="0.25">
      <c r="A155" s="5">
        <f t="shared" si="45"/>
        <v>0</v>
      </c>
      <c r="B155" s="5">
        <f t="shared" si="46"/>
        <v>0</v>
      </c>
      <c r="C155" s="14">
        <f t="shared" si="62"/>
        <v>113</v>
      </c>
      <c r="F155" s="241">
        <f>VLOOKUP(C155,Blad1!$A:$E,5,0)</f>
        <v>161</v>
      </c>
      <c r="G155" s="67" t="str">
        <f t="shared" si="63"/>
        <v/>
      </c>
      <c r="H155" s="4" t="str">
        <f>IF(G155="I",$K155,IF(G155="II",$K155-SUM(H$8:H154),IF(G155="III",$K155-SUM(H$8:H154),IF(G155="IV",$K155-SUM(H$8:H154),IF(G155="V",1-SUM(H$8:H154)," ")))))</f>
        <v xml:space="preserve"> </v>
      </c>
      <c r="I155" s="68" t="str">
        <f t="shared" si="47"/>
        <v/>
      </c>
      <c r="J155" s="43" t="str">
        <f>IF(I155="A",$K155,IF(I155="B",$K155-SUM(J$8:J154),IF(I155="C",$K155-SUM(J$8:J154),IF(I155="D",$K155-SUM(J$8:J154),IF(I155="E",1-SUM(J$8:J154)," ")))))</f>
        <v xml:space="preserve"> </v>
      </c>
      <c r="K155" s="1">
        <f>IF(C$4=0,0,(SUM(D$8:D155)/C$4))</f>
        <v>0</v>
      </c>
      <c r="L155" s="9" t="str">
        <f t="shared" si="48"/>
        <v xml:space="preserve"> </v>
      </c>
      <c r="M155" s="2" t="str">
        <f>IF(U155=2,K155,IF(W155=2,K155-SUM(M$8:M154),IF(X155=2,K155-SUM(M$8:M154),IF(X154=2,1-SUM(M$8:M154)," "))))</f>
        <v xml:space="preserve"> </v>
      </c>
      <c r="N155" s="1" t="str">
        <f t="shared" si="49"/>
        <v xml:space="preserve"> </v>
      </c>
      <c r="P155" s="3" t="str">
        <f>IF(O155="Plus",$K155,IF(O155="Basis",$K155-SUM(P$8:P154),IF(O155="Breedte",$K155-SUM(P$8:P154),IF(O154="Breedte",1-SUM(P$8:P154)," "))))</f>
        <v xml:space="preserve"> </v>
      </c>
      <c r="Q155" s="57" t="str">
        <f t="shared" si="64"/>
        <v/>
      </c>
      <c r="R155" s="179">
        <f t="shared" si="65"/>
        <v>161</v>
      </c>
      <c r="S155" s="12">
        <f t="shared" si="50"/>
        <v>113</v>
      </c>
      <c r="T155" s="18">
        <f t="shared" si="51"/>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2"/>
        <v>1</v>
      </c>
      <c r="Z155" s="12">
        <f t="shared" si="53"/>
        <v>1</v>
      </c>
      <c r="AA155" s="12">
        <f t="shared" si="54"/>
        <v>1</v>
      </c>
      <c r="AB155" s="12">
        <f t="shared" si="55"/>
        <v>1</v>
      </c>
      <c r="AD155" s="12">
        <f t="shared" si="56"/>
        <v>113</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59"/>
        <v>1</v>
      </c>
      <c r="AL155" s="12">
        <f t="shared" si="60"/>
        <v>1</v>
      </c>
      <c r="AM155" s="12">
        <f t="shared" si="61"/>
        <v>1</v>
      </c>
    </row>
    <row r="156" spans="1:39" ht="12" customHeight="1" x14ac:dyDescent="0.25">
      <c r="A156" s="5">
        <f t="shared" si="45"/>
        <v>0</v>
      </c>
      <c r="B156" s="5">
        <f t="shared" si="46"/>
        <v>0</v>
      </c>
      <c r="C156" s="14">
        <f t="shared" si="62"/>
        <v>112</v>
      </c>
      <c r="F156" s="241">
        <f>VLOOKUP(C156,Blad1!$A:$E,5,0)</f>
        <v>161</v>
      </c>
      <c r="G156" s="67" t="str">
        <f t="shared" si="63"/>
        <v/>
      </c>
      <c r="H156" s="4" t="str">
        <f>IF(G156="I",$K156,IF(G156="II",$K156-SUM(H$8:H155),IF(G156="III",$K156-SUM(H$8:H155),IF(G156="IV",$K156-SUM(H$8:H155),IF(G156="V",1-SUM(H$8:H155)," ")))))</f>
        <v xml:space="preserve"> </v>
      </c>
      <c r="I156" s="68" t="str">
        <f t="shared" si="47"/>
        <v/>
      </c>
      <c r="J156" s="43" t="str">
        <f>IF(I156="A",$K156,IF(I156="B",$K156-SUM(J$8:J155),IF(I156="C",$K156-SUM(J$8:J155),IF(I156="D",$K156-SUM(J$8:J155),IF(I156="E",1-SUM(J$8:J155)," ")))))</f>
        <v xml:space="preserve"> </v>
      </c>
      <c r="K156" s="1">
        <f>IF(C$4=0,0,(SUM(D$8:D156)/C$4))</f>
        <v>0</v>
      </c>
      <c r="L156" s="9" t="str">
        <f t="shared" si="48"/>
        <v xml:space="preserve"> </v>
      </c>
      <c r="M156" s="2" t="str">
        <f>IF(U156=2,K156,IF(W156=2,K156-SUM(M$8:M155),IF(X156=2,K156-SUM(M$8:M155),IF(X155=2,1-SUM(M$8:M155)," "))))</f>
        <v xml:space="preserve"> </v>
      </c>
      <c r="N156" s="1" t="str">
        <f t="shared" si="49"/>
        <v xml:space="preserve"> </v>
      </c>
      <c r="P156" s="3" t="str">
        <f>IF(O156="Plus",$K156,IF(O156="Basis",$K156-SUM(P$8:P155),IF(O156="Breedte",$K156-SUM(P$8:P155),IF(O155="Breedte",1-SUM(P$8:P155)," "))))</f>
        <v xml:space="preserve"> </v>
      </c>
      <c r="Q156" s="57" t="str">
        <f t="shared" si="64"/>
        <v/>
      </c>
      <c r="R156" s="179">
        <f t="shared" si="65"/>
        <v>161</v>
      </c>
      <c r="S156" s="12">
        <f t="shared" si="50"/>
        <v>112</v>
      </c>
      <c r="T156" s="18">
        <f t="shared" si="51"/>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2"/>
        <v>1</v>
      </c>
      <c r="Z156" s="12">
        <f t="shared" si="53"/>
        <v>1</v>
      </c>
      <c r="AA156" s="12">
        <f t="shared" si="54"/>
        <v>1</v>
      </c>
      <c r="AB156" s="12">
        <f t="shared" si="55"/>
        <v>1</v>
      </c>
      <c r="AD156" s="12">
        <f t="shared" si="56"/>
        <v>112</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59"/>
        <v>1</v>
      </c>
      <c r="AL156" s="12">
        <f t="shared" si="60"/>
        <v>1</v>
      </c>
      <c r="AM156" s="12">
        <f t="shared" si="61"/>
        <v>1</v>
      </c>
    </row>
    <row r="157" spans="1:39" ht="12" customHeight="1" x14ac:dyDescent="0.25">
      <c r="A157" s="5">
        <f t="shared" si="45"/>
        <v>0</v>
      </c>
      <c r="B157" s="5">
        <f t="shared" si="46"/>
        <v>0</v>
      </c>
      <c r="C157" s="14">
        <f t="shared" si="62"/>
        <v>111</v>
      </c>
      <c r="F157" s="241">
        <f>VLOOKUP(C157,Blad1!$A:$E,5,0)</f>
        <v>160</v>
      </c>
      <c r="G157" s="67" t="str">
        <f t="shared" si="63"/>
        <v/>
      </c>
      <c r="H157" s="4" t="str">
        <f>IF(G157="I",$K157,IF(G157="II",$K157-SUM(H$8:H156),IF(G157="III",$K157-SUM(H$8:H156),IF(G157="IV",$K157-SUM(H$8:H156),IF(G157="V",1-SUM(H$8:H156)," ")))))</f>
        <v xml:space="preserve"> </v>
      </c>
      <c r="I157" s="68" t="str">
        <f t="shared" si="47"/>
        <v/>
      </c>
      <c r="J157" s="43" t="str">
        <f>IF(I157="A",$K157,IF(I157="B",$K157-SUM(J$8:J156),IF(I157="C",$K157-SUM(J$8:J156),IF(I157="D",$K157-SUM(J$8:J156),IF(I157="E",1-SUM(J$8:J156)," ")))))</f>
        <v xml:space="preserve"> </v>
      </c>
      <c r="K157" s="1">
        <f>IF(C$4=0,0,(SUM(D$8:D157)/C$4))</f>
        <v>0</v>
      </c>
      <c r="L157" s="9" t="str">
        <f t="shared" si="48"/>
        <v xml:space="preserve"> </v>
      </c>
      <c r="M157" s="2" t="str">
        <f>IF(U157=2,K157,IF(W157=2,K157-SUM(M$8:M156),IF(X157=2,K157-SUM(M$8:M156),IF(X156=2,1-SUM(M$8:M156)," "))))</f>
        <v xml:space="preserve"> </v>
      </c>
      <c r="N157" s="1" t="str">
        <f t="shared" si="49"/>
        <v xml:space="preserve"> </v>
      </c>
      <c r="P157" s="3" t="str">
        <f>IF(O157="Plus",$K157,IF(O157="Basis",$K157-SUM(P$8:P156),IF(O157="Breedte",$K157-SUM(P$8:P156),IF(O156="Breedte",1-SUM(P$8:P156)," "))))</f>
        <v xml:space="preserve"> </v>
      </c>
      <c r="Q157" s="57" t="str">
        <f t="shared" si="64"/>
        <v/>
      </c>
      <c r="R157" s="179">
        <f t="shared" si="65"/>
        <v>160</v>
      </c>
      <c r="S157" s="12">
        <f t="shared" si="50"/>
        <v>111</v>
      </c>
      <c r="T157" s="18">
        <f t="shared" si="51"/>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2"/>
        <v>1</v>
      </c>
      <c r="Z157" s="12">
        <f t="shared" si="53"/>
        <v>1</v>
      </c>
      <c r="AA157" s="12">
        <f t="shared" si="54"/>
        <v>1</v>
      </c>
      <c r="AB157" s="12">
        <f t="shared" si="55"/>
        <v>1</v>
      </c>
      <c r="AD157" s="12">
        <f t="shared" si="56"/>
        <v>111</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59"/>
        <v>1</v>
      </c>
      <c r="AL157" s="12">
        <f t="shared" si="60"/>
        <v>1</v>
      </c>
      <c r="AM157" s="12">
        <f t="shared" si="61"/>
        <v>1</v>
      </c>
    </row>
    <row r="158" spans="1:39" ht="12" customHeight="1" x14ac:dyDescent="0.25">
      <c r="A158" s="5">
        <f t="shared" si="45"/>
        <v>0</v>
      </c>
      <c r="B158" s="5">
        <f t="shared" si="46"/>
        <v>0</v>
      </c>
      <c r="C158" s="14">
        <f t="shared" si="62"/>
        <v>110</v>
      </c>
      <c r="F158" s="241">
        <f>VLOOKUP(C158,Blad1!$A:$E,5,0)</f>
        <v>160</v>
      </c>
      <c r="G158" s="67" t="str">
        <f t="shared" si="63"/>
        <v/>
      </c>
      <c r="H158" s="4" t="str">
        <f>IF(G158="I",$K158,IF(G158="II",$K158-SUM(H$8:H157),IF(G158="III",$K158-SUM(H$8:H157),IF(G158="IV",$K158-SUM(H$8:H157),IF(G158="V",1-SUM(H$8:H157)," ")))))</f>
        <v xml:space="preserve"> </v>
      </c>
      <c r="I158" s="68" t="str">
        <f t="shared" si="47"/>
        <v/>
      </c>
      <c r="J158" s="43" t="str">
        <f>IF(I158="A",$K158,IF(I158="B",$K158-SUM(J$8:J157),IF(I158="C",$K158-SUM(J$8:J157),IF(I158="D",$K158-SUM(J$8:J157),IF(I158="E",1-SUM(J$8:J157)," ")))))</f>
        <v xml:space="preserve"> </v>
      </c>
      <c r="K158" s="1">
        <f>IF(C$4=0,0,(SUM(D$8:D158)/C$4))</f>
        <v>0</v>
      </c>
      <c r="L158" s="9" t="str">
        <f t="shared" si="48"/>
        <v xml:space="preserve"> </v>
      </c>
      <c r="M158" s="2" t="str">
        <f>IF(U158=2,K158,IF(W158=2,K158-SUM(M$8:M157),IF(X158=2,K158-SUM(M$8:M157),IF(X157=2,1-SUM(M$8:M157)," "))))</f>
        <v xml:space="preserve"> </v>
      </c>
      <c r="N158" s="1" t="str">
        <f t="shared" si="49"/>
        <v xml:space="preserve"> </v>
      </c>
      <c r="P158" s="3" t="str">
        <f>IF(O158="Plus",$K158,IF(O158="Basis",$K158-SUM(P$8:P157),IF(O158="Breedte",$K158-SUM(P$8:P157),IF(O157="Breedte",1-SUM(P$8:P157)," "))))</f>
        <v xml:space="preserve"> </v>
      </c>
      <c r="Q158" s="57" t="str">
        <f t="shared" si="64"/>
        <v/>
      </c>
      <c r="R158" s="179">
        <f t="shared" si="65"/>
        <v>160</v>
      </c>
      <c r="S158" s="12">
        <f t="shared" si="50"/>
        <v>110</v>
      </c>
      <c r="T158" s="18">
        <f t="shared" si="51"/>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2"/>
        <v>1</v>
      </c>
      <c r="Z158" s="12">
        <f t="shared" si="53"/>
        <v>1</v>
      </c>
      <c r="AA158" s="12">
        <f t="shared" si="54"/>
        <v>1</v>
      </c>
      <c r="AB158" s="12">
        <f t="shared" si="55"/>
        <v>1</v>
      </c>
      <c r="AD158" s="12">
        <f t="shared" si="56"/>
        <v>110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59"/>
        <v>1</v>
      </c>
      <c r="AL158" s="12">
        <f t="shared" si="60"/>
        <v>1</v>
      </c>
      <c r="AM158" s="12">
        <f t="shared" si="61"/>
        <v>1</v>
      </c>
    </row>
    <row r="159" spans="1:39" ht="12" customHeight="1" x14ac:dyDescent="0.25">
      <c r="A159" s="5">
        <f t="shared" si="45"/>
        <v>0</v>
      </c>
      <c r="B159" s="5">
        <f t="shared" si="46"/>
        <v>0</v>
      </c>
      <c r="C159" s="14">
        <f t="shared" si="62"/>
        <v>109</v>
      </c>
      <c r="F159" s="241">
        <f>VLOOKUP(C159,Blad1!$A:$E,5,0)</f>
        <v>159</v>
      </c>
      <c r="G159" s="67" t="str">
        <f t="shared" si="63"/>
        <v/>
      </c>
      <c r="H159" s="4" t="str">
        <f>IF(G159="I",$K159,IF(G159="II",$K159-SUM(H$8:H158),IF(G159="III",$K159-SUM(H$8:H158),IF(G159="IV",$K159-SUM(H$8:H158),IF(G159="V",1-SUM(H$8:H158)," ")))))</f>
        <v xml:space="preserve"> </v>
      </c>
      <c r="I159" s="68" t="str">
        <f t="shared" si="47"/>
        <v/>
      </c>
      <c r="J159" s="43" t="str">
        <f>IF(I159="A",$K159,IF(I159="B",$K159-SUM(J$8:J158),IF(I159="C",$K159-SUM(J$8:J158),IF(I159="D",$K159-SUM(J$8:J158),IF(I159="E",1-SUM(J$8:J158)," ")))))</f>
        <v xml:space="preserve"> </v>
      </c>
      <c r="K159" s="1">
        <f>IF(C$4=0,0,(SUM(D$8:D159)/C$4))</f>
        <v>0</v>
      </c>
      <c r="L159" s="9" t="str">
        <f t="shared" si="48"/>
        <v xml:space="preserve"> </v>
      </c>
      <c r="M159" s="2" t="str">
        <f>IF(U159=2,K159,IF(W159=2,K159-SUM(M$8:M158),IF(X159=2,K159-SUM(M$8:M158),IF(X158=2,1-SUM(M$8:M158)," "))))</f>
        <v xml:space="preserve"> </v>
      </c>
      <c r="N159" s="1" t="str">
        <f t="shared" si="49"/>
        <v xml:space="preserve"> </v>
      </c>
      <c r="P159" s="3" t="str">
        <f>IF(O159="Plus",$K159,IF(O159="Basis",$K159-SUM(P$8:P158),IF(O159="Breedte",$K159-SUM(P$8:P158),IF(O158="Breedte",1-SUM(P$8:P158)," "))))</f>
        <v xml:space="preserve"> </v>
      </c>
      <c r="Q159" s="57" t="str">
        <f t="shared" si="64"/>
        <v/>
      </c>
      <c r="R159" s="179">
        <f t="shared" si="65"/>
        <v>159</v>
      </c>
      <c r="S159" s="12">
        <f t="shared" si="50"/>
        <v>109</v>
      </c>
      <c r="T159" s="18">
        <f t="shared" si="51"/>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2"/>
        <v>1</v>
      </c>
      <c r="Z159" s="12">
        <f t="shared" si="53"/>
        <v>1</v>
      </c>
      <c r="AA159" s="12">
        <f t="shared" si="54"/>
        <v>1</v>
      </c>
      <c r="AB159" s="12">
        <f t="shared" si="55"/>
        <v>1</v>
      </c>
      <c r="AD159" s="12">
        <f t="shared" si="56"/>
        <v>109</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59"/>
        <v>1</v>
      </c>
      <c r="AL159" s="12">
        <f t="shared" si="60"/>
        <v>1</v>
      </c>
      <c r="AM159" s="12">
        <f t="shared" si="61"/>
        <v>1</v>
      </c>
    </row>
    <row r="160" spans="1:39" ht="12" customHeight="1" x14ac:dyDescent="0.25">
      <c r="A160" s="5">
        <f t="shared" si="45"/>
        <v>0</v>
      </c>
      <c r="B160" s="5">
        <f t="shared" si="46"/>
        <v>0</v>
      </c>
      <c r="C160" s="14">
        <f t="shared" si="62"/>
        <v>108</v>
      </c>
      <c r="F160" s="241">
        <f>VLOOKUP(C160,Blad1!$A:$E,5,0)</f>
        <v>158</v>
      </c>
      <c r="G160" s="67" t="str">
        <f t="shared" si="63"/>
        <v/>
      </c>
      <c r="H160" s="4" t="str">
        <f>IF(G160="I",$K160,IF(G160="II",$K160-SUM(H$8:H159),IF(G160="III",$K160-SUM(H$8:H159),IF(G160="IV",$K160-SUM(H$8:H159),IF(G160="V",1-SUM(H$8:H159)," ")))))</f>
        <v xml:space="preserve"> </v>
      </c>
      <c r="I160" s="68" t="str">
        <f t="shared" si="47"/>
        <v/>
      </c>
      <c r="J160" s="43" t="str">
        <f>IF(I160="A",$K160,IF(I160="B",$K160-SUM(J$8:J159),IF(I160="C",$K160-SUM(J$8:J159),IF(I160="D",$K160-SUM(J$8:J159),IF(I160="E",1-SUM(J$8:J159)," ")))))</f>
        <v xml:space="preserve"> </v>
      </c>
      <c r="K160" s="1">
        <f>IF(C$4=0,0,(SUM(D$8:D160)/C$4))</f>
        <v>0</v>
      </c>
      <c r="L160" s="9" t="str">
        <f t="shared" si="48"/>
        <v xml:space="preserve"> </v>
      </c>
      <c r="M160" s="2" t="str">
        <f>IF(U160=2,K160,IF(W160=2,K160-SUM(M$8:M159),IF(X160=2,K160-SUM(M$8:M159),IF(X159=2,1-SUM(M$8:M159)," "))))</f>
        <v xml:space="preserve"> </v>
      </c>
      <c r="N160" s="1" t="str">
        <f t="shared" si="49"/>
        <v xml:space="preserve"> </v>
      </c>
      <c r="P160" s="3" t="str">
        <f>IF(O160="Plus",$K160,IF(O160="Basis",$K160-SUM(P$8:P159),IF(O160="Breedte",$K160-SUM(P$8:P159),IF(O159="Breedte",1-SUM(P$8:P159)," "))))</f>
        <v xml:space="preserve"> </v>
      </c>
      <c r="Q160" s="57" t="str">
        <f t="shared" si="64"/>
        <v/>
      </c>
      <c r="R160" s="179">
        <f t="shared" si="65"/>
        <v>158</v>
      </c>
      <c r="S160" s="12">
        <f t="shared" si="50"/>
        <v>108</v>
      </c>
      <c r="T160" s="18">
        <f t="shared" si="51"/>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2"/>
        <v>1</v>
      </c>
      <c r="Z160" s="12">
        <f t="shared" si="53"/>
        <v>1</v>
      </c>
      <c r="AA160" s="12">
        <f t="shared" si="54"/>
        <v>1</v>
      </c>
      <c r="AB160" s="12">
        <f t="shared" si="55"/>
        <v>1</v>
      </c>
      <c r="AD160" s="12">
        <f t="shared" si="56"/>
        <v>108</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59"/>
        <v>1</v>
      </c>
      <c r="AL160" s="12">
        <f t="shared" si="60"/>
        <v>1</v>
      </c>
      <c r="AM160" s="12">
        <f t="shared" si="61"/>
        <v>1</v>
      </c>
    </row>
    <row r="161" spans="1:39" ht="12" customHeight="1" x14ac:dyDescent="0.25">
      <c r="A161" s="5">
        <f t="shared" si="45"/>
        <v>0</v>
      </c>
      <c r="B161" s="5">
        <f t="shared" si="46"/>
        <v>0</v>
      </c>
      <c r="C161" s="14">
        <f t="shared" si="62"/>
        <v>107</v>
      </c>
      <c r="F161" s="241">
        <f>VLOOKUP(C161,Blad1!$A:$E,5,0)</f>
        <v>158</v>
      </c>
      <c r="G161" s="67" t="str">
        <f t="shared" si="63"/>
        <v/>
      </c>
      <c r="H161" s="4" t="str">
        <f>IF(G161="I",$K161,IF(G161="II",$K161-SUM(H$8:H160),IF(G161="III",$K161-SUM(H$8:H160),IF(G161="IV",$K161-SUM(H$8:H160),IF(G161="V",1-SUM(H$8:H160)," ")))))</f>
        <v xml:space="preserve"> </v>
      </c>
      <c r="I161" s="68" t="str">
        <f t="shared" si="47"/>
        <v/>
      </c>
      <c r="J161" s="43" t="str">
        <f>IF(I161="A",$K161,IF(I161="B",$K161-SUM(J$8:J160),IF(I161="C",$K161-SUM(J$8:J160),IF(I161="D",$K161-SUM(J$8:J160),IF(I161="E",1-SUM(J$8:J160)," ")))))</f>
        <v xml:space="preserve"> </v>
      </c>
      <c r="K161" s="1">
        <f>IF(C$4=0,0,(SUM(D$8:D161)/C$4))</f>
        <v>0</v>
      </c>
      <c r="L161" s="9" t="str">
        <f t="shared" si="48"/>
        <v xml:space="preserve"> </v>
      </c>
      <c r="M161" s="2" t="str">
        <f>IF(U161=2,K161,IF(W161=2,K161-SUM(M$8:M160),IF(X161=2,K161-SUM(M$8:M160),IF(X160=2,1-SUM(M$8:M160)," "))))</f>
        <v xml:space="preserve"> </v>
      </c>
      <c r="N161" s="1" t="str">
        <f t="shared" si="49"/>
        <v xml:space="preserve"> </v>
      </c>
      <c r="P161" s="3" t="str">
        <f>IF(O161="Plus",$K161,IF(O161="Basis",$K161-SUM(P$8:P160),IF(O161="Breedte",$K161-SUM(P$8:P160),IF(O160="Breedte",1-SUM(P$8:P160)," "))))</f>
        <v xml:space="preserve"> </v>
      </c>
      <c r="Q161" s="57" t="str">
        <f t="shared" si="64"/>
        <v/>
      </c>
      <c r="R161" s="179">
        <f t="shared" si="65"/>
        <v>158</v>
      </c>
      <c r="S161" s="12">
        <f t="shared" si="50"/>
        <v>107</v>
      </c>
      <c r="T161" s="18">
        <f t="shared" si="51"/>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2"/>
        <v>1</v>
      </c>
      <c r="Z161" s="12">
        <f t="shared" si="53"/>
        <v>1</v>
      </c>
      <c r="AA161" s="12">
        <f t="shared" si="54"/>
        <v>1</v>
      </c>
      <c r="AB161" s="12">
        <f t="shared" si="55"/>
        <v>1</v>
      </c>
      <c r="AD161" s="12">
        <f t="shared" si="56"/>
        <v>107</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59"/>
        <v>1</v>
      </c>
      <c r="AL161" s="12">
        <f t="shared" si="60"/>
        <v>1</v>
      </c>
      <c r="AM161" s="12">
        <f t="shared" si="61"/>
        <v>1</v>
      </c>
    </row>
    <row r="162" spans="1:39" ht="12" customHeight="1" x14ac:dyDescent="0.25">
      <c r="A162" s="5">
        <f t="shared" si="45"/>
        <v>0</v>
      </c>
      <c r="B162" s="5">
        <f t="shared" si="46"/>
        <v>0</v>
      </c>
      <c r="C162" s="14">
        <f t="shared" si="62"/>
        <v>106</v>
      </c>
      <c r="F162" s="241">
        <f>VLOOKUP(C162,Blad1!$A:$E,5,0)</f>
        <v>157</v>
      </c>
      <c r="G162" s="67" t="str">
        <f t="shared" si="63"/>
        <v/>
      </c>
      <c r="H162" s="4" t="str">
        <f>IF(G162="I",$K162,IF(G162="II",$K162-SUM(H$8:H161),IF(G162="III",$K162-SUM(H$8:H161),IF(G162="IV",$K162-SUM(H$8:H161),IF(G162="V",1-SUM(H$8:H161)," ")))))</f>
        <v xml:space="preserve"> </v>
      </c>
      <c r="I162" s="68" t="str">
        <f t="shared" si="47"/>
        <v/>
      </c>
      <c r="J162" s="43" t="str">
        <f>IF(I162="A",$K162,IF(I162="B",$K162-SUM(J$8:J161),IF(I162="C",$K162-SUM(J$8:J161),IF(I162="D",$K162-SUM(J$8:J161),IF(I162="E",1-SUM(J$8:J161)," ")))))</f>
        <v xml:space="preserve"> </v>
      </c>
      <c r="K162" s="1">
        <f>IF(C$4=0,0,(SUM(D$8:D162)/C$4))</f>
        <v>0</v>
      </c>
      <c r="L162" s="9" t="str">
        <f t="shared" si="48"/>
        <v xml:space="preserve"> </v>
      </c>
      <c r="M162" s="2" t="str">
        <f>IF(U162=2,K162,IF(W162=2,K162-SUM(M$8:M161),IF(X162=2,K162-SUM(M$8:M161),IF(X161=2,1-SUM(M$8:M161)," "))))</f>
        <v xml:space="preserve"> </v>
      </c>
      <c r="N162" s="1" t="str">
        <f t="shared" si="49"/>
        <v xml:space="preserve"> </v>
      </c>
      <c r="P162" s="3" t="str">
        <f>IF(O162="Plus",$K162,IF(O162="Basis",$K162-SUM(P$8:P161),IF(O162="Breedte",$K162-SUM(P$8:P161),IF(O161="Breedte",1-SUM(P$8:P161)," "))))</f>
        <v xml:space="preserve"> </v>
      </c>
      <c r="Q162" s="57" t="str">
        <f t="shared" si="64"/>
        <v/>
      </c>
      <c r="R162" s="179">
        <f t="shared" si="65"/>
        <v>157</v>
      </c>
      <c r="S162" s="12">
        <f t="shared" si="50"/>
        <v>106</v>
      </c>
      <c r="T162" s="18">
        <f t="shared" si="51"/>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2"/>
        <v>1</v>
      </c>
      <c r="Z162" s="12">
        <f t="shared" si="53"/>
        <v>1</v>
      </c>
      <c r="AA162" s="12">
        <f t="shared" si="54"/>
        <v>1</v>
      </c>
      <c r="AB162" s="12">
        <f t="shared" si="55"/>
        <v>1</v>
      </c>
      <c r="AD162" s="12">
        <f t="shared" si="56"/>
        <v>106</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59"/>
        <v>1</v>
      </c>
      <c r="AL162" s="12">
        <f t="shared" si="60"/>
        <v>1</v>
      </c>
      <c r="AM162" s="12">
        <f t="shared" si="61"/>
        <v>1</v>
      </c>
    </row>
    <row r="163" spans="1:39" ht="12" customHeight="1" x14ac:dyDescent="0.25">
      <c r="A163" s="5">
        <f t="shared" si="45"/>
        <v>0</v>
      </c>
      <c r="B163" s="5">
        <f t="shared" si="46"/>
        <v>0</v>
      </c>
      <c r="C163" s="14">
        <f t="shared" si="62"/>
        <v>105</v>
      </c>
      <c r="F163" s="241">
        <f>VLOOKUP(C163,Blad1!$A:$E,5,0)</f>
        <v>157</v>
      </c>
      <c r="G163" s="67" t="str">
        <f t="shared" si="63"/>
        <v/>
      </c>
      <c r="H163" s="4" t="str">
        <f>IF(G163="I",$K163,IF(G163="II",$K163-SUM(H$8:H162),IF(G163="III",$K163-SUM(H$8:H162),IF(G163="IV",$K163-SUM(H$8:H162),IF(G163="V",1-SUM(H$8:H162)," ")))))</f>
        <v xml:space="preserve"> </v>
      </c>
      <c r="I163" s="68" t="str">
        <f t="shared" si="47"/>
        <v/>
      </c>
      <c r="J163" s="43" t="str">
        <f>IF(I163="A",$K163,IF(I163="B",$K163-SUM(J$8:J162),IF(I163="C",$K163-SUM(J$8:J162),IF(I163="D",$K163-SUM(J$8:J162),IF(I163="E",1-SUM(J$8:J162)," ")))))</f>
        <v xml:space="preserve"> </v>
      </c>
      <c r="K163" s="1">
        <f>IF(C$4=0,0,(SUM(D$8:D163)/C$4))</f>
        <v>0</v>
      </c>
      <c r="L163" s="9" t="str">
        <f t="shared" si="48"/>
        <v xml:space="preserve"> </v>
      </c>
      <c r="M163" s="2" t="str">
        <f>IF(U163=2,K163,IF(W163=2,K163-SUM(M$8:M162),IF(X163=2,K163-SUM(M$8:M162),IF(X162=2,1-SUM(M$8:M162)," "))))</f>
        <v xml:space="preserve"> </v>
      </c>
      <c r="N163" s="1" t="str">
        <f t="shared" si="49"/>
        <v xml:space="preserve"> </v>
      </c>
      <c r="P163" s="3" t="str">
        <f>IF(O163="Plus",$K163,IF(O163="Basis",$K163-SUM(P$8:P162),IF(O163="Breedte",$K163-SUM(P$8:P162),IF(O162="Breedte",1-SUM(P$8:P162)," "))))</f>
        <v xml:space="preserve"> </v>
      </c>
      <c r="Q163" s="57" t="str">
        <f t="shared" si="64"/>
        <v/>
      </c>
      <c r="R163" s="179">
        <f t="shared" si="65"/>
        <v>157</v>
      </c>
      <c r="S163" s="12">
        <f t="shared" si="50"/>
        <v>105</v>
      </c>
      <c r="T163" s="18">
        <f t="shared" si="51"/>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2"/>
        <v>1</v>
      </c>
      <c r="Z163" s="12">
        <f t="shared" si="53"/>
        <v>1</v>
      </c>
      <c r="AA163" s="12">
        <f t="shared" si="54"/>
        <v>1</v>
      </c>
      <c r="AB163" s="12">
        <f t="shared" si="55"/>
        <v>1</v>
      </c>
      <c r="AD163" s="12">
        <f t="shared" si="56"/>
        <v>105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59"/>
        <v>1</v>
      </c>
      <c r="AL163" s="12">
        <f t="shared" si="60"/>
        <v>1</v>
      </c>
      <c r="AM163" s="12">
        <f t="shared" si="61"/>
        <v>1</v>
      </c>
    </row>
    <row r="164" spans="1:39" ht="12" customHeight="1" x14ac:dyDescent="0.25">
      <c r="A164" s="5">
        <f t="shared" si="45"/>
        <v>0</v>
      </c>
      <c r="B164" s="5">
        <f t="shared" si="46"/>
        <v>0</v>
      </c>
      <c r="C164" s="14">
        <f t="shared" si="62"/>
        <v>104</v>
      </c>
      <c r="F164" s="241">
        <f>VLOOKUP(C164,Blad1!$A:$E,5,0)</f>
        <v>156</v>
      </c>
      <c r="G164" s="67" t="str">
        <f t="shared" si="63"/>
        <v/>
      </c>
      <c r="H164" s="4" t="str">
        <f>IF(G164="I",$K164,IF(G164="II",$K164-SUM(H$8:H163),IF(G164="III",$K164-SUM(H$8:H163),IF(G164="IV",$K164-SUM(H$8:H163),IF(G164="V",1-SUM(H$8:H163)," ")))))</f>
        <v xml:space="preserve"> </v>
      </c>
      <c r="I164" s="68" t="str">
        <f t="shared" si="47"/>
        <v/>
      </c>
      <c r="J164" s="43" t="str">
        <f>IF(I164="A",$K164,IF(I164="B",$K164-SUM(J$8:J163),IF(I164="C",$K164-SUM(J$8:J163),IF(I164="D",$K164-SUM(J$8:J163),IF(I164="E",1-SUM(J$8:J163)," ")))))</f>
        <v xml:space="preserve"> </v>
      </c>
      <c r="K164" s="1">
        <f>IF(C$4=0,0,(SUM(D$8:D164)/C$4))</f>
        <v>0</v>
      </c>
      <c r="L164" s="9" t="str">
        <f t="shared" si="48"/>
        <v xml:space="preserve"> </v>
      </c>
      <c r="M164" s="2" t="str">
        <f>IF(U164=2,K164,IF(W164=2,K164-SUM(M$8:M163),IF(X164=2,K164-SUM(M$8:M163),IF(X163=2,1-SUM(M$8:M163)," "))))</f>
        <v xml:space="preserve"> </v>
      </c>
      <c r="N164" s="1" t="str">
        <f t="shared" si="49"/>
        <v xml:space="preserve"> </v>
      </c>
      <c r="P164" s="3" t="str">
        <f>IF(O164="Plus",$K164,IF(O164="Basis",$K164-SUM(P$8:P163),IF(O164="Breedte",$K164-SUM(P$8:P163),IF(O163="Breedte",1-SUM(P$8:P163)," "))))</f>
        <v xml:space="preserve"> </v>
      </c>
      <c r="Q164" s="57" t="str">
        <f t="shared" si="64"/>
        <v/>
      </c>
      <c r="R164" s="179">
        <f t="shared" si="65"/>
        <v>156</v>
      </c>
      <c r="S164" s="12">
        <f t="shared" si="50"/>
        <v>104</v>
      </c>
      <c r="T164" s="18">
        <f t="shared" si="51"/>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2"/>
        <v>1</v>
      </c>
      <c r="Z164" s="12">
        <f t="shared" si="53"/>
        <v>1</v>
      </c>
      <c r="AA164" s="12">
        <f t="shared" si="54"/>
        <v>1</v>
      </c>
      <c r="AB164" s="12">
        <f t="shared" si="55"/>
        <v>1</v>
      </c>
      <c r="AD164" s="12">
        <f t="shared" si="56"/>
        <v>104</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59"/>
        <v>1</v>
      </c>
      <c r="AL164" s="12">
        <f t="shared" si="60"/>
        <v>1</v>
      </c>
      <c r="AM164" s="12">
        <f t="shared" si="61"/>
        <v>1</v>
      </c>
    </row>
    <row r="165" spans="1:39" ht="12" customHeight="1" x14ac:dyDescent="0.25">
      <c r="A165" s="5">
        <f t="shared" si="45"/>
        <v>0</v>
      </c>
      <c r="B165" s="5">
        <f t="shared" si="46"/>
        <v>0</v>
      </c>
      <c r="C165" s="14">
        <f t="shared" si="62"/>
        <v>103</v>
      </c>
      <c r="F165" s="241">
        <f>VLOOKUP(C165,Blad1!$A:$E,5,0)</f>
        <v>156</v>
      </c>
      <c r="G165" s="67" t="str">
        <f t="shared" si="63"/>
        <v/>
      </c>
      <c r="H165" s="4" t="str">
        <f>IF(G165="I",$K165,IF(G165="II",$K165-SUM(H$8:H164),IF(G165="III",$K165-SUM(H$8:H164),IF(G165="IV",$K165-SUM(H$8:H164),IF(G165="V",1-SUM(H$8:H164)," ")))))</f>
        <v xml:space="preserve"> </v>
      </c>
      <c r="I165" s="68" t="str">
        <f t="shared" si="47"/>
        <v/>
      </c>
      <c r="J165" s="43" t="str">
        <f>IF(I165="A",$K165,IF(I165="B",$K165-SUM(J$8:J164),IF(I165="C",$K165-SUM(J$8:J164),IF(I165="D",$K165-SUM(J$8:J164),IF(I165="E",1-SUM(J$8:J164)," ")))))</f>
        <v xml:space="preserve"> </v>
      </c>
      <c r="K165" s="1">
        <f>IF(C$4=0,0,(SUM(D$8:D165)/C$4))</f>
        <v>0</v>
      </c>
      <c r="L165" s="9" t="str">
        <f t="shared" si="48"/>
        <v xml:space="preserve"> </v>
      </c>
      <c r="M165" s="2" t="str">
        <f>IF(U165=2,K165,IF(W165=2,K165-SUM(M$8:M164),IF(X165=2,K165-SUM(M$8:M164),IF(X164=2,1-SUM(M$8:M164)," "))))</f>
        <v xml:space="preserve"> </v>
      </c>
      <c r="N165" s="1" t="str">
        <f t="shared" si="49"/>
        <v xml:space="preserve"> </v>
      </c>
      <c r="P165" s="3" t="str">
        <f>IF(O165="Plus",$K165,IF(O165="Basis",$K165-SUM(P$8:P164),IF(O165="Breedte",$K165-SUM(P$8:P164),IF(O164="Breedte",1-SUM(P$8:P164)," "))))</f>
        <v xml:space="preserve"> </v>
      </c>
      <c r="Q165" s="57" t="str">
        <f t="shared" si="64"/>
        <v/>
      </c>
      <c r="R165" s="179">
        <f t="shared" si="65"/>
        <v>156</v>
      </c>
      <c r="S165" s="12">
        <f t="shared" si="50"/>
        <v>103</v>
      </c>
      <c r="T165" s="18">
        <f t="shared" si="51"/>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2"/>
        <v>1</v>
      </c>
      <c r="Z165" s="12">
        <f t="shared" si="53"/>
        <v>1</v>
      </c>
      <c r="AA165" s="12">
        <f t="shared" si="54"/>
        <v>1</v>
      </c>
      <c r="AB165" s="12">
        <f t="shared" si="55"/>
        <v>1</v>
      </c>
      <c r="AD165" s="12">
        <f t="shared" si="56"/>
        <v>103</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59"/>
        <v>1</v>
      </c>
      <c r="AL165" s="12">
        <f t="shared" si="60"/>
        <v>1</v>
      </c>
      <c r="AM165" s="12">
        <f t="shared" si="61"/>
        <v>1</v>
      </c>
    </row>
    <row r="166" spans="1:39" ht="12" customHeight="1" x14ac:dyDescent="0.25">
      <c r="A166" s="5">
        <f t="shared" si="45"/>
        <v>0</v>
      </c>
      <c r="B166" s="5">
        <f t="shared" si="46"/>
        <v>0</v>
      </c>
      <c r="C166" s="14">
        <f t="shared" si="62"/>
        <v>102</v>
      </c>
      <c r="F166" s="241">
        <f>VLOOKUP(C166,Blad1!$A:$E,5,0)</f>
        <v>155</v>
      </c>
      <c r="G166" s="67" t="str">
        <f t="shared" si="63"/>
        <v/>
      </c>
      <c r="H166" s="4" t="str">
        <f>IF(G166="I",$K166,IF(G166="II",$K166-SUM(H$8:H165),IF(G166="III",$K166-SUM(H$8:H165),IF(G166="IV",$K166-SUM(H$8:H165),IF(G166="V",1-SUM(H$8:H165)," ")))))</f>
        <v xml:space="preserve"> </v>
      </c>
      <c r="I166" s="68" t="str">
        <f t="shared" si="47"/>
        <v/>
      </c>
      <c r="J166" s="43" t="str">
        <f>IF(I166="A",$K166,IF(I166="B",$K166-SUM(J$8:J165),IF(I166="C",$K166-SUM(J$8:J165),IF(I166="D",$K166-SUM(J$8:J165),IF(I166="E",1-SUM(J$8:J165)," ")))))</f>
        <v xml:space="preserve"> </v>
      </c>
      <c r="K166" s="1">
        <f>IF(C$4=0,0,(SUM(D$8:D166)/C$4))</f>
        <v>0</v>
      </c>
      <c r="L166" s="9" t="str">
        <f t="shared" si="48"/>
        <v xml:space="preserve"> </v>
      </c>
      <c r="M166" s="2" t="str">
        <f>IF(U166=2,K166,IF(W166=2,K166-SUM(M$8:M165),IF(X166=2,K166-SUM(M$8:M165),IF(X165=2,1-SUM(M$8:M165)," "))))</f>
        <v xml:space="preserve"> </v>
      </c>
      <c r="N166" s="1" t="str">
        <f t="shared" si="49"/>
        <v xml:space="preserve"> </v>
      </c>
      <c r="P166" s="3" t="str">
        <f>IF(O166="Plus",$K166,IF(O166="Basis",$K166-SUM(P$8:P165),IF(O166="Breedte",$K166-SUM(P$8:P165),IF(O165="Breedte",1-SUM(P$8:P165)," "))))</f>
        <v xml:space="preserve"> </v>
      </c>
      <c r="Q166" s="57" t="str">
        <f t="shared" si="64"/>
        <v/>
      </c>
      <c r="R166" s="179">
        <f t="shared" si="65"/>
        <v>155</v>
      </c>
      <c r="S166" s="12">
        <f t="shared" si="50"/>
        <v>102</v>
      </c>
      <c r="T166" s="18">
        <f t="shared" si="51"/>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2"/>
        <v>1</v>
      </c>
      <c r="Z166" s="12">
        <f t="shared" si="53"/>
        <v>1</v>
      </c>
      <c r="AA166" s="12">
        <f t="shared" si="54"/>
        <v>1</v>
      </c>
      <c r="AB166" s="12">
        <f t="shared" si="55"/>
        <v>1</v>
      </c>
      <c r="AD166" s="12">
        <f t="shared" si="56"/>
        <v>102</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59"/>
        <v>1</v>
      </c>
      <c r="AL166" s="12">
        <f t="shared" si="60"/>
        <v>1</v>
      </c>
      <c r="AM166" s="12">
        <f t="shared" si="61"/>
        <v>1</v>
      </c>
    </row>
    <row r="167" spans="1:39" ht="12" customHeight="1" x14ac:dyDescent="0.25">
      <c r="A167" s="5">
        <f t="shared" si="45"/>
        <v>0</v>
      </c>
      <c r="B167" s="5">
        <f t="shared" si="46"/>
        <v>0</v>
      </c>
      <c r="C167" s="14">
        <f t="shared" si="62"/>
        <v>101</v>
      </c>
      <c r="F167" s="241">
        <f>VLOOKUP(C167,Blad1!$A:$E,5,0)</f>
        <v>154</v>
      </c>
      <c r="G167" s="67" t="str">
        <f t="shared" si="63"/>
        <v/>
      </c>
      <c r="H167" s="4" t="str">
        <f>IF(G167="I",$K167,IF(G167="II",$K167-SUM(H$8:H166),IF(G167="III",$K167-SUM(H$8:H166),IF(G167="IV",$K167-SUM(H$8:H166),IF(G167="V",1-SUM(H$8:H166)," ")))))</f>
        <v xml:space="preserve"> </v>
      </c>
      <c r="I167" s="68" t="str">
        <f t="shared" si="47"/>
        <v/>
      </c>
      <c r="J167" s="43" t="str">
        <f>IF(I167="A",$K167,IF(I167="B",$K167-SUM(J$8:J166),IF(I167="C",$K167-SUM(J$8:J166),IF(I167="D",$K167-SUM(J$8:J166),IF(I167="E",1-SUM(J$8:J166)," ")))))</f>
        <v xml:space="preserve"> </v>
      </c>
      <c r="K167" s="1">
        <f>IF(C$4=0,0,(SUM(D$8:D167)/C$4))</f>
        <v>0</v>
      </c>
      <c r="L167" s="9" t="str">
        <f t="shared" si="48"/>
        <v xml:space="preserve"> </v>
      </c>
      <c r="M167" s="2" t="str">
        <f>IF(U167=2,K167,IF(W167=2,K167-SUM(M$8:M166),IF(X167=2,K167-SUM(M$8:M166),IF(X166=2,1-SUM(M$8:M166)," "))))</f>
        <v xml:space="preserve"> </v>
      </c>
      <c r="N167" s="1" t="str">
        <f t="shared" si="49"/>
        <v xml:space="preserve"> </v>
      </c>
      <c r="P167" s="3" t="str">
        <f>IF(O167="Plus",$K167,IF(O167="Basis",$K167-SUM(P$8:P166),IF(O167="Breedte",$K167-SUM(P$8:P166),IF(O166="Breedte",1-SUM(P$8:P166)," "))))</f>
        <v xml:space="preserve"> </v>
      </c>
      <c r="Q167" s="57" t="str">
        <f t="shared" si="64"/>
        <v/>
      </c>
      <c r="R167" s="179">
        <f t="shared" si="65"/>
        <v>154</v>
      </c>
      <c r="S167" s="12">
        <f t="shared" si="50"/>
        <v>101</v>
      </c>
      <c r="T167" s="18">
        <f t="shared" si="51"/>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2"/>
        <v>1</v>
      </c>
      <c r="Z167" s="12">
        <f t="shared" si="53"/>
        <v>1</v>
      </c>
      <c r="AA167" s="12">
        <f t="shared" si="54"/>
        <v>1</v>
      </c>
      <c r="AB167" s="12">
        <f t="shared" si="55"/>
        <v>1</v>
      </c>
      <c r="AD167" s="12">
        <f t="shared" si="56"/>
        <v>101</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59"/>
        <v>1</v>
      </c>
      <c r="AL167" s="12">
        <f t="shared" si="60"/>
        <v>1</v>
      </c>
      <c r="AM167" s="12">
        <f t="shared" si="61"/>
        <v>1</v>
      </c>
    </row>
    <row r="168" spans="1:39" ht="12" customHeight="1" x14ac:dyDescent="0.25">
      <c r="A168" s="5">
        <f t="shared" si="45"/>
        <v>0</v>
      </c>
      <c r="B168" s="5">
        <f t="shared" si="46"/>
        <v>0</v>
      </c>
      <c r="C168" s="14">
        <f t="shared" si="62"/>
        <v>100</v>
      </c>
      <c r="F168" s="241">
        <f>VLOOKUP(C168,Blad1!$A:$E,5,0)</f>
        <v>154</v>
      </c>
      <c r="G168" s="67" t="str">
        <f t="shared" si="63"/>
        <v/>
      </c>
      <c r="H168" s="4" t="str">
        <f>IF(G168="I",$K168,IF(G168="II",$K168-SUM(H$8:H167),IF(G168="III",$K168-SUM(H$8:H167),IF(G168="IV",$K168-SUM(H$8:H167),IF(G168="V",1-SUM(H$8:H167)," ")))))</f>
        <v xml:space="preserve"> </v>
      </c>
      <c r="I168" s="68" t="str">
        <f t="shared" si="47"/>
        <v/>
      </c>
      <c r="J168" s="43" t="str">
        <f>IF(I168="A",$K168,IF(I168="B",$K168-SUM(J$8:J167),IF(I168="C",$K168-SUM(J$8:J167),IF(I168="D",$K168-SUM(J$8:J167),IF(I168="E",1-SUM(J$8:J167)," ")))))</f>
        <v xml:space="preserve"> </v>
      </c>
      <c r="K168" s="1">
        <f>IF(C$4=0,0,(SUM(D$8:D168)/C$4))</f>
        <v>0</v>
      </c>
      <c r="L168" s="9" t="str">
        <f t="shared" si="48"/>
        <v xml:space="preserve"> </v>
      </c>
      <c r="M168" s="2" t="str">
        <f>IF(U168=2,K168,IF(W168=2,K168-SUM(M$8:M167),IF(X168=2,K168-SUM(M$8:M167),IF(X167=2,1-SUM(M$8:M167)," "))))</f>
        <v xml:space="preserve"> </v>
      </c>
      <c r="N168" s="1" t="str">
        <f t="shared" si="49"/>
        <v xml:space="preserve"> </v>
      </c>
      <c r="P168" s="3" t="str">
        <f>IF(O168="Plus",$K168,IF(O168="Basis",$K168-SUM(P$8:P167),IF(O168="Breedte",$K168-SUM(P$8:P167),IF(O167="Breedte",1-SUM(P$8:P167)," "))))</f>
        <v xml:space="preserve"> </v>
      </c>
      <c r="Q168" s="57" t="str">
        <f t="shared" si="64"/>
        <v/>
      </c>
      <c r="R168" s="179">
        <f t="shared" si="65"/>
        <v>154</v>
      </c>
      <c r="S168" s="12">
        <f t="shared" si="50"/>
        <v>100</v>
      </c>
      <c r="T168" s="18">
        <f t="shared" si="51"/>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2"/>
        <v>1</v>
      </c>
      <c r="Z168" s="12">
        <f t="shared" si="53"/>
        <v>1</v>
      </c>
      <c r="AA168" s="12">
        <f t="shared" si="54"/>
        <v>1</v>
      </c>
      <c r="AB168" s="12">
        <f t="shared" si="55"/>
        <v>1</v>
      </c>
      <c r="AD168" s="12">
        <f t="shared" si="56"/>
        <v>100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59"/>
        <v>1</v>
      </c>
      <c r="AL168" s="12">
        <f t="shared" si="60"/>
        <v>1</v>
      </c>
      <c r="AM168" s="12">
        <f t="shared" si="61"/>
        <v>1</v>
      </c>
    </row>
    <row r="169" spans="1:39" ht="12" customHeight="1" x14ac:dyDescent="0.25">
      <c r="A169" s="5">
        <f t="shared" si="45"/>
        <v>0</v>
      </c>
      <c r="B169" s="5">
        <f t="shared" si="46"/>
        <v>0</v>
      </c>
      <c r="C169" s="14">
        <f t="shared" si="62"/>
        <v>99</v>
      </c>
      <c r="F169" s="241">
        <f>VLOOKUP(C169,Blad1!$A:$E,5,0)</f>
        <v>153</v>
      </c>
      <c r="G169" s="67" t="str">
        <f t="shared" si="63"/>
        <v/>
      </c>
      <c r="H169" s="4" t="str">
        <f>IF(G169="I",$K169,IF(G169="II",$K169-SUM(H$8:H168),IF(G169="III",$K169-SUM(H$8:H168),IF(G169="IV",$K169-SUM(H$8:H168),IF(G169="V",1-SUM(H$8:H168)," ")))))</f>
        <v xml:space="preserve"> </v>
      </c>
      <c r="I169" s="68" t="str">
        <f t="shared" si="47"/>
        <v/>
      </c>
      <c r="J169" s="43" t="str">
        <f>IF(I169="A",$K169,IF(I169="B",$K169-SUM(J$8:J168),IF(I169="C",$K169-SUM(J$8:J168),IF(I169="D",$K169-SUM(J$8:J168),IF(I169="E",1-SUM(J$8:J168)," ")))))</f>
        <v xml:space="preserve"> </v>
      </c>
      <c r="K169" s="1">
        <f>IF(C$4=0,0,(SUM(D$8:D169)/C$4))</f>
        <v>0</v>
      </c>
      <c r="L169" s="9" t="str">
        <f t="shared" si="48"/>
        <v xml:space="preserve"> </v>
      </c>
      <c r="M169" s="2" t="str">
        <f>IF(U169=2,K169,IF(W169=2,K169-SUM(M$8:M168),IF(X169=2,K169-SUM(M$8:M168),IF(X168=2,1-SUM(M$8:M168)," "))))</f>
        <v xml:space="preserve"> </v>
      </c>
      <c r="N169" s="1" t="str">
        <f t="shared" si="49"/>
        <v xml:space="preserve"> </v>
      </c>
      <c r="P169" s="3" t="str">
        <f>IF(O169="Plus",$K169,IF(O169="Basis",$K169-SUM(P$8:P168),IF(O169="Breedte",$K169-SUM(P$8:P168),IF(O168="Breedte",1-SUM(P$8:P168)," "))))</f>
        <v xml:space="preserve"> </v>
      </c>
      <c r="Q169" s="57" t="str">
        <f t="shared" si="64"/>
        <v/>
      </c>
      <c r="R169" s="179">
        <f t="shared" si="65"/>
        <v>153</v>
      </c>
      <c r="S169" s="12">
        <f t="shared" si="50"/>
        <v>99</v>
      </c>
      <c r="T169" s="18">
        <f t="shared" si="51"/>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2"/>
        <v>1</v>
      </c>
      <c r="Z169" s="12">
        <f t="shared" si="53"/>
        <v>1</v>
      </c>
      <c r="AA169" s="12">
        <f t="shared" si="54"/>
        <v>1</v>
      </c>
      <c r="AB169" s="12">
        <f t="shared" si="55"/>
        <v>1</v>
      </c>
      <c r="AD169" s="12">
        <f t="shared" si="56"/>
        <v>99</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59"/>
        <v>1</v>
      </c>
      <c r="AL169" s="12">
        <f t="shared" si="60"/>
        <v>1</v>
      </c>
      <c r="AM169" s="12">
        <f t="shared" si="61"/>
        <v>1</v>
      </c>
    </row>
    <row r="170" spans="1:39" ht="12" customHeight="1" x14ac:dyDescent="0.25">
      <c r="A170" s="5">
        <f t="shared" si="45"/>
        <v>0</v>
      </c>
      <c r="B170" s="5">
        <f t="shared" si="46"/>
        <v>0</v>
      </c>
      <c r="C170" s="14">
        <f t="shared" si="62"/>
        <v>98</v>
      </c>
      <c r="F170" s="241">
        <f>VLOOKUP(C170,Blad1!$A:$E,5,0)</f>
        <v>153</v>
      </c>
      <c r="G170" s="67" t="str">
        <f t="shared" si="63"/>
        <v/>
      </c>
      <c r="H170" s="4" t="str">
        <f>IF(G170="I",$K170,IF(G170="II",$K170-SUM(H$8:H169),IF(G170="III",$K170-SUM(H$8:H169),IF(G170="IV",$K170-SUM(H$8:H169),IF(G170="V",1-SUM(H$8:H169)," ")))))</f>
        <v xml:space="preserve"> </v>
      </c>
      <c r="I170" s="68" t="str">
        <f t="shared" si="47"/>
        <v/>
      </c>
      <c r="J170" s="43" t="str">
        <f>IF(I170="A",$K170,IF(I170="B",$K170-SUM(J$8:J169),IF(I170="C",$K170-SUM(J$8:J169),IF(I170="D",$K170-SUM(J$8:J169),IF(I170="E",1-SUM(J$8:J169)," ")))))</f>
        <v xml:space="preserve"> </v>
      </c>
      <c r="K170" s="1">
        <f>IF(C$4=0,0,(SUM(D$8:D170)/C$4))</f>
        <v>0</v>
      </c>
      <c r="L170" s="9" t="str">
        <f t="shared" si="48"/>
        <v xml:space="preserve"> </v>
      </c>
      <c r="M170" s="2" t="str">
        <f>IF(U170=2,K170,IF(W170=2,K170-SUM(M$8:M169),IF(X170=2,K170-SUM(M$8:M169),IF(X169=2,1-SUM(M$8:M169)," "))))</f>
        <v xml:space="preserve"> </v>
      </c>
      <c r="N170" s="1" t="str">
        <f t="shared" si="49"/>
        <v xml:space="preserve"> </v>
      </c>
      <c r="P170" s="3" t="str">
        <f>IF(O170="Plus",$K170,IF(O170="Basis",$K170-SUM(P$8:P169),IF(O170="Breedte",$K170-SUM(P$8:P169),IF(O169="Breedte",1-SUM(P$8:P169)," "))))</f>
        <v xml:space="preserve"> </v>
      </c>
      <c r="Q170" s="57" t="str">
        <f t="shared" si="64"/>
        <v/>
      </c>
      <c r="R170" s="179">
        <f t="shared" si="65"/>
        <v>153</v>
      </c>
      <c r="S170" s="12">
        <f t="shared" si="50"/>
        <v>98</v>
      </c>
      <c r="T170" s="18">
        <f t="shared" si="51"/>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2"/>
        <v>1</v>
      </c>
      <c r="Z170" s="12">
        <f t="shared" si="53"/>
        <v>1</v>
      </c>
      <c r="AA170" s="12">
        <f t="shared" si="54"/>
        <v>1</v>
      </c>
      <c r="AB170" s="12">
        <f t="shared" si="55"/>
        <v>1</v>
      </c>
      <c r="AD170" s="12">
        <f t="shared" si="56"/>
        <v>98</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59"/>
        <v>1</v>
      </c>
      <c r="AL170" s="12">
        <f t="shared" si="60"/>
        <v>1</v>
      </c>
      <c r="AM170" s="12">
        <f t="shared" si="61"/>
        <v>1</v>
      </c>
    </row>
    <row r="171" spans="1:39" ht="12" customHeight="1" x14ac:dyDescent="0.25">
      <c r="A171" s="5">
        <f t="shared" si="45"/>
        <v>0</v>
      </c>
      <c r="B171" s="5">
        <f t="shared" si="46"/>
        <v>0</v>
      </c>
      <c r="C171" s="14">
        <f t="shared" si="62"/>
        <v>97</v>
      </c>
      <c r="F171" s="241">
        <f>VLOOKUP(C171,Blad1!$A:$E,5,0)</f>
        <v>152</v>
      </c>
      <c r="G171" s="67" t="str">
        <f t="shared" si="63"/>
        <v/>
      </c>
      <c r="H171" s="4" t="str">
        <f>IF(G171="I",$K171,IF(G171="II",$K171-SUM(H$8:H170),IF(G171="III",$K171-SUM(H$8:H170),IF(G171="IV",$K171-SUM(H$8:H170),IF(G171="V",1-SUM(H$8:H170)," ")))))</f>
        <v xml:space="preserve"> </v>
      </c>
      <c r="I171" s="68" t="str">
        <f t="shared" si="47"/>
        <v/>
      </c>
      <c r="J171" s="43" t="str">
        <f>IF(I171="A",$K171,IF(I171="B",$K171-SUM(J$8:J170),IF(I171="C",$K171-SUM(J$8:J170),IF(I171="D",$K171-SUM(J$8:J170),IF(I171="E",1-SUM(J$8:J170)," ")))))</f>
        <v xml:space="preserve"> </v>
      </c>
      <c r="K171" s="1">
        <f>IF(C$4=0,0,(SUM(D$8:D171)/C$4))</f>
        <v>0</v>
      </c>
      <c r="L171" s="9" t="str">
        <f t="shared" si="48"/>
        <v xml:space="preserve"> </v>
      </c>
      <c r="M171" s="2" t="str">
        <f>IF(U171=2,K171,IF(W171=2,K171-SUM(M$8:M170),IF(X171=2,K171-SUM(M$8:M170),IF(X170=2,1-SUM(M$8:M170)," "))))</f>
        <v xml:space="preserve"> </v>
      </c>
      <c r="N171" s="1" t="str">
        <f t="shared" si="49"/>
        <v xml:space="preserve"> </v>
      </c>
      <c r="P171" s="3" t="str">
        <f>IF(O171="Plus",$K171,IF(O171="Basis",$K171-SUM(P$8:P170),IF(O171="Breedte",$K171-SUM(P$8:P170),IF(O170="Breedte",1-SUM(P$8:P170)," "))))</f>
        <v xml:space="preserve"> </v>
      </c>
      <c r="Q171" s="57" t="str">
        <f t="shared" si="64"/>
        <v/>
      </c>
      <c r="R171" s="179">
        <f t="shared" si="65"/>
        <v>152</v>
      </c>
      <c r="S171" s="12">
        <f t="shared" si="50"/>
        <v>97</v>
      </c>
      <c r="T171" s="18">
        <f t="shared" si="51"/>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2"/>
        <v>1</v>
      </c>
      <c r="Z171" s="12">
        <f t="shared" si="53"/>
        <v>1</v>
      </c>
      <c r="AA171" s="12">
        <f t="shared" si="54"/>
        <v>1</v>
      </c>
      <c r="AB171" s="12">
        <f t="shared" si="55"/>
        <v>1</v>
      </c>
      <c r="AD171" s="12">
        <f t="shared" si="56"/>
        <v>97</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59"/>
        <v>1</v>
      </c>
      <c r="AL171" s="12">
        <f t="shared" si="60"/>
        <v>1</v>
      </c>
      <c r="AM171" s="12">
        <f t="shared" si="61"/>
        <v>1</v>
      </c>
    </row>
    <row r="172" spans="1:39" ht="12" customHeight="1" x14ac:dyDescent="0.25">
      <c r="A172" s="5">
        <f t="shared" si="45"/>
        <v>0</v>
      </c>
      <c r="B172" s="5">
        <f t="shared" si="46"/>
        <v>0</v>
      </c>
      <c r="C172" s="14">
        <f t="shared" si="62"/>
        <v>96</v>
      </c>
      <c r="F172" s="241">
        <f>VLOOKUP(C172,Blad1!$A:$E,5,0)</f>
        <v>152</v>
      </c>
      <c r="G172" s="67" t="str">
        <f t="shared" si="63"/>
        <v/>
      </c>
      <c r="H172" s="4" t="str">
        <f>IF(G172="I",$K172,IF(G172="II",$K172-SUM(H$8:H171),IF(G172="III",$K172-SUM(H$8:H171),IF(G172="IV",$K172-SUM(H$8:H171),IF(G172="V",1-SUM(H$8:H171)," ")))))</f>
        <v xml:space="preserve"> </v>
      </c>
      <c r="I172" s="68" t="str">
        <f t="shared" si="47"/>
        <v/>
      </c>
      <c r="J172" s="43" t="str">
        <f>IF(I172="A",$K172,IF(I172="B",$K172-SUM(J$8:J171),IF(I172="C",$K172-SUM(J$8:J171),IF(I172="D",$K172-SUM(J$8:J171),IF(I172="E",1-SUM(J$8:J171)," ")))))</f>
        <v xml:space="preserve"> </v>
      </c>
      <c r="K172" s="1">
        <f>IF(C$4=0,0,(SUM(D$8:D172)/C$4))</f>
        <v>0</v>
      </c>
      <c r="L172" s="9" t="str">
        <f t="shared" si="48"/>
        <v xml:space="preserve"> </v>
      </c>
      <c r="M172" s="2" t="str">
        <f>IF(U172=2,K172,IF(W172=2,K172-SUM(M$8:M171),IF(X172=2,K172-SUM(M$8:M171),IF(X171=2,1-SUM(M$8:M171)," "))))</f>
        <v xml:space="preserve"> </v>
      </c>
      <c r="N172" s="1" t="str">
        <f t="shared" si="49"/>
        <v xml:space="preserve"> </v>
      </c>
      <c r="P172" s="3" t="str">
        <f>IF(O172="Plus",$K172,IF(O172="Basis",$K172-SUM(P$8:P171),IF(O172="Breedte",$K172-SUM(P$8:P171),IF(O171="Breedte",1-SUM(P$8:P171)," "))))</f>
        <v xml:space="preserve"> </v>
      </c>
      <c r="Q172" s="57" t="str">
        <f t="shared" si="64"/>
        <v/>
      </c>
      <c r="R172" s="179">
        <f t="shared" si="65"/>
        <v>152</v>
      </c>
      <c r="S172" s="12">
        <f t="shared" si="50"/>
        <v>96</v>
      </c>
      <c r="T172" s="18">
        <f t="shared" si="51"/>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2"/>
        <v>1</v>
      </c>
      <c r="Z172" s="12">
        <f t="shared" si="53"/>
        <v>1</v>
      </c>
      <c r="AA172" s="12">
        <f t="shared" si="54"/>
        <v>1</v>
      </c>
      <c r="AB172" s="12">
        <f t="shared" si="55"/>
        <v>1</v>
      </c>
      <c r="AD172" s="12">
        <f t="shared" si="56"/>
        <v>96</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59"/>
        <v>1</v>
      </c>
      <c r="AL172" s="12">
        <f t="shared" si="60"/>
        <v>1</v>
      </c>
      <c r="AM172" s="12">
        <f t="shared" si="61"/>
        <v>1</v>
      </c>
    </row>
    <row r="173" spans="1:39" ht="12" customHeight="1" x14ac:dyDescent="0.25">
      <c r="A173" s="5">
        <f t="shared" si="45"/>
        <v>0</v>
      </c>
      <c r="B173" s="5">
        <f t="shared" si="46"/>
        <v>0</v>
      </c>
      <c r="C173" s="14">
        <f t="shared" si="62"/>
        <v>95</v>
      </c>
      <c r="F173" s="241">
        <f>VLOOKUP(C173,Blad1!$A:$E,5,0)</f>
        <v>151</v>
      </c>
      <c r="G173" s="67" t="str">
        <f t="shared" si="63"/>
        <v/>
      </c>
      <c r="H173" s="4" t="str">
        <f>IF(G173="I",$K173,IF(G173="II",$K173-SUM(H$8:H172),IF(G173="III",$K173-SUM(H$8:H172),IF(G173="IV",$K173-SUM(H$8:H172),IF(G173="V",1-SUM(H$8:H172)," ")))))</f>
        <v xml:space="preserve"> </v>
      </c>
      <c r="I173" s="68" t="str">
        <f t="shared" si="47"/>
        <v/>
      </c>
      <c r="J173" s="43" t="str">
        <f>IF(I173="A",$K173,IF(I173="B",$K173-SUM(J$8:J172),IF(I173="C",$K173-SUM(J$8:J172),IF(I173="D",$K173-SUM(J$8:J172),IF(I173="E",1-SUM(J$8:J172)," ")))))</f>
        <v xml:space="preserve"> </v>
      </c>
      <c r="K173" s="1">
        <f>IF(C$4=0,0,(SUM(D$8:D173)/C$4))</f>
        <v>0</v>
      </c>
      <c r="L173" s="9" t="str">
        <f t="shared" si="48"/>
        <v xml:space="preserve"> </v>
      </c>
      <c r="M173" s="2" t="str">
        <f>IF(U173=2,K173,IF(W173=2,K173-SUM(M$8:M172),IF(X173=2,K173-SUM(M$8:M172),IF(X172=2,1-SUM(M$8:M172)," "))))</f>
        <v xml:space="preserve"> </v>
      </c>
      <c r="N173" s="1" t="str">
        <f t="shared" si="49"/>
        <v xml:space="preserve"> </v>
      </c>
      <c r="P173" s="3" t="str">
        <f>IF(O173="Plus",$K173,IF(O173="Basis",$K173-SUM(P$8:P172),IF(O173="Breedte",$K173-SUM(P$8:P172),IF(O172="Breedte",1-SUM(P$8:P172)," "))))</f>
        <v xml:space="preserve"> </v>
      </c>
      <c r="Q173" s="57" t="str">
        <f t="shared" si="64"/>
        <v/>
      </c>
      <c r="R173" s="179">
        <f t="shared" si="65"/>
        <v>151</v>
      </c>
      <c r="S173" s="12">
        <f t="shared" si="50"/>
        <v>95</v>
      </c>
      <c r="T173" s="18">
        <f t="shared" si="51"/>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2"/>
        <v>1</v>
      </c>
      <c r="Z173" s="12">
        <f t="shared" si="53"/>
        <v>1</v>
      </c>
      <c r="AA173" s="12">
        <f t="shared" si="54"/>
        <v>1</v>
      </c>
      <c r="AB173" s="12">
        <f t="shared" si="55"/>
        <v>1</v>
      </c>
      <c r="AD173" s="12">
        <f t="shared" si="56"/>
        <v>95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59"/>
        <v>1</v>
      </c>
      <c r="AL173" s="12">
        <f t="shared" si="60"/>
        <v>1</v>
      </c>
      <c r="AM173" s="12">
        <f t="shared" si="61"/>
        <v>1</v>
      </c>
    </row>
    <row r="174" spans="1:39" ht="12" customHeight="1" x14ac:dyDescent="0.25">
      <c r="A174" s="5">
        <f t="shared" si="45"/>
        <v>0</v>
      </c>
      <c r="B174" s="5">
        <f t="shared" si="46"/>
        <v>0</v>
      </c>
      <c r="C174" s="14">
        <f t="shared" si="62"/>
        <v>94</v>
      </c>
      <c r="F174" s="241">
        <f>VLOOKUP(C174,Blad1!$A:$E,5,0)</f>
        <v>151</v>
      </c>
      <c r="G174" s="67" t="str">
        <f t="shared" si="63"/>
        <v/>
      </c>
      <c r="H174" s="4" t="str">
        <f>IF(G174="I",$K174,IF(G174="II",$K174-SUM(H$8:H173),IF(G174="III",$K174-SUM(H$8:H173),IF(G174="IV",$K174-SUM(H$8:H173),IF(G174="V",1-SUM(H$8:H173)," ")))))</f>
        <v xml:space="preserve"> </v>
      </c>
      <c r="I174" s="68" t="str">
        <f t="shared" si="47"/>
        <v/>
      </c>
      <c r="J174" s="43" t="str">
        <f>IF(I174="A",$K174,IF(I174="B",$K174-SUM(J$8:J173),IF(I174="C",$K174-SUM(J$8:J173),IF(I174="D",$K174-SUM(J$8:J173),IF(I174="E",1-SUM(J$8:J173)," ")))))</f>
        <v xml:space="preserve"> </v>
      </c>
      <c r="K174" s="1">
        <f>IF(C$4=0,0,(SUM(D$8:D174)/C$4))</f>
        <v>0</v>
      </c>
      <c r="L174" s="9" t="str">
        <f t="shared" si="48"/>
        <v xml:space="preserve"> </v>
      </c>
      <c r="M174" s="2" t="str">
        <f>IF(U174=2,K174,IF(W174=2,K174-SUM(M$8:M173),IF(X174=2,K174-SUM(M$8:M173),IF(X173=2,1-SUM(M$8:M173)," "))))</f>
        <v xml:space="preserve"> </v>
      </c>
      <c r="N174" s="1" t="str">
        <f t="shared" si="49"/>
        <v xml:space="preserve"> </v>
      </c>
      <c r="P174" s="3" t="str">
        <f>IF(O174="Plus",$K174,IF(O174="Basis",$K174-SUM(P$8:P173),IF(O174="Breedte",$K174-SUM(P$8:P173),IF(O173="Breedte",1-SUM(P$8:P173)," "))))</f>
        <v xml:space="preserve"> </v>
      </c>
      <c r="Q174" s="57" t="str">
        <f t="shared" si="64"/>
        <v/>
      </c>
      <c r="R174" s="179">
        <f t="shared" si="65"/>
        <v>151</v>
      </c>
      <c r="S174" s="12">
        <f t="shared" si="50"/>
        <v>94</v>
      </c>
      <c r="T174" s="18">
        <f t="shared" si="51"/>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2"/>
        <v>1</v>
      </c>
      <c r="Z174" s="12">
        <f t="shared" si="53"/>
        <v>1</v>
      </c>
      <c r="AA174" s="12">
        <f t="shared" si="54"/>
        <v>1</v>
      </c>
      <c r="AB174" s="12">
        <f t="shared" si="55"/>
        <v>1</v>
      </c>
      <c r="AD174" s="12">
        <f t="shared" si="56"/>
        <v>94</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59"/>
        <v>1</v>
      </c>
      <c r="AL174" s="12">
        <f t="shared" si="60"/>
        <v>1</v>
      </c>
      <c r="AM174" s="12">
        <f t="shared" si="61"/>
        <v>1</v>
      </c>
    </row>
    <row r="175" spans="1:39" ht="12" customHeight="1" x14ac:dyDescent="0.25">
      <c r="A175" s="5">
        <f t="shared" si="45"/>
        <v>0</v>
      </c>
      <c r="B175" s="5">
        <f t="shared" si="46"/>
        <v>0</v>
      </c>
      <c r="C175" s="14">
        <f t="shared" si="62"/>
        <v>93</v>
      </c>
      <c r="F175" s="241">
        <f>VLOOKUP(C175,Blad1!$A:$E,5,0)</f>
        <v>150</v>
      </c>
      <c r="G175" s="67" t="str">
        <f t="shared" si="63"/>
        <v/>
      </c>
      <c r="H175" s="4" t="str">
        <f>IF(G175="I",$K175,IF(G175="II",$K175-SUM(H$8:H174),IF(G175="III",$K175-SUM(H$8:H174),IF(G175="IV",$K175-SUM(H$8:H174),IF(G175="V",1-SUM(H$8:H174)," ")))))</f>
        <v xml:space="preserve"> </v>
      </c>
      <c r="I175" s="68" t="str">
        <f t="shared" si="47"/>
        <v/>
      </c>
      <c r="J175" s="43" t="str">
        <f>IF(I175="A",$K175,IF(I175="B",$K175-SUM(J$8:J174),IF(I175="C",$K175-SUM(J$8:J174),IF(I175="D",$K175-SUM(J$8:J174),IF(I175="E",1-SUM(J$8:J174)," ")))))</f>
        <v xml:space="preserve"> </v>
      </c>
      <c r="K175" s="1">
        <f>IF(C$4=0,0,(SUM(D$8:D175)/C$4))</f>
        <v>0</v>
      </c>
      <c r="L175" s="9" t="str">
        <f t="shared" si="48"/>
        <v xml:space="preserve"> </v>
      </c>
      <c r="M175" s="2" t="str">
        <f>IF(U175=2,K175,IF(W175=2,K175-SUM(M$8:M174),IF(X175=2,K175-SUM(M$8:M174),IF(X174=2,1-SUM(M$8:M174)," "))))</f>
        <v xml:space="preserve"> </v>
      </c>
      <c r="N175" s="1" t="str">
        <f t="shared" si="49"/>
        <v xml:space="preserve"> </v>
      </c>
      <c r="P175" s="3" t="str">
        <f>IF(O175="Plus",$K175,IF(O175="Basis",$K175-SUM(P$8:P174),IF(O175="Breedte",$K175-SUM(P$8:P174),IF(O174="Breedte",1-SUM(P$8:P174)," "))))</f>
        <v xml:space="preserve"> </v>
      </c>
      <c r="Q175" s="57" t="str">
        <f t="shared" si="64"/>
        <v/>
      </c>
      <c r="R175" s="179">
        <f t="shared" si="65"/>
        <v>150</v>
      </c>
      <c r="S175" s="12">
        <f t="shared" si="50"/>
        <v>93</v>
      </c>
      <c r="T175" s="18">
        <f t="shared" si="51"/>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2"/>
        <v>1</v>
      </c>
      <c r="Z175" s="12">
        <f t="shared" si="53"/>
        <v>1</v>
      </c>
      <c r="AA175" s="12">
        <f t="shared" si="54"/>
        <v>1</v>
      </c>
      <c r="AB175" s="12">
        <f t="shared" si="55"/>
        <v>1</v>
      </c>
      <c r="AD175" s="12">
        <f t="shared" si="56"/>
        <v>93</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59"/>
        <v>1</v>
      </c>
      <c r="AL175" s="12">
        <f t="shared" si="60"/>
        <v>1</v>
      </c>
      <c r="AM175" s="12">
        <f t="shared" si="61"/>
        <v>1</v>
      </c>
    </row>
    <row r="176" spans="1:39" ht="12" customHeight="1" x14ac:dyDescent="0.25">
      <c r="A176" s="5">
        <f t="shared" si="45"/>
        <v>0</v>
      </c>
      <c r="B176" s="5">
        <f t="shared" si="46"/>
        <v>0</v>
      </c>
      <c r="C176" s="14">
        <f t="shared" si="62"/>
        <v>92</v>
      </c>
      <c r="F176" s="241">
        <f>VLOOKUP(C176,Blad1!$A:$E,5,0)</f>
        <v>149</v>
      </c>
      <c r="G176" s="67" t="str">
        <f t="shared" si="63"/>
        <v/>
      </c>
      <c r="H176" s="4" t="str">
        <f>IF(G176="I",$K176,IF(G176="II",$K176-SUM(H$8:H175),IF(G176="III",$K176-SUM(H$8:H175),IF(G176="IV",$K176-SUM(H$8:H175),IF(G176="V",1-SUM(H$8:H175)," ")))))</f>
        <v xml:space="preserve"> </v>
      </c>
      <c r="I176" s="68" t="str">
        <f t="shared" si="47"/>
        <v/>
      </c>
      <c r="J176" s="43" t="str">
        <f>IF(I176="A",$K176,IF(I176="B",$K176-SUM(J$8:J175),IF(I176="C",$K176-SUM(J$8:J175),IF(I176="D",$K176-SUM(J$8:J175),IF(I176="E",1-SUM(J$8:J175)," ")))))</f>
        <v xml:space="preserve"> </v>
      </c>
      <c r="K176" s="1">
        <f>IF(C$4=0,0,(SUM(D$8:D176)/C$4))</f>
        <v>0</v>
      </c>
      <c r="L176" s="9" t="str">
        <f t="shared" si="48"/>
        <v xml:space="preserve"> </v>
      </c>
      <c r="M176" s="2" t="str">
        <f>IF(U176=2,K176,IF(W176=2,K176-SUM(M$8:M175),IF(X176=2,K176-SUM(M$8:M175),IF(X175=2,1-SUM(M$8:M175)," "))))</f>
        <v xml:space="preserve"> </v>
      </c>
      <c r="N176" s="1" t="str">
        <f t="shared" si="49"/>
        <v xml:space="preserve"> </v>
      </c>
      <c r="P176" s="3" t="str">
        <f>IF(O176="Plus",$K176,IF(O176="Basis",$K176-SUM(P$8:P175),IF(O176="Breedte",$K176-SUM(P$8:P175),IF(O175="Breedte",1-SUM(P$8:P175)," "))))</f>
        <v xml:space="preserve"> </v>
      </c>
      <c r="Q176" s="57" t="str">
        <f t="shared" si="64"/>
        <v/>
      </c>
      <c r="R176" s="179">
        <f t="shared" si="65"/>
        <v>149</v>
      </c>
      <c r="S176" s="12">
        <f t="shared" si="50"/>
        <v>92</v>
      </c>
      <c r="T176" s="18">
        <f t="shared" si="51"/>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2"/>
        <v>1</v>
      </c>
      <c r="Z176" s="12">
        <f t="shared" si="53"/>
        <v>1</v>
      </c>
      <c r="AA176" s="12">
        <f t="shared" si="54"/>
        <v>1</v>
      </c>
      <c r="AB176" s="12">
        <f t="shared" si="55"/>
        <v>1</v>
      </c>
      <c r="AD176" s="12">
        <f t="shared" si="56"/>
        <v>92</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59"/>
        <v>1</v>
      </c>
      <c r="AL176" s="12">
        <f t="shared" si="60"/>
        <v>1</v>
      </c>
      <c r="AM176" s="12">
        <f t="shared" si="61"/>
        <v>1</v>
      </c>
    </row>
    <row r="177" spans="1:39" ht="12" customHeight="1" x14ac:dyDescent="0.25">
      <c r="A177" s="5">
        <f t="shared" si="45"/>
        <v>0</v>
      </c>
      <c r="B177" s="5">
        <f t="shared" si="46"/>
        <v>0</v>
      </c>
      <c r="C177" s="14">
        <f t="shared" si="62"/>
        <v>91</v>
      </c>
      <c r="F177" s="241">
        <f>VLOOKUP(C177,Blad1!$A:$E,5,0)</f>
        <v>149</v>
      </c>
      <c r="G177" s="67" t="str">
        <f t="shared" si="63"/>
        <v/>
      </c>
      <c r="H177" s="4" t="str">
        <f>IF(G177="I",$K177,IF(G177="II",$K177-SUM(H$8:H176),IF(G177="III",$K177-SUM(H$8:H176),IF(G177="IV",$K177-SUM(H$8:H176),IF(G177="V",1-SUM(H$8:H176)," ")))))</f>
        <v xml:space="preserve"> </v>
      </c>
      <c r="I177" s="68" t="str">
        <f t="shared" si="47"/>
        <v/>
      </c>
      <c r="J177" s="43" t="str">
        <f>IF(I177="A",$K177,IF(I177="B",$K177-SUM(J$8:J176),IF(I177="C",$K177-SUM(J$8:J176),IF(I177="D",$K177-SUM(J$8:J176),IF(I177="E",1-SUM(J$8:J176)," ")))))</f>
        <v xml:space="preserve"> </v>
      </c>
      <c r="K177" s="1">
        <f>IF(C$4=0,0,(SUM(D$8:D177)/C$4))</f>
        <v>0</v>
      </c>
      <c r="L177" s="9" t="str">
        <f t="shared" si="48"/>
        <v xml:space="preserve"> </v>
      </c>
      <c r="M177" s="2" t="str">
        <f>IF(U177=2,K177,IF(W177=2,K177-SUM(M$8:M176),IF(X177=2,K177-SUM(M$8:M176),IF(X176=2,1-SUM(M$8:M176)," "))))</f>
        <v xml:space="preserve"> </v>
      </c>
      <c r="N177" s="1" t="str">
        <f t="shared" si="49"/>
        <v xml:space="preserve"> </v>
      </c>
      <c r="P177" s="3" t="str">
        <f>IF(O177="Plus",$K177,IF(O177="Basis",$K177-SUM(P$8:P176),IF(O177="Breedte",$K177-SUM(P$8:P176),IF(O176="Breedte",1-SUM(P$8:P176)," "))))</f>
        <v xml:space="preserve"> </v>
      </c>
      <c r="Q177" s="57" t="str">
        <f t="shared" si="64"/>
        <v/>
      </c>
      <c r="R177" s="179">
        <f t="shared" si="65"/>
        <v>149</v>
      </c>
      <c r="S177" s="12">
        <f t="shared" si="50"/>
        <v>91</v>
      </c>
      <c r="T177" s="18">
        <f t="shared" si="51"/>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2"/>
        <v>1</v>
      </c>
      <c r="Z177" s="12">
        <f t="shared" si="53"/>
        <v>1</v>
      </c>
      <c r="AA177" s="12">
        <f t="shared" si="54"/>
        <v>1</v>
      </c>
      <c r="AB177" s="12">
        <f t="shared" si="55"/>
        <v>1</v>
      </c>
      <c r="AD177" s="12">
        <f t="shared" si="56"/>
        <v>91</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59"/>
        <v>1</v>
      </c>
      <c r="AL177" s="12">
        <f t="shared" si="60"/>
        <v>1</v>
      </c>
      <c r="AM177" s="12">
        <f t="shared" si="61"/>
        <v>1</v>
      </c>
    </row>
    <row r="178" spans="1:39" ht="12" customHeight="1" x14ac:dyDescent="0.25">
      <c r="A178" s="5">
        <f t="shared" si="45"/>
        <v>0</v>
      </c>
      <c r="B178" s="5">
        <f t="shared" si="46"/>
        <v>0</v>
      </c>
      <c r="C178" s="14">
        <f t="shared" si="62"/>
        <v>90</v>
      </c>
      <c r="F178" s="241">
        <f>VLOOKUP(C178,Blad1!$A:$E,5,0)</f>
        <v>148</v>
      </c>
      <c r="G178" s="67" t="str">
        <f t="shared" si="63"/>
        <v/>
      </c>
      <c r="H178" s="4" t="str">
        <f>IF(G178="I",$K178,IF(G178="II",$K178-SUM(H$8:H177),IF(G178="III",$K178-SUM(H$8:H177),IF(G178="IV",$K178-SUM(H$8:H177),IF(G178="V",1-SUM(H$8:H177)," ")))))</f>
        <v xml:space="preserve"> </v>
      </c>
      <c r="I178" s="68" t="str">
        <f t="shared" si="47"/>
        <v/>
      </c>
      <c r="J178" s="43" t="str">
        <f>IF(I178="A",$K178,IF(I178="B",$K178-SUM(J$8:J177),IF(I178="C",$K178-SUM(J$8:J177),IF(I178="D",$K178-SUM(J$8:J177),IF(I178="E",1-SUM(J$8:J177)," ")))))</f>
        <v xml:space="preserve"> </v>
      </c>
      <c r="K178" s="1">
        <f>IF(C$4=0,0,(SUM(D$8:D178)/C$4))</f>
        <v>0</v>
      </c>
      <c r="L178" s="9" t="str">
        <f t="shared" si="48"/>
        <v xml:space="preserve"> </v>
      </c>
      <c r="M178" s="2" t="str">
        <f>IF(U178=2,K178,IF(W178=2,K178-SUM(M$8:M177),IF(X178=2,K178-SUM(M$8:M177),IF(X177=2,1-SUM(M$8:M177)," "))))</f>
        <v xml:space="preserve"> </v>
      </c>
      <c r="N178" s="1" t="str">
        <f t="shared" si="49"/>
        <v xml:space="preserve"> </v>
      </c>
      <c r="P178" s="3" t="str">
        <f>IF(O178="Plus",$K178,IF(O178="Basis",$K178-SUM(P$8:P177),IF(O178="Breedte",$K178-SUM(P$8:P177),IF(O177="Breedte",1-SUM(P$8:P177)," "))))</f>
        <v xml:space="preserve"> </v>
      </c>
      <c r="Q178" s="57" t="str">
        <f t="shared" si="64"/>
        <v/>
      </c>
      <c r="R178" s="179">
        <f t="shared" si="65"/>
        <v>148</v>
      </c>
      <c r="S178" s="12">
        <f t="shared" si="50"/>
        <v>90</v>
      </c>
      <c r="T178" s="18">
        <f t="shared" si="51"/>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2"/>
        <v>1</v>
      </c>
      <c r="Z178" s="12">
        <f t="shared" si="53"/>
        <v>1</v>
      </c>
      <c r="AA178" s="12">
        <f t="shared" si="54"/>
        <v>1</v>
      </c>
      <c r="AB178" s="12">
        <f t="shared" si="55"/>
        <v>1</v>
      </c>
      <c r="AD178" s="12">
        <f t="shared" si="56"/>
        <v>90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59"/>
        <v>1</v>
      </c>
      <c r="AL178" s="12">
        <f t="shared" si="60"/>
        <v>1</v>
      </c>
      <c r="AM178" s="12">
        <f t="shared" si="61"/>
        <v>1</v>
      </c>
    </row>
    <row r="179" spans="1:39" ht="12" customHeight="1" x14ac:dyDescent="0.25">
      <c r="A179" s="5">
        <f t="shared" si="45"/>
        <v>0</v>
      </c>
      <c r="B179" s="5">
        <f t="shared" si="46"/>
        <v>0</v>
      </c>
      <c r="C179" s="14">
        <f t="shared" si="62"/>
        <v>89</v>
      </c>
      <c r="F179" s="241">
        <f>VLOOKUP(C179,Blad1!$A:$E,5,0)</f>
        <v>148</v>
      </c>
      <c r="G179" s="67" t="str">
        <f t="shared" si="63"/>
        <v/>
      </c>
      <c r="H179" s="4" t="str">
        <f>IF(G179="I",$K179,IF(G179="II",$K179-SUM(H$8:H178),IF(G179="III",$K179-SUM(H$8:H178),IF(G179="IV",$K179-SUM(H$8:H178),IF(G179="V",1-SUM(H$8:H178)," ")))))</f>
        <v xml:space="preserve"> </v>
      </c>
      <c r="I179" s="68" t="str">
        <f t="shared" si="47"/>
        <v/>
      </c>
      <c r="J179" s="43" t="str">
        <f>IF(I179="A",$K179,IF(I179="B",$K179-SUM(J$8:J178),IF(I179="C",$K179-SUM(J$8:J178),IF(I179="D",$K179-SUM(J$8:J178),IF(I179="E",1-SUM(J$8:J178)," ")))))</f>
        <v xml:space="preserve"> </v>
      </c>
      <c r="K179" s="1">
        <f>IF(C$4=0,0,(SUM(D$8:D179)/C$4))</f>
        <v>0</v>
      </c>
      <c r="L179" s="9" t="str">
        <f t="shared" si="48"/>
        <v xml:space="preserve"> </v>
      </c>
      <c r="M179" s="2" t="str">
        <f>IF(U179=2,K179,IF(W179=2,K179-SUM(M$8:M178),IF(X179=2,K179-SUM(M$8:M178),IF(X178=2,1-SUM(M$8:M178)," "))))</f>
        <v xml:space="preserve"> </v>
      </c>
      <c r="N179" s="1" t="str">
        <f t="shared" si="49"/>
        <v xml:space="preserve"> </v>
      </c>
      <c r="P179" s="3" t="str">
        <f>IF(O179="Plus",$K179,IF(O179="Basis",$K179-SUM(P$8:P178),IF(O179="Breedte",$K179-SUM(P$8:P178),IF(O178="Breedte",1-SUM(P$8:P178)," "))))</f>
        <v xml:space="preserve"> </v>
      </c>
      <c r="Q179" s="57" t="str">
        <f t="shared" si="64"/>
        <v/>
      </c>
      <c r="R179" s="179">
        <f t="shared" si="65"/>
        <v>148</v>
      </c>
      <c r="S179" s="12">
        <f t="shared" si="50"/>
        <v>89</v>
      </c>
      <c r="T179" s="18">
        <f t="shared" si="51"/>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2"/>
        <v>1</v>
      </c>
      <c r="Z179" s="12">
        <f t="shared" si="53"/>
        <v>1</v>
      </c>
      <c r="AA179" s="12">
        <f t="shared" si="54"/>
        <v>1</v>
      </c>
      <c r="AB179" s="12">
        <f t="shared" si="55"/>
        <v>1</v>
      </c>
      <c r="AD179" s="12">
        <f t="shared" si="56"/>
        <v>89</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59"/>
        <v>1</v>
      </c>
      <c r="AL179" s="12">
        <f t="shared" si="60"/>
        <v>1</v>
      </c>
      <c r="AM179" s="12">
        <f t="shared" si="61"/>
        <v>1</v>
      </c>
    </row>
    <row r="180" spans="1:39" ht="12" customHeight="1" x14ac:dyDescent="0.25">
      <c r="A180" s="5">
        <f t="shared" si="45"/>
        <v>0</v>
      </c>
      <c r="B180" s="5">
        <f t="shared" si="46"/>
        <v>0</v>
      </c>
      <c r="C180" s="14">
        <f t="shared" si="62"/>
        <v>88</v>
      </c>
      <c r="F180" s="241">
        <f>VLOOKUP(C180,Blad1!$A:$E,5,0)</f>
        <v>147</v>
      </c>
      <c r="G180" s="67" t="str">
        <f t="shared" si="63"/>
        <v/>
      </c>
      <c r="H180" s="4" t="str">
        <f>IF(G180="I",$K180,IF(G180="II",$K180-SUM(H$8:H179),IF(G180="III",$K180-SUM(H$8:H179),IF(G180="IV",$K180-SUM(H$8:H179),IF(G180="V",1-SUM(H$8:H179)," ")))))</f>
        <v xml:space="preserve"> </v>
      </c>
      <c r="I180" s="68" t="str">
        <f t="shared" si="47"/>
        <v/>
      </c>
      <c r="J180" s="43" t="str">
        <f>IF(I180="A",$K180,IF(I180="B",$K180-SUM(J$8:J179),IF(I180="C",$K180-SUM(J$8:J179),IF(I180="D",$K180-SUM(J$8:J179),IF(I180="E",1-SUM(J$8:J179)," ")))))</f>
        <v xml:space="preserve"> </v>
      </c>
      <c r="K180" s="1">
        <f>IF(C$4=0,0,(SUM(D$8:D180)/C$4))</f>
        <v>0</v>
      </c>
      <c r="L180" s="9" t="str">
        <f t="shared" si="48"/>
        <v xml:space="preserve"> </v>
      </c>
      <c r="M180" s="2" t="str">
        <f>IF(U180=2,K180,IF(W180=2,K180-SUM(M$8:M179),IF(X180=2,K180-SUM(M$8:M179),IF(X179=2,1-SUM(M$8:M179)," "))))</f>
        <v xml:space="preserve"> </v>
      </c>
      <c r="N180" s="1" t="str">
        <f t="shared" si="49"/>
        <v xml:space="preserve"> </v>
      </c>
      <c r="P180" s="3" t="str">
        <f>IF(O180="Plus",$K180,IF(O180="Basis",$K180-SUM(P$8:P179),IF(O180="Breedte",$K180-SUM(P$8:P179),IF(O179="Breedte",1-SUM(P$8:P179)," "))))</f>
        <v xml:space="preserve"> </v>
      </c>
      <c r="Q180" s="57" t="str">
        <f t="shared" si="64"/>
        <v/>
      </c>
      <c r="R180" s="179">
        <f t="shared" si="65"/>
        <v>147</v>
      </c>
      <c r="S180" s="12">
        <f t="shared" si="50"/>
        <v>88</v>
      </c>
      <c r="T180" s="18">
        <f t="shared" si="51"/>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2"/>
        <v>1</v>
      </c>
      <c r="Z180" s="12">
        <f t="shared" si="53"/>
        <v>1</v>
      </c>
      <c r="AA180" s="12">
        <f t="shared" si="54"/>
        <v>1</v>
      </c>
      <c r="AB180" s="12">
        <f t="shared" si="55"/>
        <v>1</v>
      </c>
      <c r="AD180" s="12">
        <f t="shared" si="56"/>
        <v>88</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59"/>
        <v>1</v>
      </c>
      <c r="AL180" s="12">
        <f t="shared" si="60"/>
        <v>1</v>
      </c>
      <c r="AM180" s="12">
        <f t="shared" si="61"/>
        <v>1</v>
      </c>
    </row>
    <row r="181" spans="1:39" ht="12" customHeight="1" x14ac:dyDescent="0.25">
      <c r="A181" s="5">
        <f t="shared" si="45"/>
        <v>0</v>
      </c>
      <c r="B181" s="5">
        <f t="shared" si="46"/>
        <v>0</v>
      </c>
      <c r="C181" s="14">
        <f t="shared" si="62"/>
        <v>87</v>
      </c>
      <c r="F181" s="241">
        <f>VLOOKUP(C181,Blad1!$A:$E,5,0)</f>
        <v>147</v>
      </c>
      <c r="G181" s="67" t="str">
        <f t="shared" si="63"/>
        <v/>
      </c>
      <c r="H181" s="4" t="str">
        <f>IF(G181="I",$K181,IF(G181="II",$K181-SUM(H$8:H180),IF(G181="III",$K181-SUM(H$8:H180),IF(G181="IV",$K181-SUM(H$8:H180),IF(G181="V",1-SUM(H$8:H180)," ")))))</f>
        <v xml:space="preserve"> </v>
      </c>
      <c r="I181" s="68" t="str">
        <f t="shared" si="47"/>
        <v/>
      </c>
      <c r="J181" s="43" t="str">
        <f>IF(I181="A",$K181,IF(I181="B",$K181-SUM(J$8:J180),IF(I181="C",$K181-SUM(J$8:J180),IF(I181="D",$K181-SUM(J$8:J180),IF(I181="E",1-SUM(J$8:J180)," ")))))</f>
        <v xml:space="preserve"> </v>
      </c>
      <c r="K181" s="1">
        <f>IF(C$4=0,0,(SUM(D$8:D181)/C$4))</f>
        <v>0</v>
      </c>
      <c r="L181" s="9" t="str">
        <f t="shared" si="48"/>
        <v xml:space="preserve"> </v>
      </c>
      <c r="M181" s="2" t="str">
        <f>IF(U181=2,K181,IF(W181=2,K181-SUM(M$8:M180),IF(X181=2,K181-SUM(M$8:M180),IF(X180=2,1-SUM(M$8:M180)," "))))</f>
        <v xml:space="preserve"> </v>
      </c>
      <c r="N181" s="1" t="str">
        <f t="shared" si="49"/>
        <v xml:space="preserve"> </v>
      </c>
      <c r="P181" s="3" t="str">
        <f>IF(O181="Plus",$K181,IF(O181="Basis",$K181-SUM(P$8:P180),IF(O181="Breedte",$K181-SUM(P$8:P180),IF(O180="Breedte",1-SUM(P$8:P180)," "))))</f>
        <v xml:space="preserve"> </v>
      </c>
      <c r="Q181" s="57" t="str">
        <f t="shared" si="64"/>
        <v/>
      </c>
      <c r="R181" s="179">
        <f t="shared" si="65"/>
        <v>147</v>
      </c>
      <c r="S181" s="12">
        <f t="shared" si="50"/>
        <v>87</v>
      </c>
      <c r="T181" s="18">
        <f t="shared" si="51"/>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2"/>
        <v>1</v>
      </c>
      <c r="Z181" s="12">
        <f t="shared" si="53"/>
        <v>1</v>
      </c>
      <c r="AA181" s="12">
        <f t="shared" si="54"/>
        <v>1</v>
      </c>
      <c r="AB181" s="12">
        <f t="shared" si="55"/>
        <v>1</v>
      </c>
      <c r="AD181" s="12">
        <f t="shared" si="56"/>
        <v>87</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59"/>
        <v>1</v>
      </c>
      <c r="AL181" s="12">
        <f t="shared" si="60"/>
        <v>1</v>
      </c>
      <c r="AM181" s="12">
        <f t="shared" si="61"/>
        <v>1</v>
      </c>
    </row>
    <row r="182" spans="1:39" ht="12" customHeight="1" x14ac:dyDescent="0.25">
      <c r="A182" s="5">
        <f t="shared" si="45"/>
        <v>0</v>
      </c>
      <c r="B182" s="5">
        <f t="shared" si="46"/>
        <v>0</v>
      </c>
      <c r="C182" s="14">
        <f t="shared" si="62"/>
        <v>86</v>
      </c>
      <c r="F182" s="241">
        <f>VLOOKUP(C182,Blad1!$A:$E,5,0)</f>
        <v>146</v>
      </c>
      <c r="G182" s="67" t="str">
        <f t="shared" si="63"/>
        <v/>
      </c>
      <c r="H182" s="4" t="str">
        <f>IF(G182="I",$K182,IF(G182="II",$K182-SUM(H$8:H181),IF(G182="III",$K182-SUM(H$8:H181),IF(G182="IV",$K182-SUM(H$8:H181),IF(G182="V",1-SUM(H$8:H181)," ")))))</f>
        <v xml:space="preserve"> </v>
      </c>
      <c r="I182" s="68" t="str">
        <f t="shared" si="47"/>
        <v/>
      </c>
      <c r="J182" s="43" t="str">
        <f>IF(I182="A",$K182,IF(I182="B",$K182-SUM(J$8:J181),IF(I182="C",$K182-SUM(J$8:J181),IF(I182="D",$K182-SUM(J$8:J181),IF(I182="E",1-SUM(J$8:J181)," ")))))</f>
        <v xml:space="preserve"> </v>
      </c>
      <c r="K182" s="1">
        <f>IF(C$4=0,0,(SUM(D$8:D182)/C$4))</f>
        <v>0</v>
      </c>
      <c r="L182" s="9" t="str">
        <f t="shared" si="48"/>
        <v xml:space="preserve"> </v>
      </c>
      <c r="M182" s="2" t="str">
        <f>IF(U182=2,K182,IF(W182=2,K182-SUM(M$8:M181),IF(X182=2,K182-SUM(M$8:M181),IF(X181=2,1-SUM(M$8:M181)," "))))</f>
        <v xml:space="preserve"> </v>
      </c>
      <c r="N182" s="1" t="str">
        <f t="shared" si="49"/>
        <v xml:space="preserve"> </v>
      </c>
      <c r="P182" s="3" t="str">
        <f>IF(O182="Plus",$K182,IF(O182="Basis",$K182-SUM(P$8:P181),IF(O182="Breedte",$K182-SUM(P$8:P181),IF(O181="Breedte",1-SUM(P$8:P181)," "))))</f>
        <v xml:space="preserve"> </v>
      </c>
      <c r="Q182" s="57" t="str">
        <f t="shared" si="64"/>
        <v/>
      </c>
      <c r="R182" s="179">
        <f t="shared" si="65"/>
        <v>146</v>
      </c>
      <c r="S182" s="12">
        <f t="shared" si="50"/>
        <v>86</v>
      </c>
      <c r="T182" s="18">
        <f t="shared" si="51"/>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2"/>
        <v>1</v>
      </c>
      <c r="Z182" s="12">
        <f t="shared" si="53"/>
        <v>1</v>
      </c>
      <c r="AA182" s="12">
        <f t="shared" si="54"/>
        <v>1</v>
      </c>
      <c r="AB182" s="12">
        <f t="shared" si="55"/>
        <v>1</v>
      </c>
      <c r="AD182" s="12">
        <f t="shared" si="56"/>
        <v>86</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59"/>
        <v>1</v>
      </c>
      <c r="AL182" s="12">
        <f t="shared" si="60"/>
        <v>1</v>
      </c>
      <c r="AM182" s="12">
        <f t="shared" si="61"/>
        <v>1</v>
      </c>
    </row>
    <row r="183" spans="1:39" ht="12" customHeight="1" x14ac:dyDescent="0.25">
      <c r="A183" s="5">
        <f t="shared" si="45"/>
        <v>0</v>
      </c>
      <c r="B183" s="5">
        <f t="shared" si="46"/>
        <v>0</v>
      </c>
      <c r="C183" s="14">
        <f t="shared" si="62"/>
        <v>85</v>
      </c>
      <c r="F183" s="241">
        <f>VLOOKUP(C183,Blad1!$A:$E,5,0)</f>
        <v>146</v>
      </c>
      <c r="G183" s="67" t="str">
        <f t="shared" si="63"/>
        <v/>
      </c>
      <c r="H183" s="4" t="str">
        <f>IF(G183="I",$K183,IF(G183="II",$K183-SUM(H$8:H182),IF(G183="III",$K183-SUM(H$8:H182),IF(G183="IV",$K183-SUM(H$8:H182),IF(G183="V",1-SUM(H$8:H182)," ")))))</f>
        <v xml:space="preserve"> </v>
      </c>
      <c r="I183" s="68" t="str">
        <f t="shared" si="47"/>
        <v/>
      </c>
      <c r="J183" s="43" t="str">
        <f>IF(I183="A",$K183,IF(I183="B",$K183-SUM(J$8:J182),IF(I183="C",$K183-SUM(J$8:J182),IF(I183="D",$K183-SUM(J$8:J182),IF(I183="E",1-SUM(J$8:J182)," ")))))</f>
        <v xml:space="preserve"> </v>
      </c>
      <c r="K183" s="1">
        <f>IF(C$4=0,0,(SUM(D$8:D183)/C$4))</f>
        <v>0</v>
      </c>
      <c r="L183" s="9" t="str">
        <f t="shared" si="48"/>
        <v xml:space="preserve"> </v>
      </c>
      <c r="M183" s="2" t="str">
        <f>IF(U183=2,K183,IF(W183=2,K183-SUM(M$8:M182),IF(X183=2,K183-SUM(M$8:M182),IF(X182=2,1-SUM(M$8:M182)," "))))</f>
        <v xml:space="preserve"> </v>
      </c>
      <c r="N183" s="1" t="str">
        <f t="shared" si="49"/>
        <v xml:space="preserve"> </v>
      </c>
      <c r="P183" s="3" t="str">
        <f>IF(O183="Plus",$K183,IF(O183="Basis",$K183-SUM(P$8:P182),IF(O183="Breedte",$K183-SUM(P$8:P182),IF(O182="Breedte",1-SUM(P$8:P182)," "))))</f>
        <v xml:space="preserve"> </v>
      </c>
      <c r="Q183" s="57" t="str">
        <f t="shared" si="64"/>
        <v/>
      </c>
      <c r="R183" s="179">
        <f t="shared" si="65"/>
        <v>146</v>
      </c>
      <c r="S183" s="12">
        <f t="shared" si="50"/>
        <v>85</v>
      </c>
      <c r="T183" s="18">
        <f t="shared" si="51"/>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2"/>
        <v>1</v>
      </c>
      <c r="Z183" s="12">
        <f t="shared" si="53"/>
        <v>1</v>
      </c>
      <c r="AA183" s="12">
        <f t="shared" si="54"/>
        <v>1</v>
      </c>
      <c r="AB183" s="12">
        <f t="shared" si="55"/>
        <v>1</v>
      </c>
      <c r="AD183" s="12">
        <f t="shared" si="56"/>
        <v>85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59"/>
        <v>1</v>
      </c>
      <c r="AL183" s="12">
        <f t="shared" si="60"/>
        <v>1</v>
      </c>
      <c r="AM183" s="12">
        <f t="shared" si="61"/>
        <v>1</v>
      </c>
    </row>
    <row r="184" spans="1:39" ht="12" customHeight="1" x14ac:dyDescent="0.25">
      <c r="A184" s="5">
        <f t="shared" si="45"/>
        <v>0</v>
      </c>
      <c r="B184" s="5">
        <f t="shared" si="46"/>
        <v>0</v>
      </c>
      <c r="C184" s="14">
        <f t="shared" si="62"/>
        <v>84</v>
      </c>
      <c r="F184" s="241">
        <f>VLOOKUP(C184,Blad1!$A:$E,5,0)</f>
        <v>145</v>
      </c>
      <c r="G184" s="67" t="str">
        <f t="shared" si="63"/>
        <v/>
      </c>
      <c r="H184" s="4" t="str">
        <f>IF(G184="I",$K184,IF(G184="II",$K184-SUM(H$8:H183),IF(G184="III",$K184-SUM(H$8:H183),IF(G184="IV",$K184-SUM(H$8:H183),IF(G184="V",1-SUM(H$8:H183)," ")))))</f>
        <v xml:space="preserve"> </v>
      </c>
      <c r="I184" s="68" t="str">
        <f t="shared" si="47"/>
        <v/>
      </c>
      <c r="J184" s="43" t="str">
        <f>IF(I184="A",$K184,IF(I184="B",$K184-SUM(J$8:J183),IF(I184="C",$K184-SUM(J$8:J183),IF(I184="D",$K184-SUM(J$8:J183),IF(I184="E",1-SUM(J$8:J183)," ")))))</f>
        <v xml:space="preserve"> </v>
      </c>
      <c r="K184" s="1">
        <f>IF(C$4=0,0,(SUM(D$8:D184)/C$4))</f>
        <v>0</v>
      </c>
      <c r="L184" s="9" t="str">
        <f t="shared" si="48"/>
        <v xml:space="preserve"> </v>
      </c>
      <c r="M184" s="2" t="str">
        <f>IF(U184=2,K184,IF(W184=2,K184-SUM(M$8:M183),IF(X184=2,K184-SUM(M$8:M183),IF(X183=2,1-SUM(M$8:M183)," "))))</f>
        <v xml:space="preserve"> </v>
      </c>
      <c r="N184" s="1" t="str">
        <f t="shared" si="49"/>
        <v xml:space="preserve"> </v>
      </c>
      <c r="P184" s="3" t="str">
        <f>IF(O184="Plus",$K184,IF(O184="Basis",$K184-SUM(P$8:P183),IF(O184="Breedte",$K184-SUM(P$8:P183),IF(O183="Breedte",1-SUM(P$8:P183)," "))))</f>
        <v xml:space="preserve"> </v>
      </c>
      <c r="Q184" s="57" t="str">
        <f t="shared" si="64"/>
        <v/>
      </c>
      <c r="R184" s="179">
        <f t="shared" si="65"/>
        <v>145</v>
      </c>
      <c r="S184" s="12">
        <f t="shared" si="50"/>
        <v>84</v>
      </c>
      <c r="T184" s="18">
        <f t="shared" si="51"/>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2"/>
        <v>1</v>
      </c>
      <c r="Z184" s="12">
        <f t="shared" si="53"/>
        <v>1</v>
      </c>
      <c r="AA184" s="12">
        <f t="shared" si="54"/>
        <v>1</v>
      </c>
      <c r="AB184" s="12">
        <f t="shared" si="55"/>
        <v>1</v>
      </c>
      <c r="AD184" s="12">
        <f t="shared" si="56"/>
        <v>84</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59"/>
        <v>1</v>
      </c>
      <c r="AL184" s="12">
        <f t="shared" si="60"/>
        <v>1</v>
      </c>
      <c r="AM184" s="12">
        <f t="shared" si="61"/>
        <v>1</v>
      </c>
    </row>
    <row r="185" spans="1:39" ht="12" customHeight="1" x14ac:dyDescent="0.25">
      <c r="A185" s="5">
        <f t="shared" si="45"/>
        <v>0</v>
      </c>
      <c r="B185" s="5">
        <f t="shared" si="46"/>
        <v>0</v>
      </c>
      <c r="C185" s="14">
        <f t="shared" si="62"/>
        <v>83</v>
      </c>
      <c r="F185" s="241">
        <f>VLOOKUP(C185,Blad1!$A:$E,5,0)</f>
        <v>144</v>
      </c>
      <c r="G185" s="67" t="str">
        <f t="shared" si="63"/>
        <v/>
      </c>
      <c r="H185" s="4" t="str">
        <f>IF(G185="I",$K185,IF(G185="II",$K185-SUM(H$8:H184),IF(G185="III",$K185-SUM(H$8:H184),IF(G185="IV",$K185-SUM(H$8:H184),IF(G185="V",1-SUM(H$8:H184)," ")))))</f>
        <v xml:space="preserve"> </v>
      </c>
      <c r="I185" s="68" t="str">
        <f t="shared" si="47"/>
        <v/>
      </c>
      <c r="J185" s="43" t="str">
        <f>IF(I185="A",$K185,IF(I185="B",$K185-SUM(J$8:J184),IF(I185="C",$K185-SUM(J$8:J184),IF(I185="D",$K185-SUM(J$8:J184),IF(I185="E",1-SUM(J$8:J184)," ")))))</f>
        <v xml:space="preserve"> </v>
      </c>
      <c r="K185" s="1">
        <f>IF(C$4=0,0,(SUM(D$8:D185)/C$4))</f>
        <v>0</v>
      </c>
      <c r="L185" s="9" t="str">
        <f t="shared" si="48"/>
        <v xml:space="preserve"> </v>
      </c>
      <c r="M185" s="2" t="str">
        <f>IF(U185=2,K185,IF(W185=2,K185-SUM(M$8:M184),IF(X185=2,K185-SUM(M$8:M184),IF(X184=2,1-SUM(M$8:M184)," "))))</f>
        <v xml:space="preserve"> </v>
      </c>
      <c r="N185" s="1" t="str">
        <f t="shared" si="49"/>
        <v xml:space="preserve"> </v>
      </c>
      <c r="P185" s="3" t="str">
        <f>IF(O185="Plus",$K185,IF(O185="Basis",$K185-SUM(P$8:P184),IF(O185="Breedte",$K185-SUM(P$8:P184),IF(O184="Breedte",1-SUM(P$8:P184)," "))))</f>
        <v xml:space="preserve"> </v>
      </c>
      <c r="Q185" s="57" t="str">
        <f t="shared" si="64"/>
        <v/>
      </c>
      <c r="R185" s="179">
        <f t="shared" si="65"/>
        <v>144</v>
      </c>
      <c r="S185" s="12">
        <f t="shared" si="50"/>
        <v>83</v>
      </c>
      <c r="T185" s="18">
        <f t="shared" si="51"/>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2"/>
        <v>1</v>
      </c>
      <c r="Z185" s="12">
        <f t="shared" si="53"/>
        <v>1</v>
      </c>
      <c r="AA185" s="12">
        <f t="shared" si="54"/>
        <v>1</v>
      </c>
      <c r="AB185" s="12">
        <f t="shared" si="55"/>
        <v>1</v>
      </c>
      <c r="AD185" s="12">
        <f t="shared" si="56"/>
        <v>83</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59"/>
        <v>1</v>
      </c>
      <c r="AL185" s="12">
        <f t="shared" si="60"/>
        <v>1</v>
      </c>
      <c r="AM185" s="12">
        <f t="shared" si="61"/>
        <v>1</v>
      </c>
    </row>
    <row r="186" spans="1:39" ht="12" customHeight="1" x14ac:dyDescent="0.25">
      <c r="A186" s="5">
        <f t="shared" si="45"/>
        <v>0</v>
      </c>
      <c r="B186" s="5">
        <f t="shared" si="46"/>
        <v>0</v>
      </c>
      <c r="C186" s="14">
        <f t="shared" si="62"/>
        <v>82</v>
      </c>
      <c r="F186" s="241">
        <f>VLOOKUP(C186,Blad1!$A:$E,5,0)</f>
        <v>144</v>
      </c>
      <c r="G186" s="67" t="str">
        <f t="shared" si="63"/>
        <v/>
      </c>
      <c r="H186" s="4" t="str">
        <f>IF(G186="I",$K186,IF(G186="II",$K186-SUM(H$8:H185),IF(G186="III",$K186-SUM(H$8:H185),IF(G186="IV",$K186-SUM(H$8:H185),IF(G186="V",1-SUM(H$8:H185)," ")))))</f>
        <v xml:space="preserve"> </v>
      </c>
      <c r="I186" s="68" t="str">
        <f t="shared" si="47"/>
        <v/>
      </c>
      <c r="J186" s="43" t="str">
        <f>IF(I186="A",$K186,IF(I186="B",$K186-SUM(J$8:J185),IF(I186="C",$K186-SUM(J$8:J185),IF(I186="D",$K186-SUM(J$8:J185),IF(I186="E",1-SUM(J$8:J185)," ")))))</f>
        <v xml:space="preserve"> </v>
      </c>
      <c r="K186" s="1">
        <f>IF(C$4=0,0,(SUM(D$8:D186)/C$4))</f>
        <v>0</v>
      </c>
      <c r="L186" s="9" t="str">
        <f t="shared" si="48"/>
        <v xml:space="preserve"> </v>
      </c>
      <c r="M186" s="2" t="str">
        <f>IF(U186=2,K186,IF(W186=2,K186-SUM(M$8:M185),IF(X186=2,K186-SUM(M$8:M185),IF(X185=2,1-SUM(M$8:M185)," "))))</f>
        <v xml:space="preserve"> </v>
      </c>
      <c r="N186" s="1" t="str">
        <f t="shared" si="49"/>
        <v xml:space="preserve"> </v>
      </c>
      <c r="P186" s="3" t="str">
        <f>IF(O186="Plus",$K186,IF(O186="Basis",$K186-SUM(P$8:P185),IF(O186="Breedte",$K186-SUM(P$8:P185),IF(O185="Breedte",1-SUM(P$8:P185)," "))))</f>
        <v xml:space="preserve"> </v>
      </c>
      <c r="Q186" s="57" t="str">
        <f t="shared" si="64"/>
        <v/>
      </c>
      <c r="R186" s="179">
        <f t="shared" si="65"/>
        <v>144</v>
      </c>
      <c r="S186" s="12">
        <f t="shared" si="50"/>
        <v>82</v>
      </c>
      <c r="T186" s="18">
        <f t="shared" si="51"/>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2"/>
        <v>1</v>
      </c>
      <c r="Z186" s="12">
        <f t="shared" si="53"/>
        <v>1</v>
      </c>
      <c r="AA186" s="12">
        <f t="shared" si="54"/>
        <v>1</v>
      </c>
      <c r="AB186" s="12">
        <f t="shared" si="55"/>
        <v>1</v>
      </c>
      <c r="AD186" s="12">
        <f t="shared" si="56"/>
        <v>82</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59"/>
        <v>1</v>
      </c>
      <c r="AL186" s="12">
        <f t="shared" si="60"/>
        <v>1</v>
      </c>
      <c r="AM186" s="12">
        <f t="shared" si="61"/>
        <v>1</v>
      </c>
    </row>
    <row r="187" spans="1:39" ht="12" customHeight="1" x14ac:dyDescent="0.25">
      <c r="A187" s="5">
        <f t="shared" si="45"/>
        <v>0</v>
      </c>
      <c r="B187" s="5">
        <f t="shared" si="46"/>
        <v>0</v>
      </c>
      <c r="C187" s="14">
        <f t="shared" si="62"/>
        <v>81</v>
      </c>
      <c r="F187" s="241">
        <f>VLOOKUP(C187,Blad1!$A:$E,5,0)</f>
        <v>143</v>
      </c>
      <c r="G187" s="67" t="str">
        <f t="shared" si="63"/>
        <v/>
      </c>
      <c r="H187" s="4" t="str">
        <f>IF(G187="I",$K187,IF(G187="II",$K187-SUM(H$8:H186),IF(G187="III",$K187-SUM(H$8:H186),IF(G187="IV",$K187-SUM(H$8:H186),IF(G187="V",1-SUM(H$8:H186)," ")))))</f>
        <v xml:space="preserve"> </v>
      </c>
      <c r="I187" s="68" t="str">
        <f t="shared" si="47"/>
        <v/>
      </c>
      <c r="J187" s="43" t="str">
        <f>IF(I187="A",$K187,IF(I187="B",$K187-SUM(J$8:J186),IF(I187="C",$K187-SUM(J$8:J186),IF(I187="D",$K187-SUM(J$8:J186),IF(I187="E",1-SUM(J$8:J186)," ")))))</f>
        <v xml:space="preserve"> </v>
      </c>
      <c r="K187" s="1">
        <f>IF(C$4=0,0,(SUM(D$8:D187)/C$4))</f>
        <v>0</v>
      </c>
      <c r="L187" s="9" t="str">
        <f t="shared" si="48"/>
        <v xml:space="preserve"> </v>
      </c>
      <c r="M187" s="2" t="str">
        <f>IF(U187=2,K187,IF(W187=2,K187-SUM(M$8:M186),IF(X187=2,K187-SUM(M$8:M186),IF(X186=2,1-SUM(M$8:M186)," "))))</f>
        <v xml:space="preserve"> </v>
      </c>
      <c r="N187" s="1" t="str">
        <f t="shared" si="49"/>
        <v xml:space="preserve"> </v>
      </c>
      <c r="P187" s="3" t="str">
        <f>IF(O187="Plus",$K187,IF(O187="Basis",$K187-SUM(P$8:P186),IF(O187="Breedte",$K187-SUM(P$8:P186),IF(O186="Breedte",1-SUM(P$8:P186)," "))))</f>
        <v xml:space="preserve"> </v>
      </c>
      <c r="Q187" s="57" t="str">
        <f t="shared" si="64"/>
        <v/>
      </c>
      <c r="R187" s="179">
        <f t="shared" si="65"/>
        <v>143</v>
      </c>
      <c r="S187" s="12">
        <f t="shared" si="50"/>
        <v>81</v>
      </c>
      <c r="T187" s="18">
        <f t="shared" si="51"/>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2"/>
        <v>1</v>
      </c>
      <c r="Z187" s="12">
        <f t="shared" si="53"/>
        <v>1</v>
      </c>
      <c r="AA187" s="12">
        <f t="shared" si="54"/>
        <v>1</v>
      </c>
      <c r="AB187" s="12">
        <f t="shared" si="55"/>
        <v>1</v>
      </c>
      <c r="AD187" s="12">
        <f t="shared" si="56"/>
        <v>81</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59"/>
        <v>1</v>
      </c>
      <c r="AL187" s="12">
        <f t="shared" si="60"/>
        <v>1</v>
      </c>
      <c r="AM187" s="12">
        <f t="shared" si="61"/>
        <v>1</v>
      </c>
    </row>
    <row r="188" spans="1:39" ht="12" customHeight="1" x14ac:dyDescent="0.25">
      <c r="A188" s="5">
        <f t="shared" si="45"/>
        <v>0</v>
      </c>
      <c r="B188" s="5">
        <f t="shared" si="46"/>
        <v>0</v>
      </c>
      <c r="C188" s="14">
        <f t="shared" si="62"/>
        <v>80</v>
      </c>
      <c r="F188" s="241">
        <f>VLOOKUP(C188,Blad1!$A:$E,5,0)</f>
        <v>143</v>
      </c>
      <c r="G188" s="67" t="str">
        <f t="shared" si="63"/>
        <v/>
      </c>
      <c r="H188" s="4" t="str">
        <f>IF(G188="I",$K188,IF(G188="II",$K188-SUM(H$8:H187),IF(G188="III",$K188-SUM(H$8:H187),IF(G188="IV",$K188-SUM(H$8:H187),IF(G188="V",1-SUM(H$8:H187)," ")))))</f>
        <v xml:space="preserve"> </v>
      </c>
      <c r="I188" s="68" t="str">
        <f t="shared" si="47"/>
        <v/>
      </c>
      <c r="J188" s="43" t="str">
        <f>IF(I188="A",$K188,IF(I188="B",$K188-SUM(J$8:J187),IF(I188="C",$K188-SUM(J$8:J187),IF(I188="D",$K188-SUM(J$8:J187),IF(I188="E",1-SUM(J$8:J187)," ")))))</f>
        <v xml:space="preserve"> </v>
      </c>
      <c r="K188" s="1">
        <f>IF(C$4=0,0,(SUM(D$8:D188)/C$4))</f>
        <v>0</v>
      </c>
      <c r="L188" s="9" t="str">
        <f t="shared" si="48"/>
        <v xml:space="preserve"> </v>
      </c>
      <c r="M188" s="2" t="str">
        <f>IF(U188=2,K188,IF(W188=2,K188-SUM(M$8:M187),IF(X188=2,K188-SUM(M$8:M187),IF(X187=2,1-SUM(M$8:M187)," "))))</f>
        <v xml:space="preserve"> </v>
      </c>
      <c r="N188" s="1" t="str">
        <f t="shared" si="49"/>
        <v xml:space="preserve"> </v>
      </c>
      <c r="P188" s="3" t="str">
        <f>IF(O188="Plus",$K188,IF(O188="Basis",$K188-SUM(P$8:P187),IF(O188="Breedte",$K188-SUM(P$8:P187),IF(O187="Breedte",1-SUM(P$8:P187)," "))))</f>
        <v xml:space="preserve"> </v>
      </c>
      <c r="Q188" s="57" t="str">
        <f t="shared" si="64"/>
        <v/>
      </c>
      <c r="R188" s="179">
        <f t="shared" si="65"/>
        <v>143</v>
      </c>
      <c r="S188" s="12">
        <f t="shared" si="50"/>
        <v>80</v>
      </c>
      <c r="T188" s="18">
        <f t="shared" si="51"/>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2"/>
        <v>1</v>
      </c>
      <c r="Z188" s="12">
        <f t="shared" si="53"/>
        <v>1</v>
      </c>
      <c r="AA188" s="12">
        <f t="shared" si="54"/>
        <v>1</v>
      </c>
      <c r="AB188" s="12">
        <f t="shared" si="55"/>
        <v>1</v>
      </c>
      <c r="AD188" s="12">
        <f t="shared" si="56"/>
        <v>80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59"/>
        <v>1</v>
      </c>
      <c r="AL188" s="12">
        <f t="shared" si="60"/>
        <v>1</v>
      </c>
      <c r="AM188" s="12">
        <f t="shared" si="61"/>
        <v>1</v>
      </c>
    </row>
    <row r="189" spans="1:39" ht="12" customHeight="1" x14ac:dyDescent="0.25">
      <c r="A189" s="5">
        <f t="shared" si="45"/>
        <v>0</v>
      </c>
      <c r="B189" s="5">
        <f t="shared" si="46"/>
        <v>0</v>
      </c>
      <c r="C189" s="14">
        <f t="shared" si="62"/>
        <v>79</v>
      </c>
      <c r="F189" s="241">
        <f>VLOOKUP(C189,Blad1!$A:$E,5,0)</f>
        <v>142</v>
      </c>
      <c r="G189" s="67" t="str">
        <f t="shared" si="63"/>
        <v/>
      </c>
      <c r="H189" s="4" t="str">
        <f>IF(G189="I",$K189,IF(G189="II",$K189-SUM(H$8:H188),IF(G189="III",$K189-SUM(H$8:H188),IF(G189="IV",$K189-SUM(H$8:H188),IF(G189="V",1-SUM(H$8:H188)," ")))))</f>
        <v xml:space="preserve"> </v>
      </c>
      <c r="I189" s="68" t="str">
        <f t="shared" si="47"/>
        <v/>
      </c>
      <c r="J189" s="43" t="str">
        <f>IF(I189="A",$K189,IF(I189="B",$K189-SUM(J$8:J188),IF(I189="C",$K189-SUM(J$8:J188),IF(I189="D",$K189-SUM(J$8:J188),IF(I189="E",1-SUM(J$8:J188)," ")))))</f>
        <v xml:space="preserve"> </v>
      </c>
      <c r="K189" s="1">
        <f>IF(C$4=0,0,(SUM(D$8:D189)/C$4))</f>
        <v>0</v>
      </c>
      <c r="L189" s="9" t="str">
        <f t="shared" si="48"/>
        <v xml:space="preserve"> </v>
      </c>
      <c r="M189" s="2" t="str">
        <f>IF(U189=2,K189,IF(W189=2,K189-SUM(M$8:M188),IF(X189=2,K189-SUM(M$8:M188),IF(X188=2,1-SUM(M$8:M188)," "))))</f>
        <v xml:space="preserve"> </v>
      </c>
      <c r="N189" s="1" t="str">
        <f t="shared" si="49"/>
        <v xml:space="preserve"> </v>
      </c>
      <c r="P189" s="3" t="str">
        <f>IF(O189="Plus",$K189,IF(O189="Basis",$K189-SUM(P$8:P188),IF(O189="Breedte",$K189-SUM(P$8:P188),IF(O188="Breedte",1-SUM(P$8:P188)," "))))</f>
        <v xml:space="preserve"> </v>
      </c>
      <c r="Q189" s="57" t="str">
        <f t="shared" si="64"/>
        <v/>
      </c>
      <c r="R189" s="179">
        <f t="shared" si="65"/>
        <v>142</v>
      </c>
      <c r="S189" s="12">
        <f t="shared" si="50"/>
        <v>79</v>
      </c>
      <c r="T189" s="18">
        <f t="shared" si="51"/>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2"/>
        <v>1</v>
      </c>
      <c r="Z189" s="12">
        <f t="shared" si="53"/>
        <v>1</v>
      </c>
      <c r="AA189" s="12">
        <f t="shared" si="54"/>
        <v>1</v>
      </c>
      <c r="AB189" s="12">
        <f t="shared" si="55"/>
        <v>1</v>
      </c>
      <c r="AD189" s="12">
        <f t="shared" si="56"/>
        <v>79</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59"/>
        <v>1</v>
      </c>
      <c r="AL189" s="12">
        <f t="shared" si="60"/>
        <v>1</v>
      </c>
      <c r="AM189" s="12">
        <f t="shared" si="61"/>
        <v>1</v>
      </c>
    </row>
    <row r="190" spans="1:39" ht="12" customHeight="1" x14ac:dyDescent="0.25">
      <c r="A190" s="5">
        <f t="shared" si="45"/>
        <v>0</v>
      </c>
      <c r="B190" s="5">
        <f t="shared" si="46"/>
        <v>0</v>
      </c>
      <c r="C190" s="14">
        <f t="shared" si="62"/>
        <v>78</v>
      </c>
      <c r="F190" s="241">
        <f>VLOOKUP(C190,Blad1!$A:$E,5,0)</f>
        <v>142</v>
      </c>
      <c r="G190" s="67" t="str">
        <f t="shared" si="63"/>
        <v/>
      </c>
      <c r="H190" s="4" t="str">
        <f>IF(G190="I",$K190,IF(G190="II",$K190-SUM(H$8:H189),IF(G190="III",$K190-SUM(H$8:H189),IF(G190="IV",$K190-SUM(H$8:H189),IF(G190="V",1-SUM(H$8:H189)," ")))))</f>
        <v xml:space="preserve"> </v>
      </c>
      <c r="I190" s="68" t="str">
        <f t="shared" si="47"/>
        <v/>
      </c>
      <c r="J190" s="43" t="str">
        <f>IF(I190="A",$K190,IF(I190="B",$K190-SUM(J$8:J189),IF(I190="C",$K190-SUM(J$8:J189),IF(I190="D",$K190-SUM(J$8:J189),IF(I190="E",1-SUM(J$8:J189)," ")))))</f>
        <v xml:space="preserve"> </v>
      </c>
      <c r="K190" s="1">
        <f>IF(C$4=0,0,(SUM(D$8:D190)/C$4))</f>
        <v>0</v>
      </c>
      <c r="L190" s="9" t="str">
        <f t="shared" si="48"/>
        <v xml:space="preserve"> </v>
      </c>
      <c r="M190" s="2" t="str">
        <f>IF(U190=2,K190,IF(W190=2,K190-SUM(M$8:M189),IF(X190=2,K190-SUM(M$8:M189),IF(X189=2,1-SUM(M$8:M189)," "))))</f>
        <v xml:space="preserve"> </v>
      </c>
      <c r="N190" s="1" t="str">
        <f t="shared" si="49"/>
        <v xml:space="preserve"> </v>
      </c>
      <c r="P190" s="3" t="str">
        <f>IF(O190="Plus",$K190,IF(O190="Basis",$K190-SUM(P$8:P189),IF(O190="Breedte",$K190-SUM(P$8:P189),IF(O189="Breedte",1-SUM(P$8:P189)," "))))</f>
        <v xml:space="preserve"> </v>
      </c>
      <c r="Q190" s="57" t="str">
        <f t="shared" si="64"/>
        <v/>
      </c>
      <c r="R190" s="179">
        <f t="shared" si="65"/>
        <v>142</v>
      </c>
      <c r="S190" s="12">
        <f t="shared" si="50"/>
        <v>78</v>
      </c>
      <c r="T190" s="18">
        <f t="shared" si="51"/>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2"/>
        <v>1</v>
      </c>
      <c r="Z190" s="12">
        <f t="shared" si="53"/>
        <v>1</v>
      </c>
      <c r="AA190" s="12">
        <f t="shared" si="54"/>
        <v>1</v>
      </c>
      <c r="AB190" s="12">
        <f t="shared" si="55"/>
        <v>1</v>
      </c>
      <c r="AD190" s="12">
        <f t="shared" si="56"/>
        <v>78</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59"/>
        <v>1</v>
      </c>
      <c r="AL190" s="12">
        <f t="shared" si="60"/>
        <v>1</v>
      </c>
      <c r="AM190" s="12">
        <f t="shared" si="61"/>
        <v>1</v>
      </c>
    </row>
    <row r="191" spans="1:39" ht="12" customHeight="1" x14ac:dyDescent="0.25">
      <c r="A191" s="5">
        <f t="shared" si="45"/>
        <v>0</v>
      </c>
      <c r="B191" s="5">
        <f t="shared" si="46"/>
        <v>0</v>
      </c>
      <c r="C191" s="14">
        <f t="shared" si="62"/>
        <v>77</v>
      </c>
      <c r="F191" s="241">
        <f>VLOOKUP(C191,Blad1!$A:$E,5,0)</f>
        <v>141</v>
      </c>
      <c r="G191" s="67" t="str">
        <f t="shared" si="63"/>
        <v/>
      </c>
      <c r="H191" s="4" t="str">
        <f>IF(G191="I",$K191,IF(G191="II",$K191-SUM(H$8:H190),IF(G191="III",$K191-SUM(H$8:H190),IF(G191="IV",$K191-SUM(H$8:H190),IF(G191="V",1-SUM(H$8:H190)," ")))))</f>
        <v xml:space="preserve"> </v>
      </c>
      <c r="I191" s="68" t="str">
        <f t="shared" si="47"/>
        <v/>
      </c>
      <c r="J191" s="43" t="str">
        <f>IF(I191="A",$K191,IF(I191="B",$K191-SUM(J$8:J190),IF(I191="C",$K191-SUM(J$8:J190),IF(I191="D",$K191-SUM(J$8:J190),IF(I191="E",1-SUM(J$8:J190)," ")))))</f>
        <v xml:space="preserve"> </v>
      </c>
      <c r="K191" s="1">
        <f>IF(C$4=0,0,(SUM(D$8:D191)/C$4))</f>
        <v>0</v>
      </c>
      <c r="L191" s="9" t="str">
        <f t="shared" si="48"/>
        <v xml:space="preserve"> </v>
      </c>
      <c r="M191" s="2" t="str">
        <f>IF(U191=2,K191,IF(W191=2,K191-SUM(M$8:M190),IF(X191=2,K191-SUM(M$8:M190),IF(X190=2,1-SUM(M$8:M190)," "))))</f>
        <v xml:space="preserve"> </v>
      </c>
      <c r="N191" s="1" t="str">
        <f t="shared" si="49"/>
        <v xml:space="preserve"> </v>
      </c>
      <c r="P191" s="3" t="str">
        <f>IF(O191="Plus",$K191,IF(O191="Basis",$K191-SUM(P$8:P190),IF(O191="Breedte",$K191-SUM(P$8:P190),IF(O190="Breedte",1-SUM(P$8:P190)," "))))</f>
        <v xml:space="preserve"> </v>
      </c>
      <c r="Q191" s="57" t="str">
        <f t="shared" si="64"/>
        <v/>
      </c>
      <c r="R191" s="179">
        <f t="shared" si="65"/>
        <v>141</v>
      </c>
      <c r="S191" s="12">
        <f t="shared" si="50"/>
        <v>77</v>
      </c>
      <c r="T191" s="18">
        <f t="shared" si="51"/>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2"/>
        <v>1</v>
      </c>
      <c r="Z191" s="12">
        <f t="shared" si="53"/>
        <v>1</v>
      </c>
      <c r="AA191" s="12">
        <f t="shared" si="54"/>
        <v>1</v>
      </c>
      <c r="AB191" s="12">
        <f t="shared" si="55"/>
        <v>1</v>
      </c>
      <c r="AD191" s="12">
        <f t="shared" si="56"/>
        <v>77</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59"/>
        <v>1</v>
      </c>
      <c r="AL191" s="12">
        <f t="shared" si="60"/>
        <v>1</v>
      </c>
      <c r="AM191" s="12">
        <f t="shared" si="61"/>
        <v>1</v>
      </c>
    </row>
    <row r="192" spans="1:39" ht="12" customHeight="1" x14ac:dyDescent="0.25">
      <c r="A192" s="5">
        <f t="shared" si="45"/>
        <v>0</v>
      </c>
      <c r="B192" s="5">
        <f t="shared" si="46"/>
        <v>0</v>
      </c>
      <c r="C192" s="14">
        <f t="shared" si="62"/>
        <v>76</v>
      </c>
      <c r="F192" s="241">
        <f>VLOOKUP(C192,Blad1!$A:$E,5,0)</f>
        <v>141</v>
      </c>
      <c r="G192" s="67" t="str">
        <f t="shared" si="63"/>
        <v/>
      </c>
      <c r="H192" s="4" t="str">
        <f>IF(G192="I",$K192,IF(G192="II",$K192-SUM(H$8:H191),IF(G192="III",$K192-SUM(H$8:H191),IF(G192="IV",$K192-SUM(H$8:H191),IF(G192="V",1-SUM(H$8:H191)," ")))))</f>
        <v xml:space="preserve"> </v>
      </c>
      <c r="I192" s="68" t="str">
        <f t="shared" si="47"/>
        <v/>
      </c>
      <c r="J192" s="43" t="str">
        <f>IF(I192="A",$K192,IF(I192="B",$K192-SUM(J$8:J191),IF(I192="C",$K192-SUM(J$8:J191),IF(I192="D",$K192-SUM(J$8:J191),IF(I192="E",1-SUM(J$8:J191)," ")))))</f>
        <v xml:space="preserve"> </v>
      </c>
      <c r="K192" s="1">
        <f>IF(C$4=0,0,(SUM(D$8:D192)/C$4))</f>
        <v>0</v>
      </c>
      <c r="L192" s="9" t="str">
        <f t="shared" si="48"/>
        <v xml:space="preserve"> </v>
      </c>
      <c r="M192" s="2" t="str">
        <f>IF(U192=2,K192,IF(W192=2,K192-SUM(M$8:M191),IF(X192=2,K192-SUM(M$8:M191),IF(X191=2,1-SUM(M$8:M191)," "))))</f>
        <v xml:space="preserve"> </v>
      </c>
      <c r="N192" s="1" t="str">
        <f t="shared" si="49"/>
        <v xml:space="preserve"> </v>
      </c>
      <c r="P192" s="3" t="str">
        <f>IF(O192="Plus",$K192,IF(O192="Basis",$K192-SUM(P$8:P191),IF(O192="Breedte",$K192-SUM(P$8:P191),IF(O191="Breedte",1-SUM(P$8:P191)," "))))</f>
        <v xml:space="preserve"> </v>
      </c>
      <c r="Q192" s="57" t="str">
        <f t="shared" si="64"/>
        <v/>
      </c>
      <c r="R192" s="179">
        <f t="shared" si="65"/>
        <v>141</v>
      </c>
      <c r="S192" s="12">
        <f t="shared" si="50"/>
        <v>76</v>
      </c>
      <c r="T192" s="18">
        <f t="shared" si="51"/>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2"/>
        <v>1</v>
      </c>
      <c r="Z192" s="12">
        <f t="shared" si="53"/>
        <v>1</v>
      </c>
      <c r="AA192" s="12">
        <f t="shared" si="54"/>
        <v>1</v>
      </c>
      <c r="AB192" s="12">
        <f t="shared" si="55"/>
        <v>1</v>
      </c>
      <c r="AD192" s="12">
        <f t="shared" si="56"/>
        <v>76</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59"/>
        <v>1</v>
      </c>
      <c r="AL192" s="12">
        <f t="shared" si="60"/>
        <v>1</v>
      </c>
      <c r="AM192" s="12">
        <f t="shared" si="61"/>
        <v>1</v>
      </c>
    </row>
    <row r="193" spans="1:39" ht="12" customHeight="1" x14ac:dyDescent="0.25">
      <c r="A193" s="5">
        <f t="shared" si="45"/>
        <v>0</v>
      </c>
      <c r="B193" s="5">
        <f t="shared" si="46"/>
        <v>0</v>
      </c>
      <c r="C193" s="14">
        <f t="shared" si="62"/>
        <v>75</v>
      </c>
      <c r="F193" s="241">
        <f>VLOOKUP(C193,Blad1!$A:$E,5,0)</f>
        <v>140</v>
      </c>
      <c r="G193" s="67" t="str">
        <f t="shared" si="63"/>
        <v/>
      </c>
      <c r="H193" s="4" t="str">
        <f>IF(G193="I",$K193,IF(G193="II",$K193-SUM(H$8:H192),IF(G193="III",$K193-SUM(H$8:H192),IF(G193="IV",$K193-SUM(H$8:H192),IF(G193="V",1-SUM(H$8:H192)," ")))))</f>
        <v xml:space="preserve"> </v>
      </c>
      <c r="I193" s="68" t="str">
        <f t="shared" si="47"/>
        <v/>
      </c>
      <c r="J193" s="43" t="str">
        <f>IF(I193="A",$K193,IF(I193="B",$K193-SUM(J$8:J192),IF(I193="C",$K193-SUM(J$8:J192),IF(I193="D",$K193-SUM(J$8:J192),IF(I193="E",1-SUM(J$8:J192)," ")))))</f>
        <v xml:space="preserve"> </v>
      </c>
      <c r="K193" s="1">
        <f>IF(C$4=0,0,(SUM(D$8:D193)/C$4))</f>
        <v>0</v>
      </c>
      <c r="L193" s="9" t="str">
        <f t="shared" si="48"/>
        <v xml:space="preserve"> </v>
      </c>
      <c r="M193" s="2" t="str">
        <f>IF(U193=2,K193,IF(W193=2,K193-SUM(M$8:M192),IF(X193=2,K193-SUM(M$8:M192),IF(X192=2,1-SUM(M$8:M192)," "))))</f>
        <v xml:space="preserve"> </v>
      </c>
      <c r="N193" s="1" t="str">
        <f t="shared" si="49"/>
        <v xml:space="preserve"> </v>
      </c>
      <c r="P193" s="3" t="str">
        <f>IF(O193="Plus",$K193,IF(O193="Basis",$K193-SUM(P$8:P192),IF(O193="Breedte",$K193-SUM(P$8:P192),IF(O192="Breedte",1-SUM(P$8:P192)," "))))</f>
        <v xml:space="preserve"> </v>
      </c>
      <c r="Q193" s="57" t="str">
        <f t="shared" si="64"/>
        <v/>
      </c>
      <c r="R193" s="179">
        <f t="shared" si="65"/>
        <v>140</v>
      </c>
      <c r="S193" s="12">
        <f t="shared" si="50"/>
        <v>75</v>
      </c>
      <c r="T193" s="18">
        <f t="shared" si="51"/>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2"/>
        <v>1</v>
      </c>
      <c r="Z193" s="12">
        <f t="shared" si="53"/>
        <v>1</v>
      </c>
      <c r="AA193" s="12">
        <f t="shared" si="54"/>
        <v>1</v>
      </c>
      <c r="AB193" s="12">
        <f t="shared" si="55"/>
        <v>1</v>
      </c>
      <c r="AD193" s="12">
        <f t="shared" si="56"/>
        <v>75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59"/>
        <v>1</v>
      </c>
      <c r="AL193" s="12">
        <f t="shared" si="60"/>
        <v>1</v>
      </c>
      <c r="AM193" s="12">
        <f t="shared" si="61"/>
        <v>1</v>
      </c>
    </row>
    <row r="194" spans="1:39" ht="12" customHeight="1" x14ac:dyDescent="0.25">
      <c r="A194" s="5">
        <f t="shared" si="45"/>
        <v>0</v>
      </c>
      <c r="B194" s="5">
        <f t="shared" si="46"/>
        <v>0</v>
      </c>
      <c r="C194" s="14">
        <f t="shared" si="62"/>
        <v>74</v>
      </c>
      <c r="F194" s="241">
        <f>VLOOKUP(C194,Blad1!$A:$E,5,0)</f>
        <v>139</v>
      </c>
      <c r="G194" s="67" t="str">
        <f t="shared" si="63"/>
        <v/>
      </c>
      <c r="H194" s="4" t="str">
        <f>IF(G194="I",$K194,IF(G194="II",$K194-SUM(H$8:H193),IF(G194="III",$K194-SUM(H$8:H193),IF(G194="IV",$K194-SUM(H$8:H193),IF(G194="V",1-SUM(H$8:H193)," ")))))</f>
        <v xml:space="preserve"> </v>
      </c>
      <c r="I194" s="68" t="str">
        <f t="shared" si="47"/>
        <v/>
      </c>
      <c r="J194" s="43" t="str">
        <f>IF(I194="A",$K194,IF(I194="B",$K194-SUM(J$8:J193),IF(I194="C",$K194-SUM(J$8:J193),IF(I194="D",$K194-SUM(J$8:J193),IF(I194="E",1-SUM(J$8:J193)," ")))))</f>
        <v xml:space="preserve"> </v>
      </c>
      <c r="K194" s="1">
        <f>IF(C$4=0,0,(SUM(D$8:D194)/C$4))</f>
        <v>0</v>
      </c>
      <c r="L194" s="9" t="str">
        <f t="shared" si="48"/>
        <v xml:space="preserve"> </v>
      </c>
      <c r="M194" s="2" t="str">
        <f>IF(U194=2,K194,IF(W194=2,K194-SUM(M$8:M193),IF(X194=2,K194-SUM(M$8:M193),IF(X193=2,1-SUM(M$8:M193)," "))))</f>
        <v xml:space="preserve"> </v>
      </c>
      <c r="N194" s="1" t="str">
        <f t="shared" si="49"/>
        <v xml:space="preserve"> </v>
      </c>
      <c r="P194" s="3" t="str">
        <f>IF(O194="Plus",$K194,IF(O194="Basis",$K194-SUM(P$8:P193),IF(O194="Breedte",$K194-SUM(P$8:P193),IF(O193="Breedte",1-SUM(P$8:P193)," "))))</f>
        <v xml:space="preserve"> </v>
      </c>
      <c r="Q194" s="57" t="str">
        <f t="shared" si="64"/>
        <v/>
      </c>
      <c r="R194" s="179">
        <f t="shared" si="65"/>
        <v>139</v>
      </c>
      <c r="S194" s="12">
        <f t="shared" si="50"/>
        <v>74</v>
      </c>
      <c r="T194" s="18">
        <f t="shared" si="51"/>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2"/>
        <v>1</v>
      </c>
      <c r="Z194" s="12">
        <f t="shared" si="53"/>
        <v>1</v>
      </c>
      <c r="AA194" s="12">
        <f t="shared" si="54"/>
        <v>1</v>
      </c>
      <c r="AB194" s="12">
        <f t="shared" si="55"/>
        <v>1</v>
      </c>
      <c r="AD194" s="12">
        <f t="shared" si="56"/>
        <v>74</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59"/>
        <v>1</v>
      </c>
      <c r="AL194" s="12">
        <f t="shared" si="60"/>
        <v>1</v>
      </c>
      <c r="AM194" s="12">
        <f t="shared" si="61"/>
        <v>1</v>
      </c>
    </row>
    <row r="195" spans="1:39" ht="12" customHeight="1" x14ac:dyDescent="0.25">
      <c r="A195" s="5">
        <f t="shared" si="45"/>
        <v>0</v>
      </c>
      <c r="B195" s="5">
        <f t="shared" si="46"/>
        <v>0</v>
      </c>
      <c r="C195" s="14">
        <f t="shared" si="62"/>
        <v>73</v>
      </c>
      <c r="F195" s="241">
        <f>VLOOKUP(C195,Blad1!$A:$E,5,0)</f>
        <v>139</v>
      </c>
      <c r="G195" s="67" t="str">
        <f t="shared" si="63"/>
        <v/>
      </c>
      <c r="H195" s="4" t="str">
        <f>IF(G195="I",$K195,IF(G195="II",$K195-SUM(H$8:H194),IF(G195="III",$K195-SUM(H$8:H194),IF(G195="IV",$K195-SUM(H$8:H194),IF(G195="V",1-SUM(H$8:H194)," ")))))</f>
        <v xml:space="preserve"> </v>
      </c>
      <c r="I195" s="68" t="str">
        <f t="shared" si="47"/>
        <v/>
      </c>
      <c r="J195" s="43" t="str">
        <f>IF(I195="A",$K195,IF(I195="B",$K195-SUM(J$8:J194),IF(I195="C",$K195-SUM(J$8:J194),IF(I195="D",$K195-SUM(J$8:J194),IF(I195="E",1-SUM(J$8:J194)," ")))))</f>
        <v xml:space="preserve"> </v>
      </c>
      <c r="K195" s="1">
        <f>IF(C$4=0,0,(SUM(D$8:D195)/C$4))</f>
        <v>0</v>
      </c>
      <c r="L195" s="9" t="str">
        <f t="shared" si="48"/>
        <v xml:space="preserve"> </v>
      </c>
      <c r="M195" s="2" t="str">
        <f>IF(U195=2,K195,IF(W195=2,K195-SUM(M$8:M194),IF(X195=2,K195-SUM(M$8:M194),IF(X194=2,1-SUM(M$8:M194)," "))))</f>
        <v xml:space="preserve"> </v>
      </c>
      <c r="N195" s="1" t="str">
        <f t="shared" si="49"/>
        <v xml:space="preserve"> </v>
      </c>
      <c r="P195" s="3" t="str">
        <f>IF(O195="Plus",$K195,IF(O195="Basis",$K195-SUM(P$8:P194),IF(O195="Breedte",$K195-SUM(P$8:P194),IF(O194="Breedte",1-SUM(P$8:P194)," "))))</f>
        <v xml:space="preserve"> </v>
      </c>
      <c r="Q195" s="57" t="str">
        <f t="shared" si="64"/>
        <v/>
      </c>
      <c r="R195" s="179">
        <f t="shared" si="65"/>
        <v>139</v>
      </c>
      <c r="S195" s="12">
        <f t="shared" si="50"/>
        <v>73</v>
      </c>
      <c r="T195" s="18">
        <f t="shared" si="51"/>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2"/>
        <v>1</v>
      </c>
      <c r="Z195" s="12">
        <f t="shared" si="53"/>
        <v>1</v>
      </c>
      <c r="AA195" s="12">
        <f t="shared" si="54"/>
        <v>1</v>
      </c>
      <c r="AB195" s="12">
        <f t="shared" si="55"/>
        <v>1</v>
      </c>
      <c r="AD195" s="12">
        <f t="shared" si="56"/>
        <v>73</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59"/>
        <v>1</v>
      </c>
      <c r="AL195" s="12">
        <f t="shared" si="60"/>
        <v>1</v>
      </c>
      <c r="AM195" s="12">
        <f t="shared" si="61"/>
        <v>1</v>
      </c>
    </row>
    <row r="196" spans="1:39" ht="12" customHeight="1" x14ac:dyDescent="0.25">
      <c r="A196" s="5">
        <f t="shared" si="45"/>
        <v>0</v>
      </c>
      <c r="B196" s="5">
        <f t="shared" si="46"/>
        <v>0</v>
      </c>
      <c r="C196" s="14">
        <f t="shared" si="62"/>
        <v>72</v>
      </c>
      <c r="F196" s="241">
        <f>VLOOKUP(C196,Blad1!$A:$E,5,0)</f>
        <v>138</v>
      </c>
      <c r="G196" s="67" t="str">
        <f t="shared" si="63"/>
        <v/>
      </c>
      <c r="H196" s="4" t="str">
        <f>IF(G196="I",$K196,IF(G196="II",$K196-SUM(H$8:H195),IF(G196="III",$K196-SUM(H$8:H195),IF(G196="IV",$K196-SUM(H$8:H195),IF(G196="V",1-SUM(H$8:H195)," ")))))</f>
        <v xml:space="preserve"> </v>
      </c>
      <c r="I196" s="68" t="str">
        <f t="shared" si="47"/>
        <v/>
      </c>
      <c r="J196" s="43" t="str">
        <f>IF(I196="A",$K196,IF(I196="B",$K196-SUM(J$8:J195),IF(I196="C",$K196-SUM(J$8:J195),IF(I196="D",$K196-SUM(J$8:J195),IF(I196="E",1-SUM(J$8:J195)," ")))))</f>
        <v xml:space="preserve"> </v>
      </c>
      <c r="K196" s="1">
        <f>IF(C$4=0,0,(SUM(D$8:D196)/C$4))</f>
        <v>0</v>
      </c>
      <c r="L196" s="9" t="str">
        <f t="shared" si="48"/>
        <v xml:space="preserve"> </v>
      </c>
      <c r="M196" s="2" t="str">
        <f>IF(U196=2,K196,IF(W196=2,K196-SUM(M$8:M195),IF(X196=2,K196-SUM(M$8:M195),IF(X195=2,1-SUM(M$8:M195)," "))))</f>
        <v xml:space="preserve"> </v>
      </c>
      <c r="N196" s="1" t="str">
        <f t="shared" si="49"/>
        <v xml:space="preserve"> </v>
      </c>
      <c r="P196" s="3" t="str">
        <f>IF(O196="Plus",$K196,IF(O196="Basis",$K196-SUM(P$8:P195),IF(O196="Breedte",$K196-SUM(P$8:P195),IF(O195="Breedte",1-SUM(P$8:P195)," "))))</f>
        <v xml:space="preserve"> </v>
      </c>
      <c r="Q196" s="57" t="str">
        <f t="shared" si="64"/>
        <v/>
      </c>
      <c r="R196" s="179">
        <f t="shared" si="65"/>
        <v>138</v>
      </c>
      <c r="S196" s="12">
        <f t="shared" si="50"/>
        <v>72</v>
      </c>
      <c r="T196" s="18">
        <f t="shared" si="51"/>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2"/>
        <v>1</v>
      </c>
      <c r="Z196" s="12">
        <f t="shared" si="53"/>
        <v>1</v>
      </c>
      <c r="AA196" s="12">
        <f t="shared" si="54"/>
        <v>1</v>
      </c>
      <c r="AB196" s="12">
        <f t="shared" si="55"/>
        <v>1</v>
      </c>
      <c r="AD196" s="12">
        <f t="shared" si="56"/>
        <v>72</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59"/>
        <v>1</v>
      </c>
      <c r="AL196" s="12">
        <f t="shared" si="60"/>
        <v>1</v>
      </c>
      <c r="AM196" s="12">
        <f t="shared" si="61"/>
        <v>1</v>
      </c>
    </row>
    <row r="197" spans="1:39" ht="12" customHeight="1" x14ac:dyDescent="0.25">
      <c r="A197" s="5">
        <f t="shared" si="45"/>
        <v>0</v>
      </c>
      <c r="B197" s="5">
        <f t="shared" si="46"/>
        <v>0</v>
      </c>
      <c r="C197" s="14">
        <f t="shared" si="62"/>
        <v>71</v>
      </c>
      <c r="F197" s="241">
        <f>VLOOKUP(C197,Blad1!$A:$E,5,0)</f>
        <v>138</v>
      </c>
      <c r="G197" s="67" t="str">
        <f t="shared" si="63"/>
        <v/>
      </c>
      <c r="H197" s="4" t="str">
        <f>IF(G197="I",$K197,IF(G197="II",$K197-SUM(H$8:H196),IF(G197="III",$K197-SUM(H$8:H196),IF(G197="IV",$K197-SUM(H$8:H196),IF(G197="V",1-SUM(H$8:H196)," ")))))</f>
        <v xml:space="preserve"> </v>
      </c>
      <c r="I197" s="68" t="str">
        <f t="shared" si="47"/>
        <v/>
      </c>
      <c r="J197" s="43" t="str">
        <f>IF(I197="A",$K197,IF(I197="B",$K197-SUM(J$8:J196),IF(I197="C",$K197-SUM(J$8:J196),IF(I197="D",$K197-SUM(J$8:J196),IF(I197="E",1-SUM(J$8:J196)," ")))))</f>
        <v xml:space="preserve"> </v>
      </c>
      <c r="K197" s="1">
        <f>IF(C$4=0,0,(SUM(D$8:D197)/C$4))</f>
        <v>0</v>
      </c>
      <c r="L197" s="9" t="str">
        <f t="shared" si="48"/>
        <v xml:space="preserve"> </v>
      </c>
      <c r="M197" s="2" t="str">
        <f>IF(U197=2,K197,IF(W197=2,K197-SUM(M$8:M196),IF(X197=2,K197-SUM(M$8:M196),IF(X196=2,1-SUM(M$8:M196)," "))))</f>
        <v xml:space="preserve"> </v>
      </c>
      <c r="N197" s="1" t="str">
        <f t="shared" si="49"/>
        <v xml:space="preserve"> </v>
      </c>
      <c r="P197" s="3" t="str">
        <f>IF(O197="Plus",$K197,IF(O197="Basis",$K197-SUM(P$8:P196),IF(O197="Breedte",$K197-SUM(P$8:P196),IF(O196="Breedte",1-SUM(P$8:P196)," "))))</f>
        <v xml:space="preserve"> </v>
      </c>
      <c r="Q197" s="57" t="str">
        <f t="shared" si="64"/>
        <v/>
      </c>
      <c r="R197" s="179">
        <f t="shared" si="65"/>
        <v>138</v>
      </c>
      <c r="S197" s="12">
        <f t="shared" si="50"/>
        <v>71</v>
      </c>
      <c r="T197" s="18">
        <f t="shared" si="51"/>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2"/>
        <v>1</v>
      </c>
      <c r="Z197" s="12">
        <f t="shared" si="53"/>
        <v>1</v>
      </c>
      <c r="AA197" s="12">
        <f t="shared" si="54"/>
        <v>1</v>
      </c>
      <c r="AB197" s="12">
        <f t="shared" si="55"/>
        <v>1</v>
      </c>
      <c r="AD197" s="12">
        <f t="shared" si="56"/>
        <v>71</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59"/>
        <v>1</v>
      </c>
      <c r="AL197" s="12">
        <f t="shared" si="60"/>
        <v>1</v>
      </c>
      <c r="AM197" s="12">
        <f t="shared" si="61"/>
        <v>1</v>
      </c>
    </row>
    <row r="198" spans="1:39" ht="12" customHeight="1" x14ac:dyDescent="0.25">
      <c r="A198" s="5">
        <f t="shared" si="45"/>
        <v>0</v>
      </c>
      <c r="B198" s="5">
        <f t="shared" si="46"/>
        <v>0</v>
      </c>
      <c r="C198" s="14">
        <f t="shared" si="62"/>
        <v>70</v>
      </c>
      <c r="F198" s="241">
        <f>VLOOKUP(C198,Blad1!$A:$E,5,0)</f>
        <v>137</v>
      </c>
      <c r="G198" s="67" t="str">
        <f t="shared" si="63"/>
        <v/>
      </c>
      <c r="H198" s="4" t="str">
        <f>IF(G198="I",$K198,IF(G198="II",$K198-SUM(H$8:H197),IF(G198="III",$K198-SUM(H$8:H197),IF(G198="IV",$K198-SUM(H$8:H197),IF(G198="V",1-SUM(H$8:H197)," ")))))</f>
        <v xml:space="preserve"> </v>
      </c>
      <c r="I198" s="68" t="str">
        <f t="shared" si="47"/>
        <v/>
      </c>
      <c r="J198" s="43" t="str">
        <f>IF(I198="A",$K198,IF(I198="B",$K198-SUM(J$8:J197),IF(I198="C",$K198-SUM(J$8:J197),IF(I198="D",$K198-SUM(J$8:J197),IF(I198="E",1-SUM(J$8:J197)," ")))))</f>
        <v xml:space="preserve"> </v>
      </c>
      <c r="K198" s="1">
        <f>IF(C$4=0,0,(SUM(D$8:D198)/C$4))</f>
        <v>0</v>
      </c>
      <c r="L198" s="9" t="str">
        <f t="shared" si="48"/>
        <v xml:space="preserve"> </v>
      </c>
      <c r="M198" s="2" t="str">
        <f>IF(U198=2,K198,IF(W198=2,K198-SUM(M$8:M197),IF(X198=2,K198-SUM(M$8:M197),IF(X197=2,1-SUM(M$8:M197)," "))))</f>
        <v xml:space="preserve"> </v>
      </c>
      <c r="N198" s="1" t="str">
        <f t="shared" si="49"/>
        <v xml:space="preserve"> </v>
      </c>
      <c r="P198" s="3" t="str">
        <f>IF(O198="Plus",$K198,IF(O198="Basis",$K198-SUM(P$8:P197),IF(O198="Breedte",$K198-SUM(P$8:P197),IF(O197="Breedte",1-SUM(P$8:P197)," "))))</f>
        <v xml:space="preserve"> </v>
      </c>
      <c r="Q198" s="57" t="str">
        <f t="shared" si="64"/>
        <v/>
      </c>
      <c r="R198" s="179">
        <f t="shared" si="65"/>
        <v>137</v>
      </c>
      <c r="S198" s="12">
        <f t="shared" si="50"/>
        <v>70</v>
      </c>
      <c r="T198" s="18">
        <f t="shared" si="51"/>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2"/>
        <v>1</v>
      </c>
      <c r="Z198" s="12">
        <f t="shared" si="53"/>
        <v>1</v>
      </c>
      <c r="AA198" s="12">
        <f t="shared" si="54"/>
        <v>1</v>
      </c>
      <c r="AB198" s="12">
        <f t="shared" si="55"/>
        <v>1</v>
      </c>
      <c r="AD198" s="12">
        <f t="shared" si="56"/>
        <v>70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59"/>
        <v>1</v>
      </c>
      <c r="AL198" s="12">
        <f t="shared" si="60"/>
        <v>1</v>
      </c>
      <c r="AM198" s="12">
        <f t="shared" si="61"/>
        <v>1</v>
      </c>
    </row>
    <row r="199" spans="1:39" ht="12" customHeight="1" x14ac:dyDescent="0.25">
      <c r="A199" s="5">
        <f t="shared" si="45"/>
        <v>0</v>
      </c>
      <c r="B199" s="5">
        <f t="shared" si="46"/>
        <v>0</v>
      </c>
      <c r="C199" s="14">
        <f t="shared" si="62"/>
        <v>69</v>
      </c>
      <c r="F199" s="241">
        <f>VLOOKUP(C199,Blad1!$A:$E,5,0)</f>
        <v>137</v>
      </c>
      <c r="G199" s="67" t="str">
        <f t="shared" si="63"/>
        <v/>
      </c>
      <c r="H199" s="4" t="str">
        <f>IF(G199="I",$K199,IF(G199="II",$K199-SUM(H$8:H198),IF(G199="III",$K199-SUM(H$8:H198),IF(G199="IV",$K199-SUM(H$8:H198),IF(G199="V",1-SUM(H$8:H198)," ")))))</f>
        <v xml:space="preserve"> </v>
      </c>
      <c r="I199" s="68" t="str">
        <f t="shared" si="47"/>
        <v/>
      </c>
      <c r="J199" s="43" t="str">
        <f>IF(I199="A",$K199,IF(I199="B",$K199-SUM(J$8:J198),IF(I199="C",$K199-SUM(J$8:J198),IF(I199="D",$K199-SUM(J$8:J198),IF(I199="E",1-SUM(J$8:J198)," ")))))</f>
        <v xml:space="preserve"> </v>
      </c>
      <c r="K199" s="1">
        <f>IF(C$4=0,0,(SUM(D$8:D199)/C$4))</f>
        <v>0</v>
      </c>
      <c r="L199" s="9" t="str">
        <f t="shared" si="48"/>
        <v xml:space="preserve"> </v>
      </c>
      <c r="M199" s="2" t="str">
        <f>IF(U199=2,K199,IF(W199=2,K199-SUM(M$8:M198),IF(X199=2,K199-SUM(M$8:M198),IF(X198=2,1-SUM(M$8:M198)," "))))</f>
        <v xml:space="preserve"> </v>
      </c>
      <c r="N199" s="1" t="str">
        <f t="shared" si="49"/>
        <v xml:space="preserve"> </v>
      </c>
      <c r="P199" s="3" t="str">
        <f>IF(O199="Plus",$K199,IF(O199="Basis",$K199-SUM(P$8:P198),IF(O199="Breedte",$K199-SUM(P$8:P198),IF(O198="Breedte",1-SUM(P$8:P198)," "))))</f>
        <v xml:space="preserve"> </v>
      </c>
      <c r="Q199" s="57" t="str">
        <f t="shared" si="64"/>
        <v/>
      </c>
      <c r="R199" s="179">
        <f t="shared" si="65"/>
        <v>137</v>
      </c>
      <c r="S199" s="12">
        <f t="shared" si="50"/>
        <v>69</v>
      </c>
      <c r="T199" s="18">
        <f t="shared" si="51"/>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2"/>
        <v>1</v>
      </c>
      <c r="Z199" s="12">
        <f t="shared" si="53"/>
        <v>1</v>
      </c>
      <c r="AA199" s="12">
        <f t="shared" si="54"/>
        <v>1</v>
      </c>
      <c r="AB199" s="12">
        <f t="shared" si="55"/>
        <v>1</v>
      </c>
      <c r="AD199" s="12">
        <f t="shared" si="56"/>
        <v>69</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59"/>
        <v>1</v>
      </c>
      <c r="AL199" s="12">
        <f t="shared" si="60"/>
        <v>1</v>
      </c>
      <c r="AM199" s="12">
        <f t="shared" si="61"/>
        <v>1</v>
      </c>
    </row>
    <row r="200" spans="1:39" ht="12" customHeight="1" x14ac:dyDescent="0.25">
      <c r="A200" s="5">
        <f t="shared" ref="A200:A250" si="66">IF(I200="A",25,IF(I200="B",25,IF(I200="C",25,IF(I200="D",15,IF(I200="E",10,0)))))</f>
        <v>0</v>
      </c>
      <c r="B200" s="5">
        <f t="shared" ref="B200:B250" si="67">IF(G200="I",20,IF(G200="II",20,IF(G200="III",20,IF(G200="IV",20,IF(G200="V",20,0)))))</f>
        <v>0</v>
      </c>
      <c r="C200" s="14">
        <f t="shared" si="62"/>
        <v>68</v>
      </c>
      <c r="F200" s="241">
        <f>VLOOKUP(C200,Blad1!$A:$E,5,0)</f>
        <v>136</v>
      </c>
      <c r="G200" s="67" t="str">
        <f t="shared" si="63"/>
        <v/>
      </c>
      <c r="H200" s="4" t="str">
        <f>IF(G200="I",$K200,IF(G200="II",$K200-SUM(H$8:H199),IF(G200="III",$K200-SUM(H$8:H199),IF(G200="IV",$K200-SUM(H$8:H199),IF(G200="V",1-SUM(H$8:H199)," ")))))</f>
        <v xml:space="preserve"> </v>
      </c>
      <c r="I200" s="68" t="str">
        <f t="shared" ref="I200:I212" si="68">IF(C200=67,"A",IF(C200=57,"B",IF(C200=47,"C",IF(C200=38,"D",IF(C200=0,"E","")))))</f>
        <v/>
      </c>
      <c r="J200" s="43" t="str">
        <f>IF(I200="A",$K200,IF(I200="B",$K200-SUM(J$8:J199),IF(I200="C",$K200-SUM(J$8:J199),IF(I200="D",$K200-SUM(J$8:J199),IF(I200="E",1-SUM(J$8:J199)," ")))))</f>
        <v xml:space="preserve"> </v>
      </c>
      <c r="K200" s="1">
        <f>IF(C$4=0,0,(SUM(D$8:D200)/C$4))</f>
        <v>0</v>
      </c>
      <c r="L200" s="9" t="str">
        <f t="shared" ref="L200:L242" si="69">IF(U200=2,"Plus",IF(W200=2,"Basis",IF(X200=2,"Breedte"," ")))</f>
        <v xml:space="preserve"> </v>
      </c>
      <c r="M200" s="2" t="str">
        <f>IF(U200=2,K200,IF(W200=2,K200-SUM(M$8:M199),IF(X200=2,K200-SUM(M$8:M199),IF(X199=2,1-SUM(M$8:M199)," "))))</f>
        <v xml:space="preserve"> </v>
      </c>
      <c r="N200" s="1" t="str">
        <f t="shared" ref="N200:N208" si="70">IF(OR(O200="Plus",O200="Basis",O200="Breedte"),K200," ")</f>
        <v xml:space="preserve"> </v>
      </c>
      <c r="P200" s="3" t="str">
        <f>IF(O200="Plus",$K200,IF(O200="Basis",$K200-SUM(P$8:P199),IF(O200="Breedte",$K200-SUM(P$8:P199),IF(O199="Breedte",1-SUM(P$8:P199)," "))))</f>
        <v xml:space="preserve"> </v>
      </c>
      <c r="Q200" s="57" t="str">
        <f t="shared" si="64"/>
        <v/>
      </c>
      <c r="R200" s="179">
        <f t="shared" si="65"/>
        <v>136</v>
      </c>
      <c r="S200" s="12">
        <f t="shared" ref="S200:S208" si="71">C200</f>
        <v>68</v>
      </c>
      <c r="T200" s="18">
        <f t="shared" ref="T200:T208" si="72">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3">IF(D200=0,1,ABS(K200-0.2))</f>
        <v>1</v>
      </c>
      <c r="Z200" s="12">
        <f t="shared" ref="Z200:Z208" si="74">IF(D200=0,1,ABS(K200-0.5))</f>
        <v>1</v>
      </c>
      <c r="AA200" s="12">
        <f t="shared" ref="AA200:AA208" si="75">IF(D200=0,1,ABS(K200-0.8))</f>
        <v>1</v>
      </c>
      <c r="AB200" s="12">
        <f t="shared" ref="AB200:AB208" si="76">IF(D200=0,1,ABS(K200-1))</f>
        <v>1</v>
      </c>
      <c r="AD200" s="12">
        <f t="shared" ref="AD200:AD208" si="77">S200</f>
        <v>68</v>
      </c>
      <c r="AE200" s="18">
        <f t="shared" ref="AE200:AE215" si="78">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79">IF(AE200=0,1,ABS(AH200-0.25))</f>
        <v>1</v>
      </c>
      <c r="AK200" s="12">
        <f t="shared" ref="AK200:AK208" si="80">IF(T200=0,1,ABS(W200-0.5))</f>
        <v>1</v>
      </c>
      <c r="AL200" s="12">
        <f t="shared" ref="AL200:AL208" si="81">IF(T200=0,1,ABS(W200-0.75))</f>
        <v>1</v>
      </c>
      <c r="AM200" s="12">
        <f t="shared" ref="AM200:AM208" si="82">IF(T200=0,1,ABS(W200-0.9))</f>
        <v>1</v>
      </c>
    </row>
    <row r="201" spans="1:39" ht="12" customHeight="1" x14ac:dyDescent="0.25">
      <c r="A201" s="5">
        <f t="shared" si="66"/>
        <v>25</v>
      </c>
      <c r="B201" s="5">
        <f t="shared" si="67"/>
        <v>0</v>
      </c>
      <c r="C201" s="14">
        <f t="shared" ref="C201:C237" si="83">C200-1</f>
        <v>67</v>
      </c>
      <c r="F201" s="241">
        <f>VLOOKUP(C201,Blad1!$A:$E,5,0)</f>
        <v>136</v>
      </c>
      <c r="G201" s="67" t="str">
        <f t="shared" ref="G201:G239" si="84">IF(C201=205,"I",IF(C201=189,"II",IF(C201=175,"III",IF(C201=159,"IV",IF(C201=31,"V","")))))</f>
        <v/>
      </c>
      <c r="H201" s="4" t="str">
        <f>IF(G201="I",$K201,IF(G201="II",$K201-SUM(H$8:H200),IF(G201="III",$K201-SUM(H$8:H200),IF(G201="IV",$K201-SUM(H$8:H200),IF(G201="V",1-SUM(H$8:H200)," ")))))</f>
        <v xml:space="preserve"> </v>
      </c>
      <c r="I201" s="68" t="str">
        <f t="shared" si="68"/>
        <v>A</v>
      </c>
      <c r="J201" s="43">
        <f>IF(I201="A",$K201,IF(I201="B",$K201-SUM(J$8:J200),IF(I201="C",$K201-SUM(J$8:J200),IF(I201="D",$K201-SUM(J$8:J200),IF(I201="E",1-SUM(J$8:J200)," ")))))</f>
        <v>0</v>
      </c>
      <c r="K201" s="1">
        <f>IF(C$4=0,0,(SUM(D$8:D201)/C$4))</f>
        <v>0</v>
      </c>
      <c r="L201" s="9" t="str">
        <f t="shared" si="69"/>
        <v xml:space="preserve"> </v>
      </c>
      <c r="M201" s="2" t="str">
        <f>IF(U201=2,K201,IF(W201=2,K201-SUM(M$8:M200),IF(X201=2,K201-SUM(M$8:M200),IF(X200=2,1-SUM(M$8:M200)," "))))</f>
        <v xml:space="preserve"> </v>
      </c>
      <c r="N201" s="1" t="str">
        <f t="shared" si="70"/>
        <v xml:space="preserve"> </v>
      </c>
      <c r="P201" s="3" t="str">
        <f>IF(O201="Plus",$K201,IF(O201="Basis",$K201-SUM(P$8:P200),IF(O201="Breedte",$K201-SUM(P$8:P200),IF(O200="Breedte",1-SUM(P$8:P200)," "))))</f>
        <v xml:space="preserve"> </v>
      </c>
      <c r="Q201" s="57" t="str">
        <f t="shared" ref="Q201:Q264" si="85">IF(L200="plus",IF(E201=0,"",CONCATENATE(E201,", ")),IF(L200="basis",IF(E201=0,"",CONCATENATE(E201,", ")),CONCATENATE(Q200,IF(E201=0,"",CONCATENATE(E201,", ")))))</f>
        <v/>
      </c>
      <c r="R201" s="179"/>
      <c r="S201" s="12">
        <f t="shared" si="71"/>
        <v>67</v>
      </c>
      <c r="T201" s="18">
        <f t="shared" si="72"/>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3"/>
        <v>1</v>
      </c>
      <c r="Z201" s="12">
        <f t="shared" si="74"/>
        <v>1</v>
      </c>
      <c r="AA201" s="12">
        <f t="shared" si="75"/>
        <v>1</v>
      </c>
      <c r="AB201" s="12">
        <f t="shared" si="76"/>
        <v>1</v>
      </c>
      <c r="AD201" s="12">
        <f t="shared" si="77"/>
        <v>67</v>
      </c>
      <c r="AE201" s="18">
        <f t="shared" si="78"/>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79"/>
        <v>1</v>
      </c>
      <c r="AK201" s="12">
        <f t="shared" si="80"/>
        <v>1</v>
      </c>
      <c r="AL201" s="12">
        <f t="shared" si="81"/>
        <v>1</v>
      </c>
      <c r="AM201" s="12">
        <f t="shared" si="82"/>
        <v>1</v>
      </c>
    </row>
    <row r="202" spans="1:39" ht="12" customHeight="1" x14ac:dyDescent="0.15">
      <c r="A202" s="5">
        <f t="shared" si="66"/>
        <v>0</v>
      </c>
      <c r="B202" s="5">
        <f t="shared" si="67"/>
        <v>0</v>
      </c>
      <c r="C202" s="14">
        <f t="shared" si="83"/>
        <v>66</v>
      </c>
      <c r="F202" s="241">
        <f>VLOOKUP(C202,Blad1!$A:$E,5,0)</f>
        <v>135</v>
      </c>
      <c r="G202" s="67" t="str">
        <f t="shared" si="84"/>
        <v/>
      </c>
      <c r="H202" s="4" t="str">
        <f>IF(G202="I",$K202,IF(G202="II",$K202-SUM(H$8:H201),IF(G202="III",$K202-SUM(H$8:H201),IF(G202="IV",$K202-SUM(H$8:H201),IF(G202="V",1-SUM(H$8:H201)," ")))))</f>
        <v xml:space="preserve"> </v>
      </c>
      <c r="I202" s="68" t="str">
        <f t="shared" si="68"/>
        <v/>
      </c>
      <c r="J202" s="43" t="str">
        <f>IF(I202="A",$K202,IF(I202="B",$K202-SUM(J$8:J201),IF(I202="C",$K202-SUM(J$8:J201),IF(I202="D",$K202-SUM(J$8:J201),IF(I202="E",1-SUM(J$8:J201)," ")))))</f>
        <v xml:space="preserve"> </v>
      </c>
      <c r="K202" s="1">
        <f>IF(C$4=0,0,(SUM(D$8:D202)/C$4))</f>
        <v>0</v>
      </c>
      <c r="L202" s="9" t="str">
        <f t="shared" si="69"/>
        <v xml:space="preserve"> </v>
      </c>
      <c r="M202" s="2" t="str">
        <f>IF(U202=2,K202,IF(W202=2,K202-SUM(M$8:M201),IF(X202=2,K202-SUM(M$8:M201),IF(X201=2,1-SUM(M$8:M201)," "))))</f>
        <v xml:space="preserve"> </v>
      </c>
      <c r="N202" s="1" t="str">
        <f t="shared" si="70"/>
        <v xml:space="preserve"> </v>
      </c>
      <c r="P202" s="3" t="str">
        <f>IF(O202="Plus",$K202,IF(O202="Basis",$K202-SUM(P$8:P201),IF(O202="Breedte",$K202-SUM(P$8:P201),IF(O201="Breedte",1-SUM(P$8:P201)," "))))</f>
        <v xml:space="preserve"> </v>
      </c>
      <c r="Q202" s="57" t="str">
        <f t="shared" si="85"/>
        <v/>
      </c>
      <c r="S202" s="12">
        <f t="shared" si="71"/>
        <v>66</v>
      </c>
      <c r="T202" s="18">
        <f t="shared" si="72"/>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3"/>
        <v>1</v>
      </c>
      <c r="Z202" s="12">
        <f t="shared" si="74"/>
        <v>1</v>
      </c>
      <c r="AA202" s="12">
        <f t="shared" si="75"/>
        <v>1</v>
      </c>
      <c r="AB202" s="12">
        <f t="shared" si="76"/>
        <v>1</v>
      </c>
      <c r="AD202" s="12">
        <f t="shared" si="77"/>
        <v>66</v>
      </c>
      <c r="AE202" s="18">
        <f t="shared" si="78"/>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9"/>
        <v>1</v>
      </c>
      <c r="AK202" s="12">
        <f t="shared" si="80"/>
        <v>1</v>
      </c>
      <c r="AL202" s="12">
        <f t="shared" si="81"/>
        <v>1</v>
      </c>
      <c r="AM202" s="12">
        <f t="shared" si="82"/>
        <v>1</v>
      </c>
    </row>
    <row r="203" spans="1:39" ht="12" customHeight="1" x14ac:dyDescent="0.15">
      <c r="A203" s="5">
        <f t="shared" si="66"/>
        <v>0</v>
      </c>
      <c r="B203" s="5">
        <f t="shared" si="67"/>
        <v>0</v>
      </c>
      <c r="C203" s="14">
        <f t="shared" si="83"/>
        <v>65</v>
      </c>
      <c r="F203" s="241">
        <f>VLOOKUP(C203,Blad1!$A:$E,5,0)</f>
        <v>134</v>
      </c>
      <c r="G203" s="67" t="str">
        <f t="shared" si="84"/>
        <v/>
      </c>
      <c r="H203" s="4" t="str">
        <f>IF(G203="I",$K203,IF(G203="II",$K203-SUM(H$8:H202),IF(G203="III",$K203-SUM(H$8:H202),IF(G203="IV",$K203-SUM(H$8:H202),IF(G203="V",1-SUM(H$8:H202)," ")))))</f>
        <v xml:space="preserve"> </v>
      </c>
      <c r="I203" s="68" t="str">
        <f t="shared" si="68"/>
        <v/>
      </c>
      <c r="J203" s="43" t="str">
        <f>IF(I203="A",$K203,IF(I203="B",$K203-SUM(J$8:J202),IF(I203="C",$K203-SUM(J$8:J202),IF(I203="D",$K203-SUM(J$8:J202),IF(I203="E",1-SUM(J$8:J202)," ")))))</f>
        <v xml:space="preserve"> </v>
      </c>
      <c r="K203" s="1">
        <f>IF(C$4=0,0,(SUM(D$8:D203)/C$4))</f>
        <v>0</v>
      </c>
      <c r="L203" s="9" t="str">
        <f t="shared" si="69"/>
        <v xml:space="preserve"> </v>
      </c>
      <c r="M203" s="2" t="str">
        <f>IF(U203=2,K203,IF(W203=2,K203-SUM(M$8:M202),IF(X203=2,K203-SUM(M$8:M202),IF(X202=2,1-SUM(M$8:M202)," "))))</f>
        <v xml:space="preserve"> </v>
      </c>
      <c r="N203" s="1" t="str">
        <f t="shared" si="70"/>
        <v xml:space="preserve"> </v>
      </c>
      <c r="P203" s="3" t="str">
        <f>IF(O203="Plus",$K203,IF(O203="Basis",$K203-SUM(P$8:P202),IF(O203="Breedte",$K203-SUM(P$8:P202),IF(O202="Breedte",1-SUM(P$8:P202)," "))))</f>
        <v xml:space="preserve"> </v>
      </c>
      <c r="Q203" s="57" t="str">
        <f t="shared" si="85"/>
        <v/>
      </c>
      <c r="S203" s="12">
        <f t="shared" si="71"/>
        <v>65</v>
      </c>
      <c r="T203" s="18">
        <f t="shared" si="72"/>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3"/>
        <v>1</v>
      </c>
      <c r="Z203" s="12">
        <f t="shared" si="74"/>
        <v>1</v>
      </c>
      <c r="AA203" s="12">
        <f t="shared" si="75"/>
        <v>1</v>
      </c>
      <c r="AB203" s="12">
        <f t="shared" si="76"/>
        <v>1</v>
      </c>
      <c r="AD203" s="12">
        <f t="shared" si="77"/>
        <v>65</v>
      </c>
      <c r="AE203" s="18">
        <f t="shared" si="78"/>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9"/>
        <v>1</v>
      </c>
      <c r="AK203" s="12">
        <f t="shared" si="80"/>
        <v>1</v>
      </c>
      <c r="AL203" s="12">
        <f t="shared" si="81"/>
        <v>1</v>
      </c>
      <c r="AM203" s="12">
        <f t="shared" si="82"/>
        <v>1</v>
      </c>
    </row>
    <row r="204" spans="1:39" ht="12" customHeight="1" x14ac:dyDescent="0.15">
      <c r="A204" s="5">
        <f t="shared" si="66"/>
        <v>0</v>
      </c>
      <c r="B204" s="5">
        <f t="shared" si="67"/>
        <v>0</v>
      </c>
      <c r="C204" s="14">
        <f t="shared" si="83"/>
        <v>64</v>
      </c>
      <c r="F204" s="241">
        <f>VLOOKUP(C204,Blad1!$A:$E,5,0)</f>
        <v>134</v>
      </c>
      <c r="G204" s="67" t="str">
        <f t="shared" si="84"/>
        <v/>
      </c>
      <c r="H204" s="4" t="str">
        <f>IF(G204="I",$K204,IF(G204="II",$K204-SUM(H$8:H203),IF(G204="III",$K204-SUM(H$8:H203),IF(G204="IV",$K204-SUM(H$8:H203),IF(G204="V",1-SUM(H$8:H203)," ")))))</f>
        <v xml:space="preserve"> </v>
      </c>
      <c r="I204" s="68" t="str">
        <f t="shared" si="68"/>
        <v/>
      </c>
      <c r="J204" s="43" t="str">
        <f>IF(I204="A",$K204,IF(I204="B",$K204-SUM(J$8:J203),IF(I204="C",$K204-SUM(J$8:J203),IF(I204="D",$K204-SUM(J$8:J203),IF(I204="E",1-SUM(J$8:J203)," ")))))</f>
        <v xml:space="preserve"> </v>
      </c>
      <c r="K204" s="1">
        <f>IF(C$4=0,0,(SUM(D$8:D204)/C$4))</f>
        <v>0</v>
      </c>
      <c r="L204" s="9" t="str">
        <f t="shared" si="69"/>
        <v xml:space="preserve"> </v>
      </c>
      <c r="M204" s="2" t="str">
        <f>IF(U204=2,K204,IF(W204=2,K204-SUM(M$8:M203),IF(X204=2,K204-SUM(M$8:M203),IF(X203=2,1-SUM(M$8:M203)," "))))</f>
        <v xml:space="preserve"> </v>
      </c>
      <c r="N204" s="1" t="str">
        <f t="shared" si="70"/>
        <v xml:space="preserve"> </v>
      </c>
      <c r="P204" s="3" t="str">
        <f>IF(O204="Plus",$K204,IF(O204="Basis",$K204-SUM(P$8:P203),IF(O204="Breedte",$K204-SUM(P$8:P203),IF(O203="Breedte",1-SUM(P$8:P203)," "))))</f>
        <v xml:space="preserve"> </v>
      </c>
      <c r="Q204" s="57" t="str">
        <f t="shared" si="85"/>
        <v/>
      </c>
      <c r="S204" s="12">
        <f t="shared" si="71"/>
        <v>64</v>
      </c>
      <c r="T204" s="18">
        <f t="shared" si="72"/>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3"/>
        <v>1</v>
      </c>
      <c r="Z204" s="12">
        <f t="shared" si="74"/>
        <v>1</v>
      </c>
      <c r="AA204" s="12">
        <f t="shared" si="75"/>
        <v>1</v>
      </c>
      <c r="AB204" s="12">
        <f t="shared" si="76"/>
        <v>1</v>
      </c>
      <c r="AD204" s="12">
        <f t="shared" si="77"/>
        <v>64</v>
      </c>
      <c r="AE204" s="18">
        <f t="shared" si="78"/>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9"/>
        <v>1</v>
      </c>
      <c r="AK204" s="12">
        <f t="shared" si="80"/>
        <v>1</v>
      </c>
      <c r="AL204" s="12">
        <f t="shared" si="81"/>
        <v>1</v>
      </c>
      <c r="AM204" s="12">
        <f t="shared" si="82"/>
        <v>1</v>
      </c>
    </row>
    <row r="205" spans="1:39" ht="12" customHeight="1" x14ac:dyDescent="0.15">
      <c r="A205" s="5">
        <f t="shared" si="66"/>
        <v>0</v>
      </c>
      <c r="B205" s="5">
        <f t="shared" si="67"/>
        <v>0</v>
      </c>
      <c r="C205" s="14">
        <f t="shared" si="83"/>
        <v>63</v>
      </c>
      <c r="F205" s="241">
        <f>VLOOKUP(C205,Blad1!$A:$E,5,0)</f>
        <v>133</v>
      </c>
      <c r="G205" s="67" t="str">
        <f t="shared" si="84"/>
        <v/>
      </c>
      <c r="H205" s="4" t="str">
        <f>IF(G205="I",$K205,IF(G205="II",$K205-SUM(H$8:H204),IF(G205="III",$K205-SUM(H$8:H204),IF(G205="IV",$K205-SUM(H$8:H204),IF(G205="V",1-SUM(H$8:H204)," ")))))</f>
        <v xml:space="preserve"> </v>
      </c>
      <c r="I205" s="68" t="str">
        <f t="shared" si="68"/>
        <v/>
      </c>
      <c r="J205" s="43" t="str">
        <f>IF(I205="A",$K205,IF(I205="B",$K205-SUM(J$8:J204),IF(I205="C",$K205-SUM(J$8:J204),IF(I205="D",$K205-SUM(J$8:J204),IF(I205="E",1-SUM(J$8:J204)," ")))))</f>
        <v xml:space="preserve"> </v>
      </c>
      <c r="K205" s="1">
        <f>IF(C$4=0,0,(SUM(D$8:D205)/C$4))</f>
        <v>0</v>
      </c>
      <c r="L205" s="9" t="str">
        <f t="shared" si="69"/>
        <v xml:space="preserve"> </v>
      </c>
      <c r="M205" s="2" t="str">
        <f>IF(U205=2,K205,IF(W205=2,K205-SUM(M$8:M204),IF(X205=2,K205-SUM(M$8:M204),IF(X204=2,1-SUM(M$8:M204)," "))))</f>
        <v xml:space="preserve"> </v>
      </c>
      <c r="N205" s="1" t="str">
        <f t="shared" si="70"/>
        <v xml:space="preserve"> </v>
      </c>
      <c r="P205" s="3" t="str">
        <f>IF(O205="Plus",$K205,IF(O205="Basis",$K205-SUM(P$8:P204),IF(O205="Breedte",$K205-SUM(P$8:P204),IF(O204="Breedte",1-SUM(P$8:P204)," "))))</f>
        <v xml:space="preserve"> </v>
      </c>
      <c r="Q205" s="57" t="str">
        <f t="shared" si="85"/>
        <v/>
      </c>
      <c r="S205" s="12">
        <f t="shared" si="71"/>
        <v>63</v>
      </c>
      <c r="T205" s="18">
        <f t="shared" si="72"/>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3"/>
        <v>1</v>
      </c>
      <c r="Z205" s="12">
        <f t="shared" si="74"/>
        <v>1</v>
      </c>
      <c r="AA205" s="12">
        <f t="shared" si="75"/>
        <v>1</v>
      </c>
      <c r="AB205" s="12">
        <f t="shared" si="76"/>
        <v>1</v>
      </c>
      <c r="AD205" s="12">
        <f t="shared" si="77"/>
        <v>63</v>
      </c>
      <c r="AE205" s="18">
        <f t="shared" si="78"/>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9"/>
        <v>1</v>
      </c>
      <c r="AK205" s="12">
        <f t="shared" si="80"/>
        <v>1</v>
      </c>
      <c r="AL205" s="12">
        <f t="shared" si="81"/>
        <v>1</v>
      </c>
      <c r="AM205" s="12">
        <f t="shared" si="82"/>
        <v>1</v>
      </c>
    </row>
    <row r="206" spans="1:39" ht="12" customHeight="1" x14ac:dyDescent="0.15">
      <c r="A206" s="5">
        <f t="shared" si="66"/>
        <v>0</v>
      </c>
      <c r="B206" s="5">
        <f t="shared" si="67"/>
        <v>0</v>
      </c>
      <c r="C206" s="14">
        <f t="shared" si="83"/>
        <v>62</v>
      </c>
      <c r="F206" s="241">
        <f>VLOOKUP(C206,Blad1!$A:$E,5,0)</f>
        <v>133</v>
      </c>
      <c r="G206" s="67" t="str">
        <f t="shared" si="84"/>
        <v/>
      </c>
      <c r="H206" s="4" t="str">
        <f>IF(G206="I",$K206,IF(G206="II",$K206-SUM(H$8:H205),IF(G206="III",$K206-SUM(H$8:H205),IF(G206="IV",$K206-SUM(H$8:H205),IF(G206="V",1-SUM(H$8:H205)," ")))))</f>
        <v xml:space="preserve"> </v>
      </c>
      <c r="I206" s="68" t="str">
        <f t="shared" si="68"/>
        <v/>
      </c>
      <c r="J206" s="43" t="str">
        <f>IF(I206="A",$K206,IF(I206="B",$K206-SUM(J$8:J205),IF(I206="C",$K206-SUM(J$8:J205),IF(I206="D",$K206-SUM(J$8:J205),IF(I206="E",1-SUM(J$8:J205)," ")))))</f>
        <v xml:space="preserve"> </v>
      </c>
      <c r="K206" s="1">
        <f>IF(C$4=0,0,(SUM(D$8:D206)/C$4))</f>
        <v>0</v>
      </c>
      <c r="L206" s="9" t="str">
        <f t="shared" si="69"/>
        <v xml:space="preserve"> </v>
      </c>
      <c r="M206" s="2" t="str">
        <f>IF(U206=2,K206,IF(W206=2,K206-SUM(M$8:M205),IF(X206=2,K206-SUM(M$8:M205),IF(X205=2,1-SUM(M$8:M205)," "))))</f>
        <v xml:space="preserve"> </v>
      </c>
      <c r="N206" s="1" t="str">
        <f t="shared" si="70"/>
        <v xml:space="preserve"> </v>
      </c>
      <c r="P206" s="3" t="str">
        <f>IF(O206="Plus",$K206,IF(O206="Basis",$K206-SUM(P$8:P205),IF(O206="Breedte",$K206-SUM(P$8:P205),IF(O205="Breedte",1-SUM(P$8:P205)," "))))</f>
        <v xml:space="preserve"> </v>
      </c>
      <c r="Q206" s="57" t="str">
        <f t="shared" si="85"/>
        <v/>
      </c>
      <c r="S206" s="12">
        <f t="shared" si="71"/>
        <v>62</v>
      </c>
      <c r="T206" s="18">
        <f t="shared" si="72"/>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3"/>
        <v>1</v>
      </c>
      <c r="Z206" s="12">
        <f t="shared" si="74"/>
        <v>1</v>
      </c>
      <c r="AA206" s="12">
        <f t="shared" si="75"/>
        <v>1</v>
      </c>
      <c r="AB206" s="12">
        <f t="shared" si="76"/>
        <v>1</v>
      </c>
      <c r="AD206" s="12">
        <f t="shared" si="77"/>
        <v>62</v>
      </c>
      <c r="AE206" s="18">
        <f t="shared" si="78"/>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9"/>
        <v>1</v>
      </c>
      <c r="AK206" s="12">
        <f t="shared" si="80"/>
        <v>1</v>
      </c>
      <c r="AL206" s="12">
        <f t="shared" si="81"/>
        <v>1</v>
      </c>
      <c r="AM206" s="12">
        <f t="shared" si="82"/>
        <v>1</v>
      </c>
    </row>
    <row r="207" spans="1:39" ht="12" customHeight="1" x14ac:dyDescent="0.15">
      <c r="A207" s="5">
        <f t="shared" si="66"/>
        <v>0</v>
      </c>
      <c r="B207" s="5">
        <f t="shared" si="67"/>
        <v>0</v>
      </c>
      <c r="C207" s="14">
        <f t="shared" si="83"/>
        <v>61</v>
      </c>
      <c r="F207" s="241">
        <f>VLOOKUP(C207,Blad1!$A:$E,5,0)</f>
        <v>132</v>
      </c>
      <c r="G207" s="67" t="str">
        <f t="shared" si="84"/>
        <v/>
      </c>
      <c r="H207" s="4" t="str">
        <f>IF(G207="I",$K207,IF(G207="II",$K207-SUM(H$8:H206),IF(G207="III",$K207-SUM(H$8:H206),IF(G207="IV",$K207-SUM(H$8:H206),IF(G207="V",1-SUM(H$8:H206)," ")))))</f>
        <v xml:space="preserve"> </v>
      </c>
      <c r="I207" s="68" t="str">
        <f t="shared" si="68"/>
        <v/>
      </c>
      <c r="J207" s="43" t="str">
        <f>IF(I207="A",$K207,IF(I207="B",$K207-SUM(J$8:J206),IF(I207="C",$K207-SUM(J$8:J206),IF(I207="D",$K207-SUM(J$8:J206),IF(I207="E",1-SUM(J$8:J206)," ")))))</f>
        <v xml:space="preserve"> </v>
      </c>
      <c r="K207" s="1">
        <f>IF(C$4=0,0,(SUM(D$8:D207)/C$4))</f>
        <v>0</v>
      </c>
      <c r="L207" s="9" t="str">
        <f t="shared" si="69"/>
        <v xml:space="preserve"> </v>
      </c>
      <c r="M207" s="2" t="str">
        <f>IF(U207=2,K207,IF(W207=2,K207-SUM(M$8:M206),IF(X207=2,K207-SUM(M$8:M206),IF(X206=2,1-SUM(M$8:M206)," "))))</f>
        <v xml:space="preserve"> </v>
      </c>
      <c r="N207" s="1" t="str">
        <f t="shared" si="70"/>
        <v xml:space="preserve"> </v>
      </c>
      <c r="P207" s="3" t="str">
        <f>IF(O207="Plus",$K207,IF(O207="Basis",$K207-SUM(P$8:P206),IF(O207="Breedte",$K207-SUM(P$8:P206),IF(O206="Breedte",1-SUM(P$8:P206)," "))))</f>
        <v xml:space="preserve"> </v>
      </c>
      <c r="Q207" s="57" t="str">
        <f t="shared" si="85"/>
        <v/>
      </c>
      <c r="S207" s="12">
        <f t="shared" si="71"/>
        <v>61</v>
      </c>
      <c r="T207" s="18">
        <f t="shared" si="72"/>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3"/>
        <v>1</v>
      </c>
      <c r="Z207" s="12">
        <f t="shared" si="74"/>
        <v>1</v>
      </c>
      <c r="AA207" s="12">
        <f t="shared" si="75"/>
        <v>1</v>
      </c>
      <c r="AB207" s="12">
        <f t="shared" si="76"/>
        <v>1</v>
      </c>
      <c r="AD207" s="12">
        <f t="shared" si="77"/>
        <v>61</v>
      </c>
      <c r="AE207" s="18">
        <f t="shared" si="78"/>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9"/>
        <v>1</v>
      </c>
      <c r="AK207" s="12">
        <f t="shared" si="80"/>
        <v>1</v>
      </c>
      <c r="AL207" s="12">
        <f t="shared" si="81"/>
        <v>1</v>
      </c>
      <c r="AM207" s="12">
        <f t="shared" si="82"/>
        <v>1</v>
      </c>
    </row>
    <row r="208" spans="1:39" ht="12" customHeight="1" x14ac:dyDescent="0.15">
      <c r="A208" s="5">
        <f t="shared" si="66"/>
        <v>0</v>
      </c>
      <c r="B208" s="5">
        <f t="shared" si="67"/>
        <v>0</v>
      </c>
      <c r="C208" s="14">
        <f t="shared" si="83"/>
        <v>60</v>
      </c>
      <c r="F208" s="241">
        <f>VLOOKUP(C208,Blad1!$A:$E,5,0)</f>
        <v>132</v>
      </c>
      <c r="G208" s="67" t="str">
        <f t="shared" si="84"/>
        <v/>
      </c>
      <c r="H208" s="4" t="str">
        <f>IF(G208="I",$K208,IF(G208="II",$K208-SUM(H$8:H207),IF(G208="III",$K208-SUM(H$8:H207),IF(G208="IV",$K208-SUM(H$8:H207),IF(G208="V",1-SUM(H$8:H207)," ")))))</f>
        <v xml:space="preserve"> </v>
      </c>
      <c r="I208" s="68" t="str">
        <f t="shared" si="68"/>
        <v/>
      </c>
      <c r="J208" s="43" t="str">
        <f>IF(I208="A",$K208,IF(I208="B",$K208-SUM(J$8:J207),IF(I208="C",$K208-SUM(J$8:J207),IF(I208="D",$K208-SUM(J$8:J207),IF(I208="E",1-SUM(J$8:J207)," ")))))</f>
        <v xml:space="preserve"> </v>
      </c>
      <c r="K208" s="1">
        <f>IF(C$4=0,0,(SUM(D$8:D208)/C$4))</f>
        <v>0</v>
      </c>
      <c r="L208" s="9" t="str">
        <f t="shared" si="69"/>
        <v xml:space="preserve"> </v>
      </c>
      <c r="M208" s="2" t="str">
        <f>IF(U208=2,K208,IF(W208=2,K208-SUM(M$8:M207),IF(X208=2,K208-SUM(M$8:M207),IF(X207=2,1-SUM(M$8:M207)," "))))</f>
        <v xml:space="preserve"> </v>
      </c>
      <c r="N208" s="1" t="str">
        <f t="shared" si="70"/>
        <v xml:space="preserve"> </v>
      </c>
      <c r="P208" s="3" t="str">
        <f>IF(O208="Plus",$K208,IF(O208="Basis",$K208-SUM(P$8:P207),IF(O208="Breedte",$K208-SUM(P$8:P207),IF(O207="Breedte",1-SUM(P$8:P207)," "))))</f>
        <v xml:space="preserve"> </v>
      </c>
      <c r="Q208" s="57" t="str">
        <f t="shared" si="85"/>
        <v/>
      </c>
      <c r="S208" s="12">
        <f t="shared" si="71"/>
        <v>60</v>
      </c>
      <c r="T208" s="18">
        <f t="shared" si="72"/>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3"/>
        <v>1</v>
      </c>
      <c r="Z208" s="12">
        <f t="shared" si="74"/>
        <v>1</v>
      </c>
      <c r="AA208" s="12">
        <f t="shared" si="75"/>
        <v>1</v>
      </c>
      <c r="AB208" s="12">
        <f t="shared" si="76"/>
        <v>1</v>
      </c>
      <c r="AD208" s="12">
        <f t="shared" si="77"/>
        <v>60</v>
      </c>
      <c r="AE208" s="18">
        <f t="shared" si="78"/>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9"/>
        <v>1</v>
      </c>
      <c r="AK208" s="12">
        <f t="shared" si="80"/>
        <v>1</v>
      </c>
      <c r="AL208" s="12">
        <f t="shared" si="81"/>
        <v>1</v>
      </c>
      <c r="AM208" s="12">
        <f t="shared" si="82"/>
        <v>1</v>
      </c>
    </row>
    <row r="209" spans="1:36" ht="12" customHeight="1" x14ac:dyDescent="0.15">
      <c r="A209" s="5">
        <f t="shared" si="66"/>
        <v>0</v>
      </c>
      <c r="B209" s="5">
        <f t="shared" si="67"/>
        <v>0</v>
      </c>
      <c r="C209" s="14">
        <f t="shared" si="83"/>
        <v>59</v>
      </c>
      <c r="F209" s="241">
        <f>VLOOKUP(C209,Blad1!$A:$E,5,0)</f>
        <v>131</v>
      </c>
      <c r="G209" s="67" t="str">
        <f t="shared" si="84"/>
        <v/>
      </c>
      <c r="H209" s="4" t="str">
        <f>IF(G209="I",$K209,IF(G209="II",$K209-SUM(H$8:H208),IF(G209="III",$K209-SUM(H$8:H208),IF(G209="IV",$K209-SUM(H$8:H208),IF(G209="V",1-SUM(H$8:H208)," ")))))</f>
        <v xml:space="preserve"> </v>
      </c>
      <c r="I209" s="68" t="str">
        <f t="shared" si="68"/>
        <v/>
      </c>
      <c r="J209" s="43" t="str">
        <f>IF(I209="A",$K209,IF(I209="B",$K209-SUM(J$8:J208),IF(I209="C",$K209-SUM(J$8:J208),IF(I209="D",$K209-SUM(J$8:J208),IF(I209="E",1-SUM(J$8:J208)," ")))))</f>
        <v xml:space="preserve"> </v>
      </c>
      <c r="L209" s="9" t="str">
        <f t="shared" si="69"/>
        <v xml:space="preserve"> </v>
      </c>
      <c r="P209" s="3" t="str">
        <f>IF(O209="Plus",$K209,IF(O209="Basis",$K209-SUM(P$8:P208),IF(O209="Breedte",$K209-SUM(P$8:P208),IF(O208="Breedte",1-SUM(P$8:P208)," "))))</f>
        <v xml:space="preserve"> </v>
      </c>
      <c r="Q209" s="57" t="str">
        <f t="shared" si="85"/>
        <v/>
      </c>
      <c r="AE209" s="18">
        <f t="shared" si="78"/>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9"/>
        <v>1</v>
      </c>
    </row>
    <row r="210" spans="1:36" ht="12" customHeight="1" x14ac:dyDescent="0.15">
      <c r="A210" s="5">
        <f t="shared" si="66"/>
        <v>0</v>
      </c>
      <c r="B210" s="5">
        <f t="shared" si="67"/>
        <v>0</v>
      </c>
      <c r="C210" s="14">
        <f t="shared" si="83"/>
        <v>58</v>
      </c>
      <c r="F210" s="241">
        <f>VLOOKUP(C210,Blad1!$A:$E,5,0)</f>
        <v>130</v>
      </c>
      <c r="G210" s="67" t="str">
        <f t="shared" si="84"/>
        <v/>
      </c>
      <c r="H210" s="4" t="str">
        <f>IF(G210="I",$K210,IF(G210="II",$K210-SUM(H$8:H209),IF(G210="III",$K210-SUM(H$8:H209),IF(G210="IV",$K210-SUM(H$8:H209),IF(G210="V",1-SUM(H$8:H209)," ")))))</f>
        <v xml:space="preserve"> </v>
      </c>
      <c r="I210" s="68" t="str">
        <f t="shared" si="68"/>
        <v/>
      </c>
      <c r="J210" s="43" t="str">
        <f>IF(I210="A",$K210,IF(I210="B",$K210-SUM(J$8:J209),IF(I210="C",$K210-SUM(J$8:J209),IF(I210="D",$K210-SUM(J$8:J209),IF(I210="E",1-SUM(J$8:J209)," ")))))</f>
        <v xml:space="preserve"> </v>
      </c>
      <c r="L210" s="9" t="str">
        <f t="shared" si="69"/>
        <v xml:space="preserve"> </v>
      </c>
      <c r="P210" s="3" t="str">
        <f>IF(O210="Plus",$K210,IF(O210="Basis",$K210-SUM(P$8:P209),IF(O210="Breedte",$K210-SUM(P$8:P209),IF(O209="Breedte",1-SUM(P$8:P209)," "))))</f>
        <v xml:space="preserve"> </v>
      </c>
      <c r="Q210" s="57" t="str">
        <f t="shared" si="85"/>
        <v/>
      </c>
      <c r="AE210" s="18">
        <f t="shared" si="78"/>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9"/>
        <v>1</v>
      </c>
    </row>
    <row r="211" spans="1:36" ht="12" customHeight="1" x14ac:dyDescent="0.15">
      <c r="A211" s="5">
        <f t="shared" si="66"/>
        <v>25</v>
      </c>
      <c r="B211" s="5">
        <f t="shared" si="67"/>
        <v>0</v>
      </c>
      <c r="C211" s="14">
        <f t="shared" si="83"/>
        <v>57</v>
      </c>
      <c r="F211" s="241">
        <f>VLOOKUP(C211,Blad1!$A:$E,5,0)</f>
        <v>130</v>
      </c>
      <c r="G211" s="67" t="str">
        <f t="shared" si="84"/>
        <v/>
      </c>
      <c r="H211" s="4" t="str">
        <f>IF(G211="I",$K211,IF(G211="II",$K211-SUM(H$8:H210),IF(G211="III",$K211-SUM(H$8:H210),IF(G211="IV",$K211-SUM(H$8:H210),IF(G211="V",1-SUM(H$8:H210)," ")))))</f>
        <v xml:space="preserve"> </v>
      </c>
      <c r="I211" s="68" t="str">
        <f t="shared" si="68"/>
        <v>B</v>
      </c>
      <c r="J211" s="43">
        <f>IF(I211="A",$K211,IF(I211="B",$K211-SUM(J$8:J210),IF(I211="C",$K211-SUM(J$8:J210),IF(I211="D",$K211-SUM(J$8:J210),IF(I211="E",1-SUM(J$8:J210)," ")))))</f>
        <v>0</v>
      </c>
      <c r="L211" s="9" t="str">
        <f t="shared" si="69"/>
        <v xml:space="preserve"> </v>
      </c>
      <c r="P211" s="3" t="str">
        <f>IF(O211="Plus",$K211,IF(O211="Basis",$K211-SUM(P$8:P210),IF(O211="Breedte",$K211-SUM(P$8:P210),IF(O210="Breedte",1-SUM(P$8:P210)," "))))</f>
        <v xml:space="preserve"> </v>
      </c>
      <c r="Q211" s="57" t="str">
        <f t="shared" si="85"/>
        <v/>
      </c>
      <c r="AE211" s="18">
        <f t="shared" si="78"/>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9"/>
        <v>1</v>
      </c>
    </row>
    <row r="212" spans="1:36" ht="12" customHeight="1" x14ac:dyDescent="0.15">
      <c r="A212" s="5">
        <f t="shared" si="66"/>
        <v>0</v>
      </c>
      <c r="B212" s="5">
        <f t="shared" si="67"/>
        <v>0</v>
      </c>
      <c r="C212" s="14">
        <f t="shared" si="83"/>
        <v>56</v>
      </c>
      <c r="F212" s="241">
        <f>VLOOKUP(C212,Blad1!$A:$E,5,0)</f>
        <v>129</v>
      </c>
      <c r="G212" s="67" t="str">
        <f t="shared" si="84"/>
        <v/>
      </c>
      <c r="H212" s="4" t="str">
        <f>IF(G212="I",$K212,IF(G212="II",$K212-SUM(H$8:H211),IF(G212="III",$K212-SUM(H$8:H211),IF(G212="IV",$K212-SUM(H$8:H211),IF(G212="V",1-SUM(H$8:H211)," ")))))</f>
        <v xml:space="preserve"> </v>
      </c>
      <c r="I212" s="68" t="str">
        <f t="shared" si="68"/>
        <v/>
      </c>
      <c r="J212" s="43" t="str">
        <f>IF(I212="A",$K212,IF(I212="B",$K212-SUM(J$8:J211),IF(I212="C",$K212-SUM(J$8:J211),IF(I212="D",$K212-SUM(J$8:J211),IF(I212="E",1-SUM(J$8:J211)," ")))))</f>
        <v xml:space="preserve"> </v>
      </c>
      <c r="L212" s="9" t="str">
        <f t="shared" si="69"/>
        <v xml:space="preserve"> </v>
      </c>
      <c r="P212" s="3" t="str">
        <f>IF(O212="Plus",$K212,IF(O212="Basis",$K212-SUM(P$8:P211),IF(O212="Breedte",$K212-SUM(P$8:P211),IF(O211="Breedte",1-SUM(P$8:P211)," "))))</f>
        <v xml:space="preserve"> </v>
      </c>
      <c r="Q212" s="57" t="str">
        <f t="shared" si="85"/>
        <v/>
      </c>
      <c r="AE212" s="18">
        <f t="shared" si="78"/>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9"/>
        <v>1</v>
      </c>
    </row>
    <row r="213" spans="1:36" ht="12" customHeight="1" x14ac:dyDescent="0.15">
      <c r="A213" s="5">
        <f t="shared" si="66"/>
        <v>0</v>
      </c>
      <c r="B213" s="5">
        <f t="shared" si="67"/>
        <v>0</v>
      </c>
      <c r="C213" s="14">
        <f t="shared" si="83"/>
        <v>55</v>
      </c>
      <c r="F213" s="241">
        <f>VLOOKUP(C213,Blad1!$A:$E,5,0)</f>
        <v>129</v>
      </c>
      <c r="G213" s="67" t="str">
        <f t="shared" si="84"/>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69"/>
        <v xml:space="preserve"> </v>
      </c>
      <c r="P213" s="3" t="str">
        <f>IF(O213="Plus",$K213,IF(O213="Basis",$K213-SUM(P$8:P212),IF(O213="Breedte",$K213-SUM(P$8:P212),IF(O212="Breedte",1-SUM(P$8:P212)," "))))</f>
        <v xml:space="preserve"> </v>
      </c>
      <c r="Q213" s="57" t="str">
        <f t="shared" si="85"/>
        <v/>
      </c>
      <c r="AE213" s="18">
        <f t="shared" si="78"/>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9"/>
        <v>1</v>
      </c>
    </row>
    <row r="214" spans="1:36" ht="12" customHeight="1" x14ac:dyDescent="0.15">
      <c r="A214" s="5">
        <f t="shared" si="66"/>
        <v>0</v>
      </c>
      <c r="B214" s="5">
        <f t="shared" si="67"/>
        <v>0</v>
      </c>
      <c r="C214" s="14">
        <f t="shared" si="83"/>
        <v>54</v>
      </c>
      <c r="F214" s="241">
        <f>VLOOKUP(C214,Blad1!$A:$E,5,0)</f>
        <v>128</v>
      </c>
      <c r="G214" s="67" t="str">
        <f t="shared" si="84"/>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69"/>
        <v xml:space="preserve"> </v>
      </c>
      <c r="P214" s="3" t="str">
        <f>IF(O214="Plus",$K214,IF(O214="Basis",$K214-SUM(P$8:P213),IF(O214="Breedte",$K214-SUM(P$8:P213),IF(O213="Breedte",1-SUM(P$8:P213)," "))))</f>
        <v xml:space="preserve"> </v>
      </c>
      <c r="Q214" s="57" t="str">
        <f t="shared" si="85"/>
        <v/>
      </c>
      <c r="AE214" s="18">
        <f t="shared" si="78"/>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9"/>
        <v>1</v>
      </c>
    </row>
    <row r="215" spans="1:36" ht="12" customHeight="1" x14ac:dyDescent="0.15">
      <c r="A215" s="5">
        <f t="shared" si="66"/>
        <v>0</v>
      </c>
      <c r="B215" s="5">
        <f t="shared" si="67"/>
        <v>0</v>
      </c>
      <c r="C215" s="14">
        <f t="shared" si="83"/>
        <v>53</v>
      </c>
      <c r="F215" s="241">
        <f>VLOOKUP(C215,Blad1!$A:$E,5,0)</f>
        <v>128</v>
      </c>
      <c r="G215" s="67" t="str">
        <f t="shared" si="84"/>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69"/>
        <v xml:space="preserve"> </v>
      </c>
      <c r="P215" s="3" t="str">
        <f>IF(O215="Plus",$K215,IF(O215="Basis",$K215-SUM(P$8:P214),IF(O215="Breedte",$K215-SUM(P$8:P214),IF(O214="Breedte",1-SUM(P$8:P214)," "))))</f>
        <v xml:space="preserve"> </v>
      </c>
      <c r="Q215" s="57" t="str">
        <f t="shared" si="85"/>
        <v/>
      </c>
      <c r="AE215" s="18">
        <f t="shared" si="78"/>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9"/>
        <v>1</v>
      </c>
    </row>
    <row r="216" spans="1:36" ht="12" customHeight="1" x14ac:dyDescent="0.15">
      <c r="A216" s="5">
        <f t="shared" si="66"/>
        <v>0</v>
      </c>
      <c r="B216" s="5">
        <f t="shared" si="67"/>
        <v>0</v>
      </c>
      <c r="C216" s="14">
        <f t="shared" si="83"/>
        <v>52</v>
      </c>
      <c r="F216" s="241">
        <f>VLOOKUP(C216,Blad1!$A:$E,5,0)</f>
        <v>127</v>
      </c>
      <c r="G216" s="67" t="str">
        <f t="shared" si="84"/>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69"/>
        <v xml:space="preserve"> </v>
      </c>
      <c r="P216" s="3" t="str">
        <f>IF(O216="Plus",$K216,IF(O216="Basis",$K216-SUM(P$8:P215),IF(O216="Breedte",$K216-SUM(P$8:P215),IF(O215="Breedte",1-SUM(P$8:P215)," "))))</f>
        <v xml:space="preserve"> </v>
      </c>
      <c r="Q216" s="57" t="str">
        <f t="shared" si="85"/>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9"/>
        <v>1</v>
      </c>
    </row>
    <row r="217" spans="1:36" ht="12" customHeight="1" x14ac:dyDescent="0.15">
      <c r="A217" s="5">
        <f t="shared" si="66"/>
        <v>0</v>
      </c>
      <c r="B217" s="5">
        <f t="shared" si="67"/>
        <v>0</v>
      </c>
      <c r="C217" s="14">
        <f t="shared" si="83"/>
        <v>51</v>
      </c>
      <c r="F217" s="241">
        <f>VLOOKUP(C217,Blad1!$A:$E,5,0)</f>
        <v>127</v>
      </c>
      <c r="G217" s="67" t="str">
        <f t="shared" si="84"/>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69"/>
        <v xml:space="preserve"> </v>
      </c>
      <c r="P217" s="3" t="str">
        <f>IF(O217="Plus",$K217,IF(O217="Basis",$K217-SUM(P$8:P216),IF(O217="Breedte",$K217-SUM(P$8:P216),IF(O216="Breedte",1-SUM(P$8:P216)," "))))</f>
        <v xml:space="preserve"> </v>
      </c>
      <c r="Q217" s="57" t="str">
        <f t="shared" si="85"/>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9"/>
        <v>1</v>
      </c>
    </row>
    <row r="218" spans="1:36" ht="12" customHeight="1" x14ac:dyDescent="0.15">
      <c r="A218" s="5">
        <f t="shared" si="66"/>
        <v>0</v>
      </c>
      <c r="B218" s="5">
        <f t="shared" si="67"/>
        <v>0</v>
      </c>
      <c r="C218" s="14">
        <f t="shared" si="83"/>
        <v>50</v>
      </c>
      <c r="F218" s="241">
        <f>VLOOKUP(C218,Blad1!$A:$E,5,0)</f>
        <v>126</v>
      </c>
      <c r="G218" s="67" t="str">
        <f t="shared" si="84"/>
        <v/>
      </c>
      <c r="H218" s="4" t="str">
        <f>IF(G218="I",$K218,IF(G218="II",$K218-SUM(H$8:H217),IF(G218="III",$K218-SUM(H$8:H217),IF(G218="IV",$K218-SUM(H$8:H217),IF(G218="V",1-SUM(H$8:H217)," ")))))</f>
        <v xml:space="preserve"> </v>
      </c>
      <c r="I218" s="54"/>
      <c r="L218" s="9" t="str">
        <f t="shared" si="69"/>
        <v xml:space="preserve"> </v>
      </c>
      <c r="P218" s="3" t="str">
        <f>IF(O218="Plus",$K218,IF(O218="Basis",$K218-SUM(P$8:P217),IF(O218="Breedte",$K218-SUM(P$8:P217),IF(O217="Breedte",1-SUM(P$8:P217)," "))))</f>
        <v xml:space="preserve"> </v>
      </c>
      <c r="Q218" s="57" t="str">
        <f t="shared" si="85"/>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9"/>
        <v>1</v>
      </c>
    </row>
    <row r="219" spans="1:36" ht="12" customHeight="1" x14ac:dyDescent="0.15">
      <c r="A219" s="5">
        <f t="shared" si="66"/>
        <v>0</v>
      </c>
      <c r="B219" s="5">
        <f t="shared" si="67"/>
        <v>0</v>
      </c>
      <c r="C219" s="14">
        <f t="shared" si="83"/>
        <v>49</v>
      </c>
      <c r="F219" s="241">
        <f>VLOOKUP(C219,Blad1!$A:$E,5,0)</f>
        <v>125</v>
      </c>
      <c r="G219" s="67" t="str">
        <f t="shared" si="84"/>
        <v/>
      </c>
      <c r="H219" s="4" t="str">
        <f>IF(G219="I",$K219,IF(G219="II",$K219-SUM(H$8:H218),IF(G219="III",$K219-SUM(H$8:H218),IF(G219="IV",$K219-SUM(H$8:H218),IF(G219="V",1-SUM(H$8:H218)," ")))))</f>
        <v xml:space="preserve"> </v>
      </c>
      <c r="I219" s="54"/>
      <c r="L219" s="9" t="str">
        <f t="shared" si="69"/>
        <v xml:space="preserve"> </v>
      </c>
      <c r="P219" s="3" t="str">
        <f>IF(O219="Plus",$K219,IF(O219="Basis",$K219-SUM(P$8:P218),IF(O219="Breedte",$K219-SUM(P$8:P218),IF(O218="Breedte",1-SUM(P$8:P218)," "))))</f>
        <v xml:space="preserve"> </v>
      </c>
      <c r="Q219" s="57" t="str">
        <f t="shared" si="85"/>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9"/>
        <v>1</v>
      </c>
    </row>
    <row r="220" spans="1:36" ht="12" customHeight="1" x14ac:dyDescent="0.15">
      <c r="A220" s="5">
        <f t="shared" si="66"/>
        <v>0</v>
      </c>
      <c r="B220" s="5">
        <f t="shared" si="67"/>
        <v>0</v>
      </c>
      <c r="C220" s="14">
        <f t="shared" si="83"/>
        <v>48</v>
      </c>
      <c r="F220" s="241">
        <f>VLOOKUP(C220,Blad1!$A:$E,5,0)</f>
        <v>125</v>
      </c>
      <c r="G220" s="67" t="str">
        <f t="shared" si="84"/>
        <v/>
      </c>
      <c r="H220" s="4" t="str">
        <f>IF(G220="I",$K220,IF(G220="II",$K220-SUM(H$8:H219),IF(G220="III",$K220-SUM(H$8:H219),IF(G220="IV",$K220-SUM(H$8:H219),IF(G220="V",1-SUM(H$8:H219)," ")))))</f>
        <v xml:space="preserve"> </v>
      </c>
      <c r="I220" s="54"/>
      <c r="L220" s="9" t="str">
        <f t="shared" si="69"/>
        <v xml:space="preserve"> </v>
      </c>
      <c r="P220" s="3" t="str">
        <f>IF(O220="Plus",$K220,IF(O220="Basis",$K220-SUM(P$8:P219),IF(O220="Breedte",$K220-SUM(P$8:P219),IF(O219="Breedte",1-SUM(P$8:P219)," "))))</f>
        <v xml:space="preserve"> </v>
      </c>
      <c r="Q220" s="57" t="str">
        <f t="shared" si="85"/>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9"/>
        <v>1</v>
      </c>
    </row>
    <row r="221" spans="1:36" ht="12" customHeight="1" x14ac:dyDescent="0.15">
      <c r="A221" s="5">
        <f t="shared" si="66"/>
        <v>0</v>
      </c>
      <c r="B221" s="5">
        <f t="shared" si="67"/>
        <v>0</v>
      </c>
      <c r="C221" s="14">
        <f t="shared" si="83"/>
        <v>47</v>
      </c>
      <c r="F221" s="241">
        <f>VLOOKUP(C221,Blad1!$A:$E,5,0)</f>
        <v>124</v>
      </c>
      <c r="G221" s="67" t="str">
        <f t="shared" si="84"/>
        <v/>
      </c>
      <c r="H221" s="4" t="str">
        <f>IF(G221="I",$K221,IF(G221="II",$K221-SUM(H$8:H220),IF(G221="III",$K221-SUM(H$8:H220),IF(G221="IV",$K221-SUM(H$8:H220),IF(G221="V",1-SUM(H$8:H220)," ")))))</f>
        <v xml:space="preserve"> </v>
      </c>
      <c r="I221" s="54"/>
      <c r="L221" s="9" t="str">
        <f t="shared" si="69"/>
        <v xml:space="preserve"> </v>
      </c>
      <c r="P221" s="3" t="str">
        <f>IF(O221="Plus",$K221,IF(O221="Basis",$K221-SUM(P$8:P220),IF(O221="Breedte",$K221-SUM(P$8:P220),IF(O220="Breedte",1-SUM(P$8:P220)," "))))</f>
        <v xml:space="preserve"> </v>
      </c>
      <c r="Q221" s="57" t="str">
        <f t="shared" si="85"/>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9"/>
        <v>1</v>
      </c>
    </row>
    <row r="222" spans="1:36" ht="12" customHeight="1" x14ac:dyDescent="0.15">
      <c r="A222" s="5">
        <f t="shared" si="66"/>
        <v>0</v>
      </c>
      <c r="B222" s="5">
        <f t="shared" si="67"/>
        <v>0</v>
      </c>
      <c r="C222" s="14">
        <f t="shared" si="83"/>
        <v>46</v>
      </c>
      <c r="F222" s="241">
        <f>VLOOKUP(C222,Blad1!$A:$E,5,0)</f>
        <v>124</v>
      </c>
      <c r="G222" s="67" t="str">
        <f t="shared" si="84"/>
        <v/>
      </c>
      <c r="H222" s="4" t="str">
        <f>IF(G222="I",$K222,IF(G222="II",$K222-SUM(H$8:H221),IF(G222="III",$K222-SUM(H$8:H221),IF(G222="IV",$K222-SUM(H$8:H221),IF(G222="V",1-SUM(H$8:H221)," ")))))</f>
        <v xml:space="preserve"> </v>
      </c>
      <c r="I222" s="54"/>
      <c r="L222" s="9" t="str">
        <f t="shared" si="69"/>
        <v xml:space="preserve"> </v>
      </c>
      <c r="P222" s="3" t="str">
        <f>IF(O222="Plus",$K222,IF(O222="Basis",$K222-SUM(P$8:P221),IF(O222="Breedte",$K222-SUM(P$8:P221),IF(O221="Breedte",1-SUM(P$8:P221)," "))))</f>
        <v xml:space="preserve"> </v>
      </c>
      <c r="Q222" s="57" t="str">
        <f t="shared" si="85"/>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9"/>
        <v>1</v>
      </c>
    </row>
    <row r="223" spans="1:36" ht="12" customHeight="1" x14ac:dyDescent="0.15">
      <c r="A223" s="5">
        <f t="shared" si="66"/>
        <v>0</v>
      </c>
      <c r="B223" s="5">
        <f t="shared" si="67"/>
        <v>0</v>
      </c>
      <c r="C223" s="14">
        <f t="shared" si="83"/>
        <v>45</v>
      </c>
      <c r="F223" s="241">
        <f>VLOOKUP(C223,Blad1!$A:$E,5,0)</f>
        <v>123</v>
      </c>
      <c r="G223" s="67" t="str">
        <f t="shared" si="84"/>
        <v/>
      </c>
      <c r="H223" s="4" t="str">
        <f>IF(G223="I",$K223,IF(G223="II",$K223-SUM(H$8:H222),IF(G223="III",$K223-SUM(H$8:H222),IF(G223="IV",$K223-SUM(H$8:H222),IF(G223="V",1-SUM(H$8:H222)," ")))))</f>
        <v xml:space="preserve"> </v>
      </c>
      <c r="I223" s="54"/>
      <c r="L223" s="9" t="str">
        <f t="shared" si="69"/>
        <v xml:space="preserve"> </v>
      </c>
      <c r="P223" s="3" t="str">
        <f>IF(O223="Plus",$K223,IF(O223="Basis",$K223-SUM(P$8:P222),IF(O223="Breedte",$K223-SUM(P$8:P222),IF(O222="Breedte",1-SUM(P$8:P222)," "))))</f>
        <v xml:space="preserve"> </v>
      </c>
      <c r="Q223" s="57" t="str">
        <f t="shared" si="85"/>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9"/>
        <v>1</v>
      </c>
    </row>
    <row r="224" spans="1:36" ht="12" customHeight="1" x14ac:dyDescent="0.15">
      <c r="A224" s="5">
        <f t="shared" si="66"/>
        <v>0</v>
      </c>
      <c r="B224" s="5">
        <f t="shared" si="67"/>
        <v>0</v>
      </c>
      <c r="C224" s="14">
        <f t="shared" si="83"/>
        <v>44</v>
      </c>
      <c r="F224" s="241">
        <f>VLOOKUP(C224,Blad1!$A:$E,5,0)</f>
        <v>123</v>
      </c>
      <c r="G224" s="67" t="str">
        <f t="shared" si="84"/>
        <v/>
      </c>
      <c r="H224" s="4" t="str">
        <f>IF(G224="I",$K224,IF(G224="II",$K224-SUM(H$8:H223),IF(G224="III",$K224-SUM(H$8:H223),IF(G224="IV",$K224-SUM(H$8:H223),IF(G224="V",1-SUM(H$8:H223)," ")))))</f>
        <v xml:space="preserve"> </v>
      </c>
      <c r="I224" s="54"/>
      <c r="L224" s="9" t="str">
        <f t="shared" si="69"/>
        <v xml:space="preserve"> </v>
      </c>
      <c r="P224" s="3" t="str">
        <f>IF(O224="Plus",$K224,IF(O224="Basis",$K224-SUM(P$8:P223),IF(O224="Breedte",$K224-SUM(P$8:P223),IF(O223="Breedte",1-SUM(P$8:P223)," "))))</f>
        <v xml:space="preserve"> </v>
      </c>
      <c r="Q224" s="57" t="str">
        <f t="shared" si="85"/>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9"/>
        <v>1</v>
      </c>
    </row>
    <row r="225" spans="1:36" ht="12" customHeight="1" x14ac:dyDescent="0.15">
      <c r="A225" s="5">
        <f t="shared" si="66"/>
        <v>0</v>
      </c>
      <c r="B225" s="5">
        <f t="shared" si="67"/>
        <v>0</v>
      </c>
      <c r="C225" s="14">
        <f t="shared" si="83"/>
        <v>43</v>
      </c>
      <c r="F225" s="241">
        <f>VLOOKUP(C225,Blad1!$A:$E,5,0)</f>
        <v>122</v>
      </c>
      <c r="G225" s="67" t="str">
        <f t="shared" si="84"/>
        <v/>
      </c>
      <c r="H225" s="4" t="str">
        <f>IF(G225="I",$K225,IF(G225="II",$K225-SUM(H$8:H224),IF(G225="III",$K225-SUM(H$8:H224),IF(G225="IV",$K225-SUM(H$8:H224),IF(G225="V",1-SUM(H$8:H224)," ")))))</f>
        <v xml:space="preserve"> </v>
      </c>
      <c r="I225" s="54"/>
      <c r="L225" s="9" t="str">
        <f t="shared" si="69"/>
        <v xml:space="preserve"> </v>
      </c>
      <c r="P225" s="3" t="str">
        <f>IF(O225="Plus",$K225,IF(O225="Basis",$K225-SUM(P$8:P224),IF(O225="Breedte",$K225-SUM(P$8:P224),IF(O224="Breedte",1-SUM(P$8:P224)," "))))</f>
        <v xml:space="preserve"> </v>
      </c>
      <c r="Q225" s="57" t="str">
        <f t="shared" si="85"/>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9"/>
        <v>1</v>
      </c>
    </row>
    <row r="226" spans="1:36" ht="12" customHeight="1" x14ac:dyDescent="0.15">
      <c r="A226" s="5">
        <f t="shared" si="66"/>
        <v>0</v>
      </c>
      <c r="B226" s="5">
        <f t="shared" si="67"/>
        <v>0</v>
      </c>
      <c r="C226" s="14">
        <f t="shared" si="83"/>
        <v>42</v>
      </c>
      <c r="F226" s="241">
        <f>VLOOKUP(C226,Blad1!$A:$E,5,0)</f>
        <v>122</v>
      </c>
      <c r="G226" s="67" t="str">
        <f t="shared" si="84"/>
        <v/>
      </c>
      <c r="H226" s="4" t="str">
        <f>IF(G226="I",$K226,IF(G226="II",$K226-SUM(H$8:H225),IF(G226="III",$K226-SUM(H$8:H225),IF(G226="IV",$K226-SUM(H$8:H225),IF(G226="V",1-SUM(H$8:H225)," ")))))</f>
        <v xml:space="preserve"> </v>
      </c>
      <c r="I226" s="54"/>
      <c r="L226" s="9" t="str">
        <f t="shared" si="69"/>
        <v xml:space="preserve"> </v>
      </c>
      <c r="P226" s="3" t="str">
        <f>IF(O226="Plus",$K226,IF(O226="Basis",$K226-SUM(P$8:P225),IF(O226="Breedte",$K226-SUM(P$8:P225),IF(O225="Breedte",1-SUM(P$8:P225)," "))))</f>
        <v xml:space="preserve"> </v>
      </c>
      <c r="Q226" s="57" t="str">
        <f t="shared" si="85"/>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9"/>
        <v>1</v>
      </c>
    </row>
    <row r="227" spans="1:36" ht="12" customHeight="1" x14ac:dyDescent="0.15">
      <c r="A227" s="5">
        <f t="shared" si="66"/>
        <v>0</v>
      </c>
      <c r="B227" s="5">
        <f t="shared" si="67"/>
        <v>0</v>
      </c>
      <c r="C227" s="14">
        <f t="shared" si="83"/>
        <v>41</v>
      </c>
      <c r="F227" s="241">
        <f>VLOOKUP(C227,Blad1!$A:$E,5,0)</f>
        <v>121</v>
      </c>
      <c r="G227" s="67" t="str">
        <f t="shared" si="84"/>
        <v/>
      </c>
      <c r="H227" s="4" t="str">
        <f>IF(G227="I",$K227,IF(G227="II",$K227-SUM(H$8:H226),IF(G227="III",$K227-SUM(H$8:H226),IF(G227="IV",$K227-SUM(H$8:H226),IF(G227="V",1-SUM(H$8:H226)," ")))))</f>
        <v xml:space="preserve"> </v>
      </c>
      <c r="I227" s="54"/>
      <c r="L227" s="9" t="str">
        <f t="shared" si="69"/>
        <v xml:space="preserve"> </v>
      </c>
      <c r="P227" s="3" t="str">
        <f>IF(O227="Plus",$K227,IF(O227="Basis",$K227-SUM(P$8:P226),IF(O227="Breedte",$K227-SUM(P$8:P226),IF(O226="Breedte",1-SUM(P$8:P226)," "))))</f>
        <v xml:space="preserve"> </v>
      </c>
      <c r="Q227" s="57" t="str">
        <f t="shared" si="85"/>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9"/>
        <v>1</v>
      </c>
    </row>
    <row r="228" spans="1:36" ht="12" customHeight="1" x14ac:dyDescent="0.15">
      <c r="A228" s="5">
        <f t="shared" si="66"/>
        <v>0</v>
      </c>
      <c r="B228" s="5">
        <f t="shared" si="67"/>
        <v>0</v>
      </c>
      <c r="C228" s="14">
        <f t="shared" si="83"/>
        <v>40</v>
      </c>
      <c r="F228" s="241">
        <f>VLOOKUP(C228,Blad1!$A:$E,5,0)</f>
        <v>120</v>
      </c>
      <c r="G228" s="67" t="str">
        <f t="shared" si="84"/>
        <v/>
      </c>
      <c r="H228" s="4" t="str">
        <f>IF(G228="I",$K228,IF(G228="II",$K228-SUM(H$8:H227),IF(G228="III",$K228-SUM(H$8:H227),IF(G228="IV",$K228-SUM(H$8:H227),IF(G228="V",1-SUM(H$8:H227)," ")))))</f>
        <v xml:space="preserve"> </v>
      </c>
      <c r="I228" s="54"/>
      <c r="L228" s="9" t="str">
        <f t="shared" si="69"/>
        <v xml:space="preserve"> </v>
      </c>
      <c r="P228" s="3" t="str">
        <f>IF(O228="Plus",$K228,IF(O228="Basis",$K228-SUM(P$8:P227),IF(O228="Breedte",$K228-SUM(P$8:P227),IF(O227="Breedte",1-SUM(P$8:P227)," "))))</f>
        <v xml:space="preserve"> </v>
      </c>
      <c r="Q228" s="57" t="str">
        <f t="shared" si="85"/>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9"/>
        <v>1</v>
      </c>
    </row>
    <row r="229" spans="1:36" ht="12" customHeight="1" x14ac:dyDescent="0.15">
      <c r="A229" s="5">
        <f t="shared" si="66"/>
        <v>0</v>
      </c>
      <c r="B229" s="5">
        <f t="shared" si="67"/>
        <v>0</v>
      </c>
      <c r="C229" s="14">
        <f t="shared" si="83"/>
        <v>39</v>
      </c>
      <c r="F229" s="241">
        <f>VLOOKUP(C229,Blad1!$A:$E,5,0)</f>
        <v>120</v>
      </c>
      <c r="G229" s="67" t="str">
        <f t="shared" si="84"/>
        <v/>
      </c>
      <c r="H229" s="4" t="str">
        <f>IF(G229="I",$K229,IF(G229="II",$K229-SUM(H$8:H228),IF(G229="III",$K229-SUM(H$8:H228),IF(G229="IV",$K229-SUM(H$8:H228),IF(G229="V",1-SUM(H$8:H228)," ")))))</f>
        <v xml:space="preserve"> </v>
      </c>
      <c r="I229" s="54"/>
      <c r="L229" s="9" t="str">
        <f t="shared" si="69"/>
        <v xml:space="preserve"> </v>
      </c>
      <c r="P229" s="3" t="str">
        <f>IF(O229="Plus",$K229,IF(O229="Basis",$K229-SUM(P$8:P228),IF(O229="Breedte",$K229-SUM(P$8:P228),IF(O228="Breedte",1-SUM(P$8:P228)," "))))</f>
        <v xml:space="preserve"> </v>
      </c>
      <c r="Q229" s="57" t="str">
        <f t="shared" si="85"/>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9"/>
        <v>1</v>
      </c>
    </row>
    <row r="230" spans="1:36" ht="12" customHeight="1" x14ac:dyDescent="0.15">
      <c r="A230" s="5">
        <f t="shared" si="66"/>
        <v>0</v>
      </c>
      <c r="B230" s="5">
        <f t="shared" si="67"/>
        <v>0</v>
      </c>
      <c r="C230" s="14">
        <f t="shared" si="83"/>
        <v>38</v>
      </c>
      <c r="F230" s="241">
        <f>VLOOKUP(C230,Blad1!$A:$E,5,0)</f>
        <v>119</v>
      </c>
      <c r="G230" s="67" t="str">
        <f t="shared" si="84"/>
        <v/>
      </c>
      <c r="H230" s="4" t="str">
        <f>IF(G230="I",$K230,IF(G230="II",$K230-SUM(H$8:H229),IF(G230="III",$K230-SUM(H$8:H229),IF(G230="IV",$K230-SUM(H$8:H229),IF(G230="V",1-SUM(H$8:H229)," ")))))</f>
        <v xml:space="preserve"> </v>
      </c>
      <c r="I230" s="54"/>
      <c r="L230" s="9" t="str">
        <f t="shared" si="69"/>
        <v xml:space="preserve"> </v>
      </c>
      <c r="P230" s="3" t="str">
        <f>IF(O230="Plus",$K230,IF(O230="Basis",$K230-SUM(P$8:P229),IF(O230="Breedte",$K230-SUM(P$8:P229),IF(O229="Breedte",1-SUM(P$8:P229)," "))))</f>
        <v xml:space="preserve"> </v>
      </c>
      <c r="Q230" s="57" t="str">
        <f t="shared" si="85"/>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9"/>
        <v>1</v>
      </c>
    </row>
    <row r="231" spans="1:36" ht="12" customHeight="1" x14ac:dyDescent="0.15">
      <c r="A231" s="5">
        <f t="shared" si="66"/>
        <v>0</v>
      </c>
      <c r="B231" s="5">
        <f t="shared" si="67"/>
        <v>0</v>
      </c>
      <c r="C231" s="14">
        <f t="shared" si="83"/>
        <v>37</v>
      </c>
      <c r="F231" s="241">
        <f>VLOOKUP(C231,Blad1!$A:$E,5,0)</f>
        <v>119</v>
      </c>
      <c r="G231" s="67" t="str">
        <f t="shared" si="84"/>
        <v/>
      </c>
      <c r="H231" s="4" t="str">
        <f>IF(G231="I",$K231,IF(G231="II",$K231-SUM(H$8:H230),IF(G231="III",$K231-SUM(H$8:H230),IF(G231="IV",$K231-SUM(H$8:H230),IF(G231="V",1-SUM(H$8:H230)," ")))))</f>
        <v xml:space="preserve"> </v>
      </c>
      <c r="I231" s="54"/>
      <c r="L231" s="9" t="str">
        <f t="shared" si="69"/>
        <v xml:space="preserve"> </v>
      </c>
      <c r="P231" s="3" t="str">
        <f>IF(O231="Plus",$K231,IF(O231="Basis",$K231-SUM(P$8:P230),IF(O231="Breedte",$K231-SUM(P$8:P230),IF(O230="Breedte",1-SUM(P$8:P230)," "))))</f>
        <v xml:space="preserve"> </v>
      </c>
      <c r="Q231" s="57" t="str">
        <f t="shared" si="85"/>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9"/>
        <v>1</v>
      </c>
    </row>
    <row r="232" spans="1:36" ht="12" customHeight="1" x14ac:dyDescent="0.15">
      <c r="A232" s="5">
        <f t="shared" si="66"/>
        <v>0</v>
      </c>
      <c r="B232" s="5">
        <f t="shared" si="67"/>
        <v>0</v>
      </c>
      <c r="C232" s="14">
        <f t="shared" si="83"/>
        <v>36</v>
      </c>
      <c r="F232" s="241">
        <f>VLOOKUP(C232,Blad1!$A:$E,5,0)</f>
        <v>118</v>
      </c>
      <c r="G232" s="67" t="str">
        <f t="shared" si="84"/>
        <v/>
      </c>
      <c r="H232" s="4" t="str">
        <f>IF(G232="I",$K232,IF(G232="II",$K232-SUM(H$8:H231),IF(G232="III",$K232-SUM(H$8:H231),IF(G232="IV",$K232-SUM(H$8:H231),IF(G232="V",1-SUM(H$8:H231)," ")))))</f>
        <v xml:space="preserve"> </v>
      </c>
      <c r="I232" s="54"/>
      <c r="L232" s="9" t="str">
        <f t="shared" si="69"/>
        <v xml:space="preserve"> </v>
      </c>
      <c r="P232" s="3" t="str">
        <f>IF(O232="Plus",$K232,IF(O232="Basis",$K232-SUM(P$8:P231),IF(O232="Breedte",$K232-SUM(P$8:P231),IF(O231="Breedte",1-SUM(P$8:P231)," "))))</f>
        <v xml:space="preserve"> </v>
      </c>
      <c r="Q232" s="57" t="str">
        <f t="shared" si="85"/>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9"/>
        <v>1</v>
      </c>
    </row>
    <row r="233" spans="1:36" ht="12" customHeight="1" x14ac:dyDescent="0.15">
      <c r="A233" s="5">
        <f t="shared" si="66"/>
        <v>0</v>
      </c>
      <c r="B233" s="5">
        <f t="shared" si="67"/>
        <v>0</v>
      </c>
      <c r="C233" s="14">
        <f t="shared" si="83"/>
        <v>35</v>
      </c>
      <c r="F233" s="241">
        <f>VLOOKUP(C233,Blad1!$A:$E,5,0)</f>
        <v>118</v>
      </c>
      <c r="G233" s="67" t="str">
        <f t="shared" si="84"/>
        <v/>
      </c>
      <c r="H233" s="4" t="str">
        <f>IF(G233="I",$K233,IF(G233="II",$K233-SUM(H$8:H232),IF(G233="III",$K233-SUM(H$8:H232),IF(G233="IV",$K233-SUM(H$8:H232),IF(G233="V",1-SUM(H$8:H232)," ")))))</f>
        <v xml:space="preserve"> </v>
      </c>
      <c r="I233" s="54"/>
      <c r="L233" s="9" t="str">
        <f t="shared" si="69"/>
        <v xml:space="preserve"> </v>
      </c>
      <c r="P233" s="3" t="str">
        <f>IF(O233="Plus",$K233,IF(O233="Basis",$K233-SUM(P$8:P232),IF(O233="Breedte",$K233-SUM(P$8:P232),IF(O232="Breedte",1-SUM(P$8:P232)," "))))</f>
        <v xml:space="preserve"> </v>
      </c>
      <c r="Q233" s="57" t="str">
        <f t="shared" si="85"/>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9"/>
        <v>1</v>
      </c>
    </row>
    <row r="234" spans="1:36" ht="12" customHeight="1" x14ac:dyDescent="0.15">
      <c r="A234" s="5">
        <f t="shared" si="66"/>
        <v>0</v>
      </c>
      <c r="B234" s="5">
        <f t="shared" si="67"/>
        <v>0</v>
      </c>
      <c r="C234" s="14">
        <f t="shared" si="83"/>
        <v>34</v>
      </c>
      <c r="F234" s="241">
        <f>VLOOKUP(C234,Blad1!$A:$E,5,0)</f>
        <v>117</v>
      </c>
      <c r="G234" s="67" t="str">
        <f t="shared" si="84"/>
        <v/>
      </c>
      <c r="H234" s="4" t="str">
        <f>IF(G234="I",$K234,IF(G234="II",$K234-SUM(H$8:H233),IF(G234="III",$K234-SUM(H$8:H233),IF(G234="IV",$K234-SUM(H$8:H233),IF(G234="V",1-SUM(H$8:H233)," ")))))</f>
        <v xml:space="preserve"> </v>
      </c>
      <c r="I234" s="54"/>
      <c r="L234" s="9" t="str">
        <f t="shared" si="69"/>
        <v xml:space="preserve"> </v>
      </c>
      <c r="P234" s="3" t="str">
        <f>IF(O234="Plus",$K234,IF(O234="Basis",$K234-SUM(P$8:P233),IF(O234="Breedte",$K234-SUM(P$8:P233),IF(O233="Breedte",1-SUM(P$8:P233)," "))))</f>
        <v xml:space="preserve"> </v>
      </c>
      <c r="Q234" s="57" t="str">
        <f t="shared" si="85"/>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9"/>
        <v>1</v>
      </c>
    </row>
    <row r="235" spans="1:36" ht="12" customHeight="1" x14ac:dyDescent="0.15">
      <c r="A235" s="5">
        <f t="shared" si="66"/>
        <v>0</v>
      </c>
      <c r="B235" s="5">
        <f t="shared" si="67"/>
        <v>0</v>
      </c>
      <c r="C235" s="14">
        <f t="shared" si="83"/>
        <v>33</v>
      </c>
      <c r="F235" s="241">
        <f>VLOOKUP(C235,Blad1!$A:$E,5,0)</f>
        <v>117</v>
      </c>
      <c r="G235" s="67" t="str">
        <f t="shared" si="84"/>
        <v/>
      </c>
      <c r="H235" s="4" t="str">
        <f>IF(G235="I",$K235,IF(G235="II",$K235-SUM(H$8:H234),IF(G235="III",$K235-SUM(H$8:H234),IF(G235="IV",$K235-SUM(H$8:H234),IF(G235="V",1-SUM(H$8:H234)," ")))))</f>
        <v xml:space="preserve"> </v>
      </c>
      <c r="I235" s="54"/>
      <c r="L235" s="9" t="str">
        <f t="shared" si="69"/>
        <v xml:space="preserve"> </v>
      </c>
      <c r="P235" s="3" t="str">
        <f>IF(O235="Plus",$K235,IF(O235="Basis",$K235-SUM(P$8:P234),IF(O235="Breedte",$K235-SUM(P$8:P234),IF(O234="Breedte",1-SUM(P$8:P234)," "))))</f>
        <v xml:space="preserve"> </v>
      </c>
      <c r="Q235" s="57" t="str">
        <f t="shared" si="85"/>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79"/>
        <v>1</v>
      </c>
    </row>
    <row r="236" spans="1:36" ht="12" customHeight="1" x14ac:dyDescent="0.15">
      <c r="A236" s="5">
        <f t="shared" si="66"/>
        <v>0</v>
      </c>
      <c r="B236" s="5">
        <f t="shared" si="67"/>
        <v>0</v>
      </c>
      <c r="C236" s="14">
        <f t="shared" si="83"/>
        <v>32</v>
      </c>
      <c r="F236" s="241">
        <f>VLOOKUP(C236,Blad1!$A:$E,5,0)</f>
        <v>116</v>
      </c>
      <c r="G236" s="67" t="str">
        <f t="shared" si="84"/>
        <v/>
      </c>
      <c r="H236" s="4" t="str">
        <f>IF(G236="I",$K236,IF(G236="II",$K236-SUM(H$8:H235),IF(G236="III",$K236-SUM(H$8:H235),IF(G236="IV",$K236-SUM(H$8:H235),IF(G236="V",1-SUM(H$8:H235)," ")))))</f>
        <v xml:space="preserve"> </v>
      </c>
      <c r="I236" s="54"/>
      <c r="L236" s="9" t="str">
        <f t="shared" si="69"/>
        <v xml:space="preserve"> </v>
      </c>
      <c r="P236" s="3" t="str">
        <f>IF(O236="Plus",$K236,IF(O236="Basis",$K236-SUM(P$8:P235),IF(O236="Breedte",$K236-SUM(P$8:P235),IF(O235="Breedte",1-SUM(P$8:P235)," "))))</f>
        <v xml:space="preserve"> </v>
      </c>
      <c r="Q236" s="57" t="str">
        <f t="shared" si="85"/>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79"/>
        <v>1</v>
      </c>
    </row>
    <row r="237" spans="1:36" ht="12" customHeight="1" x14ac:dyDescent="0.15">
      <c r="A237" s="5">
        <f t="shared" si="66"/>
        <v>0</v>
      </c>
      <c r="B237" s="5">
        <f t="shared" si="67"/>
        <v>20</v>
      </c>
      <c r="C237" s="14">
        <f t="shared" si="83"/>
        <v>31</v>
      </c>
      <c r="F237" s="241">
        <f>VLOOKUP(C237,Blad1!$A:$E,5,0)</f>
        <v>115</v>
      </c>
      <c r="G237" s="67" t="str">
        <f t="shared" si="84"/>
        <v>V</v>
      </c>
      <c r="H237" s="4">
        <f>IF(G237="I",$K237,IF(G237="II",$K237-SUM(H$8:H236),IF(G237="III",$K237-SUM(H$8:H236),IF(G237="IV",$K237-SUM(H$8:H236),IF(G237="V",1-SUM(H$8:H236)," ")))))</f>
        <v>1</v>
      </c>
      <c r="I237" s="54"/>
      <c r="L237" s="9" t="str">
        <f t="shared" si="69"/>
        <v xml:space="preserve"> </v>
      </c>
      <c r="P237" s="3" t="str">
        <f>IF(O237="Plus",$K237,IF(O237="Basis",$K237-SUM(P$8:P236),IF(O237="Breedte",$K237-SUM(P$8:P236),IF(O236="Breedte",1-SUM(P$8:P236)," "))))</f>
        <v xml:space="preserve"> </v>
      </c>
      <c r="Q237" s="57" t="str">
        <f t="shared" si="85"/>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79"/>
        <v>1</v>
      </c>
    </row>
    <row r="238" spans="1:36" ht="12" customHeight="1" x14ac:dyDescent="0.15">
      <c r="A238" s="5">
        <f t="shared" si="66"/>
        <v>0</v>
      </c>
      <c r="B238" s="5">
        <f t="shared" si="67"/>
        <v>0</v>
      </c>
      <c r="F238" s="241">
        <f>VLOOKUP(C238,Blad1!$A:$E,5,0)</f>
        <v>110</v>
      </c>
      <c r="G238" s="67" t="str">
        <f t="shared" si="84"/>
        <v/>
      </c>
      <c r="H238" s="4" t="str">
        <f>IF(G238="I",$K238,IF(G238="II",$K238-SUM(H$8:H237),IF(G238="III",$K238-SUM(H$8:H237),IF(G238="IV",$K238-SUM(H$8:H237),IF(G238="V",1-SUM(H$8:H237)," ")))))</f>
        <v xml:space="preserve"> </v>
      </c>
      <c r="I238" s="54"/>
      <c r="L238" s="9" t="str">
        <f t="shared" si="69"/>
        <v xml:space="preserve"> </v>
      </c>
      <c r="P238" s="3" t="str">
        <f>IF(O238="Plus",$K238,IF(O238="Basis",$K238-SUM(P$8:P237),IF(O238="Breedte",$K238-SUM(P$8:P237),IF(O237="Breedte",1-SUM(P$8:P237)," "))))</f>
        <v xml:space="preserve"> </v>
      </c>
      <c r="Q238" s="57" t="str">
        <f t="shared" si="85"/>
        <v/>
      </c>
    </row>
    <row r="239" spans="1:36" ht="12" customHeight="1" x14ac:dyDescent="0.15">
      <c r="A239" s="5">
        <f t="shared" si="66"/>
        <v>0</v>
      </c>
      <c r="B239" s="5">
        <f t="shared" si="67"/>
        <v>0</v>
      </c>
      <c r="F239" s="241">
        <f>VLOOKUP(C239,Blad1!$A:$E,5,0)</f>
        <v>110</v>
      </c>
      <c r="G239" s="67" t="str">
        <f t="shared" si="84"/>
        <v/>
      </c>
      <c r="H239" s="4" t="str">
        <f>IF(G239="I",$K239,IF(G239="II",$K239-SUM(H$8:H238),IF(G239="III",$K239-SUM(H$8:H238),IF(G239="IV",$K239-SUM(H$8:H238),IF(G239="V",1-SUM(H$8:H238)," ")))))</f>
        <v xml:space="preserve"> </v>
      </c>
      <c r="I239" s="54"/>
      <c r="L239" s="9" t="str">
        <f t="shared" si="69"/>
        <v xml:space="preserve"> </v>
      </c>
      <c r="P239" s="3" t="str">
        <f>IF(O239="Plus",$K239,IF(O239="Basis",$K239-SUM(P$8:P238),IF(O239="Breedte",$K239-SUM(P$8:P238),IF(O238="Breedte",1-SUM(P$8:P238)," "))))</f>
        <v xml:space="preserve"> </v>
      </c>
      <c r="Q239" s="57" t="str">
        <f t="shared" si="85"/>
        <v/>
      </c>
    </row>
    <row r="240" spans="1:36" ht="12" customHeight="1" x14ac:dyDescent="0.15">
      <c r="A240" s="5">
        <f t="shared" si="66"/>
        <v>0</v>
      </c>
      <c r="B240" s="5">
        <f t="shared" si="67"/>
        <v>0</v>
      </c>
      <c r="F240" s="241">
        <f>VLOOKUP(C240,Blad1!$A:$E,5,0)</f>
        <v>110</v>
      </c>
      <c r="G240" s="67" t="str">
        <f t="shared" ref="G240:G247" si="86">IF(C240=205,"I",IF(C240=189,"II",IF(C240=175,"III",IF(C240=159,"IV",IF(C240=50,"V","")))))</f>
        <v/>
      </c>
      <c r="H240" s="4" t="str">
        <f>IF(G240="I",$K240,IF(G240="II",$K240-SUM(H$8:H239),IF(G240="III",$K240-SUM(H$8:H239),IF(G240="IV",$K240-SUM(H$8:H239),IF(G240="V",1-SUM(H$8:H239)," ")))))</f>
        <v xml:space="preserve"> </v>
      </c>
      <c r="I240" s="54"/>
      <c r="L240" s="9" t="str">
        <f t="shared" si="69"/>
        <v xml:space="preserve"> </v>
      </c>
      <c r="P240" s="3" t="str">
        <f>IF(O240="Plus",$K240,IF(O240="Basis",$K240-SUM(P$8:P239),IF(O240="Breedte",$K240-SUM(P$8:P239),IF(O239="Breedte",1-SUM(P$8:P239)," "))))</f>
        <v xml:space="preserve"> </v>
      </c>
      <c r="Q240" s="57" t="str">
        <f t="shared" si="85"/>
        <v/>
      </c>
    </row>
    <row r="241" spans="1:17" ht="12" customHeight="1" x14ac:dyDescent="0.15">
      <c r="A241" s="5">
        <f t="shared" si="66"/>
        <v>0</v>
      </c>
      <c r="B241" s="5">
        <f t="shared" si="67"/>
        <v>0</v>
      </c>
      <c r="F241" s="241">
        <f>VLOOKUP(C241,Blad1!$A:$E,5,0)</f>
        <v>110</v>
      </c>
      <c r="G241" s="67" t="str">
        <f t="shared" si="86"/>
        <v/>
      </c>
      <c r="H241" s="4" t="str">
        <f>IF(G241="I",$K241,IF(G241="II",$K241-SUM(H$8:H240),IF(G241="III",$K241-SUM(H$8:H240),IF(G241="IV",$K241-SUM(H$8:H240),IF(G241="V",1-SUM(H$8:H240)," ")))))</f>
        <v xml:space="preserve"> </v>
      </c>
      <c r="I241" s="54"/>
      <c r="L241" s="9" t="str">
        <f t="shared" si="69"/>
        <v xml:space="preserve"> </v>
      </c>
      <c r="P241" s="3" t="str">
        <f>IF(O241="Plus",$K241,IF(O241="Basis",$K241-SUM(P$8:P240),IF(O241="Breedte",$K241-SUM(P$8:P240),IF(O240="Breedte",1-SUM(P$8:P240)," "))))</f>
        <v xml:space="preserve"> </v>
      </c>
      <c r="Q241" s="57" t="str">
        <f t="shared" si="85"/>
        <v/>
      </c>
    </row>
    <row r="242" spans="1:17" ht="12" customHeight="1" x14ac:dyDescent="0.15">
      <c r="A242" s="5">
        <f t="shared" si="66"/>
        <v>0</v>
      </c>
      <c r="B242" s="5">
        <f t="shared" si="67"/>
        <v>0</v>
      </c>
      <c r="F242" s="241">
        <f>VLOOKUP(C242,Blad1!$A:$E,5,0)</f>
        <v>110</v>
      </c>
      <c r="G242" s="67" t="str">
        <f t="shared" si="86"/>
        <v/>
      </c>
      <c r="H242" s="4" t="str">
        <f>IF(G242="I",$K242,IF(G242="II",$K242-SUM(H$8:H241),IF(G242="III",$K242-SUM(H$8:H241),IF(G242="IV",$K242-SUM(H$8:H241),IF(G242="V",1-SUM(H$8:H241)," ")))))</f>
        <v xml:space="preserve"> </v>
      </c>
      <c r="I242" s="54"/>
      <c r="L242" s="9" t="str">
        <f t="shared" si="69"/>
        <v xml:space="preserve"> </v>
      </c>
      <c r="P242" s="3" t="str">
        <f>IF(O242="Plus",$K242,IF(O242="Basis",$K242-SUM(P$8:P241),IF(O242="Breedte",$K242-SUM(P$8:P241),IF(O241="Breedte",1-SUM(P$8:P241)," "))))</f>
        <v xml:space="preserve"> </v>
      </c>
      <c r="Q242" s="57" t="str">
        <f t="shared" si="85"/>
        <v/>
      </c>
    </row>
    <row r="243" spans="1:17" ht="12" customHeight="1" x14ac:dyDescent="0.15">
      <c r="A243" s="5">
        <f t="shared" si="66"/>
        <v>0</v>
      </c>
      <c r="B243" s="5">
        <f t="shared" si="67"/>
        <v>0</v>
      </c>
      <c r="F243" s="241">
        <f>VLOOKUP(C243,Blad1!$A:$E,5,0)</f>
        <v>110</v>
      </c>
      <c r="G243" s="67" t="str">
        <f t="shared" si="86"/>
        <v/>
      </c>
      <c r="I243" s="54"/>
      <c r="P243" s="3" t="str">
        <f>IF(O243="Plus",$K243,IF(O243="Basis",$K243-SUM(P$8:P242),IF(O243="Breedte",$K243-SUM(P$8:P242),IF(O242="Breedte",1-SUM(P$8:P242)," "))))</f>
        <v xml:space="preserve"> </v>
      </c>
      <c r="Q243" s="57" t="str">
        <f t="shared" si="85"/>
        <v/>
      </c>
    </row>
    <row r="244" spans="1:17" ht="12" customHeight="1" x14ac:dyDescent="0.15">
      <c r="A244" s="5">
        <f t="shared" si="66"/>
        <v>0</v>
      </c>
      <c r="B244" s="5">
        <f t="shared" si="67"/>
        <v>0</v>
      </c>
      <c r="F244" s="241">
        <f>VLOOKUP(C244,Blad1!$A:$E,5,0)</f>
        <v>110</v>
      </c>
      <c r="G244" s="67" t="str">
        <f t="shared" si="86"/>
        <v/>
      </c>
      <c r="I244" s="54"/>
      <c r="P244" s="3" t="str">
        <f>IF(O244="Plus",$K244,IF(O244="Basis",$K244-SUM(P$8:P243),IF(O244="Breedte",$K244-SUM(P$8:P243),IF(O243="Breedte",1-SUM(P$8:P243)," "))))</f>
        <v xml:space="preserve"> </v>
      </c>
      <c r="Q244" s="57" t="str">
        <f t="shared" si="85"/>
        <v/>
      </c>
    </row>
    <row r="245" spans="1:17" ht="12" customHeight="1" x14ac:dyDescent="0.15">
      <c r="A245" s="5">
        <f t="shared" si="66"/>
        <v>0</v>
      </c>
      <c r="B245" s="5">
        <f t="shared" si="67"/>
        <v>0</v>
      </c>
      <c r="F245" s="241">
        <f>VLOOKUP(C245,Blad1!$A:$E,5,0)</f>
        <v>110</v>
      </c>
      <c r="G245" s="67" t="str">
        <f t="shared" si="86"/>
        <v/>
      </c>
      <c r="I245" s="54"/>
      <c r="P245" s="3" t="str">
        <f>IF(O245="Plus",$K245,IF(O245="Basis",$K245-SUM(P$8:P244),IF(O245="Breedte",$K245-SUM(P$8:P244),IF(O244="Breedte",1-SUM(P$8:P244)," "))))</f>
        <v xml:space="preserve"> </v>
      </c>
      <c r="Q245" s="57" t="str">
        <f t="shared" si="85"/>
        <v/>
      </c>
    </row>
    <row r="246" spans="1:17" ht="12" customHeight="1" x14ac:dyDescent="0.15">
      <c r="A246" s="5">
        <f t="shared" si="66"/>
        <v>0</v>
      </c>
      <c r="B246" s="5">
        <f t="shared" si="67"/>
        <v>0</v>
      </c>
      <c r="F246" s="241">
        <f>VLOOKUP(C246,Blad1!$A:$E,5,0)</f>
        <v>110</v>
      </c>
      <c r="G246" s="67" t="str">
        <f t="shared" si="86"/>
        <v/>
      </c>
      <c r="I246" s="54"/>
      <c r="P246" s="3" t="str">
        <f>IF(O246="Plus",$K246,IF(O246="Basis",$K246-SUM(P$8:P245),IF(O246="Breedte",$K246-SUM(P$8:P245),IF(O245="Breedte",1-SUM(P$8:P245)," "))))</f>
        <v xml:space="preserve"> </v>
      </c>
      <c r="Q246" s="57" t="str">
        <f t="shared" si="85"/>
        <v/>
      </c>
    </row>
    <row r="247" spans="1:17" ht="12" customHeight="1" x14ac:dyDescent="0.15">
      <c r="A247" s="5">
        <f t="shared" si="66"/>
        <v>0</v>
      </c>
      <c r="B247" s="5">
        <f t="shared" si="67"/>
        <v>0</v>
      </c>
      <c r="F247" s="241">
        <f>VLOOKUP(C247,Blad1!$A:$E,5,0)</f>
        <v>110</v>
      </c>
      <c r="G247" s="67" t="str">
        <f t="shared" si="86"/>
        <v/>
      </c>
      <c r="I247" s="54"/>
      <c r="P247" s="3" t="str">
        <f>IF(O247="Plus",$K247,IF(O247="Basis",$K247-SUM(P$8:P246),IF(O247="Breedte",$K247-SUM(P$8:P246),IF(O246="Breedte",1-SUM(P$8:P246)," "))))</f>
        <v xml:space="preserve"> </v>
      </c>
      <c r="Q247" s="57" t="str">
        <f t="shared" si="85"/>
        <v/>
      </c>
    </row>
    <row r="248" spans="1:17" ht="12" customHeight="1" x14ac:dyDescent="0.15">
      <c r="A248" s="5">
        <f t="shared" si="66"/>
        <v>0</v>
      </c>
      <c r="B248" s="5">
        <f t="shared" si="67"/>
        <v>0</v>
      </c>
      <c r="F248" s="241">
        <f>VLOOKUP(C248,Blad1!$A:$E,5,0)</f>
        <v>110</v>
      </c>
      <c r="I248" s="54"/>
      <c r="P248" s="3" t="str">
        <f>IF(O248="Plus",$K248,IF(O248="Basis",$K248-SUM(P$8:P247),IF(O248="Breedte",$K248-SUM(P$8:P247),IF(O247="Breedte",1-SUM(P$8:P247)," "))))</f>
        <v xml:space="preserve"> </v>
      </c>
      <c r="Q248" s="57" t="str">
        <f t="shared" si="85"/>
        <v/>
      </c>
    </row>
    <row r="249" spans="1:17" ht="12" customHeight="1" x14ac:dyDescent="0.15">
      <c r="A249" s="5">
        <f t="shared" si="66"/>
        <v>0</v>
      </c>
      <c r="B249" s="5">
        <f t="shared" si="67"/>
        <v>0</v>
      </c>
      <c r="F249" s="241">
        <f>VLOOKUP(C249,Blad1!$A:$E,5,0)</f>
        <v>110</v>
      </c>
      <c r="I249" s="54"/>
      <c r="P249" s="3" t="str">
        <f>IF(O249="Plus",$K249,IF(O249="Basis",$K249-SUM(P$8:P248),IF(O249="Breedte",$K249-SUM(P$8:P248),IF(O248="Breedte",1-SUM(P$8:P248)," "))))</f>
        <v xml:space="preserve"> </v>
      </c>
      <c r="Q249" s="57" t="str">
        <f t="shared" si="85"/>
        <v/>
      </c>
    </row>
    <row r="250" spans="1:17" ht="12" customHeight="1" x14ac:dyDescent="0.15">
      <c r="A250" s="5">
        <f t="shared" si="66"/>
        <v>0</v>
      </c>
      <c r="B250" s="5">
        <f t="shared" si="67"/>
        <v>0</v>
      </c>
      <c r="F250" s="241">
        <f>VLOOKUP(C250,Blad1!$A:$E,5,0)</f>
        <v>110</v>
      </c>
      <c r="I250" s="54"/>
      <c r="P250" s="3" t="str">
        <f>IF(O250="Plus",$K250,IF(O250="Basis",$K250-SUM(P$8:P249),IF(O250="Breedte",$K250-SUM(P$8:P249),IF(O249="Breedte",1-SUM(P$8:P249)," "))))</f>
        <v xml:space="preserve"> </v>
      </c>
      <c r="Q250" s="57" t="str">
        <f t="shared" si="85"/>
        <v/>
      </c>
    </row>
    <row r="251" spans="1:17" ht="12" customHeight="1" x14ac:dyDescent="0.15">
      <c r="A251" s="5">
        <f t="shared" ref="A251:A267" si="87">IF(I251="A",25,IF(I251="B",50,IF(I251="C",75,IF(I251="D",90,IF(I251="E",100,0)))))</f>
        <v>0</v>
      </c>
      <c r="B251" s="5">
        <f t="shared" ref="B251:B272" si="88">IF(G251="I",20,IF(G251="II",40,IF(G251="III",60,IF(G251="IV",80,IF(G251="V",100,0)))))</f>
        <v>0</v>
      </c>
      <c r="F251" s="241">
        <f>VLOOKUP(C251,Blad1!$A:$E,5,0)</f>
        <v>110</v>
      </c>
      <c r="I251" s="54"/>
      <c r="P251" s="3" t="str">
        <f>IF(O251="Plus",$K251,IF(O251="Basis",$K251-SUM(P$8:P250),IF(O251="Breedte",$K251-SUM(P$8:P250),IF(O250="Breedte",1-SUM(P$8:P250)," "))))</f>
        <v xml:space="preserve"> </v>
      </c>
      <c r="Q251" s="57" t="str">
        <f t="shared" si="85"/>
        <v/>
      </c>
    </row>
    <row r="252" spans="1:17" ht="12" customHeight="1" x14ac:dyDescent="0.15">
      <c r="A252" s="5">
        <f t="shared" si="87"/>
        <v>0</v>
      </c>
      <c r="B252" s="5">
        <f t="shared" si="88"/>
        <v>0</v>
      </c>
      <c r="F252" s="241">
        <f>VLOOKUP(C252,Blad1!$A:$E,5,0)</f>
        <v>110</v>
      </c>
      <c r="I252" s="54"/>
      <c r="P252" s="3" t="str">
        <f>IF(O252="Plus",$K252,IF(O252="Basis",$K252-SUM(P$8:P251),IF(O252="Breedte",$K252-SUM(P$8:P251),IF(O251="Breedte",1-SUM(P$8:P251)," "))))</f>
        <v xml:space="preserve"> </v>
      </c>
      <c r="Q252" s="57" t="str">
        <f t="shared" si="85"/>
        <v/>
      </c>
    </row>
    <row r="253" spans="1:17" ht="12" customHeight="1" x14ac:dyDescent="0.15">
      <c r="A253" s="5">
        <f t="shared" si="87"/>
        <v>0</v>
      </c>
      <c r="B253" s="5">
        <f t="shared" si="88"/>
        <v>0</v>
      </c>
      <c r="F253" s="241">
        <f>VLOOKUP(C253,Blad1!$A:$E,5,0)</f>
        <v>110</v>
      </c>
      <c r="I253" s="54"/>
      <c r="P253" s="3" t="str">
        <f>IF(O253="Plus",$K253,IF(O253="Basis",$K253-SUM(P$8:P252),IF(O253="Breedte",$K253-SUM(P$8:P252),IF(O252="Breedte",1-SUM(P$8:P252)," "))))</f>
        <v xml:space="preserve"> </v>
      </c>
      <c r="Q253" s="57" t="str">
        <f t="shared" si="85"/>
        <v/>
      </c>
    </row>
    <row r="254" spans="1:17" ht="12" customHeight="1" x14ac:dyDescent="0.15">
      <c r="A254" s="5">
        <f t="shared" si="87"/>
        <v>0</v>
      </c>
      <c r="B254" s="5">
        <f t="shared" si="88"/>
        <v>0</v>
      </c>
      <c r="F254" s="241">
        <f>VLOOKUP(C254,Blad1!$A:$E,5,0)</f>
        <v>110</v>
      </c>
      <c r="I254" s="54"/>
      <c r="P254" s="3" t="str">
        <f>IF(O254="Plus",$K254,IF(O254="Basis",$K254-SUM(P$8:P253),IF(O254="Breedte",$K254-SUM(P$8:P253),IF(O253="Breedte",1-SUM(P$8:P253)," "))))</f>
        <v xml:space="preserve"> </v>
      </c>
      <c r="Q254" s="57" t="str">
        <f t="shared" si="85"/>
        <v/>
      </c>
    </row>
    <row r="255" spans="1:17" ht="12" customHeight="1" x14ac:dyDescent="0.15">
      <c r="A255" s="5">
        <f t="shared" si="87"/>
        <v>0</v>
      </c>
      <c r="B255" s="5">
        <f t="shared" si="88"/>
        <v>0</v>
      </c>
      <c r="F255" s="241">
        <f>VLOOKUP(C255,Blad1!$A:$E,5,0)</f>
        <v>110</v>
      </c>
      <c r="I255" s="54"/>
      <c r="P255" s="3" t="str">
        <f>IF(O255="Plus",$K255,IF(O255="Basis",$K255-SUM(P$8:P254),IF(O255="Breedte",$K255-SUM(P$8:P254),IF(O254="Breedte",1-SUM(P$8:P254)," "))))</f>
        <v xml:space="preserve"> </v>
      </c>
      <c r="Q255" s="57" t="str">
        <f t="shared" si="85"/>
        <v/>
      </c>
    </row>
    <row r="256" spans="1:17" ht="12" customHeight="1" x14ac:dyDescent="0.15">
      <c r="A256" s="5">
        <f t="shared" si="87"/>
        <v>0</v>
      </c>
      <c r="B256" s="5">
        <f t="shared" si="88"/>
        <v>0</v>
      </c>
      <c r="F256" s="241">
        <f>VLOOKUP(C256,Blad1!$A:$E,5,0)</f>
        <v>110</v>
      </c>
      <c r="I256" s="54"/>
      <c r="P256" s="3" t="str">
        <f>IF(O256="Plus",$K256,IF(O256="Basis",$K256-SUM(P$8:P255),IF(O256="Breedte",$K256-SUM(P$8:P255),IF(O255="Breedte",1-SUM(P$8:P255)," "))))</f>
        <v xml:space="preserve"> </v>
      </c>
      <c r="Q256" s="57" t="str">
        <f t="shared" si="85"/>
        <v/>
      </c>
    </row>
    <row r="257" spans="1:17" ht="12" customHeight="1" x14ac:dyDescent="0.15">
      <c r="A257" s="5">
        <f t="shared" si="87"/>
        <v>0</v>
      </c>
      <c r="B257" s="5">
        <f t="shared" si="88"/>
        <v>0</v>
      </c>
      <c r="F257" s="241">
        <f>VLOOKUP(C257,Blad1!$A:$E,5,0)</f>
        <v>110</v>
      </c>
      <c r="I257" s="54"/>
      <c r="P257" s="3" t="str">
        <f>IF(O257="Plus",$K257,IF(O257="Basis",$K257-SUM(P$8:P256),IF(O257="Breedte",$K257-SUM(P$8:P256),IF(O256="Breedte",1-SUM(P$8:P256)," "))))</f>
        <v xml:space="preserve"> </v>
      </c>
      <c r="Q257" s="57" t="str">
        <f t="shared" si="85"/>
        <v/>
      </c>
    </row>
    <row r="258" spans="1:17" ht="12" customHeight="1" x14ac:dyDescent="0.15">
      <c r="A258" s="5">
        <f t="shared" si="87"/>
        <v>0</v>
      </c>
      <c r="B258" s="5">
        <f t="shared" si="88"/>
        <v>0</v>
      </c>
      <c r="F258" s="150">
        <f>VLOOKUP(C258,Blad1!$A:$E,5,0)</f>
        <v>110</v>
      </c>
      <c r="I258" s="54"/>
      <c r="P258" s="3" t="str">
        <f>IF(O258="Plus",$K258,IF(O258="Basis",$K258-SUM(P$8:P257),IF(O258="Breedte",$K258-SUM(P$8:P257),IF(O257="Breedte",1-SUM(P$8:P257)," "))))</f>
        <v xml:space="preserve"> </v>
      </c>
      <c r="Q258" s="57" t="str">
        <f t="shared" si="85"/>
        <v/>
      </c>
    </row>
    <row r="259" spans="1:17" ht="12" customHeight="1" x14ac:dyDescent="0.15">
      <c r="A259" s="5">
        <f t="shared" si="87"/>
        <v>0</v>
      </c>
      <c r="B259" s="5">
        <f t="shared" si="88"/>
        <v>0</v>
      </c>
      <c r="F259" s="150">
        <f>VLOOKUP(C259,Blad1!$A:$E,5,0)</f>
        <v>110</v>
      </c>
      <c r="I259" s="54"/>
      <c r="P259" s="3" t="str">
        <f>IF(O259="Plus",$K259,IF(O259="Basis",$K259-SUM(P$8:P258),IF(O259="Breedte",$K259-SUM(P$8:P258),IF(O258="Breedte",1-SUM(P$8:P258)," "))))</f>
        <v xml:space="preserve"> </v>
      </c>
      <c r="Q259" s="57" t="str">
        <f t="shared" si="85"/>
        <v/>
      </c>
    </row>
    <row r="260" spans="1:17" ht="12" customHeight="1" x14ac:dyDescent="0.15">
      <c r="A260" s="5">
        <f t="shared" si="87"/>
        <v>0</v>
      </c>
      <c r="B260" s="5">
        <f t="shared" si="88"/>
        <v>0</v>
      </c>
      <c r="F260" s="178"/>
      <c r="I260" s="54"/>
      <c r="P260" s="3" t="str">
        <f>IF(O260="Plus",$K260,IF(O260="Basis",$K260-SUM(P$8:P259),IF(O260="Breedte",$K260-SUM(P$8:P259),IF(O259="Breedte",1-SUM(P$8:P259)," "))))</f>
        <v xml:space="preserve"> </v>
      </c>
      <c r="Q260" s="57" t="str">
        <f t="shared" si="85"/>
        <v/>
      </c>
    </row>
    <row r="261" spans="1:17" ht="12" customHeight="1" x14ac:dyDescent="0.15">
      <c r="A261" s="5">
        <f t="shared" si="87"/>
        <v>0</v>
      </c>
      <c r="B261" s="5">
        <f t="shared" si="88"/>
        <v>0</v>
      </c>
      <c r="F261" s="178"/>
      <c r="I261" s="54"/>
      <c r="P261" s="3" t="str">
        <f>IF(O261="Plus",$K261,IF(O261="Basis",$K261-SUM(P$8:P260),IF(O261="Breedte",$K261-SUM(P$8:P260),IF(O260="Breedte",1-SUM(P$8:P260)," "))))</f>
        <v xml:space="preserve"> </v>
      </c>
      <c r="Q261" s="57" t="str">
        <f t="shared" si="85"/>
        <v/>
      </c>
    </row>
    <row r="262" spans="1:17" ht="12" customHeight="1" x14ac:dyDescent="0.15">
      <c r="A262" s="5">
        <f t="shared" si="87"/>
        <v>0</v>
      </c>
      <c r="B262" s="5">
        <f t="shared" si="88"/>
        <v>0</v>
      </c>
      <c r="F262" s="178"/>
      <c r="I262" s="54"/>
      <c r="P262" s="3" t="str">
        <f>IF(O262="Plus",$K262,IF(O262="Basis",$K262-SUM(P$8:P261),IF(O262="Breedte",$K262-SUM(P$8:P261),IF(O261="Breedte",1-SUM(P$8:P261)," "))))</f>
        <v xml:space="preserve"> </v>
      </c>
      <c r="Q262" s="57" t="str">
        <f t="shared" si="85"/>
        <v/>
      </c>
    </row>
    <row r="263" spans="1:17" ht="12" customHeight="1" x14ac:dyDescent="0.15">
      <c r="A263" s="5">
        <f t="shared" si="87"/>
        <v>0</v>
      </c>
      <c r="B263" s="5">
        <f t="shared" si="88"/>
        <v>0</v>
      </c>
      <c r="F263" s="178"/>
      <c r="I263" s="54"/>
      <c r="P263" s="3" t="str">
        <f>IF(O263="Plus",$K263,IF(O263="Basis",$K263-SUM(P$8:P262),IF(O263="Breedte",$K263-SUM(P$8:P262),IF(O262="Breedte",1-SUM(P$8:P262)," "))))</f>
        <v xml:space="preserve"> </v>
      </c>
      <c r="Q263" s="57" t="str">
        <f t="shared" si="85"/>
        <v/>
      </c>
    </row>
    <row r="264" spans="1:17" ht="12" customHeight="1" x14ac:dyDescent="0.15">
      <c r="A264" s="5">
        <f t="shared" si="87"/>
        <v>0</v>
      </c>
      <c r="B264" s="5">
        <f t="shared" si="88"/>
        <v>0</v>
      </c>
      <c r="F264" s="178"/>
      <c r="I264" s="54"/>
      <c r="P264" s="3" t="str">
        <f>IF(O264="Plus",$K264,IF(O264="Basis",$K264-SUM(P$8:P263),IF(O264="Breedte",$K264-SUM(P$8:P263),IF(O263="Breedte",1-SUM(P$8:P263)," "))))</f>
        <v xml:space="preserve"> </v>
      </c>
      <c r="Q264" s="57" t="str">
        <f t="shared" si="85"/>
        <v/>
      </c>
    </row>
    <row r="265" spans="1:17" ht="12" customHeight="1" x14ac:dyDescent="0.15">
      <c r="A265" s="5">
        <f t="shared" si="87"/>
        <v>0</v>
      </c>
      <c r="B265" s="5">
        <f t="shared" si="88"/>
        <v>0</v>
      </c>
      <c r="F265" s="178"/>
      <c r="P265" s="3" t="str">
        <f>IF(O265="Plus",$K265,IF(O265="Basis",$K265-SUM(P$8:P264),IF(O265="Breedte",$K265-SUM(P$8:P264),IF(O264="Breedte",1-SUM(P$8:P264)," "))))</f>
        <v xml:space="preserve"> </v>
      </c>
      <c r="Q265" s="57" t="str">
        <f t="shared" ref="Q265:Q276" si="89">IF(L264="plus",IF(E265=0,"",CONCATENATE(E265,", ")),IF(L264="basis",IF(E265=0,"",CONCATENATE(E265,", ")),CONCATENATE(Q264,IF(E265=0,"",CONCATENATE(E265,", ")))))</f>
        <v/>
      </c>
    </row>
    <row r="266" spans="1:17" ht="12" customHeight="1" x14ac:dyDescent="0.15">
      <c r="A266" s="5">
        <f t="shared" si="87"/>
        <v>0</v>
      </c>
      <c r="B266" s="5">
        <f t="shared" si="88"/>
        <v>0</v>
      </c>
      <c r="F266" s="178"/>
      <c r="P266" s="3" t="str">
        <f>IF(O266="Plus",$K266,IF(O266="Basis",$K266-SUM(P$8:P265),IF(O266="Breedte",$K266-SUM(P$8:P265),IF(O265="Breedte",1-SUM(P$8:P265)," "))))</f>
        <v xml:space="preserve"> </v>
      </c>
      <c r="Q266" s="57" t="str">
        <f t="shared" si="89"/>
        <v/>
      </c>
    </row>
    <row r="267" spans="1:17" ht="12" customHeight="1" x14ac:dyDescent="0.15">
      <c r="A267" s="5">
        <f t="shared" si="87"/>
        <v>0</v>
      </c>
      <c r="B267" s="5">
        <f t="shared" si="88"/>
        <v>0</v>
      </c>
      <c r="F267" s="178"/>
      <c r="P267" s="3" t="str">
        <f>IF(O267="Plus",$K267,IF(O267="Basis",$K267-SUM(P$8:P266),IF(O267="Breedte",$K267-SUM(P$8:P266),IF(O266="Breedte",1-SUM(P$8:P266)," "))))</f>
        <v xml:space="preserve"> </v>
      </c>
      <c r="Q267" s="57" t="str">
        <f t="shared" si="89"/>
        <v/>
      </c>
    </row>
    <row r="268" spans="1:17" ht="12" customHeight="1" x14ac:dyDescent="0.15">
      <c r="A268" s="5">
        <f>IF(I268="A",25,IF(I268="B",50,IF(I268="C",75,IF(I268="D",90,0))))</f>
        <v>0</v>
      </c>
      <c r="B268" s="5">
        <f t="shared" si="88"/>
        <v>0</v>
      </c>
      <c r="F268" s="178"/>
      <c r="P268" s="3" t="str">
        <f>IF(O268="Plus",$K268,IF(O268="Basis",$K268-SUM(P$8:P267),IF(O268="Breedte",$K268-SUM(P$8:P267),IF(O267="Breedte",1-SUM(P$8:P267)," "))))</f>
        <v xml:space="preserve"> </v>
      </c>
      <c r="Q268" s="57" t="str">
        <f t="shared" si="89"/>
        <v/>
      </c>
    </row>
    <row r="269" spans="1:17" ht="12" customHeight="1" x14ac:dyDescent="0.15">
      <c r="A269" s="5">
        <f>IF(I269="A",25,IF(I269="B",50,IF(I269="C",75,IF(I269="D",90,0))))</f>
        <v>0</v>
      </c>
      <c r="B269" s="5">
        <f t="shared" si="88"/>
        <v>0</v>
      </c>
      <c r="F269" s="178"/>
      <c r="P269" s="3" t="str">
        <f>IF(O269="Plus",$K269,IF(O269="Basis",$K269-SUM(P$8:P268),IF(O269="Breedte",$K269-SUM(P$8:P268),IF(O268="Breedte",1-SUM(P$8:P268)," "))))</f>
        <v xml:space="preserve"> </v>
      </c>
      <c r="Q269" s="57" t="str">
        <f t="shared" si="89"/>
        <v/>
      </c>
    </row>
    <row r="270" spans="1:17" ht="12" customHeight="1" x14ac:dyDescent="0.15">
      <c r="A270" s="5">
        <f>IF(I270="A",25,IF(I270="B",50,IF(I270="C",75,IF(I270="D",90,0))))</f>
        <v>0</v>
      </c>
      <c r="B270" s="5">
        <f t="shared" si="88"/>
        <v>0</v>
      </c>
      <c r="F270" s="178"/>
      <c r="P270" s="3" t="str">
        <f>IF(O270="Plus",$K270,IF(O270="Basis",$K270-SUM(P$8:P269),IF(O270="Breedte",$K270-SUM(P$8:P269),IF(O269="Breedte",1-SUM(P$8:P269)," "))))</f>
        <v xml:space="preserve"> </v>
      </c>
      <c r="Q270" s="57" t="str">
        <f t="shared" si="89"/>
        <v/>
      </c>
    </row>
    <row r="271" spans="1:17" ht="12" customHeight="1" x14ac:dyDescent="0.15">
      <c r="A271" s="5">
        <f>IF(I271="A",25,IF(I271="B",50,IF(I271="C",75,IF(I271="D",90,0))))</f>
        <v>0</v>
      </c>
      <c r="B271" s="5">
        <f t="shared" si="88"/>
        <v>0</v>
      </c>
      <c r="F271" s="178"/>
      <c r="P271" s="3" t="str">
        <f>IF(O271="Plus",$K271,IF(O271="Basis",$K271-SUM(P$8:P270),IF(O271="Breedte",$K271-SUM(P$8:P270),IF(O270="Breedte",1-SUM(P$8:P270)," "))))</f>
        <v xml:space="preserve"> </v>
      </c>
      <c r="Q271" s="57" t="str">
        <f t="shared" si="89"/>
        <v/>
      </c>
    </row>
    <row r="272" spans="1:17" ht="12" customHeight="1" x14ac:dyDescent="0.15">
      <c r="A272" s="5">
        <f>IF(I272="A",25,IF(I272="B",50,IF(I272="C",75,IF(I272="D",90,0))))</f>
        <v>0</v>
      </c>
      <c r="B272" s="5">
        <f t="shared" si="88"/>
        <v>0</v>
      </c>
      <c r="F272" s="178"/>
      <c r="Q272" s="57" t="str">
        <f t="shared" si="89"/>
        <v/>
      </c>
    </row>
    <row r="273" spans="6:17" ht="12" customHeight="1" x14ac:dyDescent="0.15">
      <c r="F273" s="178"/>
      <c r="Q273" s="57" t="str">
        <f t="shared" si="89"/>
        <v/>
      </c>
    </row>
    <row r="274" spans="6:17" ht="12" customHeight="1" x14ac:dyDescent="0.15">
      <c r="F274" s="178"/>
      <c r="Q274" s="57" t="str">
        <f t="shared" si="89"/>
        <v/>
      </c>
    </row>
    <row r="275" spans="6:17" ht="12" customHeight="1" x14ac:dyDescent="0.15">
      <c r="Q275" s="57" t="str">
        <f t="shared" si="89"/>
        <v/>
      </c>
    </row>
    <row r="276" spans="6:17" ht="12" customHeight="1" x14ac:dyDescent="0.15">
      <c r="Q276" s="57" t="str">
        <f t="shared" si="89"/>
        <v/>
      </c>
    </row>
  </sheetData>
  <sheetProtection sheet="1" objects="1" scenarios="1" selectLockedCells="1"/>
  <mergeCells count="5">
    <mergeCell ref="AQ37:BB37"/>
    <mergeCell ref="C1:N1"/>
    <mergeCell ref="C2:N2"/>
    <mergeCell ref="AQ33:BB33"/>
    <mergeCell ref="AQ35:BB35"/>
  </mergeCells>
  <conditionalFormatting sqref="AT10:AV15 AZ15:BB15">
    <cfRule type="cellIs" dxfId="1437" priority="128" stopIfTrue="1" operator="lessThanOrEqual">
      <formula>0</formula>
    </cfRule>
  </conditionalFormatting>
  <conditionalFormatting sqref="AT18:AV22">
    <cfRule type="cellIs" dxfId="1436" priority="127" stopIfTrue="1" operator="lessThanOrEqual">
      <formula>0</formula>
    </cfRule>
  </conditionalFormatting>
  <conditionalFormatting sqref="AW18:AZ22">
    <cfRule type="cellIs" dxfId="1435" priority="126" stopIfTrue="1" operator="lessThanOrEqual">
      <formula>0</formula>
    </cfRule>
  </conditionalFormatting>
  <conditionalFormatting sqref="K8:K65533">
    <cfRule type="expression" dxfId="1434" priority="123" stopIfTrue="1">
      <formula>OR($C8&lt;0,AND($C8=$Y8,$B8=$Y8))</formula>
    </cfRule>
    <cfRule type="expression" dxfId="1433" priority="124" stopIfTrue="1">
      <formula>SUM($U8:$X8)&gt;0</formula>
    </cfRule>
    <cfRule type="expression" dxfId="1432" priority="125" stopIfTrue="1">
      <formula>$D8=0</formula>
    </cfRule>
  </conditionalFormatting>
  <conditionalFormatting sqref="L8:M65533">
    <cfRule type="expression" dxfId="1431" priority="121" stopIfTrue="1">
      <formula>OR($C8&lt;0,AND($C8=$Y8,$B8=$Y8))</formula>
    </cfRule>
    <cfRule type="expression" dxfId="1430" priority="122" stopIfTrue="1">
      <formula>SUM($U8:$X8)&gt;1</formula>
    </cfRule>
  </conditionalFormatting>
  <conditionalFormatting sqref="D8:F65536">
    <cfRule type="expression" dxfId="1429" priority="120" stopIfTrue="1">
      <formula>OR($C8&lt;0,AND($C8=$Y8,$B8=$Y8))</formula>
    </cfRule>
  </conditionalFormatting>
  <conditionalFormatting sqref="B8:B65536">
    <cfRule type="expression" dxfId="1428" priority="117" stopIfTrue="1">
      <formula>OR($C8&lt;0,AND($C8=$Y8,$B8=$Y8))</formula>
    </cfRule>
    <cfRule type="expression" dxfId="1427" priority="118" stopIfTrue="1">
      <formula>$B8&gt;0</formula>
    </cfRule>
    <cfRule type="cellIs" dxfId="1426" priority="119" stopIfTrue="1" operator="equal">
      <formula>0</formula>
    </cfRule>
  </conditionalFormatting>
  <conditionalFormatting sqref="K65535:K65536">
    <cfRule type="expression" dxfId="1425" priority="114" stopIfTrue="1">
      <formula>OR($C65535&lt;0,AND($C65535=$Y65535,$B65535=$Y65535))</formula>
    </cfRule>
    <cfRule type="expression" dxfId="1424" priority="115" stopIfTrue="1">
      <formula>SUM($U65535:$X65537)&gt;0</formula>
    </cfRule>
    <cfRule type="expression" dxfId="1423" priority="116" stopIfTrue="1">
      <formula>$D65535=0</formula>
    </cfRule>
  </conditionalFormatting>
  <conditionalFormatting sqref="K65534">
    <cfRule type="expression" dxfId="1422" priority="111" stopIfTrue="1">
      <formula>OR($C65534&lt;0,AND($C65534=$Y65534,$B65534=$Y65534))</formula>
    </cfRule>
    <cfRule type="expression" dxfId="1421" priority="112" stopIfTrue="1">
      <formula>SUM($U65534:$X65536)&gt;0</formula>
    </cfRule>
    <cfRule type="expression" dxfId="1420" priority="113" stopIfTrue="1">
      <formula>$D65534=0</formula>
    </cfRule>
  </conditionalFormatting>
  <conditionalFormatting sqref="L65535:M65536">
    <cfRule type="expression" dxfId="1419" priority="109" stopIfTrue="1">
      <formula>OR($C65535&lt;0,AND($C65535=$Y65535,$B65535=$Y65535))</formula>
    </cfRule>
    <cfRule type="expression" dxfId="1418" priority="110" stopIfTrue="1">
      <formula>SUM($U65535:$X65537)&gt;1</formula>
    </cfRule>
  </conditionalFormatting>
  <conditionalFormatting sqref="L65534:M65534">
    <cfRule type="expression" dxfId="1417" priority="107" stopIfTrue="1">
      <formula>OR($C65534&lt;0,AND($C65534=$Y65534,$B65534=$Y65534))</formula>
    </cfRule>
    <cfRule type="expression" dxfId="1416" priority="108" stopIfTrue="1">
      <formula>SUM($U65534:$X65536)&gt;1</formula>
    </cfRule>
  </conditionalFormatting>
  <conditionalFormatting sqref="N8:P65536">
    <cfRule type="expression" dxfId="1415" priority="105" stopIfTrue="1">
      <formula>OR($C8&lt;0,AND($C8=$Y8,$B8=$Y8))</formula>
    </cfRule>
    <cfRule type="expression" dxfId="1414" priority="106" stopIfTrue="1">
      <formula>OR($O8="Plus",$O8="Basis",$O8="Breedte")</formula>
    </cfRule>
  </conditionalFormatting>
  <conditionalFormatting sqref="A8:A272">
    <cfRule type="expression" dxfId="1413" priority="102" stopIfTrue="1">
      <formula>OR($C8&lt;0,AND($C8=$AJ8,$A8=$AJ8))</formula>
    </cfRule>
    <cfRule type="expression" dxfId="1412" priority="103" stopIfTrue="1">
      <formula>$A8&gt;0</formula>
    </cfRule>
    <cfRule type="cellIs" dxfId="1411" priority="104" stopIfTrue="1" operator="equal">
      <formula>0</formula>
    </cfRule>
  </conditionalFormatting>
  <conditionalFormatting sqref="C8:C65536 G8:H65536">
    <cfRule type="expression" dxfId="1410" priority="100" stopIfTrue="1">
      <formula>OR($C8&lt;0,AND($C8=$Y8,$B8=$Y8))</formula>
    </cfRule>
    <cfRule type="expression" dxfId="1409" priority="101" stopIfTrue="1">
      <formula>$B8&gt;0</formula>
    </cfRule>
  </conditionalFormatting>
  <conditionalFormatting sqref="I8:J65536">
    <cfRule type="expression" dxfId="1408" priority="98" stopIfTrue="1">
      <formula>OR($C8&lt;0,AND($C8=$AJ8,$A8=$AJ8))</formula>
    </cfRule>
    <cfRule type="expression" dxfId="1407" priority="99" stopIfTrue="1">
      <formula>$A8&gt;0</formula>
    </cfRule>
  </conditionalFormatting>
  <conditionalFormatting sqref="AR25">
    <cfRule type="cellIs" dxfId="1406" priority="97" operator="equal">
      <formula>0</formula>
    </cfRule>
  </conditionalFormatting>
  <conditionalFormatting sqref="AR27">
    <cfRule type="cellIs" dxfId="1405" priority="96" operator="equal">
      <formula>0</formula>
    </cfRule>
  </conditionalFormatting>
  <conditionalFormatting sqref="AR29">
    <cfRule type="cellIs" dxfId="1404" priority="95" operator="equal">
      <formula>0</formula>
    </cfRule>
  </conditionalFormatting>
  <conditionalFormatting sqref="AQ26">
    <cfRule type="containsErrors" dxfId="1403" priority="94">
      <formula>ISERROR(AQ26)</formula>
    </cfRule>
  </conditionalFormatting>
  <conditionalFormatting sqref="AQ28">
    <cfRule type="containsErrors" dxfId="1402" priority="93">
      <formula>ISERROR(AQ28)</formula>
    </cfRule>
  </conditionalFormatting>
  <conditionalFormatting sqref="AQ30">
    <cfRule type="containsErrors" dxfId="1401" priority="92">
      <formula>ISERROR(AQ30)</formula>
    </cfRule>
  </conditionalFormatting>
  <conditionalFormatting sqref="AR25">
    <cfRule type="cellIs" dxfId="1400" priority="91" operator="equal">
      <formula>0</formula>
    </cfRule>
  </conditionalFormatting>
  <conditionalFormatting sqref="AR27">
    <cfRule type="cellIs" dxfId="1399" priority="90" operator="equal">
      <formula>0</formula>
    </cfRule>
  </conditionalFormatting>
  <conditionalFormatting sqref="AR29">
    <cfRule type="cellIs" dxfId="1398" priority="89" operator="equal">
      <formula>0</formula>
    </cfRule>
  </conditionalFormatting>
  <conditionalFormatting sqref="AQ26">
    <cfRule type="containsErrors" dxfId="1397" priority="88">
      <formula>ISERROR(AQ26)</formula>
    </cfRule>
  </conditionalFormatting>
  <conditionalFormatting sqref="AQ28">
    <cfRule type="containsErrors" dxfId="1396" priority="87">
      <formula>ISERROR(AQ28)</formula>
    </cfRule>
  </conditionalFormatting>
  <conditionalFormatting sqref="AQ30">
    <cfRule type="containsErrors" dxfId="1395" priority="86">
      <formula>ISERROR(AQ30)</formula>
    </cfRule>
  </conditionalFormatting>
  <conditionalFormatting sqref="AR25">
    <cfRule type="cellIs" dxfId="1394" priority="85" operator="equal">
      <formula>0</formula>
    </cfRule>
  </conditionalFormatting>
  <conditionalFormatting sqref="AR27">
    <cfRule type="cellIs" dxfId="1393" priority="84" operator="equal">
      <formula>0</formula>
    </cfRule>
  </conditionalFormatting>
  <conditionalFormatting sqref="AR29">
    <cfRule type="cellIs" dxfId="1392" priority="83" operator="equal">
      <formula>0</formula>
    </cfRule>
  </conditionalFormatting>
  <conditionalFormatting sqref="AQ26">
    <cfRule type="containsErrors" dxfId="1391" priority="82">
      <formula>ISERROR(AQ26)</formula>
    </cfRule>
  </conditionalFormatting>
  <conditionalFormatting sqref="AQ28">
    <cfRule type="containsErrors" dxfId="1390" priority="81">
      <formula>ISERROR(AQ28)</formula>
    </cfRule>
  </conditionalFormatting>
  <conditionalFormatting sqref="AQ30">
    <cfRule type="containsErrors" dxfId="1389" priority="80">
      <formula>ISERROR(AQ30)</formula>
    </cfRule>
  </conditionalFormatting>
  <conditionalFormatting sqref="AR25">
    <cfRule type="cellIs" dxfId="1388" priority="79" operator="equal">
      <formula>0</formula>
    </cfRule>
  </conditionalFormatting>
  <conditionalFormatting sqref="AR27">
    <cfRule type="cellIs" dxfId="1387" priority="78" operator="equal">
      <formula>0</formula>
    </cfRule>
  </conditionalFormatting>
  <conditionalFormatting sqref="AR29">
    <cfRule type="cellIs" dxfId="1386" priority="77" operator="equal">
      <formula>0</formula>
    </cfRule>
  </conditionalFormatting>
  <conditionalFormatting sqref="AQ26">
    <cfRule type="containsErrors" dxfId="1385" priority="76">
      <formula>ISERROR(AQ26)</formula>
    </cfRule>
  </conditionalFormatting>
  <conditionalFormatting sqref="AQ28">
    <cfRule type="containsErrors" dxfId="1384" priority="75">
      <formula>ISERROR(AQ28)</formula>
    </cfRule>
  </conditionalFormatting>
  <conditionalFormatting sqref="AQ30">
    <cfRule type="containsErrors" dxfId="1383" priority="74">
      <formula>ISERROR(AQ30)</formula>
    </cfRule>
  </conditionalFormatting>
  <conditionalFormatting sqref="AR25">
    <cfRule type="cellIs" dxfId="1382" priority="73" operator="equal">
      <formula>0</formula>
    </cfRule>
  </conditionalFormatting>
  <conditionalFormatting sqref="AR27">
    <cfRule type="cellIs" dxfId="1381" priority="72" operator="equal">
      <formula>0</formula>
    </cfRule>
  </conditionalFormatting>
  <conditionalFormatting sqref="AR29">
    <cfRule type="cellIs" dxfId="1380" priority="71" operator="equal">
      <formula>0</formula>
    </cfRule>
  </conditionalFormatting>
  <conditionalFormatting sqref="AQ26">
    <cfRule type="containsErrors" dxfId="1379" priority="70">
      <formula>ISERROR(AQ26)</formula>
    </cfRule>
  </conditionalFormatting>
  <conditionalFormatting sqref="AQ28">
    <cfRule type="containsErrors" dxfId="1378" priority="69">
      <formula>ISERROR(AQ28)</formula>
    </cfRule>
  </conditionalFormatting>
  <conditionalFormatting sqref="AQ30">
    <cfRule type="containsErrors" dxfId="1377" priority="68">
      <formula>ISERROR(AQ30)</formula>
    </cfRule>
  </conditionalFormatting>
  <conditionalFormatting sqref="AR25">
    <cfRule type="cellIs" dxfId="1376" priority="67" operator="equal">
      <formula>0</formula>
    </cfRule>
  </conditionalFormatting>
  <conditionalFormatting sqref="AR27">
    <cfRule type="cellIs" dxfId="1375" priority="66" operator="equal">
      <formula>0</formula>
    </cfRule>
  </conditionalFormatting>
  <conditionalFormatting sqref="AR29">
    <cfRule type="cellIs" dxfId="1374" priority="65" operator="equal">
      <formula>0</formula>
    </cfRule>
  </conditionalFormatting>
  <conditionalFormatting sqref="AQ26">
    <cfRule type="containsErrors" dxfId="1373" priority="64">
      <formula>ISERROR(AQ26)</formula>
    </cfRule>
  </conditionalFormatting>
  <conditionalFormatting sqref="AQ28">
    <cfRule type="containsErrors" dxfId="1372" priority="63">
      <formula>ISERROR(AQ28)</formula>
    </cfRule>
  </conditionalFormatting>
  <conditionalFormatting sqref="AQ30">
    <cfRule type="containsErrors" dxfId="1371" priority="62">
      <formula>ISERROR(AQ30)</formula>
    </cfRule>
  </conditionalFormatting>
  <conditionalFormatting sqref="AR25">
    <cfRule type="cellIs" dxfId="1370" priority="61" operator="equal">
      <formula>0</formula>
    </cfRule>
  </conditionalFormatting>
  <conditionalFormatting sqref="AR27">
    <cfRule type="cellIs" dxfId="1369" priority="60" operator="equal">
      <formula>0</formula>
    </cfRule>
  </conditionalFormatting>
  <conditionalFormatting sqref="AR29">
    <cfRule type="cellIs" dxfId="1368" priority="59" operator="equal">
      <formula>0</formula>
    </cfRule>
  </conditionalFormatting>
  <conditionalFormatting sqref="AQ26">
    <cfRule type="containsErrors" dxfId="1367" priority="58">
      <formula>ISERROR(AQ26)</formula>
    </cfRule>
  </conditionalFormatting>
  <conditionalFormatting sqref="AQ28">
    <cfRule type="containsErrors" dxfId="1366" priority="57">
      <formula>ISERROR(AQ28)</formula>
    </cfRule>
  </conditionalFormatting>
  <conditionalFormatting sqref="AQ30">
    <cfRule type="containsErrors" dxfId="1365" priority="56">
      <formula>ISERROR(AQ30)</formula>
    </cfRule>
  </conditionalFormatting>
  <conditionalFormatting sqref="AR25">
    <cfRule type="cellIs" dxfId="1364" priority="55" operator="equal">
      <formula>0</formula>
    </cfRule>
  </conditionalFormatting>
  <conditionalFormatting sqref="AR27">
    <cfRule type="cellIs" dxfId="1363" priority="54" operator="equal">
      <formula>0</formula>
    </cfRule>
  </conditionalFormatting>
  <conditionalFormatting sqref="AR29">
    <cfRule type="cellIs" dxfId="1362" priority="53" operator="equal">
      <formula>0</formula>
    </cfRule>
  </conditionalFormatting>
  <conditionalFormatting sqref="AQ26">
    <cfRule type="containsErrors" dxfId="1361" priority="52">
      <formula>ISERROR(AQ26)</formula>
    </cfRule>
  </conditionalFormatting>
  <conditionalFormatting sqref="AQ28">
    <cfRule type="containsErrors" dxfId="1360" priority="51">
      <formula>ISERROR(AQ28)</formula>
    </cfRule>
  </conditionalFormatting>
  <conditionalFormatting sqref="AQ30">
    <cfRule type="containsErrors" dxfId="1359" priority="50">
      <formula>ISERROR(AQ30)</formula>
    </cfRule>
  </conditionalFormatting>
  <conditionalFormatting sqref="F8:F259">
    <cfRule type="expression" dxfId="1358" priority="49" stopIfTrue="1">
      <formula>OR($C8&lt;0,AND($C8=$Y8,$B8=$Y8))</formula>
    </cfRule>
  </conditionalFormatting>
  <conditionalFormatting sqref="F8:F259">
    <cfRule type="expression" dxfId="1357" priority="48" stopIfTrue="1">
      <formula>OR($C8&lt;0,AND($C8=$Z8,$B8=$Z8))</formula>
    </cfRule>
  </conditionalFormatting>
  <conditionalFormatting sqref="F8:F259">
    <cfRule type="expression" dxfId="1356" priority="46" stopIfTrue="1">
      <formula>OR($C8&lt;0,AND($C8=$AA8,$B8=$AA8))</formula>
    </cfRule>
  </conditionalFormatting>
  <conditionalFormatting sqref="F8:F259">
    <cfRule type="expression" dxfId="1355" priority="47">
      <formula>$D8=0</formula>
    </cfRule>
  </conditionalFormatting>
  <conditionalFormatting sqref="AT10:AV15 AZ15:BB15">
    <cfRule type="cellIs" dxfId="1354" priority="45" stopIfTrue="1" operator="lessThanOrEqual">
      <formula>0</formula>
    </cfRule>
  </conditionalFormatting>
  <conditionalFormatting sqref="AT18:AV22">
    <cfRule type="cellIs" dxfId="1353" priority="44" stopIfTrue="1" operator="lessThanOrEqual">
      <formula>0</formula>
    </cfRule>
  </conditionalFormatting>
  <conditionalFormatting sqref="AW18:AZ22">
    <cfRule type="cellIs" dxfId="1352" priority="43" stopIfTrue="1" operator="lessThanOrEqual">
      <formula>0</formula>
    </cfRule>
  </conditionalFormatting>
  <conditionalFormatting sqref="AR25">
    <cfRule type="cellIs" dxfId="1351" priority="42" operator="equal">
      <formula>0</formula>
    </cfRule>
  </conditionalFormatting>
  <conditionalFormatting sqref="AR27">
    <cfRule type="cellIs" dxfId="1350" priority="41" operator="equal">
      <formula>0</formula>
    </cfRule>
  </conditionalFormatting>
  <conditionalFormatting sqref="AR29">
    <cfRule type="cellIs" dxfId="1349" priority="40" operator="equal">
      <formula>0</formula>
    </cfRule>
  </conditionalFormatting>
  <conditionalFormatting sqref="AQ26">
    <cfRule type="containsErrors" dxfId="1348" priority="39">
      <formula>ISERROR(AQ26)</formula>
    </cfRule>
  </conditionalFormatting>
  <conditionalFormatting sqref="AQ28">
    <cfRule type="containsErrors" dxfId="1347" priority="38">
      <formula>ISERROR(AQ28)</formula>
    </cfRule>
  </conditionalFormatting>
  <conditionalFormatting sqref="AQ30">
    <cfRule type="containsErrors" dxfId="1346" priority="37">
      <formula>ISERROR(AQ30)</formula>
    </cfRule>
  </conditionalFormatting>
  <conditionalFormatting sqref="AR25">
    <cfRule type="cellIs" dxfId="1345" priority="36" operator="equal">
      <formula>0</formula>
    </cfRule>
  </conditionalFormatting>
  <conditionalFormatting sqref="AR27">
    <cfRule type="cellIs" dxfId="1344" priority="35" operator="equal">
      <formula>0</formula>
    </cfRule>
  </conditionalFormatting>
  <conditionalFormatting sqref="AR29">
    <cfRule type="cellIs" dxfId="1343" priority="34" operator="equal">
      <formula>0</formula>
    </cfRule>
  </conditionalFormatting>
  <conditionalFormatting sqref="AQ26">
    <cfRule type="containsErrors" dxfId="1342" priority="33">
      <formula>ISERROR(AQ26)</formula>
    </cfRule>
  </conditionalFormatting>
  <conditionalFormatting sqref="AQ28">
    <cfRule type="containsErrors" dxfId="1341" priority="32">
      <formula>ISERROR(AQ28)</formula>
    </cfRule>
  </conditionalFormatting>
  <conditionalFormatting sqref="AQ30">
    <cfRule type="containsErrors" dxfId="1340" priority="31">
      <formula>ISERROR(AQ30)</formula>
    </cfRule>
  </conditionalFormatting>
  <conditionalFormatting sqref="AR25">
    <cfRule type="cellIs" dxfId="1339" priority="30" operator="equal">
      <formula>0</formula>
    </cfRule>
  </conditionalFormatting>
  <conditionalFormatting sqref="AR27">
    <cfRule type="cellIs" dxfId="1338" priority="29" operator="equal">
      <formula>0</formula>
    </cfRule>
  </conditionalFormatting>
  <conditionalFormatting sqref="AR29">
    <cfRule type="cellIs" dxfId="1337" priority="28" operator="equal">
      <formula>0</formula>
    </cfRule>
  </conditionalFormatting>
  <conditionalFormatting sqref="AQ26">
    <cfRule type="containsErrors" dxfId="1336" priority="27">
      <formula>ISERROR(AQ26)</formula>
    </cfRule>
  </conditionalFormatting>
  <conditionalFormatting sqref="AQ28">
    <cfRule type="containsErrors" dxfId="1335" priority="26">
      <formula>ISERROR(AQ28)</formula>
    </cfRule>
  </conditionalFormatting>
  <conditionalFormatting sqref="AQ30">
    <cfRule type="containsErrors" dxfId="1334" priority="25">
      <formula>ISERROR(AQ30)</formula>
    </cfRule>
  </conditionalFormatting>
  <conditionalFormatting sqref="AR25">
    <cfRule type="cellIs" dxfId="1333" priority="24" operator="equal">
      <formula>0</formula>
    </cfRule>
  </conditionalFormatting>
  <conditionalFormatting sqref="AR27">
    <cfRule type="cellIs" dxfId="1332" priority="23" operator="equal">
      <formula>0</formula>
    </cfRule>
  </conditionalFormatting>
  <conditionalFormatting sqref="AR29">
    <cfRule type="cellIs" dxfId="1331" priority="22" operator="equal">
      <formula>0</formula>
    </cfRule>
  </conditionalFormatting>
  <conditionalFormatting sqref="AQ26">
    <cfRule type="containsErrors" dxfId="1330" priority="21">
      <formula>ISERROR(AQ26)</formula>
    </cfRule>
  </conditionalFormatting>
  <conditionalFormatting sqref="AQ28">
    <cfRule type="containsErrors" dxfId="1329" priority="20">
      <formula>ISERROR(AQ28)</formula>
    </cfRule>
  </conditionalFormatting>
  <conditionalFormatting sqref="AQ30">
    <cfRule type="containsErrors" dxfId="1328" priority="19">
      <formula>ISERROR(AQ30)</formula>
    </cfRule>
  </conditionalFormatting>
  <conditionalFormatting sqref="AR25">
    <cfRule type="cellIs" dxfId="1327" priority="18" operator="equal">
      <formula>0</formula>
    </cfRule>
  </conditionalFormatting>
  <conditionalFormatting sqref="AR27">
    <cfRule type="cellIs" dxfId="1326" priority="17" operator="equal">
      <formula>0</formula>
    </cfRule>
  </conditionalFormatting>
  <conditionalFormatting sqref="AR29">
    <cfRule type="cellIs" dxfId="1325" priority="16" operator="equal">
      <formula>0</formula>
    </cfRule>
  </conditionalFormatting>
  <conditionalFormatting sqref="AQ26">
    <cfRule type="containsErrors" dxfId="1324" priority="15">
      <formula>ISERROR(AQ26)</formula>
    </cfRule>
  </conditionalFormatting>
  <conditionalFormatting sqref="AQ28">
    <cfRule type="containsErrors" dxfId="1323" priority="14">
      <formula>ISERROR(AQ28)</formula>
    </cfRule>
  </conditionalFormatting>
  <conditionalFormatting sqref="AQ30">
    <cfRule type="containsErrors" dxfId="1322" priority="13">
      <formula>ISERROR(AQ30)</formula>
    </cfRule>
  </conditionalFormatting>
  <conditionalFormatting sqref="AR25">
    <cfRule type="cellIs" dxfId="1321" priority="12" operator="equal">
      <formula>0</formula>
    </cfRule>
  </conditionalFormatting>
  <conditionalFormatting sqref="AR27">
    <cfRule type="cellIs" dxfId="1320" priority="11" operator="equal">
      <formula>0</formula>
    </cfRule>
  </conditionalFormatting>
  <conditionalFormatting sqref="AR29">
    <cfRule type="cellIs" dxfId="1319" priority="10" operator="equal">
      <formula>0</formula>
    </cfRule>
  </conditionalFormatting>
  <conditionalFormatting sqref="AQ26">
    <cfRule type="containsErrors" dxfId="1318" priority="9">
      <formula>ISERROR(AQ26)</formula>
    </cfRule>
  </conditionalFormatting>
  <conditionalFormatting sqref="AQ28">
    <cfRule type="containsErrors" dxfId="1317" priority="8">
      <formula>ISERROR(AQ28)</formula>
    </cfRule>
  </conditionalFormatting>
  <conditionalFormatting sqref="AQ30">
    <cfRule type="containsErrors" dxfId="1316" priority="7">
      <formula>ISERROR(AQ30)</formula>
    </cfRule>
  </conditionalFormatting>
  <conditionalFormatting sqref="AT10:AV15 AZ15:BB15">
    <cfRule type="cellIs" dxfId="1315" priority="6" stopIfTrue="1" operator="lessThanOrEqual">
      <formula>0</formula>
    </cfRule>
  </conditionalFormatting>
  <conditionalFormatting sqref="AT18:AV22 AT26:AV30">
    <cfRule type="cellIs" dxfId="1314" priority="5" stopIfTrue="1" operator="lessThanOrEqual">
      <formula>0</formula>
    </cfRule>
  </conditionalFormatting>
  <conditionalFormatting sqref="AY26:BB30 AY18:BB22">
    <cfRule type="cellIs" dxfId="1313" priority="4" stopIfTrue="1" operator="lessThanOrEqual">
      <formula>0</formula>
    </cfRule>
  </conditionalFormatting>
  <conditionalFormatting sqref="AR32 AR34 AR36">
    <cfRule type="cellIs" dxfId="1312" priority="3" operator="equal">
      <formula>0</formula>
    </cfRule>
  </conditionalFormatting>
  <conditionalFormatting sqref="AQ33 AQ35 AQ37">
    <cfRule type="containsErrors" dxfId="1311" priority="2">
      <formula>ISERROR(AQ33)</formula>
    </cfRule>
  </conditionalFormatting>
  <conditionalFormatting sqref="D30:D70">
    <cfRule type="expression" dxfId="1310" priority="1" stopIfTrue="1">
      <formula>OR($C30&lt;0,AND($C30=$Y30,$B30=$Y30))</formula>
    </cfRule>
  </conditionalFormatting>
  <pageMargins left="0.75" right="0.71"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01"/>
  <sheetViews>
    <sheetView workbookViewId="0">
      <pane xSplit="5" ySplit="7" topLeftCell="F23" activePane="bottomRight" state="frozen"/>
      <selection activeCell="C9" sqref="C9"/>
      <selection pane="topRight" activeCell="C9" sqref="C9"/>
      <selection pane="bottomLeft" activeCell="C9" sqref="C9"/>
      <selection pane="bottomRight" activeCell="E266" sqref="E266"/>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8" customWidth="1"/>
    <col min="18" max="18" width="9.140625" style="58" hidden="1" customWidth="1"/>
    <col min="19" max="38" width="9.140625" style="12" hidden="1" customWidth="1"/>
    <col min="39" max="39" width="9" style="12" hidden="1" customWidth="1"/>
    <col min="40" max="41" width="9.140625" style="12" hidden="1" customWidth="1"/>
    <col min="42" max="42" width="9.140625" hidden="1" customWidth="1"/>
    <col min="43" max="44" width="8.28515625" customWidth="1"/>
    <col min="45" max="45" width="7.28515625" customWidth="1"/>
    <col min="46" max="46" width="7.140625" customWidth="1"/>
    <col min="47" max="47" width="7.7109375" customWidth="1"/>
    <col min="48" max="48" width="8.28515625" customWidth="1"/>
    <col min="49" max="49" width="5.7109375" customWidth="1"/>
    <col min="50" max="50" width="8.28515625" customWidth="1"/>
    <col min="51" max="51" width="8.140625" customWidth="1"/>
    <col min="52" max="52" width="7.7109375" customWidth="1"/>
    <col min="53" max="53" width="7.42578125" customWidth="1"/>
    <col min="55" max="55" width="1" customWidth="1"/>
  </cols>
  <sheetData>
    <row r="1" spans="1:54" ht="18" customHeight="1" x14ac:dyDescent="0.2">
      <c r="B1" s="8" t="s">
        <v>2</v>
      </c>
      <c r="C1" s="250" t="s">
        <v>88</v>
      </c>
      <c r="D1" s="251"/>
      <c r="E1" s="251"/>
      <c r="F1" s="251"/>
      <c r="G1" s="251"/>
      <c r="H1" s="251"/>
      <c r="I1" s="251"/>
      <c r="J1" s="251"/>
      <c r="K1" s="251"/>
      <c r="L1" s="251"/>
      <c r="M1" s="251"/>
      <c r="N1" s="252"/>
      <c r="O1" s="16"/>
      <c r="P1" s="7"/>
      <c r="Q1" s="58" t="s">
        <v>21</v>
      </c>
    </row>
    <row r="2" spans="1:54" ht="18" customHeight="1" x14ac:dyDescent="0.2">
      <c r="B2" s="8" t="s">
        <v>3</v>
      </c>
      <c r="C2" s="250" t="s">
        <v>37</v>
      </c>
      <c r="D2" s="251"/>
      <c r="E2" s="251"/>
      <c r="F2" s="251"/>
      <c r="G2" s="251"/>
      <c r="H2" s="251"/>
      <c r="I2" s="251"/>
      <c r="J2" s="251"/>
      <c r="K2" s="251"/>
      <c r="L2" s="251"/>
      <c r="M2" s="251"/>
      <c r="N2" s="252"/>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2</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250</v>
      </c>
      <c r="D5" s="13"/>
      <c r="E5" s="13"/>
      <c r="F5" s="13"/>
      <c r="G5" s="16"/>
      <c r="H5" s="7"/>
      <c r="I5" s="41"/>
      <c r="J5" s="42"/>
      <c r="K5" s="7"/>
      <c r="L5" s="6"/>
      <c r="M5" s="7"/>
      <c r="N5" s="7"/>
      <c r="O5" s="16"/>
      <c r="P5" s="7"/>
      <c r="U5" s="12">
        <f>COUNTIF(G:G,"V")</f>
        <v>0</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76</v>
      </c>
    </row>
    <row r="8" spans="1:54" ht="12" customHeight="1" thickTop="1" x14ac:dyDescent="0.25">
      <c r="A8" s="5">
        <f>IF(I8="A",25,IF(I8="B",25,IF(I8="C",25,IF(I8="D",15,IF(I8="E",10,0)))))</f>
        <v>0</v>
      </c>
      <c r="B8" s="5">
        <f>IF(G8="I",20,IF(G8="II",20,IF(G8="III",20,IF(G8="IV",20,IF(G8="V",20,0)))))</f>
        <v>0</v>
      </c>
      <c r="C8" s="14">
        <f>C5</f>
        <v>250</v>
      </c>
      <c r="F8" s="241">
        <f>VLOOKUP(C8,Blad1!$A:$F,6,0)</f>
        <v>229</v>
      </c>
      <c r="G8" s="67" t="str">
        <f>IF(C8=224,"I",IF(C8=210,"II",IF(C8=196,"III",IF(C8=181,"IV",IF(C8=0,"V","")))))</f>
        <v/>
      </c>
      <c r="H8" s="4" t="str">
        <f>IF(G8="I",$K8,IF(G8="II",$K8-SUM(H7:H$8),IF(G8="III",$K8-SUM(H7:H$8),IF(G8="IV",$K8-SUM(H7:H$8),IF(G8="V",1-SUM(H7:H$8)," ")))))</f>
        <v xml:space="preserve"> </v>
      </c>
      <c r="I8" s="68" t="str">
        <f>IF(C8=79,"A",IF(C8=69,"B",IF(C8=60,"C",IF(C8=51,"D",IF(C8=0,"E","")))))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9">
        <f>F8</f>
        <v>229</v>
      </c>
      <c r="S8" s="12">
        <f>C8</f>
        <v>250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250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row>
    <row r="9" spans="1:54" ht="12" customHeight="1" x14ac:dyDescent="0.25">
      <c r="A9" s="5">
        <f t="shared" ref="A9:A72" si="1">IF(I9="A",25,IF(I9="B",25,IF(I9="C",25,IF(I9="D",15,IF(I9="E",10,0)))))</f>
        <v>0</v>
      </c>
      <c r="B9" s="5">
        <f t="shared" ref="B9:B72" si="2">IF(G9="I",20,IF(G9="II",20,IF(G9="III",20,IF(G9="IV",20,IF(G9="V",20,0)))))</f>
        <v>0</v>
      </c>
      <c r="C9" s="14">
        <f>C8-1</f>
        <v>249</v>
      </c>
      <c r="F9" s="241">
        <f>VLOOKUP(C9,Blad1!$A:$F,6,0)</f>
        <v>229</v>
      </c>
      <c r="G9" s="67" t="str">
        <f t="shared" ref="G9:G72" si="3">IF(C9=224,"I",IF(C9=210,"II",IF(C9=196,"III",IF(C9=181,"IV",IF(C9=0,"V","")))))</f>
        <v/>
      </c>
      <c r="H9" s="4" t="str">
        <f>IF(G9="I",$K9,IF(G9="II",$K9-SUM(H8:H$8),IF(G9="III",$K9-SUM(H8:H$8),IF(G9="IV",$K9-SUM(H8:H$8),IF(G9="V",1-SUM(H8:H$8)," ")))))</f>
        <v xml:space="preserve"> </v>
      </c>
      <c r="I9" s="68" t="str">
        <f t="shared" ref="I9:I72" si="4">IF(C9=79,"A",IF(C9=69,"B",IF(C9=60,"C",IF(C9=51,"D",IF(C9=0,"E","")))))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9">
        <f t="shared" ref="R9:R72" si="7">F9</f>
        <v>229</v>
      </c>
      <c r="S9" s="12">
        <f>C9</f>
        <v>249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249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2" t="s">
        <v>20</v>
      </c>
      <c r="AW9" s="45"/>
    </row>
    <row r="10" spans="1:54" ht="12" customHeight="1" x14ac:dyDescent="0.25">
      <c r="A10" s="5">
        <f t="shared" si="1"/>
        <v>0</v>
      </c>
      <c r="B10" s="5">
        <f t="shared" si="2"/>
        <v>0</v>
      </c>
      <c r="C10" s="14">
        <f t="shared" ref="C10:C73" si="15">C9-1</f>
        <v>248</v>
      </c>
      <c r="F10" s="241">
        <f>VLOOKUP(C10,Blad1!$A:$F,6,0)</f>
        <v>228</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9">
        <f t="shared" si="7"/>
        <v>228</v>
      </c>
      <c r="S10" s="12">
        <f t="shared" ref="S10:S73" si="16">C10</f>
        <v>248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248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44">
        <f>IF($U3=0,0,VLOOKUP("I",$G:$S,13,FALSE))</f>
        <v>224</v>
      </c>
      <c r="AT10" s="144">
        <f>AU10*AT$14</f>
        <v>0</v>
      </c>
      <c r="AU10" s="145">
        <f>AV10</f>
        <v>0</v>
      </c>
      <c r="AV10" s="145">
        <f>IF($U3=0,0,VLOOKUP("I",$G:$S,5,FALSE))</f>
        <v>0</v>
      </c>
      <c r="AW10" s="45"/>
    </row>
    <row r="11" spans="1:54" ht="12" customHeight="1" x14ac:dyDescent="0.25">
      <c r="A11" s="5">
        <f t="shared" si="1"/>
        <v>0</v>
      </c>
      <c r="B11" s="5">
        <f t="shared" si="2"/>
        <v>0</v>
      </c>
      <c r="C11" s="14">
        <f t="shared" si="15"/>
        <v>247</v>
      </c>
      <c r="F11" s="241">
        <f>VLOOKUP(C11,Blad1!$A:$F,6,0)</f>
        <v>227</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9">
        <f t="shared" si="7"/>
        <v>227</v>
      </c>
      <c r="S11" s="12">
        <f t="shared" si="16"/>
        <v>247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247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30</v>
      </c>
      <c r="AR11" s="50">
        <v>0.6</v>
      </c>
      <c r="AS11" s="144">
        <f>IF($U4=0,0,VLOOKUP("IV",$G:$S,13,FALSE))</f>
        <v>181</v>
      </c>
      <c r="AT11" s="144">
        <f>AU11*AT$14</f>
        <v>0</v>
      </c>
      <c r="AU11" s="145">
        <f>AV11-AV10</f>
        <v>0</v>
      </c>
      <c r="AV11" s="145">
        <f>IF($U4=0,0,VLOOKUP("IV",$G:$S,5,FALSE))</f>
        <v>0</v>
      </c>
      <c r="AW11" s="45"/>
    </row>
    <row r="12" spans="1:54" ht="12" customHeight="1" x14ac:dyDescent="0.25">
      <c r="A12" s="5">
        <f t="shared" si="1"/>
        <v>0</v>
      </c>
      <c r="B12" s="5">
        <f t="shared" si="2"/>
        <v>0</v>
      </c>
      <c r="C12" s="14">
        <f t="shared" si="15"/>
        <v>246</v>
      </c>
      <c r="F12" s="241">
        <f>VLOOKUP(C12,Blad1!$A:$F,6,0)</f>
        <v>227</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9">
        <f t="shared" si="7"/>
        <v>227</v>
      </c>
      <c r="S12" s="12">
        <f t="shared" si="16"/>
        <v>246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246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29</v>
      </c>
      <c r="AR12" s="50">
        <v>0.2</v>
      </c>
      <c r="AS12" s="144">
        <f>IF($U5=0,0,VLOOKUP("V",$G:$S,13,FALSE))</f>
        <v>0</v>
      </c>
      <c r="AT12" s="144">
        <f>AU12*AT$14</f>
        <v>0</v>
      </c>
      <c r="AU12" s="145">
        <f>AV12-AV11</f>
        <v>0</v>
      </c>
      <c r="AV12" s="145">
        <f>IF($U5=0,0,VLOOKUP("V",$G:$S,5,FALSE))</f>
        <v>0</v>
      </c>
      <c r="AW12" s="45"/>
    </row>
    <row r="13" spans="1:54" ht="12" customHeight="1" x14ac:dyDescent="0.25">
      <c r="A13" s="5">
        <f t="shared" si="1"/>
        <v>0</v>
      </c>
      <c r="B13" s="5">
        <f t="shared" si="2"/>
        <v>0</v>
      </c>
      <c r="C13" s="14">
        <f t="shared" si="15"/>
        <v>245</v>
      </c>
      <c r="F13" s="241">
        <f>VLOOKUP(C13,Blad1!$A:$F,6,0)</f>
        <v>226</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9">
        <f t="shared" si="7"/>
        <v>226</v>
      </c>
      <c r="S13" s="12">
        <f t="shared" si="16"/>
        <v>245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245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44"/>
      <c r="AT13" s="144"/>
      <c r="AU13" s="145"/>
      <c r="AV13" s="145">
        <f>IF(SUM(AT10:AT12)&lt;AT14,1,0)</f>
        <v>0</v>
      </c>
      <c r="AW13" s="45"/>
    </row>
    <row r="14" spans="1:54" ht="12" customHeight="1" thickBot="1" x14ac:dyDescent="0.3">
      <c r="A14" s="5">
        <f t="shared" si="1"/>
        <v>0</v>
      </c>
      <c r="B14" s="5">
        <f t="shared" si="2"/>
        <v>0</v>
      </c>
      <c r="C14" s="14">
        <f t="shared" si="15"/>
        <v>244</v>
      </c>
      <c r="F14" s="241">
        <f>VLOOKUP(C14,Blad1!$A:$F,6,0)</f>
        <v>225</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9">
        <f t="shared" si="7"/>
        <v>225</v>
      </c>
      <c r="S14" s="12">
        <f t="shared" si="16"/>
        <v>244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244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46"/>
      <c r="AT14" s="147">
        <f>$C$4</f>
        <v>0</v>
      </c>
      <c r="AU14" s="146"/>
      <c r="AV14" s="146"/>
      <c r="AW14" s="45"/>
      <c r="AX14" s="71"/>
    </row>
    <row r="15" spans="1:54" ht="12" customHeight="1" thickTop="1" thickBot="1" x14ac:dyDescent="0.3">
      <c r="A15" s="5">
        <f t="shared" si="1"/>
        <v>0</v>
      </c>
      <c r="B15" s="5">
        <f t="shared" si="2"/>
        <v>0</v>
      </c>
      <c r="C15" s="14">
        <f t="shared" si="15"/>
        <v>243</v>
      </c>
      <c r="E15" s="56"/>
      <c r="F15" s="241">
        <f>VLOOKUP(C15,Blad1!$A:$F,6,0)</f>
        <v>225</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9">
        <f t="shared" si="7"/>
        <v>225</v>
      </c>
      <c r="S15" s="12">
        <f t="shared" si="16"/>
        <v>243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243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9"/>
      <c r="AW15" s="135"/>
      <c r="AX15" s="135"/>
    </row>
    <row r="16" spans="1:54" ht="12" customHeight="1" thickTop="1" thickBot="1" x14ac:dyDescent="0.3">
      <c r="A16" s="5">
        <f t="shared" si="1"/>
        <v>0</v>
      </c>
      <c r="B16" s="5">
        <f t="shared" si="2"/>
        <v>0</v>
      </c>
      <c r="C16" s="14">
        <f t="shared" si="15"/>
        <v>242</v>
      </c>
      <c r="F16" s="241">
        <f>VLOOKUP(C16,Blad1!$A:$F,6,0)</f>
        <v>224</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9">
        <f t="shared" si="7"/>
        <v>224</v>
      </c>
      <c r="S16" s="12">
        <f t="shared" si="16"/>
        <v>242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242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40"/>
      <c r="AX16" s="131"/>
      <c r="AY16" s="28" t="s">
        <v>9</v>
      </c>
      <c r="AZ16" s="28"/>
      <c r="BA16" s="28"/>
      <c r="BB16" s="29"/>
    </row>
    <row r="17" spans="1:55" ht="12" customHeight="1" thickTop="1" x14ac:dyDescent="0.25">
      <c r="A17" s="5">
        <f t="shared" si="1"/>
        <v>0</v>
      </c>
      <c r="B17" s="5">
        <f t="shared" si="2"/>
        <v>0</v>
      </c>
      <c r="C17" s="14">
        <f t="shared" si="15"/>
        <v>241</v>
      </c>
      <c r="F17" s="241">
        <f>VLOOKUP(C17,Blad1!$A:$F,6,0)</f>
        <v>224</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9">
        <f t="shared" si="7"/>
        <v>224</v>
      </c>
      <c r="S17" s="12">
        <f t="shared" si="16"/>
        <v>241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241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3">
      <c r="A18" s="5">
        <f t="shared" si="1"/>
        <v>0</v>
      </c>
      <c r="B18" s="5">
        <f t="shared" si="2"/>
        <v>0</v>
      </c>
      <c r="C18" s="14">
        <f t="shared" si="15"/>
        <v>240</v>
      </c>
      <c r="F18" s="241">
        <f>VLOOKUP(C18,Blad1!$A:$F,6,0)</f>
        <v>223</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9">
        <f t="shared" si="7"/>
        <v>223</v>
      </c>
      <c r="S18" s="12">
        <f t="shared" si="16"/>
        <v>240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240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239</v>
      </c>
      <c r="F19" s="241">
        <f>VLOOKUP(C19,Blad1!$A:$F,6,0)</f>
        <v>222</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9">
        <f t="shared" si="7"/>
        <v>222</v>
      </c>
      <c r="S19" s="12">
        <f t="shared" si="16"/>
        <v>239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239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238</v>
      </c>
      <c r="F20" s="241">
        <f>VLOOKUP(C20,Blad1!$A:$F,6,0)</f>
        <v>222</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9">
        <f t="shared" si="7"/>
        <v>222</v>
      </c>
      <c r="S20" s="12">
        <f t="shared" si="16"/>
        <v>238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238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237</v>
      </c>
      <c r="E21" s="56"/>
      <c r="F21" s="241">
        <f>VLOOKUP(C21,Blad1!$A:$F,6,0)</f>
        <v>221</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9">
        <f t="shared" si="7"/>
        <v>221</v>
      </c>
      <c r="S21" s="12">
        <f t="shared" si="16"/>
        <v>237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237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3">
      <c r="A22" s="5">
        <f t="shared" si="1"/>
        <v>0</v>
      </c>
      <c r="B22" s="5">
        <f t="shared" si="2"/>
        <v>0</v>
      </c>
      <c r="C22" s="14">
        <f t="shared" si="15"/>
        <v>236</v>
      </c>
      <c r="F22" s="241">
        <f>VLOOKUP(C22,Blad1!$A:$F,6,0)</f>
        <v>220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9">
        <f t="shared" si="7"/>
        <v>220</v>
      </c>
      <c r="S22" s="12">
        <f t="shared" si="16"/>
        <v>236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236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42">
        <f>$C$4</f>
        <v>0</v>
      </c>
      <c r="AU22" s="36"/>
      <c r="AV22" s="36"/>
      <c r="AW22" s="60"/>
      <c r="AX22" s="141"/>
      <c r="AY22" s="37"/>
      <c r="AZ22" s="48">
        <f>AT22</f>
        <v>0</v>
      </c>
      <c r="BA22" s="37"/>
      <c r="BB22" s="38"/>
    </row>
    <row r="23" spans="1:55" ht="12" customHeight="1" thickTop="1" thickBot="1" x14ac:dyDescent="0.3">
      <c r="A23" s="5">
        <f t="shared" si="1"/>
        <v>0</v>
      </c>
      <c r="B23" s="5">
        <f t="shared" si="2"/>
        <v>0</v>
      </c>
      <c r="C23" s="14">
        <f t="shared" si="15"/>
        <v>235</v>
      </c>
      <c r="F23" s="241">
        <f>VLOOKUP(C23,Blad1!$A:$F,6,0)</f>
        <v>220</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9">
        <f t="shared" si="7"/>
        <v>220</v>
      </c>
      <c r="S23" s="12">
        <f t="shared" si="16"/>
        <v>235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235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34"/>
      <c r="AW23" s="134"/>
      <c r="AX23" s="134"/>
    </row>
    <row r="24" spans="1:55" ht="12" customHeight="1" thickTop="1" thickBot="1" x14ac:dyDescent="0.3">
      <c r="A24" s="5">
        <f t="shared" si="1"/>
        <v>0</v>
      </c>
      <c r="B24" s="5">
        <f t="shared" si="2"/>
        <v>0</v>
      </c>
      <c r="C24" s="14">
        <f t="shared" si="15"/>
        <v>234</v>
      </c>
      <c r="F24" s="241">
        <f>VLOOKUP(C24,Blad1!$A:$F,6,0)</f>
        <v>219</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9">
        <f t="shared" si="7"/>
        <v>219</v>
      </c>
      <c r="S24" s="12">
        <f t="shared" si="16"/>
        <v>234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234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40"/>
      <c r="AX24" s="131"/>
      <c r="AY24" s="28" t="s">
        <v>9</v>
      </c>
      <c r="AZ24" s="28"/>
      <c r="BA24" s="28"/>
      <c r="BB24" s="29"/>
    </row>
    <row r="25" spans="1:55" ht="12" customHeight="1" thickTop="1" x14ac:dyDescent="0.25">
      <c r="A25" s="5">
        <f t="shared" si="1"/>
        <v>0</v>
      </c>
      <c r="B25" s="5">
        <f t="shared" si="2"/>
        <v>0</v>
      </c>
      <c r="C25" s="14">
        <f t="shared" si="15"/>
        <v>233</v>
      </c>
      <c r="F25" s="241">
        <f>VLOOKUP(C25,Blad1!$A:$F,6,0)</f>
        <v>219</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9">
        <f t="shared" si="7"/>
        <v>219</v>
      </c>
      <c r="S25" s="12">
        <f t="shared" si="16"/>
        <v>233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233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3">
      <c r="A26" s="5">
        <f t="shared" si="1"/>
        <v>0</v>
      </c>
      <c r="B26" s="5">
        <f t="shared" si="2"/>
        <v>0</v>
      </c>
      <c r="C26" s="14">
        <f t="shared" si="15"/>
        <v>232</v>
      </c>
      <c r="E26" s="56"/>
      <c r="F26" s="241">
        <f>VLOOKUP(C26,Blad1!$A:$F,6,0)</f>
        <v>218</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9">
        <f t="shared" si="7"/>
        <v>218</v>
      </c>
      <c r="S26" s="12">
        <f t="shared" si="16"/>
        <v>232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232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2" customHeight="1" thickTop="1" thickBot="1" x14ac:dyDescent="0.3">
      <c r="A27" s="5">
        <f t="shared" si="1"/>
        <v>0</v>
      </c>
      <c r="B27" s="5">
        <f t="shared" si="2"/>
        <v>0</v>
      </c>
      <c r="C27" s="14">
        <f t="shared" si="15"/>
        <v>231</v>
      </c>
      <c r="F27" s="241">
        <f>VLOOKUP(C27,Blad1!$A:$F,6,0)</f>
        <v>217</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9">
        <f t="shared" si="7"/>
        <v>217</v>
      </c>
      <c r="S27" s="12">
        <f t="shared" si="16"/>
        <v>231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231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230</v>
      </c>
      <c r="F28" s="241">
        <f>VLOOKUP(C28,Blad1!$A:$F,6,0)</f>
        <v>217</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9">
        <f t="shared" si="7"/>
        <v>217</v>
      </c>
      <c r="S28" s="12">
        <f t="shared" si="16"/>
        <v>230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230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3">
      <c r="A29" s="5">
        <f t="shared" si="1"/>
        <v>0</v>
      </c>
      <c r="B29" s="5">
        <f t="shared" si="2"/>
        <v>0</v>
      </c>
      <c r="C29" s="14">
        <f t="shared" si="15"/>
        <v>229</v>
      </c>
      <c r="F29" s="241">
        <f>VLOOKUP(C29,Blad1!$A:$F,6,0)</f>
        <v>216</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9">
        <f t="shared" si="7"/>
        <v>216</v>
      </c>
      <c r="S29" s="12">
        <f t="shared" si="16"/>
        <v>229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229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3">
      <c r="A30" s="5">
        <f t="shared" si="1"/>
        <v>0</v>
      </c>
      <c r="B30" s="5">
        <f t="shared" si="2"/>
        <v>0</v>
      </c>
      <c r="C30" s="14">
        <f t="shared" si="15"/>
        <v>228</v>
      </c>
      <c r="F30" s="241">
        <f>VLOOKUP(C30,Blad1!$A:$F,6,0)</f>
        <v>215</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9">
        <f t="shared" si="7"/>
        <v>215</v>
      </c>
      <c r="S30" s="12">
        <f t="shared" si="16"/>
        <v>228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228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42">
        <f>$C$4</f>
        <v>0</v>
      </c>
      <c r="AU30" s="36"/>
      <c r="AV30" s="36"/>
      <c r="AW30" s="136"/>
      <c r="AX30" s="136"/>
      <c r="AY30" s="37"/>
      <c r="AZ30" s="48">
        <f>AT30</f>
        <v>0</v>
      </c>
      <c r="BA30" s="37"/>
      <c r="BB30" s="38"/>
    </row>
    <row r="31" spans="1:55" ht="12" customHeight="1" thickTop="1" thickBot="1" x14ac:dyDescent="0.3">
      <c r="A31" s="5">
        <f t="shared" si="1"/>
        <v>0</v>
      </c>
      <c r="B31" s="5">
        <f t="shared" si="2"/>
        <v>0</v>
      </c>
      <c r="C31" s="14">
        <f t="shared" si="15"/>
        <v>227</v>
      </c>
      <c r="F31" s="241">
        <f>VLOOKUP(C31,Blad1!$A:$F,6,0)</f>
        <v>215</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9">
        <f t="shared" si="7"/>
        <v>215</v>
      </c>
      <c r="S31" s="12">
        <f t="shared" si="16"/>
        <v>227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227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35"/>
      <c r="AX31" s="135"/>
      <c r="AY31" s="60"/>
      <c r="AZ31" s="60"/>
      <c r="BA31" s="60"/>
      <c r="BB31" s="60"/>
    </row>
    <row r="32" spans="1:55" ht="12" customHeight="1" thickTop="1" x14ac:dyDescent="0.25">
      <c r="A32" s="5">
        <f t="shared" si="1"/>
        <v>0</v>
      </c>
      <c r="B32" s="5">
        <f t="shared" si="2"/>
        <v>0</v>
      </c>
      <c r="C32" s="14">
        <f t="shared" si="15"/>
        <v>226</v>
      </c>
      <c r="F32" s="241">
        <f>VLOOKUP(C32,Blad1!$A:$F,6,0)</f>
        <v>214</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9">
        <f t="shared" si="7"/>
        <v>214</v>
      </c>
      <c r="S32" s="12">
        <f t="shared" si="16"/>
        <v>226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226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22"/>
      <c r="AT32" s="51"/>
      <c r="AU32" s="51"/>
      <c r="AV32" s="51"/>
      <c r="AW32" s="51"/>
      <c r="AX32" s="51"/>
      <c r="AY32" s="51"/>
      <c r="AZ32" s="51"/>
      <c r="BA32" s="51"/>
      <c r="BB32" s="55"/>
    </row>
    <row r="33" spans="1:54" ht="12" customHeight="1" x14ac:dyDescent="0.25">
      <c r="A33" s="5">
        <f t="shared" si="1"/>
        <v>0</v>
      </c>
      <c r="B33" s="5">
        <f t="shared" si="2"/>
        <v>0</v>
      </c>
      <c r="C33" s="14">
        <f t="shared" si="15"/>
        <v>225</v>
      </c>
      <c r="F33" s="241">
        <f>VLOOKUP(C33,Blad1!$A:$F,6,0)</f>
        <v>214</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9">
        <f t="shared" si="7"/>
        <v>214</v>
      </c>
      <c r="S33" s="12">
        <f t="shared" si="16"/>
        <v>225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225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53" t="e">
        <f>VLOOKUP(AQ32,L8:Q275,6,FALSE)</f>
        <v>#N/A</v>
      </c>
      <c r="AR33" s="254"/>
      <c r="AS33" s="254"/>
      <c r="AT33" s="254"/>
      <c r="AU33" s="254"/>
      <c r="AV33" s="254"/>
      <c r="AW33" s="254"/>
      <c r="AX33" s="254"/>
      <c r="AY33" s="254"/>
      <c r="AZ33" s="254"/>
      <c r="BA33" s="254"/>
      <c r="BB33" s="255"/>
    </row>
    <row r="34" spans="1:54" ht="12" customHeight="1" x14ac:dyDescent="0.25">
      <c r="A34" s="5">
        <f t="shared" si="1"/>
        <v>0</v>
      </c>
      <c r="B34" s="5">
        <f t="shared" si="2"/>
        <v>20</v>
      </c>
      <c r="C34" s="14">
        <f t="shared" si="15"/>
        <v>224</v>
      </c>
      <c r="F34" s="241">
        <f>VLOOKUP(C34,Blad1!$A:$F,6,0)</f>
        <v>213</v>
      </c>
      <c r="G34" s="67" t="str">
        <f t="shared" si="3"/>
        <v>I</v>
      </c>
      <c r="H34" s="4">
        <f>IF(G34="I",$K34,IF(G34="II",$K34-SUM(H$8:H33),IF(G34="III",$K34-SUM(H$8:H33),IF(G34="IV",$K34-SUM(H$8:H33),IF(G34="V",1-SUM(H$8:H33)," ")))))</f>
        <v>0</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9">
        <f t="shared" si="7"/>
        <v>213</v>
      </c>
      <c r="S34" s="12">
        <f t="shared" si="16"/>
        <v>224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224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22"/>
      <c r="AT34" s="51"/>
      <c r="AU34" s="51"/>
      <c r="AV34" s="51"/>
      <c r="AW34" s="51"/>
      <c r="AX34" s="51"/>
      <c r="AY34" s="51"/>
      <c r="AZ34" s="51"/>
      <c r="BA34" s="51"/>
      <c r="BB34" s="55"/>
    </row>
    <row r="35" spans="1:54" ht="24" customHeight="1" x14ac:dyDescent="0.25">
      <c r="A35" s="5">
        <f t="shared" si="1"/>
        <v>0</v>
      </c>
      <c r="B35" s="5">
        <f t="shared" si="2"/>
        <v>0</v>
      </c>
      <c r="C35" s="14">
        <f t="shared" si="15"/>
        <v>223</v>
      </c>
      <c r="F35" s="241">
        <f>VLOOKUP(C35,Blad1!$A:$F,6,0)</f>
        <v>212</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9">
        <f t="shared" si="7"/>
        <v>212</v>
      </c>
      <c r="S35" s="12">
        <f t="shared" si="16"/>
        <v>223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223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56" t="e">
        <f>VLOOKUP(AQ34,L8:Q275,6,FALSE)</f>
        <v>#N/A</v>
      </c>
      <c r="AR35" s="257"/>
      <c r="AS35" s="257"/>
      <c r="AT35" s="257"/>
      <c r="AU35" s="257"/>
      <c r="AV35" s="257"/>
      <c r="AW35" s="257"/>
      <c r="AX35" s="257"/>
      <c r="AY35" s="257"/>
      <c r="AZ35" s="257"/>
      <c r="BA35" s="257"/>
      <c r="BB35" s="258"/>
    </row>
    <row r="36" spans="1:54" ht="12" customHeight="1" x14ac:dyDescent="0.25">
      <c r="A36" s="5">
        <f t="shared" si="1"/>
        <v>0</v>
      </c>
      <c r="B36" s="5">
        <f t="shared" si="2"/>
        <v>0</v>
      </c>
      <c r="C36" s="14">
        <f t="shared" si="15"/>
        <v>222</v>
      </c>
      <c r="F36" s="241">
        <f>VLOOKUP(C36,Blad1!$A:$F,6,0)</f>
        <v>212</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9">
        <f t="shared" si="7"/>
        <v>212</v>
      </c>
      <c r="S36" s="12">
        <f t="shared" si="16"/>
        <v>222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222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22"/>
      <c r="AT36" s="51"/>
      <c r="AU36" s="51"/>
      <c r="AV36" s="51"/>
      <c r="AW36" s="51"/>
      <c r="AX36" s="51"/>
      <c r="AY36" s="51"/>
      <c r="AZ36" s="51"/>
      <c r="BA36" s="51"/>
      <c r="BB36" s="55"/>
    </row>
    <row r="37" spans="1:54" ht="12" customHeight="1" thickBot="1" x14ac:dyDescent="0.3">
      <c r="A37" s="5">
        <f t="shared" si="1"/>
        <v>0</v>
      </c>
      <c r="B37" s="5">
        <f t="shared" si="2"/>
        <v>0</v>
      </c>
      <c r="C37" s="14">
        <f t="shared" si="15"/>
        <v>221</v>
      </c>
      <c r="F37" s="241">
        <f>VLOOKUP(C37,Blad1!$A:$F,6,0)</f>
        <v>211</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9">
        <f t="shared" si="7"/>
        <v>211</v>
      </c>
      <c r="S37" s="12">
        <f t="shared" si="16"/>
        <v>221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221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47" t="e">
        <f>VLOOKUP(AQ36,L8:T275,6,FALSE)</f>
        <v>#N/A</v>
      </c>
      <c r="AR37" s="248"/>
      <c r="AS37" s="248"/>
      <c r="AT37" s="248"/>
      <c r="AU37" s="248"/>
      <c r="AV37" s="248"/>
      <c r="AW37" s="248"/>
      <c r="AX37" s="248"/>
      <c r="AY37" s="248"/>
      <c r="AZ37" s="248"/>
      <c r="BA37" s="248"/>
      <c r="BB37" s="249"/>
    </row>
    <row r="38" spans="1:54" ht="12" customHeight="1" thickTop="1" x14ac:dyDescent="0.25">
      <c r="A38" s="5">
        <f t="shared" si="1"/>
        <v>0</v>
      </c>
      <c r="B38" s="5">
        <f t="shared" si="2"/>
        <v>0</v>
      </c>
      <c r="C38" s="14">
        <f t="shared" si="15"/>
        <v>220</v>
      </c>
      <c r="F38" s="241">
        <f>VLOOKUP(C38,Blad1!$A:$F,6,0)</f>
        <v>210</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9">
        <f t="shared" si="7"/>
        <v>210</v>
      </c>
      <c r="S38" s="12">
        <f t="shared" si="16"/>
        <v>220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220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0</v>
      </c>
      <c r="C39" s="14">
        <f t="shared" si="15"/>
        <v>219</v>
      </c>
      <c r="F39" s="241">
        <f>VLOOKUP(C39,Blad1!$A:$F,6,0)</f>
        <v>210</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9">
        <f t="shared" si="7"/>
        <v>210</v>
      </c>
      <c r="S39" s="12">
        <f t="shared" si="16"/>
        <v>219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219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218</v>
      </c>
      <c r="F40" s="241">
        <f>VLOOKUP(C40,Blad1!$A:$F,6,0)</f>
        <v>209</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9">
        <f t="shared" si="7"/>
        <v>209</v>
      </c>
      <c r="S40" s="12">
        <f t="shared" si="16"/>
        <v>218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218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217</v>
      </c>
      <c r="F41" s="241">
        <f>VLOOKUP(C41,Blad1!$A:$F,6,0)</f>
        <v>208</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9">
        <f t="shared" si="7"/>
        <v>208</v>
      </c>
      <c r="S41" s="12">
        <f t="shared" si="16"/>
        <v>217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217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216</v>
      </c>
      <c r="F42" s="241">
        <f>VLOOKUP(C42,Blad1!$A:$F,6,0)</f>
        <v>208</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9">
        <f t="shared" si="7"/>
        <v>208</v>
      </c>
      <c r="S42" s="12">
        <f t="shared" si="16"/>
        <v>216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216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215</v>
      </c>
      <c r="F43" s="241">
        <f>VLOOKUP(C43,Blad1!$A:$F,6,0)</f>
        <v>207</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9">
        <f t="shared" si="7"/>
        <v>207</v>
      </c>
      <c r="S43" s="12">
        <f t="shared" si="16"/>
        <v>215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215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214</v>
      </c>
      <c r="F44" s="241">
        <f>VLOOKUP(C44,Blad1!$A:$F,6,0)</f>
        <v>207</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9">
        <f t="shared" si="7"/>
        <v>207</v>
      </c>
      <c r="S44" s="12">
        <f t="shared" si="16"/>
        <v>214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214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213</v>
      </c>
      <c r="F45" s="241">
        <f>VLOOKUP(C45,Blad1!$A:$F,6,0)</f>
        <v>206</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9">
        <f t="shared" si="7"/>
        <v>206</v>
      </c>
      <c r="S45" s="12">
        <f t="shared" si="16"/>
        <v>213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213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212</v>
      </c>
      <c r="F46" s="241">
        <f>VLOOKUP(C46,Blad1!$A:$F,6,0)</f>
        <v>205</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9">
        <f t="shared" si="7"/>
        <v>205</v>
      </c>
      <c r="S46" s="12">
        <f t="shared" si="16"/>
        <v>212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212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211</v>
      </c>
      <c r="F47" s="241">
        <f>VLOOKUP(C47,Blad1!$A:$F,6,0)</f>
        <v>205</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9">
        <f t="shared" si="7"/>
        <v>205</v>
      </c>
      <c r="S47" s="12">
        <f t="shared" si="16"/>
        <v>211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211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20</v>
      </c>
      <c r="C48" s="14">
        <f t="shared" si="15"/>
        <v>210</v>
      </c>
      <c r="F48" s="241">
        <f>VLOOKUP(C48,Blad1!$A:$F,6,0)</f>
        <v>204</v>
      </c>
      <c r="G48" s="67" t="str">
        <f t="shared" si="3"/>
        <v>II</v>
      </c>
      <c r="H48" s="4">
        <f>IF(G48="I",$K48,IF(G48="II",$K48-SUM(H$8:H47),IF(G48="III",$K48-SUM(H$8:H47),IF(G48="IV",$K48-SUM(H$8:H47),IF(G48="V",1-SUM(H$8:H47)," ")))))</f>
        <v>0</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9">
        <f t="shared" si="7"/>
        <v>204</v>
      </c>
      <c r="S48" s="12">
        <f t="shared" si="16"/>
        <v>210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210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209</v>
      </c>
      <c r="F49" s="241">
        <f>VLOOKUP(C49,Blad1!$A:$F,6,0)</f>
        <v>203</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9">
        <f t="shared" si="7"/>
        <v>203</v>
      </c>
      <c r="S49" s="12">
        <f t="shared" si="16"/>
        <v>209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209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208</v>
      </c>
      <c r="F50" s="241">
        <f>VLOOKUP(C50,Blad1!$A:$F,6,0)</f>
        <v>203</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9">
        <f t="shared" si="7"/>
        <v>203</v>
      </c>
      <c r="S50" s="12">
        <f t="shared" si="16"/>
        <v>208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208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207</v>
      </c>
      <c r="F51" s="241">
        <f>VLOOKUP(C51,Blad1!$A:$F,6,0)</f>
        <v>202</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9">
        <f t="shared" si="7"/>
        <v>202</v>
      </c>
      <c r="S51" s="12">
        <f t="shared" si="16"/>
        <v>207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207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206</v>
      </c>
      <c r="F52" s="241">
        <f>VLOOKUP(C52,Blad1!$A:$F,6,0)</f>
        <v>202</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9">
        <f t="shared" si="7"/>
        <v>202</v>
      </c>
      <c r="S52" s="12">
        <f t="shared" si="16"/>
        <v>206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206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25</v>
      </c>
      <c r="B53" s="5">
        <f t="shared" si="2"/>
        <v>0</v>
      </c>
      <c r="C53" s="14">
        <f t="shared" si="15"/>
        <v>205</v>
      </c>
      <c r="F53" s="241">
        <f>VLOOKUP(C53,Blad1!$A:$F,6,0)</f>
        <v>201</v>
      </c>
      <c r="G53" s="67" t="str">
        <f t="shared" si="3"/>
        <v/>
      </c>
      <c r="H53" s="4" t="str">
        <f>IF(G53="I",$K53,IF(G53="II",$K53-SUM(H$8:H52),IF(G53="III",$K53-SUM(H$8:H52),IF(G53="IV",$K53-SUM(H$8:H52),IF(G53="V",1-SUM(H$8:H52)," ")))))</f>
        <v xml:space="preserve"> </v>
      </c>
      <c r="I53" s="68" t="s">
        <v>27</v>
      </c>
      <c r="J53" s="43">
        <f>IF(I53="A",$K53,IF(I53="B",$K53-SUM(J$8:J52),IF(I53="C",$K53-SUM(J$8:J52),IF(I53="D",$K53-SUM(J$8:J52),IF(I53="E",1-SUM(J$8:J52)," ")))))</f>
        <v>0</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9">
        <f t="shared" si="7"/>
        <v>201</v>
      </c>
      <c r="S53" s="12">
        <f t="shared" si="16"/>
        <v>205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205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204</v>
      </c>
      <c r="F54" s="241">
        <f>VLOOKUP(C54,Blad1!$A:$F,6,0)</f>
        <v>200</v>
      </c>
      <c r="G54" s="67" t="str">
        <f t="shared" si="3"/>
        <v/>
      </c>
      <c r="H54" s="4" t="str">
        <f>IF(G54="I",$K54,IF(G54="II",$K54-SUM(H$8:H53),IF(G54="III",$K54-SUM(H$8:H53),IF(G54="IV",$K54-SUM(H$8:H53),IF(G54="V",1-SUM(H$8:H53)," ")))))</f>
        <v xml:space="preserve"> </v>
      </c>
      <c r="I54" s="68"/>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9">
        <f t="shared" si="7"/>
        <v>200</v>
      </c>
      <c r="S54" s="12">
        <f t="shared" si="16"/>
        <v>204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204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203</v>
      </c>
      <c r="F55" s="241">
        <f>VLOOKUP(C55,Blad1!$A:$F,6,0)</f>
        <v>200</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9">
        <f t="shared" si="7"/>
        <v>200</v>
      </c>
      <c r="S55" s="12">
        <f t="shared" si="16"/>
        <v>203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203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202</v>
      </c>
      <c r="F56" s="241">
        <f>VLOOKUP(C56,Blad1!$A:$F,6,0)</f>
        <v>199</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9">
        <f t="shared" si="7"/>
        <v>199</v>
      </c>
      <c r="S56" s="12">
        <f t="shared" si="16"/>
        <v>202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202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201</v>
      </c>
      <c r="F57" s="241">
        <f>VLOOKUP(C57,Blad1!$A:$F,6,0)</f>
        <v>199</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9">
        <f t="shared" si="7"/>
        <v>199</v>
      </c>
      <c r="S57" s="12">
        <f t="shared" si="16"/>
        <v>201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201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200</v>
      </c>
      <c r="F58" s="241">
        <f>VLOOKUP(C58,Blad1!$A:$F,6,0)</f>
        <v>198</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9">
        <f t="shared" si="7"/>
        <v>198</v>
      </c>
      <c r="S58" s="12">
        <f t="shared" si="16"/>
        <v>200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200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199</v>
      </c>
      <c r="F59" s="241">
        <f>VLOOKUP(C59,Blad1!$A:$F,6,0)</f>
        <v>197</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9">
        <f t="shared" si="7"/>
        <v>197</v>
      </c>
      <c r="S59" s="12">
        <f t="shared" si="16"/>
        <v>199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199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198</v>
      </c>
      <c r="F60" s="241">
        <f>VLOOKUP(C60,Blad1!$A:$F,6,0)</f>
        <v>197</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9">
        <f t="shared" si="7"/>
        <v>197</v>
      </c>
      <c r="S60" s="12">
        <f t="shared" si="16"/>
        <v>198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198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197</v>
      </c>
      <c r="F61" s="241">
        <f>VLOOKUP(C61,Blad1!$A:$F,6,0)</f>
        <v>196</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9">
        <f t="shared" si="7"/>
        <v>196</v>
      </c>
      <c r="S61" s="12">
        <f t="shared" si="16"/>
        <v>197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197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20</v>
      </c>
      <c r="C62" s="14">
        <f t="shared" si="15"/>
        <v>196</v>
      </c>
      <c r="F62" s="241">
        <f>VLOOKUP(C62,Blad1!$A:$F,6,0)</f>
        <v>196</v>
      </c>
      <c r="G62" s="67" t="str">
        <f t="shared" si="3"/>
        <v>III</v>
      </c>
      <c r="H62" s="4">
        <f>IF(G62="I",$K62,IF(G62="II",$K62-SUM(H$8:H61),IF(G62="III",$K62-SUM(H$8:H61),IF(G62="IV",$K62-SUM(H$8:H61),IF(G62="V",1-SUM(H$8:H61)," ")))))</f>
        <v>0</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9">
        <f t="shared" si="7"/>
        <v>196</v>
      </c>
      <c r="S62" s="12">
        <f t="shared" si="16"/>
        <v>196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196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25</v>
      </c>
      <c r="B63" s="5">
        <f t="shared" si="2"/>
        <v>0</v>
      </c>
      <c r="C63" s="14">
        <f t="shared" si="15"/>
        <v>195</v>
      </c>
      <c r="F63" s="241">
        <f>VLOOKUP(C63,Blad1!$A:$F,6,0)</f>
        <v>195</v>
      </c>
      <c r="G63" s="67" t="str">
        <f t="shared" si="3"/>
        <v/>
      </c>
      <c r="H63" s="4" t="str">
        <f>IF(G63="I",$K63,IF(G63="II",$K63-SUM(H$8:H62),IF(G63="III",$K63-SUM(H$8:H62),IF(G63="IV",$K63-SUM(H$8:H62),IF(G63="V",1-SUM(H$8:H62)," ")))))</f>
        <v xml:space="preserve"> </v>
      </c>
      <c r="I63" s="68" t="s">
        <v>52</v>
      </c>
      <c r="J63" s="43">
        <f>IF(I63="A",$K63,IF(I63="B",$K63-SUM(J$8:J62),IF(I63="C",$K63-SUM(J$8:J62),IF(I63="D",$K63-SUM(J$8:J62),IF(I63="E",1-SUM(J$8:J62)," ")))))</f>
        <v>0</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9">
        <f t="shared" si="7"/>
        <v>195</v>
      </c>
      <c r="S63" s="12">
        <f t="shared" si="16"/>
        <v>195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195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194</v>
      </c>
      <c r="F64" s="241">
        <f>VLOOKUP(C64,Blad1!$A:$F,6,0)</f>
        <v>194</v>
      </c>
      <c r="G64" s="67" t="str">
        <f t="shared" si="3"/>
        <v/>
      </c>
      <c r="H64" s="4" t="str">
        <f>IF(G64="I",$K64,IF(G64="II",$K64-SUM(H$8:H63),IF(G64="III",$K64-SUM(H$8:H63),IF(G64="IV",$K64-SUM(H$8:H63),IF(G64="V",1-SUM(H$8:H63)," ")))))</f>
        <v xml:space="preserve"> </v>
      </c>
      <c r="I64" s="68"/>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9">
        <f t="shared" si="7"/>
        <v>194</v>
      </c>
      <c r="S64" s="12">
        <f t="shared" si="16"/>
        <v>194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194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193</v>
      </c>
      <c r="F65" s="241">
        <f>VLOOKUP(C65,Blad1!$A:$F,6,0)</f>
        <v>194</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9">
        <f t="shared" si="7"/>
        <v>194</v>
      </c>
      <c r="S65" s="12">
        <f t="shared" si="16"/>
        <v>193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193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192</v>
      </c>
      <c r="F66" s="241">
        <f>VLOOKUP(C66,Blad1!$A:$F,6,0)</f>
        <v>193</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9">
        <f t="shared" si="7"/>
        <v>193</v>
      </c>
      <c r="S66" s="12">
        <f t="shared" si="16"/>
        <v>192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192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191</v>
      </c>
      <c r="F67" s="241">
        <f>VLOOKUP(C67,Blad1!$A:$F,6,0)</f>
        <v>193</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9">
        <f t="shared" si="7"/>
        <v>193</v>
      </c>
      <c r="S67" s="12">
        <f t="shared" si="16"/>
        <v>191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191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190</v>
      </c>
      <c r="F68" s="241">
        <f>VLOOKUP(C68,Blad1!$A:$F,6,0)</f>
        <v>192</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9">
        <f t="shared" si="7"/>
        <v>192</v>
      </c>
      <c r="S68" s="12">
        <f t="shared" si="16"/>
        <v>190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190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189</v>
      </c>
      <c r="F69" s="241">
        <f>VLOOKUP(C69,Blad1!$A:$F,6,0)</f>
        <v>191</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9">
        <f t="shared" si="7"/>
        <v>191</v>
      </c>
      <c r="S69" s="12">
        <f t="shared" si="16"/>
        <v>189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189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188</v>
      </c>
      <c r="F70" s="241">
        <f>VLOOKUP(C70,Blad1!$A:$F,6,0)</f>
        <v>191</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9">
        <f t="shared" si="7"/>
        <v>191</v>
      </c>
      <c r="S70" s="12">
        <f t="shared" si="16"/>
        <v>188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188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187</v>
      </c>
      <c r="F71" s="241">
        <f>VLOOKUP(C71,Blad1!$A:$F,6,0)</f>
        <v>190</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9">
        <f t="shared" si="7"/>
        <v>190</v>
      </c>
      <c r="S71" s="12">
        <f t="shared" si="16"/>
        <v>187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187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186</v>
      </c>
      <c r="F72" s="241">
        <f>VLOOKUP(C72,Blad1!$A:$F,6,0)</f>
        <v>190</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9">
        <f t="shared" si="7"/>
        <v>190</v>
      </c>
      <c r="S72" s="12">
        <f t="shared" si="16"/>
        <v>186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186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185</v>
      </c>
      <c r="F73" s="241">
        <f>VLOOKUP(C73,Blad1!$A:$F,6,0)</f>
        <v>189</v>
      </c>
      <c r="G73" s="67" t="str">
        <f t="shared" ref="G73:G136" si="26">IF(C73=224,"I",IF(C73=210,"II",IF(C73=196,"III",IF(C73=181,"IV",IF(C73=0,"V","")))))</f>
        <v/>
      </c>
      <c r="H73" s="4" t="str">
        <f>IF(G73="I",$K73,IF(G73="II",$K73-SUM(H$8:H72),IF(G73="III",$K73-SUM(H$8:H72),IF(G73="IV",$K73-SUM(H$8:H72),IF(G73="V",1-SUM(H$8:H72)," ")))))</f>
        <v xml:space="preserve"> </v>
      </c>
      <c r="I73" s="68" t="str">
        <f t="shared" ref="I73:I136" si="27">IF(C73=79,"A",IF(C73=69,"B",IF(C73=60,"C",IF(C73=51,"D",IF(C73=0,"E","")))))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9">
        <f t="shared" ref="R73:R136" si="31">F73</f>
        <v>189</v>
      </c>
      <c r="S73" s="12">
        <f t="shared" si="16"/>
        <v>185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185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184</v>
      </c>
      <c r="F74" s="241">
        <f>VLOOKUP(C74,Blad1!$A:$F,6,0)</f>
        <v>188</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9">
        <f t="shared" si="31"/>
        <v>188</v>
      </c>
      <c r="S74" s="12">
        <f t="shared" ref="S74:S137" si="40">C74</f>
        <v>184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184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183</v>
      </c>
      <c r="F75" s="241">
        <f>VLOOKUP(C75,Blad1!$A:$F,6,0)</f>
        <v>188</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9">
        <f t="shared" si="31"/>
        <v>188</v>
      </c>
      <c r="S75" s="12">
        <f t="shared" si="40"/>
        <v>183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183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182</v>
      </c>
      <c r="F76" s="241">
        <f>VLOOKUP(C76,Blad1!$A:$F,6,0)</f>
        <v>187</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9">
        <f t="shared" si="31"/>
        <v>187</v>
      </c>
      <c r="S76" s="12">
        <f t="shared" si="40"/>
        <v>182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182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20</v>
      </c>
      <c r="C77" s="14">
        <f t="shared" si="39"/>
        <v>181</v>
      </c>
      <c r="F77" s="241">
        <f>VLOOKUP(C77,Blad1!$A:$F,6,0)</f>
        <v>187</v>
      </c>
      <c r="G77" s="67" t="str">
        <f t="shared" si="26"/>
        <v>IV</v>
      </c>
      <c r="H77" s="4">
        <f>IF(G77="I",$K77,IF(G77="II",$K77-SUM(H$8:H76),IF(G77="III",$K77-SUM(H$8:H76),IF(G77="IV",$K77-SUM(H$8:H76),IF(G77="V",1-SUM(H$8:H76)," ")))))</f>
        <v>0</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9">
        <f t="shared" si="31"/>
        <v>187</v>
      </c>
      <c r="S77" s="12">
        <f t="shared" si="40"/>
        <v>181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181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180</v>
      </c>
      <c r="F78" s="241">
        <f>VLOOKUP(C78,Blad1!$A:$F,6,0)</f>
        <v>186</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9">
        <f t="shared" si="31"/>
        <v>186</v>
      </c>
      <c r="S78" s="12">
        <f t="shared" si="40"/>
        <v>180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180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179</v>
      </c>
      <c r="F79" s="241">
        <f>VLOOKUP(C79,Blad1!$A:$F,6,0)</f>
        <v>186</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9">
        <f t="shared" si="31"/>
        <v>186</v>
      </c>
      <c r="S79" s="12">
        <f t="shared" si="40"/>
        <v>179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179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178</v>
      </c>
      <c r="F80" s="241">
        <f>VLOOKUP(C80,Blad1!$A:$F,6,0)</f>
        <v>185</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9">
        <f t="shared" si="31"/>
        <v>185</v>
      </c>
      <c r="S80" s="12">
        <f t="shared" si="40"/>
        <v>178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178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177</v>
      </c>
      <c r="F81" s="241">
        <f>VLOOKUP(C81,Blad1!$A:$F,6,0)</f>
        <v>184</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9">
        <f t="shared" si="31"/>
        <v>184</v>
      </c>
      <c r="S81" s="12">
        <f t="shared" si="40"/>
        <v>177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177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176</v>
      </c>
      <c r="F82" s="241">
        <f>VLOOKUP(C82,Blad1!$A:$F,6,0)</f>
        <v>184</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9">
        <f t="shared" si="31"/>
        <v>184</v>
      </c>
      <c r="S82" s="12">
        <f t="shared" si="40"/>
        <v>176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176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175</v>
      </c>
      <c r="F83" s="241">
        <f>VLOOKUP(C83,Blad1!$A:$F,6,0)</f>
        <v>183</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9">
        <f t="shared" si="31"/>
        <v>183</v>
      </c>
      <c r="S83" s="12">
        <f t="shared" si="40"/>
        <v>175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175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174</v>
      </c>
      <c r="F84" s="241">
        <f>VLOOKUP(C84,Blad1!$A:$F,6,0)</f>
        <v>183</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9">
        <f t="shared" si="31"/>
        <v>183</v>
      </c>
      <c r="S84" s="12">
        <f t="shared" si="40"/>
        <v>174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174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173</v>
      </c>
      <c r="F85" s="241">
        <f>VLOOKUP(C85,Blad1!$A:$F,6,0)</f>
        <v>182</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9">
        <f t="shared" si="31"/>
        <v>182</v>
      </c>
      <c r="S85" s="12">
        <f t="shared" si="40"/>
        <v>173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173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172</v>
      </c>
      <c r="F86" s="241">
        <f>VLOOKUP(C86,Blad1!$A:$F,6,0)</f>
        <v>181</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9">
        <f t="shared" si="31"/>
        <v>181</v>
      </c>
      <c r="S86" s="12">
        <f t="shared" si="40"/>
        <v>172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172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171</v>
      </c>
      <c r="F87" s="241">
        <f>VLOOKUP(C87,Blad1!$A:$F,6,0)</f>
        <v>181</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9">
        <f t="shared" si="31"/>
        <v>181</v>
      </c>
      <c r="S87" s="12">
        <f t="shared" si="40"/>
        <v>171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171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170</v>
      </c>
      <c r="F88" s="241">
        <f>VLOOKUP(C88,Blad1!$A:$F,6,0)</f>
        <v>180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9">
        <f t="shared" si="31"/>
        <v>180</v>
      </c>
      <c r="S88" s="12">
        <f t="shared" si="40"/>
        <v>170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170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169</v>
      </c>
      <c r="F89" s="241">
        <f>VLOOKUP(C89,Blad1!$A:$F,6,0)</f>
        <v>180</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9">
        <f t="shared" si="31"/>
        <v>180</v>
      </c>
      <c r="S89" s="12">
        <f t="shared" si="40"/>
        <v>169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169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168</v>
      </c>
      <c r="F90" s="241">
        <f>VLOOKUP(C90,Blad1!$A:$F,6,0)</f>
        <v>179</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9">
        <f t="shared" si="31"/>
        <v>179</v>
      </c>
      <c r="S90" s="12">
        <f t="shared" si="40"/>
        <v>168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168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167</v>
      </c>
      <c r="F91" s="241">
        <f>VLOOKUP(C91,Blad1!$A:$F,6,0)</f>
        <v>178</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9">
        <f t="shared" si="31"/>
        <v>178</v>
      </c>
      <c r="S91" s="12">
        <f t="shared" si="40"/>
        <v>167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167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166</v>
      </c>
      <c r="F92" s="241">
        <f>VLOOKUP(C92,Blad1!$A:$F,6,0)</f>
        <v>178</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9">
        <f t="shared" si="31"/>
        <v>178</v>
      </c>
      <c r="S92" s="12">
        <f t="shared" si="40"/>
        <v>166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166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165</v>
      </c>
      <c r="F93" s="241">
        <f>VLOOKUP(C93,Blad1!$A:$F,6,0)</f>
        <v>177</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9">
        <f t="shared" si="31"/>
        <v>177</v>
      </c>
      <c r="S93" s="12">
        <f t="shared" si="40"/>
        <v>165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165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164</v>
      </c>
      <c r="F94" s="241">
        <f>VLOOKUP(C94,Blad1!$A:$F,6,0)</f>
        <v>177</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9">
        <f t="shared" si="31"/>
        <v>177</v>
      </c>
      <c r="S94" s="12">
        <f t="shared" si="40"/>
        <v>164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164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163</v>
      </c>
      <c r="F95" s="241">
        <f>VLOOKUP(C95,Blad1!$A:$F,6,0)</f>
        <v>176</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9">
        <f t="shared" si="31"/>
        <v>176</v>
      </c>
      <c r="S95" s="12">
        <f t="shared" si="40"/>
        <v>163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163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162</v>
      </c>
      <c r="F96" s="241">
        <f>VLOOKUP(C96,Blad1!$A:$F,6,0)</f>
        <v>175</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9">
        <f t="shared" si="31"/>
        <v>175</v>
      </c>
      <c r="S96" s="12">
        <f t="shared" si="40"/>
        <v>162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162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161</v>
      </c>
      <c r="F97" s="241">
        <f>VLOOKUP(C97,Blad1!$A:$F,6,0)</f>
        <v>175</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9">
        <f t="shared" si="31"/>
        <v>175</v>
      </c>
      <c r="S97" s="12">
        <f t="shared" si="40"/>
        <v>161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161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160</v>
      </c>
      <c r="F98" s="241">
        <f>VLOOKUP(C98,Blad1!$A:$F,6,0)</f>
        <v>174</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9">
        <f t="shared" si="31"/>
        <v>174</v>
      </c>
      <c r="S98" s="12">
        <f t="shared" si="40"/>
        <v>160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160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159</v>
      </c>
      <c r="F99" s="241">
        <f>VLOOKUP(C99,Blad1!$A:$F,6,0)</f>
        <v>174</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9">
        <f t="shared" si="31"/>
        <v>174</v>
      </c>
      <c r="S99" s="12">
        <f t="shared" si="40"/>
        <v>159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159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158</v>
      </c>
      <c r="F100" s="241">
        <f>VLOOKUP(C100,Blad1!$A:$F,6,0)</f>
        <v>173</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9">
        <f t="shared" si="31"/>
        <v>173</v>
      </c>
      <c r="S100" s="12">
        <f t="shared" si="40"/>
        <v>158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158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157</v>
      </c>
      <c r="F101" s="241">
        <f>VLOOKUP(C101,Blad1!$A:$F,6,0)</f>
        <v>173</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9">
        <f t="shared" si="31"/>
        <v>173</v>
      </c>
      <c r="S101" s="12">
        <f t="shared" si="40"/>
        <v>157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157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156</v>
      </c>
      <c r="F102" s="241">
        <f>VLOOKUP(C102,Blad1!$A:$F,6,0)</f>
        <v>172</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9">
        <f t="shared" si="31"/>
        <v>172</v>
      </c>
      <c r="S102" s="12">
        <f t="shared" si="40"/>
        <v>156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156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155</v>
      </c>
      <c r="F103" s="241">
        <f>VLOOKUP(C103,Blad1!$A:$F,6,0)</f>
        <v>171</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9">
        <f t="shared" si="31"/>
        <v>171</v>
      </c>
      <c r="S103" s="12">
        <f t="shared" si="40"/>
        <v>155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155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154</v>
      </c>
      <c r="F104" s="241">
        <f>VLOOKUP(C104,Blad1!$A:$F,6,0)</f>
        <v>171</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9">
        <f t="shared" si="31"/>
        <v>171</v>
      </c>
      <c r="S104" s="12">
        <f t="shared" si="40"/>
        <v>154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154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153</v>
      </c>
      <c r="F105" s="241">
        <f>VLOOKUP(C105,Blad1!$A:$F,6,0)</f>
        <v>170</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9">
        <f t="shared" si="31"/>
        <v>170</v>
      </c>
      <c r="S105" s="12">
        <f t="shared" si="40"/>
        <v>153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153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152</v>
      </c>
      <c r="F106" s="241">
        <f>VLOOKUP(C106,Blad1!$A:$F,6,0)</f>
        <v>170</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9">
        <f t="shared" si="31"/>
        <v>170</v>
      </c>
      <c r="S106" s="12">
        <f t="shared" si="40"/>
        <v>152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152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151</v>
      </c>
      <c r="F107" s="241">
        <f>VLOOKUP(C107,Blad1!$A:$F,6,0)</f>
        <v>169</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9">
        <f t="shared" si="31"/>
        <v>169</v>
      </c>
      <c r="S107" s="12">
        <f t="shared" si="40"/>
        <v>151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151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150</v>
      </c>
      <c r="F108" s="241">
        <f>VLOOKUP(C108,Blad1!$A:$F,6,0)</f>
        <v>168</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9">
        <f t="shared" si="31"/>
        <v>168</v>
      </c>
      <c r="S108" s="12">
        <f t="shared" si="40"/>
        <v>150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150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149</v>
      </c>
      <c r="F109" s="241">
        <f>VLOOKUP(C109,Blad1!$A:$F,6,0)</f>
        <v>168</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9">
        <f t="shared" si="31"/>
        <v>168</v>
      </c>
      <c r="S109" s="12">
        <f t="shared" si="40"/>
        <v>149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149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148</v>
      </c>
      <c r="F110" s="241">
        <f>VLOOKUP(C110,Blad1!$A:$F,6,0)</f>
        <v>167</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9">
        <f t="shared" si="31"/>
        <v>167</v>
      </c>
      <c r="S110" s="12">
        <f t="shared" si="40"/>
        <v>148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148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147</v>
      </c>
      <c r="F111" s="241">
        <f>VLOOKUP(C111,Blad1!$A:$F,6,0)</f>
        <v>167</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9">
        <f t="shared" si="31"/>
        <v>167</v>
      </c>
      <c r="S111" s="12">
        <f t="shared" si="40"/>
        <v>147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147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146</v>
      </c>
      <c r="F112" s="241">
        <f>VLOOKUP(C112,Blad1!$A:$F,6,0)</f>
        <v>166</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9">
        <f t="shared" si="31"/>
        <v>166</v>
      </c>
      <c r="S112" s="12">
        <f t="shared" si="40"/>
        <v>146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146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145</v>
      </c>
      <c r="F113" s="241">
        <f>VLOOKUP(C113,Blad1!$A:$F,6,0)</f>
        <v>165</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9">
        <f t="shared" si="31"/>
        <v>165</v>
      </c>
      <c r="S113" s="12">
        <f t="shared" si="40"/>
        <v>145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145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144</v>
      </c>
      <c r="F114" s="241">
        <f>VLOOKUP(C114,Blad1!$A:$F,6,0)</f>
        <v>165</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9">
        <f t="shared" si="31"/>
        <v>165</v>
      </c>
      <c r="S114" s="12">
        <f t="shared" si="40"/>
        <v>144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144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143</v>
      </c>
      <c r="F115" s="241">
        <f>VLOOKUP(C115,Blad1!$A:$F,6,0)</f>
        <v>164</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9">
        <f t="shared" si="31"/>
        <v>164</v>
      </c>
      <c r="S115" s="12">
        <f t="shared" si="40"/>
        <v>143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143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142</v>
      </c>
      <c r="F116" s="241">
        <f>VLOOKUP(C116,Blad1!$A:$F,6,0)</f>
        <v>164</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9">
        <f t="shared" si="31"/>
        <v>164</v>
      </c>
      <c r="S116" s="12">
        <f t="shared" si="40"/>
        <v>142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142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141</v>
      </c>
      <c r="F117" s="241">
        <f>VLOOKUP(C117,Blad1!$A:$F,6,0)</f>
        <v>163</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9">
        <f t="shared" si="31"/>
        <v>163</v>
      </c>
      <c r="S117" s="12">
        <f t="shared" si="40"/>
        <v>141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141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140</v>
      </c>
      <c r="F118" s="241">
        <f>VLOOKUP(C118,Blad1!$A:$F,6,0)</f>
        <v>162</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9">
        <f t="shared" si="31"/>
        <v>162</v>
      </c>
      <c r="S118" s="12">
        <f t="shared" si="40"/>
        <v>140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140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139</v>
      </c>
      <c r="F119" s="241">
        <f>VLOOKUP(C119,Blad1!$A:$F,6,0)</f>
        <v>162</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9">
        <f t="shared" si="31"/>
        <v>162</v>
      </c>
      <c r="S119" s="12">
        <f t="shared" si="40"/>
        <v>139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139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138</v>
      </c>
      <c r="F120" s="241">
        <f>VLOOKUP(C120,Blad1!$A:$F,6,0)</f>
        <v>161</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9">
        <f t="shared" si="31"/>
        <v>161</v>
      </c>
      <c r="S120" s="12">
        <f t="shared" si="40"/>
        <v>138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138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137</v>
      </c>
      <c r="F121" s="241">
        <f>VLOOKUP(C121,Blad1!$A:$F,6,0)</f>
        <v>161</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9">
        <f t="shared" si="31"/>
        <v>161</v>
      </c>
      <c r="S121" s="12">
        <f t="shared" si="40"/>
        <v>137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137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136</v>
      </c>
      <c r="F122" s="241">
        <f>VLOOKUP(C122,Blad1!$A:$F,6,0)</f>
        <v>160</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9">
        <f t="shared" si="31"/>
        <v>160</v>
      </c>
      <c r="S122" s="12">
        <f t="shared" si="40"/>
        <v>136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136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135</v>
      </c>
      <c r="F123" s="241">
        <f>VLOOKUP(C123,Blad1!$A:$F,6,0)</f>
        <v>160</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9">
        <f t="shared" si="31"/>
        <v>160</v>
      </c>
      <c r="S123" s="12">
        <f t="shared" si="40"/>
        <v>135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135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134</v>
      </c>
      <c r="F124" s="241">
        <f>VLOOKUP(C124,Blad1!$A:$F,6,0)</f>
        <v>159</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9">
        <f t="shared" si="31"/>
        <v>159</v>
      </c>
      <c r="S124" s="12">
        <f t="shared" si="40"/>
        <v>134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134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133</v>
      </c>
      <c r="F125" s="241">
        <f>VLOOKUP(C125,Blad1!$A:$F,6,0)</f>
        <v>158</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9">
        <f t="shared" si="31"/>
        <v>158</v>
      </c>
      <c r="S125" s="12">
        <f t="shared" si="40"/>
        <v>133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133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132</v>
      </c>
      <c r="F126" s="241">
        <f>VLOOKUP(C126,Blad1!$A:$F,6,0)</f>
        <v>158</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9">
        <f t="shared" si="31"/>
        <v>158</v>
      </c>
      <c r="S126" s="12">
        <f t="shared" si="40"/>
        <v>132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132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131</v>
      </c>
      <c r="F127" s="241">
        <f>VLOOKUP(C127,Blad1!$A:$F,6,0)</f>
        <v>157</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9">
        <f t="shared" si="31"/>
        <v>157</v>
      </c>
      <c r="S127" s="12">
        <f t="shared" si="40"/>
        <v>131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131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130</v>
      </c>
      <c r="F128" s="241">
        <f>VLOOKUP(C128,Blad1!$A:$F,6,0)</f>
        <v>157</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9">
        <f t="shared" si="31"/>
        <v>157</v>
      </c>
      <c r="S128" s="12">
        <f t="shared" si="40"/>
        <v>130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130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129</v>
      </c>
      <c r="F129" s="241">
        <f>VLOOKUP(C129,Blad1!$A:$F,6,0)</f>
        <v>156</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9">
        <f t="shared" si="31"/>
        <v>156</v>
      </c>
      <c r="S129" s="12">
        <f t="shared" si="40"/>
        <v>129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129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128</v>
      </c>
      <c r="F130" s="241">
        <f>VLOOKUP(C130,Blad1!$A:$F,6,0)</f>
        <v>155</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9">
        <f t="shared" si="31"/>
        <v>155</v>
      </c>
      <c r="S130" s="12">
        <f t="shared" si="40"/>
        <v>128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128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127</v>
      </c>
      <c r="F131" s="241">
        <f>VLOOKUP(C131,Blad1!$A:$F,6,0)</f>
        <v>155</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9">
        <f t="shared" si="31"/>
        <v>155</v>
      </c>
      <c r="S131" s="12">
        <f t="shared" si="40"/>
        <v>127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127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126</v>
      </c>
      <c r="F132" s="241">
        <f>VLOOKUP(C132,Blad1!$A:$F,6,0)</f>
        <v>154</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9">
        <f t="shared" si="31"/>
        <v>154</v>
      </c>
      <c r="S132" s="12">
        <f t="shared" si="40"/>
        <v>126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126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125</v>
      </c>
      <c r="F133" s="241">
        <f>VLOOKUP(C133,Blad1!$A:$F,6,0)</f>
        <v>154</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9">
        <f t="shared" si="31"/>
        <v>154</v>
      </c>
      <c r="S133" s="12">
        <f t="shared" si="40"/>
        <v>125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125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124</v>
      </c>
      <c r="F134" s="241">
        <f>VLOOKUP(C134,Blad1!$A:$F,6,0)</f>
        <v>153</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9">
        <f t="shared" si="31"/>
        <v>153</v>
      </c>
      <c r="S134" s="12">
        <f t="shared" si="40"/>
        <v>124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124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123</v>
      </c>
      <c r="F135" s="241">
        <f>VLOOKUP(C135,Blad1!$A:$F,6,0)</f>
        <v>152</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9">
        <f t="shared" si="31"/>
        <v>152</v>
      </c>
      <c r="S135" s="12">
        <f t="shared" si="40"/>
        <v>123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123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122</v>
      </c>
      <c r="F136" s="241">
        <f>VLOOKUP(C136,Blad1!$A:$F,6,0)</f>
        <v>152</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9">
        <f t="shared" si="31"/>
        <v>152</v>
      </c>
      <c r="S136" s="12">
        <f t="shared" si="40"/>
        <v>122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122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121</v>
      </c>
      <c r="F137" s="241">
        <f>VLOOKUP(C137,Blad1!$A:$F,6,0)</f>
        <v>151</v>
      </c>
      <c r="G137" s="67" t="str">
        <f t="shared" ref="G137:G200" si="47">IF(C137=224,"I",IF(C137=210,"II",IF(C137=196,"III",IF(C137=181,"IV",IF(C137=0,"V","")))))</f>
        <v/>
      </c>
      <c r="H137" s="4" t="str">
        <f>IF(G137="I",$K137,IF(G137="II",$K137-SUM(H$8:H136),IF(G137="III",$K137-SUM(H$8:H136),IF(G137="IV",$K137-SUM(H$8:H136),IF(G137="V",1-SUM(H$8:H136)," ")))))</f>
        <v xml:space="preserve"> </v>
      </c>
      <c r="I137" s="68" t="str">
        <f t="shared" ref="I137:I200" si="48">IF(C137=79,"A",IF(C137=69,"B",IF(C137=60,"C",IF(C137=51,"D",IF(C137=0,"E","")))))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9">
        <f t="shared" ref="R137:R200" si="52">F137</f>
        <v>151</v>
      </c>
      <c r="S137" s="12">
        <f t="shared" si="40"/>
        <v>121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121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120</v>
      </c>
      <c r="F138" s="241">
        <f>VLOOKUP(C138,Blad1!$A:$F,6,0)</f>
        <v>151</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9">
        <f t="shared" si="52"/>
        <v>151</v>
      </c>
      <c r="S138" s="12">
        <f t="shared" ref="S138:S201" si="61">C138</f>
        <v>120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120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119</v>
      </c>
      <c r="F139" s="241">
        <f>VLOOKUP(C139,Blad1!$A:$F,6,0)</f>
        <v>150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9">
        <f t="shared" si="52"/>
        <v>150</v>
      </c>
      <c r="S139" s="12">
        <f t="shared" si="61"/>
        <v>119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119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118</v>
      </c>
      <c r="F140" s="241">
        <f>VLOOKUP(C140,Blad1!$A:$F,6,0)</f>
        <v>149</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9">
        <f t="shared" si="52"/>
        <v>149</v>
      </c>
      <c r="S140" s="12">
        <f t="shared" si="61"/>
        <v>118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118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117</v>
      </c>
      <c r="F141" s="241">
        <f>VLOOKUP(C141,Blad1!$A:$F,6,0)</f>
        <v>149</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9">
        <f t="shared" si="52"/>
        <v>149</v>
      </c>
      <c r="S141" s="12">
        <f t="shared" si="61"/>
        <v>117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117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116</v>
      </c>
      <c r="F142" s="241">
        <f>VLOOKUP(C142,Blad1!$A:$F,6,0)</f>
        <v>148</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9">
        <f t="shared" si="52"/>
        <v>148</v>
      </c>
      <c r="S142" s="12">
        <f t="shared" si="61"/>
        <v>116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116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115</v>
      </c>
      <c r="F143" s="241">
        <f>VLOOKUP(C143,Blad1!$A:$F,6,0)</f>
        <v>148</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9">
        <f t="shared" si="52"/>
        <v>148</v>
      </c>
      <c r="S143" s="12">
        <f t="shared" si="61"/>
        <v>115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115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114</v>
      </c>
      <c r="F144" s="241">
        <f>VLOOKUP(C144,Blad1!$A:$F,6,0)</f>
        <v>147</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9">
        <f t="shared" si="52"/>
        <v>147</v>
      </c>
      <c r="S144" s="12">
        <f t="shared" si="61"/>
        <v>114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114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113</v>
      </c>
      <c r="F145" s="241">
        <f>VLOOKUP(C145,Blad1!$A:$F,6,0)</f>
        <v>146</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9">
        <f t="shared" si="52"/>
        <v>146</v>
      </c>
      <c r="S145" s="12">
        <f t="shared" si="61"/>
        <v>113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113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112</v>
      </c>
      <c r="F146" s="241">
        <f>VLOOKUP(C146,Blad1!$A:$F,6,0)</f>
        <v>146</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9">
        <f t="shared" si="52"/>
        <v>146</v>
      </c>
      <c r="S146" s="12">
        <f t="shared" si="61"/>
        <v>112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112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111</v>
      </c>
      <c r="F147" s="241">
        <f>VLOOKUP(C147,Blad1!$A:$F,6,0)</f>
        <v>145</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9">
        <f t="shared" si="52"/>
        <v>145</v>
      </c>
      <c r="S147" s="12">
        <f t="shared" si="61"/>
        <v>111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111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110</v>
      </c>
      <c r="F148" s="241">
        <f>VLOOKUP(C148,Blad1!$A:$F,6,0)</f>
        <v>145</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9">
        <f t="shared" si="52"/>
        <v>145</v>
      </c>
      <c r="S148" s="12">
        <f t="shared" si="61"/>
        <v>110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110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109</v>
      </c>
      <c r="F149" s="241">
        <f>VLOOKUP(C149,Blad1!$A:$F,6,0)</f>
        <v>144</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9">
        <f t="shared" si="52"/>
        <v>144</v>
      </c>
      <c r="S149" s="12">
        <f t="shared" si="61"/>
        <v>109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109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108</v>
      </c>
      <c r="F150" s="241">
        <f>VLOOKUP(C150,Blad1!$A:$F,6,0)</f>
        <v>144</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9">
        <f t="shared" si="52"/>
        <v>144</v>
      </c>
      <c r="S150" s="12">
        <f t="shared" si="61"/>
        <v>108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108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107</v>
      </c>
      <c r="F151" s="241">
        <f>VLOOKUP(C151,Blad1!$A:$F,6,0)</f>
        <v>143</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9">
        <f t="shared" si="52"/>
        <v>143</v>
      </c>
      <c r="S151" s="12">
        <f t="shared" si="61"/>
        <v>107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107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106</v>
      </c>
      <c r="F152" s="241">
        <f>VLOOKUP(C152,Blad1!$A:$F,6,0)</f>
        <v>142</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9">
        <f t="shared" si="52"/>
        <v>142</v>
      </c>
      <c r="S152" s="12">
        <f t="shared" si="61"/>
        <v>106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106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105</v>
      </c>
      <c r="F153" s="241">
        <f>VLOOKUP(C153,Blad1!$A:$F,6,0)</f>
        <v>142</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9">
        <f t="shared" si="52"/>
        <v>142</v>
      </c>
      <c r="S153" s="12">
        <f t="shared" si="61"/>
        <v>105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105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104</v>
      </c>
      <c r="F154" s="241">
        <f>VLOOKUP(C154,Blad1!$A:$F,6,0)</f>
        <v>141</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9">
        <f t="shared" si="52"/>
        <v>141</v>
      </c>
      <c r="S154" s="12">
        <f t="shared" si="61"/>
        <v>104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104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103</v>
      </c>
      <c r="F155" s="241">
        <f>VLOOKUP(C155,Blad1!$A:$F,6,0)</f>
        <v>141</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9">
        <f t="shared" si="52"/>
        <v>141</v>
      </c>
      <c r="S155" s="12">
        <f t="shared" si="61"/>
        <v>103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103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102</v>
      </c>
      <c r="F156" s="241">
        <f>VLOOKUP(C156,Blad1!$A:$F,6,0)</f>
        <v>140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9">
        <f t="shared" si="52"/>
        <v>140</v>
      </c>
      <c r="S156" s="12">
        <f t="shared" si="61"/>
        <v>102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102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101</v>
      </c>
      <c r="F157" s="241">
        <f>VLOOKUP(C157,Blad1!$A:$F,6,0)</f>
        <v>139</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9">
        <f t="shared" si="52"/>
        <v>139</v>
      </c>
      <c r="S157" s="12">
        <f t="shared" si="61"/>
        <v>101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101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100</v>
      </c>
      <c r="F158" s="241">
        <f>VLOOKUP(C158,Blad1!$A:$F,6,0)</f>
        <v>139</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9">
        <f t="shared" si="52"/>
        <v>139</v>
      </c>
      <c r="S158" s="12">
        <f t="shared" si="61"/>
        <v>100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100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99</v>
      </c>
      <c r="F159" s="241">
        <f>VLOOKUP(C159,Blad1!$A:$F,6,0)</f>
        <v>138</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9">
        <f t="shared" si="52"/>
        <v>138</v>
      </c>
      <c r="S159" s="12">
        <f t="shared" si="61"/>
        <v>99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99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98</v>
      </c>
      <c r="F160" s="241">
        <f>VLOOKUP(C160,Blad1!$A:$F,6,0)</f>
        <v>138</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9">
        <f t="shared" si="52"/>
        <v>138</v>
      </c>
      <c r="S160" s="12">
        <f t="shared" si="61"/>
        <v>98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98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97</v>
      </c>
      <c r="F161" s="241">
        <f>VLOOKUP(C161,Blad1!$A:$F,6,0)</f>
        <v>137</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9">
        <f t="shared" si="52"/>
        <v>137</v>
      </c>
      <c r="S161" s="12">
        <f t="shared" si="61"/>
        <v>97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97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96</v>
      </c>
      <c r="F162" s="241">
        <f>VLOOKUP(C162,Blad1!$A:$F,6,0)</f>
        <v>136</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9">
        <f t="shared" si="52"/>
        <v>136</v>
      </c>
      <c r="S162" s="12">
        <f t="shared" si="61"/>
        <v>96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96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95</v>
      </c>
      <c r="F163" s="241">
        <f>VLOOKUP(C163,Blad1!$A:$F,6,0)</f>
        <v>136</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9">
        <f t="shared" si="52"/>
        <v>136</v>
      </c>
      <c r="S163" s="12">
        <f t="shared" si="61"/>
        <v>95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95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94</v>
      </c>
      <c r="F164" s="241">
        <f>VLOOKUP(C164,Blad1!$A:$F,6,0)</f>
        <v>135</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9">
        <f t="shared" si="52"/>
        <v>135</v>
      </c>
      <c r="S164" s="12">
        <f t="shared" si="61"/>
        <v>94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94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93</v>
      </c>
      <c r="F165" s="241">
        <f>VLOOKUP(C165,Blad1!$A:$F,6,0)</f>
        <v>135</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9">
        <f t="shared" si="52"/>
        <v>135</v>
      </c>
      <c r="S165" s="12">
        <f t="shared" si="61"/>
        <v>93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93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92</v>
      </c>
      <c r="F166" s="241">
        <f>VLOOKUP(C166,Blad1!$A:$F,6,0)</f>
        <v>134</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9">
        <f t="shared" si="52"/>
        <v>134</v>
      </c>
      <c r="S166" s="12">
        <f t="shared" si="61"/>
        <v>92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92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91</v>
      </c>
      <c r="F167" s="241">
        <f>VLOOKUP(C167,Blad1!$A:$F,6,0)</f>
        <v>133</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9">
        <f t="shared" si="52"/>
        <v>133</v>
      </c>
      <c r="S167" s="12">
        <f t="shared" si="61"/>
        <v>91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91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0</v>
      </c>
      <c r="B168" s="5">
        <f t="shared" si="46"/>
        <v>0</v>
      </c>
      <c r="C168" s="14">
        <f t="shared" si="60"/>
        <v>90</v>
      </c>
      <c r="F168" s="241">
        <f>VLOOKUP(C168,Blad1!$A:$F,6,0)</f>
        <v>133</v>
      </c>
      <c r="G168" s="67" t="str">
        <f t="shared" si="47"/>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9">
        <f t="shared" si="52"/>
        <v>133</v>
      </c>
      <c r="S168" s="12">
        <f t="shared" si="61"/>
        <v>90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90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89</v>
      </c>
      <c r="F169" s="241">
        <f>VLOOKUP(C169,Blad1!$A:$F,6,0)</f>
        <v>132</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9">
        <f t="shared" si="52"/>
        <v>132</v>
      </c>
      <c r="S169" s="12">
        <f t="shared" si="61"/>
        <v>89</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89</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88</v>
      </c>
      <c r="F170" s="241">
        <f>VLOOKUP(C170,Blad1!$A:$F,6,0)</f>
        <v>132</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9">
        <f t="shared" si="52"/>
        <v>132</v>
      </c>
      <c r="S170" s="12">
        <f t="shared" si="61"/>
        <v>88</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88</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87</v>
      </c>
      <c r="F171" s="241">
        <f>VLOOKUP(C171,Blad1!$A:$F,6,0)</f>
        <v>131</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9">
        <f t="shared" si="52"/>
        <v>131</v>
      </c>
      <c r="S171" s="12">
        <f t="shared" si="61"/>
        <v>87</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87</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86</v>
      </c>
      <c r="F172" s="241">
        <f>VLOOKUP(C172,Blad1!$A:$F,6,0)</f>
        <v>131</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9">
        <f t="shared" si="52"/>
        <v>131</v>
      </c>
      <c r="S172" s="12">
        <f t="shared" si="61"/>
        <v>86</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86</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85</v>
      </c>
      <c r="F173" s="241">
        <f>VLOOKUP(C173,Blad1!$A:$F,6,0)</f>
        <v>130</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9">
        <f t="shared" si="52"/>
        <v>130</v>
      </c>
      <c r="S173" s="12">
        <f t="shared" si="61"/>
        <v>85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85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84</v>
      </c>
      <c r="F174" s="241">
        <f>VLOOKUP(C174,Blad1!$A:$F,6,0)</f>
        <v>129</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9">
        <f t="shared" si="52"/>
        <v>129</v>
      </c>
      <c r="S174" s="12">
        <f t="shared" si="61"/>
        <v>84</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84</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83</v>
      </c>
      <c r="F175" s="241">
        <f>VLOOKUP(C175,Blad1!$A:$F,6,0)</f>
        <v>129</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9">
        <f t="shared" si="52"/>
        <v>129</v>
      </c>
      <c r="S175" s="12">
        <f t="shared" si="61"/>
        <v>83</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83</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82</v>
      </c>
      <c r="F176" s="241">
        <f>VLOOKUP(C176,Blad1!$A:$F,6,0)</f>
        <v>128</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9">
        <f t="shared" si="52"/>
        <v>128</v>
      </c>
      <c r="S176" s="12">
        <f t="shared" si="61"/>
        <v>82</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82</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81</v>
      </c>
      <c r="F177" s="241">
        <f>VLOOKUP(C177,Blad1!$A:$F,6,0)</f>
        <v>128</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9">
        <f t="shared" si="52"/>
        <v>128</v>
      </c>
      <c r="S177" s="12">
        <f t="shared" si="61"/>
        <v>81</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81</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80</v>
      </c>
      <c r="F178" s="241">
        <f>VLOOKUP(C178,Blad1!$A:$F,6,0)</f>
        <v>127</v>
      </c>
      <c r="G178" s="67" t="str">
        <f t="shared" si="47"/>
        <v/>
      </c>
      <c r="H178" s="4" t="str">
        <f>IF(G178="I",$K178,IF(G178="II",$K178-SUM(H$8:H177),IF(G178="III",$K178-SUM(H$8:H177),IF(G178="IV",$K178-SUM(H$8:H177),IF(G178="V",1-SUM(H$8:H177)," ")))))</f>
        <v xml:space="preserve"> </v>
      </c>
      <c r="I178" s="68" t="str">
        <f t="shared" si="48"/>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9">
        <f t="shared" si="52"/>
        <v>127</v>
      </c>
      <c r="S178" s="12">
        <f t="shared" si="61"/>
        <v>80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80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25</v>
      </c>
      <c r="B179" s="5">
        <f t="shared" si="46"/>
        <v>0</v>
      </c>
      <c r="C179" s="14">
        <f t="shared" si="60"/>
        <v>79</v>
      </c>
      <c r="F179" s="241">
        <f>VLOOKUP(C179,Blad1!$A:$F,6,0)</f>
        <v>126</v>
      </c>
      <c r="G179" s="67" t="str">
        <f t="shared" si="47"/>
        <v/>
      </c>
      <c r="H179" s="4" t="str">
        <f>IF(G179="I",$K179,IF(G179="II",$K179-SUM(H$8:H178),IF(G179="III",$K179-SUM(H$8:H178),IF(G179="IV",$K179-SUM(H$8:H178),IF(G179="V",1-SUM(H$8:H178)," ")))))</f>
        <v xml:space="preserve"> </v>
      </c>
      <c r="I179" s="68" t="str">
        <f t="shared" si="48"/>
        <v>A</v>
      </c>
      <c r="J179" s="43">
        <f>IF(I179="A",$K179,IF(I179="B",$K179-SUM(J$8:J178),IF(I179="C",$K179-SUM(J$8:J178),IF(I179="D",$K179-SUM(J$8:J178),IF(I179="E",1-SUM(J$8:J178)," ")))))</f>
        <v>0</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9">
        <f t="shared" si="52"/>
        <v>126</v>
      </c>
      <c r="S179" s="12">
        <f t="shared" si="61"/>
        <v>79</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79</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78</v>
      </c>
      <c r="F180" s="241">
        <f>VLOOKUP(C180,Blad1!$A:$F,6,0)</f>
        <v>126</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9">
        <f t="shared" si="52"/>
        <v>126</v>
      </c>
      <c r="S180" s="12">
        <f t="shared" si="61"/>
        <v>78</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78</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77</v>
      </c>
      <c r="F181" s="241">
        <f>VLOOKUP(C181,Blad1!$A:$F,6,0)</f>
        <v>125</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9">
        <f t="shared" si="52"/>
        <v>125</v>
      </c>
      <c r="S181" s="12">
        <f t="shared" si="61"/>
        <v>77</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77</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76</v>
      </c>
      <c r="F182" s="241">
        <f>VLOOKUP(C182,Blad1!$A:$F,6,0)</f>
        <v>125</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9">
        <f t="shared" si="52"/>
        <v>125</v>
      </c>
      <c r="S182" s="12">
        <f t="shared" si="61"/>
        <v>76</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76</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75</v>
      </c>
      <c r="F183" s="241">
        <f>VLOOKUP(C183,Blad1!$A:$F,6,0)</f>
        <v>124</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9">
        <f t="shared" si="52"/>
        <v>124</v>
      </c>
      <c r="S183" s="12">
        <f t="shared" si="61"/>
        <v>75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75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74</v>
      </c>
      <c r="F184" s="241">
        <f>VLOOKUP(C184,Blad1!$A:$F,6,0)</f>
        <v>123</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9">
        <f t="shared" si="52"/>
        <v>123</v>
      </c>
      <c r="S184" s="12">
        <f t="shared" si="61"/>
        <v>74</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74</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73</v>
      </c>
      <c r="F185" s="241">
        <f>VLOOKUP(C185,Blad1!$A:$F,6,0)</f>
        <v>123</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9">
        <f t="shared" si="52"/>
        <v>123</v>
      </c>
      <c r="S185" s="12">
        <f t="shared" si="61"/>
        <v>73</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73</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72</v>
      </c>
      <c r="F186" s="241">
        <f>VLOOKUP(C186,Blad1!$A:$F,6,0)</f>
        <v>122</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9">
        <f t="shared" si="52"/>
        <v>122</v>
      </c>
      <c r="S186" s="12">
        <f t="shared" si="61"/>
        <v>72</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72</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71</v>
      </c>
      <c r="F187" s="241">
        <f>VLOOKUP(C187,Blad1!$A:$F,6,0)</f>
        <v>122</v>
      </c>
      <c r="G187" s="67" t="str">
        <f t="shared" si="4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9">
        <f t="shared" si="52"/>
        <v>122</v>
      </c>
      <c r="S187" s="12">
        <f t="shared" si="61"/>
        <v>71</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71</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70</v>
      </c>
      <c r="F188" s="241">
        <f>VLOOKUP(C188,Blad1!$A:$F,6,0)</f>
        <v>121</v>
      </c>
      <c r="G188" s="67" t="str">
        <f t="shared" si="4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9">
        <f t="shared" si="52"/>
        <v>121</v>
      </c>
      <c r="S188" s="12">
        <f t="shared" si="61"/>
        <v>70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70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25</v>
      </c>
      <c r="B189" s="5">
        <f t="shared" si="46"/>
        <v>0</v>
      </c>
      <c r="C189" s="14">
        <f t="shared" si="60"/>
        <v>69</v>
      </c>
      <c r="F189" s="241">
        <f>VLOOKUP(C189,Blad1!$A:$F,6,0)</f>
        <v>120</v>
      </c>
      <c r="G189" s="67" t="str">
        <f t="shared" si="47"/>
        <v/>
      </c>
      <c r="H189" s="4" t="str">
        <f>IF(G189="I",$K189,IF(G189="II",$K189-SUM(H$8:H188),IF(G189="III",$K189-SUM(H$8:H188),IF(G189="IV",$K189-SUM(H$8:H188),IF(G189="V",1-SUM(H$8:H188)," ")))))</f>
        <v xml:space="preserve"> </v>
      </c>
      <c r="I189" s="68" t="str">
        <f t="shared" si="48"/>
        <v>B</v>
      </c>
      <c r="J189" s="43">
        <f>IF(I189="A",$K189,IF(I189="B",$K189-SUM(J$8:J188),IF(I189="C",$K189-SUM(J$8:J188),IF(I189="D",$K189-SUM(J$8:J188),IF(I189="E",1-SUM(J$8:J188)," ")))))</f>
        <v>0</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9">
        <f t="shared" si="52"/>
        <v>120</v>
      </c>
      <c r="S189" s="12">
        <f t="shared" si="61"/>
        <v>69</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69</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68</v>
      </c>
      <c r="F190" s="241">
        <f>VLOOKUP(C190,Blad1!$A:$F,6,0)</f>
        <v>120</v>
      </c>
      <c r="G190" s="67" t="str">
        <f t="shared" si="47"/>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9">
        <f t="shared" si="52"/>
        <v>120</v>
      </c>
      <c r="S190" s="12">
        <f t="shared" si="61"/>
        <v>68</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68</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67</v>
      </c>
      <c r="F191" s="241">
        <f>VLOOKUP(C191,Blad1!$A:$F,6,0)</f>
        <v>119</v>
      </c>
      <c r="G191" s="67" t="str">
        <f t="shared" si="47"/>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9">
        <f t="shared" si="52"/>
        <v>119</v>
      </c>
      <c r="S191" s="12">
        <f t="shared" si="61"/>
        <v>67</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67</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66</v>
      </c>
      <c r="F192" s="241">
        <f>VLOOKUP(C192,Blad1!$A:$F,6,0)</f>
        <v>119</v>
      </c>
      <c r="G192" s="67" t="str">
        <f t="shared" si="47"/>
        <v/>
      </c>
      <c r="H192" s="4" t="str">
        <f>IF(G192="I",$K192,IF(G192="II",$K192-SUM(H$8:H191),IF(G192="III",$K192-SUM(H$8:H191),IF(G192="IV",$K192-SUM(H$8:H191),IF(G192="V",1-SUM(H$8:H191)," ")))))</f>
        <v xml:space="preserve"> </v>
      </c>
      <c r="I192" s="68" t="str">
        <f t="shared" si="4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9">
        <f t="shared" si="52"/>
        <v>119</v>
      </c>
      <c r="S192" s="12">
        <f t="shared" si="61"/>
        <v>66</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66</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65</v>
      </c>
      <c r="F193" s="241">
        <f>VLOOKUP(C193,Blad1!$A:$F,6,0)</f>
        <v>118</v>
      </c>
      <c r="G193" s="67" t="str">
        <f t="shared" si="47"/>
        <v/>
      </c>
      <c r="H193" s="4" t="str">
        <f>IF(G193="I",$K193,IF(G193="II",$K193-SUM(H$8:H192),IF(G193="III",$K193-SUM(H$8:H192),IF(G193="IV",$K193-SUM(H$8:H192),IF(G193="V",1-SUM(H$8:H192)," ")))))</f>
        <v xml:space="preserve"> </v>
      </c>
      <c r="I193" s="68" t="str">
        <f t="shared" si="4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9">
        <f t="shared" si="52"/>
        <v>118</v>
      </c>
      <c r="S193" s="12">
        <f t="shared" si="61"/>
        <v>65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65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64</v>
      </c>
      <c r="F194" s="241">
        <f>VLOOKUP(C194,Blad1!$A:$F,6,0)</f>
        <v>118</v>
      </c>
      <c r="G194" s="67" t="str">
        <f t="shared" si="47"/>
        <v/>
      </c>
      <c r="H194" s="4" t="str">
        <f>IF(G194="I",$K194,IF(G194="II",$K194-SUM(H$8:H193),IF(G194="III",$K194-SUM(H$8:H193),IF(G194="IV",$K194-SUM(H$8:H193),IF(G194="V",1-SUM(H$8:H193)," ")))))</f>
        <v xml:space="preserve"> </v>
      </c>
      <c r="I194" s="68" t="str">
        <f t="shared" si="4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9">
        <f t="shared" si="52"/>
        <v>118</v>
      </c>
      <c r="S194" s="12">
        <f t="shared" si="61"/>
        <v>64</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64</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63</v>
      </c>
      <c r="F195" s="241">
        <f>VLOOKUP(C195,Blad1!$A:$F,6,0)</f>
        <v>117</v>
      </c>
      <c r="G195" s="67" t="str">
        <f t="shared" si="47"/>
        <v/>
      </c>
      <c r="H195" s="4" t="str">
        <f>IF(G195="I",$K195,IF(G195="II",$K195-SUM(H$8:H194),IF(G195="III",$K195-SUM(H$8:H194),IF(G195="IV",$K195-SUM(H$8:H194),IF(G195="V",1-SUM(H$8:H194)," ")))))</f>
        <v xml:space="preserve"> </v>
      </c>
      <c r="I195" s="68" t="str">
        <f t="shared" si="4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9">
        <f t="shared" si="52"/>
        <v>117</v>
      </c>
      <c r="S195" s="12">
        <f t="shared" si="61"/>
        <v>63</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63</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62</v>
      </c>
      <c r="F196" s="241">
        <f>VLOOKUP(C196,Blad1!$A:$F,6,0)</f>
        <v>116</v>
      </c>
      <c r="G196" s="67" t="str">
        <f t="shared" si="47"/>
        <v/>
      </c>
      <c r="H196" s="4" t="str">
        <f>IF(G196="I",$K196,IF(G196="II",$K196-SUM(H$8:H195),IF(G196="III",$K196-SUM(H$8:H195),IF(G196="IV",$K196-SUM(H$8:H195),IF(G196="V",1-SUM(H$8:H195)," ")))))</f>
        <v xml:space="preserve"> </v>
      </c>
      <c r="I196" s="68" t="str">
        <f t="shared" si="4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9">
        <f t="shared" si="52"/>
        <v>116</v>
      </c>
      <c r="S196" s="12">
        <f t="shared" si="61"/>
        <v>62</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62</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61</v>
      </c>
      <c r="F197" s="241">
        <f>VLOOKUP(C197,Blad1!$A:$F,6,0)</f>
        <v>116</v>
      </c>
      <c r="G197" s="67" t="str">
        <f t="shared" si="47"/>
        <v/>
      </c>
      <c r="H197" s="4" t="str">
        <f>IF(G197="I",$K197,IF(G197="II",$K197-SUM(H$8:H196),IF(G197="III",$K197-SUM(H$8:H196),IF(G197="IV",$K197-SUM(H$8:H196),IF(G197="V",1-SUM(H$8:H196)," ")))))</f>
        <v xml:space="preserve"> </v>
      </c>
      <c r="I197" s="68" t="str">
        <f t="shared" si="48"/>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9">
        <f t="shared" si="52"/>
        <v>116</v>
      </c>
      <c r="S197" s="12">
        <f t="shared" si="61"/>
        <v>61</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61</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25</v>
      </c>
      <c r="B198" s="5">
        <f t="shared" si="46"/>
        <v>0</v>
      </c>
      <c r="C198" s="14">
        <f t="shared" si="60"/>
        <v>60</v>
      </c>
      <c r="F198" s="241">
        <f>VLOOKUP(C198,Blad1!$A:$F,6,0)</f>
        <v>115</v>
      </c>
      <c r="G198" s="67" t="str">
        <f t="shared" si="47"/>
        <v/>
      </c>
      <c r="H198" s="4" t="str">
        <f>IF(G198="I",$K198,IF(G198="II",$K198-SUM(H$8:H197),IF(G198="III",$K198-SUM(H$8:H197),IF(G198="IV",$K198-SUM(H$8:H197),IF(G198="V",1-SUM(H$8:H197)," ")))))</f>
        <v xml:space="preserve"> </v>
      </c>
      <c r="I198" s="68" t="str">
        <f t="shared" si="48"/>
        <v>C</v>
      </c>
      <c r="J198" s="43">
        <f>IF(I198="A",$K198,IF(I198="B",$K198-SUM(J$8:J197),IF(I198="C",$K198-SUM(J$8:J197),IF(I198="D",$K198-SUM(J$8:J197),IF(I198="E",1-SUM(J$8:J197)," ")))))</f>
        <v>0</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9">
        <f t="shared" si="52"/>
        <v>115</v>
      </c>
      <c r="S198" s="12">
        <f t="shared" si="61"/>
        <v>60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60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59</v>
      </c>
      <c r="F199" s="241">
        <f>VLOOKUP(C199,Blad1!$A:$F,6,0)</f>
        <v>115</v>
      </c>
      <c r="G199" s="67" t="str">
        <f t="shared" si="47"/>
        <v/>
      </c>
      <c r="H199" s="4" t="str">
        <f>IF(G199="I",$K199,IF(G199="II",$K199-SUM(H$8:H198),IF(G199="III",$K199-SUM(H$8:H198),IF(G199="IV",$K199-SUM(H$8:H198),IF(G199="V",1-SUM(H$8:H198)," ")))))</f>
        <v xml:space="preserve"> </v>
      </c>
      <c r="I199" s="68" t="str">
        <f t="shared" si="48"/>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9">
        <f t="shared" si="52"/>
        <v>115</v>
      </c>
      <c r="S199" s="12">
        <f t="shared" si="61"/>
        <v>59</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59</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58</v>
      </c>
      <c r="F200" s="241">
        <f>VLOOKUP(C200,Blad1!$A:$F,6,0)</f>
        <v>114</v>
      </c>
      <c r="G200" s="67" t="str">
        <f t="shared" si="47"/>
        <v/>
      </c>
      <c r="H200" s="4" t="str">
        <f>IF(G200="I",$K200,IF(G200="II",$K200-SUM(H$8:H199),IF(G200="III",$K200-SUM(H$8:H199),IF(G200="IV",$K200-SUM(H$8:H199),IF(G200="V",1-SUM(H$8:H199)," ")))))</f>
        <v xml:space="preserve"> </v>
      </c>
      <c r="I200" s="68" t="str">
        <f t="shared" si="48"/>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9">
        <f t="shared" si="52"/>
        <v>114</v>
      </c>
      <c r="S200" s="12">
        <f t="shared" si="61"/>
        <v>58</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58</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6">IF(I201="A",25,IF(I201="B",25,IF(I201="C",25,IF(I201="D",15,IF(I201="E",10,0)))))</f>
        <v>0</v>
      </c>
      <c r="B201" s="5">
        <f t="shared" ref="B201:B250" si="67">IF(G201="I",20,IF(G201="II",20,IF(G201="III",20,IF(G201="IV",20,IF(G201="V",20,0)))))</f>
        <v>0</v>
      </c>
      <c r="C201" s="14">
        <f t="shared" si="60"/>
        <v>57</v>
      </c>
      <c r="F201" s="241">
        <f>VLOOKUP(C201,Blad1!$A:$F,6,0)</f>
        <v>113</v>
      </c>
      <c r="G201" s="67" t="str">
        <f t="shared" ref="G201:G237" si="68">IF(C201=224,"I",IF(C201=210,"II",IF(C201=196,"III",IF(C201=181,"IV",IF(C201=0,"V","")))))</f>
        <v/>
      </c>
      <c r="H201" s="4" t="str">
        <f>IF(G201="I",$K201,IF(G201="II",$K201-SUM(H$8:H200),IF(G201="III",$K201-SUM(H$8:H200),IF(G201="IV",$K201-SUM(H$8:H200),IF(G201="V",1-SUM(H$8:H200)," ")))))</f>
        <v xml:space="preserve"> </v>
      </c>
      <c r="I201" s="68" t="str">
        <f t="shared" ref="I201:I216" si="69">IF(C201=79,"A",IF(C201=69,"B",IF(C201=60,"C",IF(C201=51,"D",IF(C201=0,"E","")))))</f>
        <v/>
      </c>
      <c r="J201" s="43" t="str">
        <f>IF(I201="A",$K201,IF(I201="B",$K201-SUM(J$8:J200),IF(I201="C",$K201-SUM(J$8:J200),IF(I201="D",$K201-SUM(J$8:J200),IF(I201="E",1-SUM(J$8:J200)," ")))))</f>
        <v xml:space="preserve"> </v>
      </c>
      <c r="K201" s="1">
        <f>IF(C$4=0,0,(SUM(D$8:D201)/C$4))</f>
        <v>0</v>
      </c>
      <c r="L201" s="9" t="str">
        <f t="shared" ref="L201:L242" si="70">IF(U201=2,"Plus",IF(W201=2,"Basis",IF(X201=2,"Breedte"," ")))</f>
        <v xml:space="preserve"> </v>
      </c>
      <c r="M201" s="2" t="str">
        <f>IF(U201=2,K201,IF(W201=2,K201-SUM(M$8:M200),IF(X201=2,K201-SUM(M$8:M200),IF(X200=2,1-SUM(M$8:M200)," "))))</f>
        <v xml:space="preserve"> </v>
      </c>
      <c r="N201" s="1" t="str">
        <f t="shared" ref="N201:N264" si="71">IF(OR(O201="Plus",O201="Basis",O201="Breedte"),K201," ")</f>
        <v xml:space="preserve"> </v>
      </c>
      <c r="P201" s="3" t="str">
        <f>IF(O201="Plus",$K201,IF(O201="Basis",$K201-SUM(P$8:P200),IF(O201="Breedte",$K201-SUM(P$8:P200),IF(O200="Breedte",1-SUM(P$8:P200)," "))))</f>
        <v xml:space="preserve"> </v>
      </c>
      <c r="Q201" s="57" t="str">
        <f t="shared" ref="Q201:Q264" si="72">IF(L200="plus",IF(E201=0,"",CONCATENATE(E201,", ")),IF(L200="basis",IF(E201=0,"",CONCATENATE(E201,", ")),CONCATENATE(Q200,IF(E201=0,"",CONCATENATE(E201,", ")))))</f>
        <v/>
      </c>
      <c r="R201" s="179"/>
      <c r="S201" s="12">
        <f t="shared" si="61"/>
        <v>57</v>
      </c>
      <c r="T201" s="18">
        <f t="shared" ref="T201:T264" si="73">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64" si="74">IF(D201=0,1,ABS(K201-0.2))</f>
        <v>1</v>
      </c>
      <c r="Z201" s="12">
        <f t="shared" ref="Z201:Z264" si="75">IF(D201=0,1,ABS(K201-0.5))</f>
        <v>1</v>
      </c>
      <c r="AA201" s="12">
        <f t="shared" ref="AA201:AA264" si="76">IF(D201=0,1,ABS(K201-0.8))</f>
        <v>1</v>
      </c>
      <c r="AB201" s="12">
        <f t="shared" ref="AB201:AB264" si="77">IF(D201=0,1,ABS(K201-1))</f>
        <v>1</v>
      </c>
      <c r="AD201" s="12">
        <f t="shared" si="62"/>
        <v>57</v>
      </c>
      <c r="AE201" s="18">
        <f t="shared" ref="AE201:AE264" si="78">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64" si="79">IF(AE201=0,1,ABS(AH201-0.25))</f>
        <v>1</v>
      </c>
      <c r="AK201" s="12">
        <f t="shared" si="63"/>
        <v>1</v>
      </c>
      <c r="AL201" s="12">
        <f t="shared" si="64"/>
        <v>1</v>
      </c>
      <c r="AM201" s="12">
        <f t="shared" si="65"/>
        <v>1</v>
      </c>
    </row>
    <row r="202" spans="1:39" ht="12" customHeight="1" x14ac:dyDescent="0.25">
      <c r="A202" s="5">
        <f t="shared" si="66"/>
        <v>0</v>
      </c>
      <c r="B202" s="5">
        <f t="shared" si="67"/>
        <v>0</v>
      </c>
      <c r="C202" s="14">
        <f t="shared" ref="C202:C265" si="80">C201-1</f>
        <v>56</v>
      </c>
      <c r="F202" s="241">
        <f>VLOOKUP(C202,Blad1!$A:$F,6,0)</f>
        <v>113</v>
      </c>
      <c r="G202" s="67" t="str">
        <f t="shared" si="68"/>
        <v/>
      </c>
      <c r="H202" s="4" t="str">
        <f>IF(G202="I",$K202,IF(G202="II",$K202-SUM(H$8:H201),IF(G202="III",$K202-SUM(H$8:H201),IF(G202="IV",$K202-SUM(H$8:H201),IF(G202="V",1-SUM(H$8:H201)," ")))))</f>
        <v xml:space="preserve"> </v>
      </c>
      <c r="I202" s="68" t="str">
        <f t="shared" si="69"/>
        <v/>
      </c>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72"/>
        <v/>
      </c>
      <c r="R202" s="179"/>
      <c r="S202" s="12">
        <f t="shared" ref="S202:S265" si="81">C202</f>
        <v>56</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ref="AD202:AD265" si="82">S202</f>
        <v>56</v>
      </c>
      <c r="AE202" s="18">
        <f t="shared" si="78"/>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9"/>
        <v>1</v>
      </c>
      <c r="AK202" s="12">
        <f t="shared" ref="AK202:AK265" si="83">IF(T202=0,1,ABS(W202-0.5))</f>
        <v>1</v>
      </c>
      <c r="AL202" s="12">
        <f t="shared" ref="AL202:AL265" si="84">IF(T202=0,1,ABS(W202-0.75))</f>
        <v>1</v>
      </c>
      <c r="AM202" s="12">
        <f t="shared" ref="AM202:AM265" si="85">IF(T202=0,1,ABS(W202-0.9))</f>
        <v>1</v>
      </c>
    </row>
    <row r="203" spans="1:39" ht="12" customHeight="1" x14ac:dyDescent="0.25">
      <c r="A203" s="5">
        <f t="shared" si="66"/>
        <v>0</v>
      </c>
      <c r="B203" s="5">
        <f t="shared" si="67"/>
        <v>0</v>
      </c>
      <c r="C203" s="14">
        <f t="shared" si="80"/>
        <v>55</v>
      </c>
      <c r="F203" s="241">
        <f>VLOOKUP(C203,Blad1!$A:$F,6,0)</f>
        <v>112</v>
      </c>
      <c r="G203" s="67" t="str">
        <f t="shared" si="68"/>
        <v/>
      </c>
      <c r="H203" s="4" t="str">
        <f>IF(G203="I",$K203,IF(G203="II",$K203-SUM(H$8:H202),IF(G203="III",$K203-SUM(H$8:H202),IF(G203="IV",$K203-SUM(H$8:H202),IF(G203="V",1-SUM(H$8:H202)," ")))))</f>
        <v xml:space="preserve"> </v>
      </c>
      <c r="I203" s="68" t="str">
        <f t="shared" si="69"/>
        <v/>
      </c>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72"/>
        <v/>
      </c>
      <c r="R203" s="179"/>
      <c r="S203" s="12">
        <f t="shared" si="81"/>
        <v>55</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82"/>
        <v>55</v>
      </c>
      <c r="AE203" s="18">
        <f t="shared" si="78"/>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9"/>
        <v>1</v>
      </c>
      <c r="AK203" s="12">
        <f t="shared" si="83"/>
        <v>1</v>
      </c>
      <c r="AL203" s="12">
        <f t="shared" si="84"/>
        <v>1</v>
      </c>
      <c r="AM203" s="12">
        <f t="shared" si="85"/>
        <v>1</v>
      </c>
    </row>
    <row r="204" spans="1:39" ht="12" customHeight="1" x14ac:dyDescent="0.25">
      <c r="A204" s="5">
        <f t="shared" si="66"/>
        <v>0</v>
      </c>
      <c r="B204" s="5">
        <f t="shared" si="67"/>
        <v>0</v>
      </c>
      <c r="C204" s="14">
        <f t="shared" si="80"/>
        <v>54</v>
      </c>
      <c r="F204" s="241">
        <f>VLOOKUP(C204,Blad1!$A:$F,6,0)</f>
        <v>112</v>
      </c>
      <c r="G204" s="67" t="str">
        <f t="shared" si="68"/>
        <v/>
      </c>
      <c r="H204" s="4" t="str">
        <f>IF(G204="I",$K204,IF(G204="II",$K204-SUM(H$8:H203),IF(G204="III",$K204-SUM(H$8:H203),IF(G204="IV",$K204-SUM(H$8:H203),IF(G204="V",1-SUM(H$8:H203)," ")))))</f>
        <v xml:space="preserve"> </v>
      </c>
      <c r="I204" s="68" t="str">
        <f t="shared" si="69"/>
        <v/>
      </c>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72"/>
        <v/>
      </c>
      <c r="R204" s="179"/>
      <c r="S204" s="12">
        <f t="shared" si="81"/>
        <v>54</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82"/>
        <v>54</v>
      </c>
      <c r="AE204" s="18">
        <f t="shared" si="78"/>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9"/>
        <v>1</v>
      </c>
      <c r="AK204" s="12">
        <f t="shared" si="83"/>
        <v>1</v>
      </c>
      <c r="AL204" s="12">
        <f t="shared" si="84"/>
        <v>1</v>
      </c>
      <c r="AM204" s="12">
        <f t="shared" si="85"/>
        <v>1</v>
      </c>
    </row>
    <row r="205" spans="1:39" ht="12" customHeight="1" x14ac:dyDescent="0.25">
      <c r="A205" s="5">
        <f t="shared" si="66"/>
        <v>0</v>
      </c>
      <c r="B205" s="5">
        <f t="shared" si="67"/>
        <v>0</v>
      </c>
      <c r="C205" s="14">
        <f t="shared" si="80"/>
        <v>53</v>
      </c>
      <c r="F205" s="241">
        <f>VLOOKUP(C205,Blad1!$A:$F,6,0)</f>
        <v>111</v>
      </c>
      <c r="G205" s="67" t="str">
        <f t="shared" si="68"/>
        <v/>
      </c>
      <c r="H205" s="4" t="str">
        <f>IF(G205="I",$K205,IF(G205="II",$K205-SUM(H$8:H204),IF(G205="III",$K205-SUM(H$8:H204),IF(G205="IV",$K205-SUM(H$8:H204),IF(G205="V",1-SUM(H$8:H204)," ")))))</f>
        <v xml:space="preserve"> </v>
      </c>
      <c r="I205" s="68" t="str">
        <f t="shared" si="69"/>
        <v/>
      </c>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72"/>
        <v/>
      </c>
      <c r="R205" s="179"/>
      <c r="S205" s="12">
        <f t="shared" si="81"/>
        <v>53</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82"/>
        <v>53</v>
      </c>
      <c r="AE205" s="18">
        <f t="shared" si="78"/>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9"/>
        <v>1</v>
      </c>
      <c r="AK205" s="12">
        <f t="shared" si="83"/>
        <v>1</v>
      </c>
      <c r="AL205" s="12">
        <f t="shared" si="84"/>
        <v>1</v>
      </c>
      <c r="AM205" s="12">
        <f t="shared" si="85"/>
        <v>1</v>
      </c>
    </row>
    <row r="206" spans="1:39" ht="12" customHeight="1" x14ac:dyDescent="0.25">
      <c r="A206" s="5">
        <f t="shared" si="66"/>
        <v>0</v>
      </c>
      <c r="B206" s="5">
        <f t="shared" si="67"/>
        <v>0</v>
      </c>
      <c r="C206" s="14">
        <f t="shared" si="80"/>
        <v>52</v>
      </c>
      <c r="F206" s="241">
        <f>VLOOKUP(C206,Blad1!$A:$F,6,0)</f>
        <v>110</v>
      </c>
      <c r="G206" s="67" t="str">
        <f t="shared" si="68"/>
        <v/>
      </c>
      <c r="H206" s="4" t="str">
        <f>IF(G206="I",$K206,IF(G206="II",$K206-SUM(H$8:H205),IF(G206="III",$K206-SUM(H$8:H205),IF(G206="IV",$K206-SUM(H$8:H205),IF(G206="V",1-SUM(H$8:H205)," ")))))</f>
        <v xml:space="preserve"> </v>
      </c>
      <c r="I206" s="68" t="str">
        <f t="shared" si="69"/>
        <v/>
      </c>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72"/>
        <v/>
      </c>
      <c r="R206" s="179"/>
      <c r="S206" s="12">
        <f t="shared" si="81"/>
        <v>52</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82"/>
        <v>52</v>
      </c>
      <c r="AE206" s="18">
        <f t="shared" si="78"/>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9"/>
        <v>1</v>
      </c>
      <c r="AK206" s="12">
        <f t="shared" si="83"/>
        <v>1</v>
      </c>
      <c r="AL206" s="12">
        <f t="shared" si="84"/>
        <v>1</v>
      </c>
      <c r="AM206" s="12">
        <f t="shared" si="85"/>
        <v>1</v>
      </c>
    </row>
    <row r="207" spans="1:39" ht="12" customHeight="1" x14ac:dyDescent="0.25">
      <c r="A207" s="5">
        <f t="shared" si="66"/>
        <v>15</v>
      </c>
      <c r="B207" s="5">
        <f t="shared" si="67"/>
        <v>0</v>
      </c>
      <c r="C207" s="14">
        <f t="shared" si="80"/>
        <v>51</v>
      </c>
      <c r="F207" s="241">
        <f>VLOOKUP(C207,Blad1!$A:$F,6,0)</f>
        <v>110</v>
      </c>
      <c r="G207" s="67" t="str">
        <f t="shared" si="68"/>
        <v/>
      </c>
      <c r="H207" s="4" t="str">
        <f>IF(G207="I",$K207,IF(G207="II",$K207-SUM(H$8:H206),IF(G207="III",$K207-SUM(H$8:H206),IF(G207="IV",$K207-SUM(H$8:H206),IF(G207="V",1-SUM(H$8:H206)," ")))))</f>
        <v xml:space="preserve"> </v>
      </c>
      <c r="I207" s="68" t="str">
        <f t="shared" si="69"/>
        <v>D</v>
      </c>
      <c r="J207" s="43">
        <f>IF(I207="A",$K207,IF(I207="B",$K207-SUM(J$8:J206),IF(I207="C",$K207-SUM(J$8:J206),IF(I207="D",$K207-SUM(J$8:J206),IF(I207="E",1-SUM(J$8:J206)," ")))))</f>
        <v>0</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72"/>
        <v/>
      </c>
      <c r="R207" s="179"/>
      <c r="S207" s="12">
        <f t="shared" si="81"/>
        <v>51</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82"/>
        <v>51</v>
      </c>
      <c r="AE207" s="18">
        <f t="shared" si="78"/>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9"/>
        <v>1</v>
      </c>
      <c r="AK207" s="12">
        <f t="shared" si="83"/>
        <v>1</v>
      </c>
      <c r="AL207" s="12">
        <f t="shared" si="84"/>
        <v>1</v>
      </c>
      <c r="AM207" s="12">
        <f t="shared" si="85"/>
        <v>1</v>
      </c>
    </row>
    <row r="208" spans="1:39" ht="12" customHeight="1" x14ac:dyDescent="0.25">
      <c r="A208" s="5">
        <f t="shared" si="66"/>
        <v>0</v>
      </c>
      <c r="B208" s="5">
        <f t="shared" si="67"/>
        <v>0</v>
      </c>
      <c r="C208" s="14">
        <f t="shared" si="80"/>
        <v>50</v>
      </c>
      <c r="F208" s="241">
        <f>VLOOKUP(C208,Blad1!$A:$F,6,0)</f>
        <v>110</v>
      </c>
      <c r="G208" s="67" t="str">
        <f t="shared" si="68"/>
        <v/>
      </c>
      <c r="H208" s="4" t="str">
        <f>IF(G208="I",$K208,IF(G208="II",$K208-SUM(H$8:H207),IF(G208="III",$K208-SUM(H$8:H207),IF(G208="IV",$K208-SUM(H$8:H207),IF(G208="V",1-SUM(H$8:H207)," ")))))</f>
        <v xml:space="preserve"> </v>
      </c>
      <c r="I208" s="68" t="str">
        <f t="shared" si="69"/>
        <v/>
      </c>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72"/>
        <v/>
      </c>
      <c r="R208" s="179"/>
      <c r="S208" s="12">
        <f t="shared" si="81"/>
        <v>50</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82"/>
        <v>50</v>
      </c>
      <c r="AE208" s="18">
        <f t="shared" si="78"/>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9"/>
        <v>1</v>
      </c>
      <c r="AK208" s="12">
        <f t="shared" si="83"/>
        <v>1</v>
      </c>
      <c r="AL208" s="12">
        <f t="shared" si="84"/>
        <v>1</v>
      </c>
      <c r="AM208" s="12">
        <f t="shared" si="85"/>
        <v>1</v>
      </c>
    </row>
    <row r="209" spans="1:39" ht="12" customHeight="1" x14ac:dyDescent="0.15">
      <c r="A209" s="5">
        <f t="shared" si="66"/>
        <v>0</v>
      </c>
      <c r="B209" s="5">
        <f t="shared" si="67"/>
        <v>0</v>
      </c>
      <c r="C209" s="14">
        <f t="shared" si="80"/>
        <v>49</v>
      </c>
      <c r="F209" s="241">
        <f>VLOOKUP(C209,Blad1!$A:$F,6,0)</f>
        <v>110</v>
      </c>
      <c r="G209" s="67" t="str">
        <f t="shared" si="68"/>
        <v/>
      </c>
      <c r="H209" s="4" t="str">
        <f>IF(G209="I",$K209,IF(G209="II",$K209-SUM(H$8:H208),IF(G209="III",$K209-SUM(H$8:H208),IF(G209="IV",$K209-SUM(H$8:H208),IF(G209="V",1-SUM(H$8:H208)," ")))))</f>
        <v xml:space="preserve"> </v>
      </c>
      <c r="I209" s="68" t="str">
        <f t="shared" si="69"/>
        <v/>
      </c>
      <c r="J209" s="43" t="str">
        <f>IF(I209="A",$K209,IF(I209="B",$K209-SUM(J$8:J208),IF(I209="C",$K209-SUM(J$8:J208),IF(I209="D",$K209-SUM(J$8:J208),IF(I209="E",1-SUM(J$8:J208)," ")))))</f>
        <v xml:space="preserve"> </v>
      </c>
      <c r="K209" s="1">
        <f>IF(C$4=0,0,(SUM(D$8:D209)/C$4))</f>
        <v>0</v>
      </c>
      <c r="L209" s="9" t="str">
        <f t="shared" si="70"/>
        <v xml:space="preserve"> </v>
      </c>
      <c r="N209" s="1" t="str">
        <f t="shared" si="71"/>
        <v xml:space="preserve"> </v>
      </c>
      <c r="P209" s="3" t="str">
        <f>IF(O209="Plus",$K209,IF(O209="Basis",$K209-SUM(P$8:P208),IF(O209="Breedte",$K209-SUM(P$8:P208),IF(O208="Breedte",1-SUM(P$8:P208)," "))))</f>
        <v xml:space="preserve"> </v>
      </c>
      <c r="Q209" s="57" t="str">
        <f t="shared" si="72"/>
        <v/>
      </c>
      <c r="R209" s="57"/>
      <c r="S209" s="12">
        <f t="shared" si="81"/>
        <v>49</v>
      </c>
      <c r="T209" s="18">
        <f t="shared" si="73"/>
        <v>0</v>
      </c>
      <c r="U209" s="12">
        <f>IF(C$4=0,0,IF(SUM(U$7:U208)=2,0,IF(Y209=U$6,IF(Y209=Y210,IF((Y208-Y209)&lt;=(Y211-Y210),2,0),IF(Y209=Y208,IF((Y207-Y208)&gt;(Y210-Y209),2,0),2)),0)))</f>
        <v>0</v>
      </c>
      <c r="V209" s="12">
        <f>IF(C$4=0,0,IF(SUM(V$7:V208)=1,0,IF(Z209=V$6,IF(Z209=Z210,IF((Z208-Z209)&lt;=(Z211-Z210),1,0),IF(Z209=Z208,IF((Z207-Z208)&gt;(Z210-Z209),1,0),1)),0)))</f>
        <v>0</v>
      </c>
      <c r="W209" s="12">
        <f>IF(C$4=0,0,IF(SUM(W$7:W208)=2,0,IF(AA209=W$6,IF(AA209=AA210,IF((AA208-AA209)&lt;=(AA211-AA210),2,0),IF(AA209=AA208,IF((AA207-AA208)&gt;(AA210-AA209),2,0),2)),0)))</f>
        <v>0</v>
      </c>
      <c r="X209" s="12">
        <f>IF(C$4=0,0,IF(SUM(X$7:X208)=2,0,IF(AB209=X$6,IF(AB209=AB210,IF((AB208-AB209)&lt;=(AB211-AB210),2,0),IF(AB209=AB208,IF((AB207-AB208)&gt;(AB210-AB209),2,0),2)),0)))</f>
        <v>0</v>
      </c>
      <c r="Y209" s="12">
        <f t="shared" si="74"/>
        <v>1</v>
      </c>
      <c r="Z209" s="12">
        <f t="shared" si="75"/>
        <v>1</v>
      </c>
      <c r="AA209" s="12">
        <f t="shared" si="76"/>
        <v>1</v>
      </c>
      <c r="AB209" s="12">
        <f t="shared" si="77"/>
        <v>1</v>
      </c>
      <c r="AD209" s="12">
        <f t="shared" si="82"/>
        <v>49</v>
      </c>
      <c r="AE209" s="18">
        <f t="shared" si="78"/>
        <v>0</v>
      </c>
      <c r="AF209" s="12">
        <f>IF(S$4=0,0,IF(SUM(AF$7:AF208)=2,0,IF(AJ209=AF$6,IF(AJ209=AJ210,IF((AJ208-AJ209)&lt;=(AJ211-AJ210),2,0),IF(AJ209=AJ208,IF((AJ207-AJ208)&gt;(AJ210-AJ209),2,0),2)),0)))</f>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9"/>
        <v>1</v>
      </c>
      <c r="AK209" s="12">
        <f t="shared" si="83"/>
        <v>1</v>
      </c>
      <c r="AL209" s="12">
        <f t="shared" si="84"/>
        <v>1</v>
      </c>
      <c r="AM209" s="12">
        <f t="shared" si="85"/>
        <v>1</v>
      </c>
    </row>
    <row r="210" spans="1:39" ht="12" customHeight="1" x14ac:dyDescent="0.15">
      <c r="A210" s="5">
        <f t="shared" si="66"/>
        <v>0</v>
      </c>
      <c r="B210" s="5">
        <f t="shared" si="67"/>
        <v>0</v>
      </c>
      <c r="C210" s="14">
        <f t="shared" si="80"/>
        <v>48</v>
      </c>
      <c r="F210" s="241">
        <f>VLOOKUP(C210,Blad1!$A:$F,6,0)</f>
        <v>110</v>
      </c>
      <c r="G210" s="67" t="str">
        <f t="shared" si="68"/>
        <v/>
      </c>
      <c r="H210" s="4" t="str">
        <f>IF(G210="I",$K210,IF(G210="II",$K210-SUM(H$8:H209),IF(G210="III",$K210-SUM(H$8:H209),IF(G210="IV",$K210-SUM(H$8:H209),IF(G210="V",1-SUM(H$8:H209)," ")))))</f>
        <v xml:space="preserve"> </v>
      </c>
      <c r="I210" s="68" t="str">
        <f t="shared" si="69"/>
        <v/>
      </c>
      <c r="J210" s="43" t="str">
        <f>IF(I210="A",$K210,IF(I210="B",$K210-SUM(J$8:J209),IF(I210="C",$K210-SUM(J$8:J209),IF(I210="D",$K210-SUM(J$8:J209),IF(I210="E",1-SUM(J$8:J209)," ")))))</f>
        <v xml:space="preserve"> </v>
      </c>
      <c r="K210" s="1">
        <f>IF(C$4=0,0,(SUM(D$8:D210)/C$4))</f>
        <v>0</v>
      </c>
      <c r="L210" s="9" t="str">
        <f t="shared" si="70"/>
        <v xml:space="preserve"> </v>
      </c>
      <c r="N210" s="1" t="str">
        <f t="shared" si="71"/>
        <v xml:space="preserve"> </v>
      </c>
      <c r="P210" s="3" t="str">
        <f>IF(O210="Plus",$K210,IF(O210="Basis",$K210-SUM(P$8:P209),IF(O210="Breedte",$K210-SUM(P$8:P209),IF(O209="Breedte",1-SUM(P$8:P209)," "))))</f>
        <v xml:space="preserve"> </v>
      </c>
      <c r="Q210" s="57" t="str">
        <f t="shared" si="72"/>
        <v/>
      </c>
      <c r="R210" s="57"/>
      <c r="S210" s="12">
        <f t="shared" si="81"/>
        <v>48</v>
      </c>
      <c r="T210" s="18">
        <f t="shared" si="73"/>
        <v>0</v>
      </c>
      <c r="U210" s="12">
        <f>IF(C$4=0,0,IF(SUM(U$7:U209)=2,0,IF(Y210=U$6,IF(Y210=Y211,IF((Y209-Y210)&lt;=(Y212-Y211),2,0),IF(Y210=Y209,IF((Y208-Y209)&gt;(Y211-Y210),2,0),2)),0)))</f>
        <v>0</v>
      </c>
      <c r="V210" s="12">
        <f>IF(C$4=0,0,IF(SUM(V$7:V209)=1,0,IF(Z210=V$6,IF(Z210=Z211,IF((Z209-Z210)&lt;=(Z212-Z211),1,0),IF(Z210=Z209,IF((Z208-Z209)&gt;(Z211-Z210),1,0),1)),0)))</f>
        <v>0</v>
      </c>
      <c r="W210" s="12">
        <f>IF(C$4=0,0,IF(SUM(W$7:W209)=2,0,IF(AA210=W$6,IF(AA210=AA211,IF((AA209-AA210)&lt;=(AA212-AA211),2,0),IF(AA210=AA209,IF((AA208-AA209)&gt;(AA211-AA210),2,0),2)),0)))</f>
        <v>0</v>
      </c>
      <c r="X210" s="12">
        <f>IF(C$4=0,0,IF(SUM(X$7:X209)=2,0,IF(AB210=X$6,IF(AB210=AB211,IF((AB209-AB210)&lt;=(AB212-AB211),2,0),IF(AB210=AB209,IF((AB208-AB209)&gt;(AB211-AB210),2,0),2)),0)))</f>
        <v>0</v>
      </c>
      <c r="Y210" s="12">
        <f t="shared" si="74"/>
        <v>1</v>
      </c>
      <c r="Z210" s="12">
        <f t="shared" si="75"/>
        <v>1</v>
      </c>
      <c r="AA210" s="12">
        <f t="shared" si="76"/>
        <v>1</v>
      </c>
      <c r="AB210" s="12">
        <f t="shared" si="77"/>
        <v>1</v>
      </c>
      <c r="AD210" s="12">
        <f t="shared" si="82"/>
        <v>48</v>
      </c>
      <c r="AE210" s="18">
        <f t="shared" si="78"/>
        <v>0</v>
      </c>
      <c r="AF210" s="12">
        <f>IF(S$4=0,0,IF(SUM(AF$7:AF209)=2,0,IF(AJ210=AF$6,IF(AJ210=AJ211,IF((AJ209-AJ210)&lt;=(AJ212-AJ211),2,0),IF(AJ210=AJ209,IF((AJ208-AJ209)&gt;(AJ211-AJ210),2,0),2)),0)))</f>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9"/>
        <v>1</v>
      </c>
      <c r="AK210" s="12">
        <f t="shared" si="83"/>
        <v>1</v>
      </c>
      <c r="AL210" s="12">
        <f t="shared" si="84"/>
        <v>1</v>
      </c>
      <c r="AM210" s="12">
        <f t="shared" si="85"/>
        <v>1</v>
      </c>
    </row>
    <row r="211" spans="1:39" ht="12" customHeight="1" x14ac:dyDescent="0.15">
      <c r="A211" s="5">
        <f t="shared" si="66"/>
        <v>0</v>
      </c>
      <c r="B211" s="5">
        <f t="shared" si="67"/>
        <v>0</v>
      </c>
      <c r="C211" s="14">
        <f t="shared" si="80"/>
        <v>47</v>
      </c>
      <c r="F211" s="241">
        <f>VLOOKUP(C211,Blad1!$A:$F,6,0)</f>
        <v>110</v>
      </c>
      <c r="G211" s="67" t="str">
        <f t="shared" si="68"/>
        <v/>
      </c>
      <c r="H211" s="4" t="str">
        <f>IF(G211="I",$K211,IF(G211="II",$K211-SUM(H$8:H210),IF(G211="III",$K211-SUM(H$8:H210),IF(G211="IV",$K211-SUM(H$8:H210),IF(G211="V",1-SUM(H$8:H210)," ")))))</f>
        <v xml:space="preserve"> </v>
      </c>
      <c r="I211" s="68" t="str">
        <f t="shared" si="69"/>
        <v/>
      </c>
      <c r="J211" s="43" t="str">
        <f>IF(I211="A",$K211,IF(I211="B",$K211-SUM(J$8:J210),IF(I211="C",$K211-SUM(J$8:J210),IF(I211="D",$K211-SUM(J$8:J210),IF(I211="E",1-SUM(J$8:J210)," ")))))</f>
        <v xml:space="preserve"> </v>
      </c>
      <c r="K211" s="1">
        <f>IF(C$4=0,0,(SUM(D$8:D211)/C$4))</f>
        <v>0</v>
      </c>
      <c r="L211" s="9" t="str">
        <f t="shared" si="70"/>
        <v xml:space="preserve"> </v>
      </c>
      <c r="N211" s="1" t="str">
        <f t="shared" si="71"/>
        <v xml:space="preserve"> </v>
      </c>
      <c r="P211" s="3" t="str">
        <f>IF(O211="Plus",$K211,IF(O211="Basis",$K211-SUM(P$8:P210),IF(O211="Breedte",$K211-SUM(P$8:P210),IF(O210="Breedte",1-SUM(P$8:P210)," "))))</f>
        <v xml:space="preserve"> </v>
      </c>
      <c r="Q211" s="57" t="str">
        <f t="shared" si="72"/>
        <v/>
      </c>
      <c r="R211" s="57"/>
      <c r="S211" s="12">
        <f t="shared" si="81"/>
        <v>47</v>
      </c>
      <c r="T211" s="18">
        <f t="shared" si="73"/>
        <v>0</v>
      </c>
      <c r="U211" s="12">
        <f>IF(C$4=0,0,IF(SUM(U$7:U210)=2,0,IF(Y211=U$6,IF(Y211=Y212,IF((Y210-Y211)&lt;=(Y213-Y212),2,0),IF(Y211=Y210,IF((Y209-Y210)&gt;(Y212-Y211),2,0),2)),0)))</f>
        <v>0</v>
      </c>
      <c r="V211" s="12">
        <f>IF(C$4=0,0,IF(SUM(V$7:V210)=1,0,IF(Z211=V$6,IF(Z211=Z212,IF((Z210-Z211)&lt;=(Z213-Z212),1,0),IF(Z211=Z210,IF((Z209-Z210)&gt;(Z212-Z211),1,0),1)),0)))</f>
        <v>0</v>
      </c>
      <c r="W211" s="12">
        <f>IF(C$4=0,0,IF(SUM(W$7:W210)=2,0,IF(AA211=W$6,IF(AA211=AA212,IF((AA210-AA211)&lt;=(AA213-AA212),2,0),IF(AA211=AA210,IF((AA209-AA210)&gt;(AA212-AA211),2,0),2)),0)))</f>
        <v>0</v>
      </c>
      <c r="X211" s="12">
        <f>IF(C$4=0,0,IF(SUM(X$7:X210)=2,0,IF(AB211=X$6,IF(AB211=AB212,IF((AB210-AB211)&lt;=(AB213-AB212),2,0),IF(AB211=AB210,IF((AB209-AB210)&gt;(AB212-AB211),2,0),2)),0)))</f>
        <v>0</v>
      </c>
      <c r="Y211" s="12">
        <f t="shared" si="74"/>
        <v>1</v>
      </c>
      <c r="Z211" s="12">
        <f t="shared" si="75"/>
        <v>1</v>
      </c>
      <c r="AA211" s="12">
        <f t="shared" si="76"/>
        <v>1</v>
      </c>
      <c r="AB211" s="12">
        <f t="shared" si="77"/>
        <v>1</v>
      </c>
      <c r="AD211" s="12">
        <f t="shared" si="82"/>
        <v>47</v>
      </c>
      <c r="AE211" s="18">
        <f t="shared" si="78"/>
        <v>0</v>
      </c>
      <c r="AF211" s="12">
        <f>IF(S$4=0,0,IF(SUM(AF$7:AF210)=2,0,IF(AJ211=AF$6,IF(AJ211=AJ212,IF((AJ210-AJ211)&lt;=(AJ213-AJ212),2,0),IF(AJ211=AJ210,IF((AJ209-AJ210)&gt;(AJ212-AJ211),2,0),2)),0)))</f>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9"/>
        <v>1</v>
      </c>
      <c r="AK211" s="12">
        <f t="shared" si="83"/>
        <v>1</v>
      </c>
      <c r="AL211" s="12">
        <f t="shared" si="84"/>
        <v>1</v>
      </c>
      <c r="AM211" s="12">
        <f t="shared" si="85"/>
        <v>1</v>
      </c>
    </row>
    <row r="212" spans="1:39" ht="12" customHeight="1" x14ac:dyDescent="0.15">
      <c r="A212" s="5">
        <f t="shared" si="66"/>
        <v>0</v>
      </c>
      <c r="B212" s="5">
        <f t="shared" si="67"/>
        <v>0</v>
      </c>
      <c r="C212" s="14">
        <f t="shared" si="80"/>
        <v>46</v>
      </c>
      <c r="F212" s="241">
        <f>VLOOKUP(C212,Blad1!$A:$F,6,0)</f>
        <v>110</v>
      </c>
      <c r="G212" s="67" t="str">
        <f t="shared" si="68"/>
        <v/>
      </c>
      <c r="H212" s="4" t="str">
        <f>IF(G212="I",$K212,IF(G212="II",$K212-SUM(H$8:H211),IF(G212="III",$K212-SUM(H$8:H211),IF(G212="IV",$K212-SUM(H$8:H211),IF(G212="V",1-SUM(H$8:H211)," ")))))</f>
        <v xml:space="preserve"> </v>
      </c>
      <c r="I212" s="68" t="str">
        <f t="shared" si="69"/>
        <v/>
      </c>
      <c r="J212" s="43" t="str">
        <f>IF(I212="A",$K212,IF(I212="B",$K212-SUM(J$8:J211),IF(I212="C",$K212-SUM(J$8:J211),IF(I212="D",$K212-SUM(J$8:J211),IF(I212="E",1-SUM(J$8:J211)," ")))))</f>
        <v xml:space="preserve"> </v>
      </c>
      <c r="K212" s="1">
        <f>IF(C$4=0,0,(SUM(D$8:D212)/C$4))</f>
        <v>0</v>
      </c>
      <c r="L212" s="9" t="str">
        <f t="shared" si="70"/>
        <v xml:space="preserve"> </v>
      </c>
      <c r="N212" s="1" t="str">
        <f t="shared" si="71"/>
        <v xml:space="preserve"> </v>
      </c>
      <c r="P212" s="3" t="str">
        <f>IF(O212="Plus",$K212,IF(O212="Basis",$K212-SUM(P$8:P211),IF(O212="Breedte",$K212-SUM(P$8:P211),IF(O211="Breedte",1-SUM(P$8:P211)," "))))</f>
        <v xml:space="preserve"> </v>
      </c>
      <c r="Q212" s="57" t="str">
        <f t="shared" si="72"/>
        <v/>
      </c>
      <c r="R212" s="57"/>
      <c r="S212" s="12">
        <f t="shared" si="81"/>
        <v>46</v>
      </c>
      <c r="T212" s="18">
        <f t="shared" si="73"/>
        <v>0</v>
      </c>
      <c r="U212" s="12">
        <f>IF(C$4=0,0,IF(SUM(U$7:U211)=2,0,IF(Y212=U$6,IF(Y212=Y213,IF((Y211-Y212)&lt;=(Y214-Y213),2,0),IF(Y212=Y211,IF((Y210-Y211)&gt;(Y213-Y212),2,0),2)),0)))</f>
        <v>0</v>
      </c>
      <c r="V212" s="12">
        <f>IF(C$4=0,0,IF(SUM(V$7:V211)=1,0,IF(Z212=V$6,IF(Z212=Z213,IF((Z211-Z212)&lt;=(Z214-Z213),1,0),IF(Z212=Z211,IF((Z210-Z211)&gt;(Z213-Z212),1,0),1)),0)))</f>
        <v>0</v>
      </c>
      <c r="W212" s="12">
        <f>IF(C$4=0,0,IF(SUM(W$7:W211)=2,0,IF(AA212=W$6,IF(AA212=AA213,IF((AA211-AA212)&lt;=(AA214-AA213),2,0),IF(AA212=AA211,IF((AA210-AA211)&gt;(AA213-AA212),2,0),2)),0)))</f>
        <v>0</v>
      </c>
      <c r="X212" s="12">
        <f>IF(C$4=0,0,IF(SUM(X$7:X211)=2,0,IF(AB212=X$6,IF(AB212=AB213,IF((AB211-AB212)&lt;=(AB214-AB213),2,0),IF(AB212=AB211,IF((AB210-AB211)&gt;(AB213-AB212),2,0),2)),0)))</f>
        <v>0</v>
      </c>
      <c r="Y212" s="12">
        <f t="shared" si="74"/>
        <v>1</v>
      </c>
      <c r="Z212" s="12">
        <f t="shared" si="75"/>
        <v>1</v>
      </c>
      <c r="AA212" s="12">
        <f t="shared" si="76"/>
        <v>1</v>
      </c>
      <c r="AB212" s="12">
        <f t="shared" si="77"/>
        <v>1</v>
      </c>
      <c r="AD212" s="12">
        <f t="shared" si="82"/>
        <v>46</v>
      </c>
      <c r="AE212" s="18">
        <f t="shared" si="78"/>
        <v>0</v>
      </c>
      <c r="AF212" s="12">
        <f>IF(S$4=0,0,IF(SUM(AF$7:AF211)=2,0,IF(AJ212=AF$6,IF(AJ212=AJ213,IF((AJ211-AJ212)&lt;=(AJ214-AJ213),2,0),IF(AJ212=AJ211,IF((AJ210-AJ211)&gt;(AJ213-AJ212),2,0),2)),0)))</f>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9"/>
        <v>1</v>
      </c>
      <c r="AK212" s="12">
        <f t="shared" si="83"/>
        <v>1</v>
      </c>
      <c r="AL212" s="12">
        <f t="shared" si="84"/>
        <v>1</v>
      </c>
      <c r="AM212" s="12">
        <f t="shared" si="85"/>
        <v>1</v>
      </c>
    </row>
    <row r="213" spans="1:39" ht="12" customHeight="1" x14ac:dyDescent="0.15">
      <c r="A213" s="5">
        <f t="shared" si="66"/>
        <v>0</v>
      </c>
      <c r="B213" s="5">
        <f t="shared" si="67"/>
        <v>0</v>
      </c>
      <c r="C213" s="14">
        <f t="shared" si="80"/>
        <v>45</v>
      </c>
      <c r="F213" s="241">
        <f>VLOOKUP(C213,Blad1!$A:$F,6,0)</f>
        <v>110</v>
      </c>
      <c r="G213" s="67" t="str">
        <f t="shared" si="68"/>
        <v/>
      </c>
      <c r="H213" s="4" t="str">
        <f>IF(G213="I",$K213,IF(G213="II",$K213-SUM(H$8:H212),IF(G213="III",$K213-SUM(H$8:H212),IF(G213="IV",$K213-SUM(H$8:H212),IF(G213="V",1-SUM(H$8:H212)," ")))))</f>
        <v xml:space="preserve"> </v>
      </c>
      <c r="I213" s="68" t="str">
        <f t="shared" si="69"/>
        <v/>
      </c>
      <c r="J213" s="43" t="str">
        <f>IF(I213="A",$K213,IF(I213="B",$K213-SUM(J$8:J212),IF(I213="C",$K213-SUM(J$8:J212),IF(I213="D",$K213-SUM(J$8:J212),IF(I213="E",1-SUM(J$8:J212)," ")))))</f>
        <v xml:space="preserve"> </v>
      </c>
      <c r="K213" s="1">
        <f>IF(C$4=0,0,(SUM(D$8:D213)/C$4))</f>
        <v>0</v>
      </c>
      <c r="L213" s="9" t="str">
        <f t="shared" si="70"/>
        <v xml:space="preserve"> </v>
      </c>
      <c r="N213" s="1" t="str">
        <f t="shared" si="71"/>
        <v xml:space="preserve"> </v>
      </c>
      <c r="P213" s="3" t="str">
        <f>IF(O213="Plus",$K213,IF(O213="Basis",$K213-SUM(P$8:P212),IF(O213="Breedte",$K213-SUM(P$8:P212),IF(O212="Breedte",1-SUM(P$8:P212)," "))))</f>
        <v xml:space="preserve"> </v>
      </c>
      <c r="Q213" s="57" t="str">
        <f t="shared" si="72"/>
        <v/>
      </c>
      <c r="R213" s="57"/>
      <c r="S213" s="12">
        <f t="shared" si="81"/>
        <v>45</v>
      </c>
      <c r="T213" s="18">
        <f t="shared" si="73"/>
        <v>0</v>
      </c>
      <c r="U213" s="12">
        <f>IF(C$4=0,0,IF(SUM(U$7:U212)=2,0,IF(Y213=U$6,IF(Y213=Y214,IF((Y212-Y213)&lt;=(Y215-Y214),2,0),IF(Y213=Y212,IF((Y211-Y212)&gt;(Y214-Y213),2,0),2)),0)))</f>
        <v>0</v>
      </c>
      <c r="V213" s="12">
        <f>IF(C$4=0,0,IF(SUM(V$7:V212)=1,0,IF(Z213=V$6,IF(Z213=Z214,IF((Z212-Z213)&lt;=(Z215-Z214),1,0),IF(Z213=Z212,IF((Z211-Z212)&gt;(Z214-Z213),1,0),1)),0)))</f>
        <v>0</v>
      </c>
      <c r="W213" s="12">
        <f>IF(C$4=0,0,IF(SUM(W$7:W212)=2,0,IF(AA213=W$6,IF(AA213=AA214,IF((AA212-AA213)&lt;=(AA215-AA214),2,0),IF(AA213=AA212,IF((AA211-AA212)&gt;(AA214-AA213),2,0),2)),0)))</f>
        <v>0</v>
      </c>
      <c r="X213" s="12">
        <f>IF(C$4=0,0,IF(SUM(X$7:X212)=2,0,IF(AB213=X$6,IF(AB213=AB214,IF((AB212-AB213)&lt;=(AB215-AB214),2,0),IF(AB213=AB212,IF((AB211-AB212)&gt;(AB214-AB213),2,0),2)),0)))</f>
        <v>0</v>
      </c>
      <c r="Y213" s="12">
        <f t="shared" si="74"/>
        <v>1</v>
      </c>
      <c r="Z213" s="12">
        <f t="shared" si="75"/>
        <v>1</v>
      </c>
      <c r="AA213" s="12">
        <f t="shared" si="76"/>
        <v>1</v>
      </c>
      <c r="AB213" s="12">
        <f t="shared" si="77"/>
        <v>1</v>
      </c>
      <c r="AD213" s="12">
        <f t="shared" si="82"/>
        <v>45</v>
      </c>
      <c r="AE213" s="18">
        <f t="shared" si="78"/>
        <v>0</v>
      </c>
      <c r="AF213" s="12">
        <f>IF(S$4=0,0,IF(SUM(AF$7:AF212)=2,0,IF(AJ213=AF$6,IF(AJ213=AJ214,IF((AJ212-AJ213)&lt;=(AJ215-AJ214),2,0),IF(AJ213=AJ212,IF((AJ211-AJ212)&gt;(AJ214-AJ213),2,0),2)),0)))</f>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9"/>
        <v>1</v>
      </c>
      <c r="AK213" s="12">
        <f t="shared" si="83"/>
        <v>1</v>
      </c>
      <c r="AL213" s="12">
        <f t="shared" si="84"/>
        <v>1</v>
      </c>
      <c r="AM213" s="12">
        <f t="shared" si="85"/>
        <v>1</v>
      </c>
    </row>
    <row r="214" spans="1:39" ht="12" customHeight="1" x14ac:dyDescent="0.15">
      <c r="A214" s="5">
        <f t="shared" si="66"/>
        <v>0</v>
      </c>
      <c r="B214" s="5">
        <f t="shared" si="67"/>
        <v>0</v>
      </c>
      <c r="C214" s="14">
        <f t="shared" si="80"/>
        <v>44</v>
      </c>
      <c r="F214" s="241">
        <f>VLOOKUP(C214,Blad1!$A:$F,6,0)</f>
        <v>110</v>
      </c>
      <c r="G214" s="67" t="str">
        <f t="shared" si="68"/>
        <v/>
      </c>
      <c r="H214" s="4" t="str">
        <f>IF(G214="I",$K214,IF(G214="II",$K214-SUM(H$8:H213),IF(G214="III",$K214-SUM(H$8:H213),IF(G214="IV",$K214-SUM(H$8:H213),IF(G214="V",1-SUM(H$8:H213)," ")))))</f>
        <v xml:space="preserve"> </v>
      </c>
      <c r="I214" s="68" t="str">
        <f t="shared" si="69"/>
        <v/>
      </c>
      <c r="J214" s="43" t="str">
        <f>IF(I214="A",$K214,IF(I214="B",$K214-SUM(J$8:J213),IF(I214="C",$K214-SUM(J$8:J213),IF(I214="D",$K214-SUM(J$8:J213),IF(I214="E",1-SUM(J$8:J213)," ")))))</f>
        <v xml:space="preserve"> </v>
      </c>
      <c r="K214" s="1">
        <f>IF(C$4=0,0,(SUM(D$8:D214)/C$4))</f>
        <v>0</v>
      </c>
      <c r="L214" s="9" t="str">
        <f t="shared" si="70"/>
        <v xml:space="preserve"> </v>
      </c>
      <c r="N214" s="1" t="str">
        <f t="shared" si="71"/>
        <v xml:space="preserve"> </v>
      </c>
      <c r="P214" s="3" t="str">
        <f>IF(O214="Plus",$K214,IF(O214="Basis",$K214-SUM(P$8:P213),IF(O214="Breedte",$K214-SUM(P$8:P213),IF(O213="Breedte",1-SUM(P$8:P213)," "))))</f>
        <v xml:space="preserve"> </v>
      </c>
      <c r="Q214" s="57" t="str">
        <f t="shared" si="72"/>
        <v/>
      </c>
      <c r="R214" s="57"/>
      <c r="S214" s="12">
        <f t="shared" si="81"/>
        <v>44</v>
      </c>
      <c r="T214" s="18">
        <f t="shared" si="73"/>
        <v>0</v>
      </c>
      <c r="U214" s="12">
        <f>IF(C$4=0,0,IF(SUM(U$7:U213)=2,0,IF(Y214=U$6,IF(Y214=Y215,IF((Y213-Y214)&lt;=(Y216-Y215),2,0),IF(Y214=Y213,IF((Y212-Y213)&gt;(Y215-Y214),2,0),2)),0)))</f>
        <v>0</v>
      </c>
      <c r="V214" s="12">
        <f>IF(C$4=0,0,IF(SUM(V$7:V213)=1,0,IF(Z214=V$6,IF(Z214=Z215,IF((Z213-Z214)&lt;=(Z216-Z215),1,0),IF(Z214=Z213,IF((Z212-Z213)&gt;(Z215-Z214),1,0),1)),0)))</f>
        <v>0</v>
      </c>
      <c r="W214" s="12">
        <f>IF(C$4=0,0,IF(SUM(W$7:W213)=2,0,IF(AA214=W$6,IF(AA214=AA215,IF((AA213-AA214)&lt;=(AA216-AA215),2,0),IF(AA214=AA213,IF((AA212-AA213)&gt;(AA215-AA214),2,0),2)),0)))</f>
        <v>0</v>
      </c>
      <c r="X214" s="12">
        <f>IF(C$4=0,0,IF(SUM(X$7:X213)=2,0,IF(AB214=X$6,IF(AB214=AB215,IF((AB213-AB214)&lt;=(AB216-AB215),2,0),IF(AB214=AB213,IF((AB212-AB213)&gt;(AB215-AB214),2,0),2)),0)))</f>
        <v>0</v>
      </c>
      <c r="Y214" s="12">
        <f t="shared" si="74"/>
        <v>1</v>
      </c>
      <c r="Z214" s="12">
        <f t="shared" si="75"/>
        <v>1</v>
      </c>
      <c r="AA214" s="12">
        <f t="shared" si="76"/>
        <v>1</v>
      </c>
      <c r="AB214" s="12">
        <f t="shared" si="77"/>
        <v>1</v>
      </c>
      <c r="AD214" s="12">
        <f t="shared" si="82"/>
        <v>44</v>
      </c>
      <c r="AE214" s="18">
        <f t="shared" si="78"/>
        <v>0</v>
      </c>
      <c r="AF214" s="12">
        <f>IF(S$4=0,0,IF(SUM(AF$7:AF213)=2,0,IF(AJ214=AF$6,IF(AJ214=AJ215,IF((AJ213-AJ214)&lt;=(AJ216-AJ215),2,0),IF(AJ214=AJ213,IF((AJ212-AJ213)&gt;(AJ215-AJ214),2,0),2)),0)))</f>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9"/>
        <v>1</v>
      </c>
      <c r="AK214" s="12">
        <f t="shared" si="83"/>
        <v>1</v>
      </c>
      <c r="AL214" s="12">
        <f t="shared" si="84"/>
        <v>1</v>
      </c>
      <c r="AM214" s="12">
        <f t="shared" si="85"/>
        <v>1</v>
      </c>
    </row>
    <row r="215" spans="1:39" ht="12" customHeight="1" x14ac:dyDescent="0.15">
      <c r="A215" s="5">
        <f t="shared" si="66"/>
        <v>0</v>
      </c>
      <c r="B215" s="5">
        <f t="shared" si="67"/>
        <v>0</v>
      </c>
      <c r="C215" s="14">
        <f t="shared" si="80"/>
        <v>43</v>
      </c>
      <c r="F215" s="241">
        <f>VLOOKUP(C215,Blad1!$A:$F,6,0)</f>
        <v>110</v>
      </c>
      <c r="G215" s="67" t="str">
        <f t="shared" si="68"/>
        <v/>
      </c>
      <c r="H215" s="4" t="str">
        <f>IF(G215="I",$K215,IF(G215="II",$K215-SUM(H$8:H214),IF(G215="III",$K215-SUM(H$8:H214),IF(G215="IV",$K215-SUM(H$8:H214),IF(G215="V",1-SUM(H$8:H214)," ")))))</f>
        <v xml:space="preserve"> </v>
      </c>
      <c r="I215" s="68" t="str">
        <f t="shared" si="69"/>
        <v/>
      </c>
      <c r="J215" s="43" t="str">
        <f>IF(I215="A",$K215,IF(I215="B",$K215-SUM(J$8:J214),IF(I215="C",$K215-SUM(J$8:J214),IF(I215="D",$K215-SUM(J$8:J214),IF(I215="E",1-SUM(J$8:J214)," ")))))</f>
        <v xml:space="preserve"> </v>
      </c>
      <c r="K215" s="1">
        <f>IF(C$4=0,0,(SUM(D$8:D215)/C$4))</f>
        <v>0</v>
      </c>
      <c r="L215" s="9" t="str">
        <f t="shared" si="70"/>
        <v xml:space="preserve"> </v>
      </c>
      <c r="N215" s="1" t="str">
        <f t="shared" si="71"/>
        <v xml:space="preserve"> </v>
      </c>
      <c r="P215" s="3" t="str">
        <f>IF(O215="Plus",$K215,IF(O215="Basis",$K215-SUM(P$8:P214),IF(O215="Breedte",$K215-SUM(P$8:P214),IF(O214="Breedte",1-SUM(P$8:P214)," "))))</f>
        <v xml:space="preserve"> </v>
      </c>
      <c r="Q215" s="57" t="str">
        <f t="shared" si="72"/>
        <v/>
      </c>
      <c r="R215" s="57"/>
      <c r="S215" s="12">
        <f t="shared" si="81"/>
        <v>43</v>
      </c>
      <c r="T215" s="18">
        <f t="shared" si="73"/>
        <v>0</v>
      </c>
      <c r="U215" s="12">
        <f>IF(C$4=0,0,IF(SUM(U$7:U214)=2,0,IF(Y215=U$6,IF(Y215=Y216,IF((Y214-Y215)&lt;=(Y217-Y216),2,0),IF(Y215=Y214,IF((Y213-Y214)&gt;(Y216-Y215),2,0),2)),0)))</f>
        <v>0</v>
      </c>
      <c r="V215" s="12">
        <f>IF(C$4=0,0,IF(SUM(V$7:V214)=1,0,IF(Z215=V$6,IF(Z215=Z216,IF((Z214-Z215)&lt;=(Z217-Z216),1,0),IF(Z215=Z214,IF((Z213-Z214)&gt;(Z216-Z215),1,0),1)),0)))</f>
        <v>0</v>
      </c>
      <c r="W215" s="12">
        <f>IF(C$4=0,0,IF(SUM(W$7:W214)=2,0,IF(AA215=W$6,IF(AA215=AA216,IF((AA214-AA215)&lt;=(AA217-AA216),2,0),IF(AA215=AA214,IF((AA213-AA214)&gt;(AA216-AA215),2,0),2)),0)))</f>
        <v>0</v>
      </c>
      <c r="X215" s="12">
        <f>IF(C$4=0,0,IF(SUM(X$7:X214)=2,0,IF(AB215=X$6,IF(AB215=AB216,IF((AB214-AB215)&lt;=(AB217-AB216),2,0),IF(AB215=AB214,IF((AB213-AB214)&gt;(AB216-AB215),2,0),2)),0)))</f>
        <v>0</v>
      </c>
      <c r="Y215" s="12">
        <f t="shared" si="74"/>
        <v>1</v>
      </c>
      <c r="Z215" s="12">
        <f t="shared" si="75"/>
        <v>1</v>
      </c>
      <c r="AA215" s="12">
        <f t="shared" si="76"/>
        <v>1</v>
      </c>
      <c r="AB215" s="12">
        <f t="shared" si="77"/>
        <v>1</v>
      </c>
      <c r="AD215" s="12">
        <f t="shared" si="82"/>
        <v>43</v>
      </c>
      <c r="AE215" s="18">
        <f t="shared" si="78"/>
        <v>0</v>
      </c>
      <c r="AF215" s="12">
        <f>IF(S$4=0,0,IF(SUM(AF$7:AF214)=2,0,IF(AJ215=AF$6,IF(AJ215=AJ216,IF((AJ214-AJ215)&lt;=(AJ217-AJ216),2,0),IF(AJ215=AJ214,IF((AJ213-AJ214)&gt;(AJ216-AJ215),2,0),2)),0)))</f>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9"/>
        <v>1</v>
      </c>
      <c r="AK215" s="12">
        <f t="shared" si="83"/>
        <v>1</v>
      </c>
      <c r="AL215" s="12">
        <f t="shared" si="84"/>
        <v>1</v>
      </c>
      <c r="AM215" s="12">
        <f t="shared" si="85"/>
        <v>1</v>
      </c>
    </row>
    <row r="216" spans="1:39" ht="12" customHeight="1" x14ac:dyDescent="0.15">
      <c r="A216" s="5">
        <f t="shared" si="66"/>
        <v>0</v>
      </c>
      <c r="B216" s="5">
        <f t="shared" si="67"/>
        <v>0</v>
      </c>
      <c r="C216" s="14">
        <f t="shared" si="80"/>
        <v>42</v>
      </c>
      <c r="F216" s="241">
        <f>VLOOKUP(C216,Blad1!$A:$F,6,0)</f>
        <v>110</v>
      </c>
      <c r="G216" s="67" t="str">
        <f t="shared" si="68"/>
        <v/>
      </c>
      <c r="H216" s="4" t="str">
        <f>IF(G216="I",$K216,IF(G216="II",$K216-SUM(H$8:H215),IF(G216="III",$K216-SUM(H$8:H215),IF(G216="IV",$K216-SUM(H$8:H215),IF(G216="V",1-SUM(H$8:H215)," ")))))</f>
        <v xml:space="preserve"> </v>
      </c>
      <c r="I216" s="68" t="str">
        <f t="shared" si="69"/>
        <v/>
      </c>
      <c r="J216" s="43" t="str">
        <f>IF(I216="A",$K216,IF(I216="B",$K216-SUM(J$8:J215),IF(I216="C",$K216-SUM(J$8:J215),IF(I216="D",$K216-SUM(J$8:J215),IF(I216="E",1-SUM(J$8:J215)," ")))))</f>
        <v xml:space="preserve"> </v>
      </c>
      <c r="K216" s="1">
        <f>IF(C$4=0,0,(SUM(D$8:D216)/C$4))</f>
        <v>0</v>
      </c>
      <c r="L216" s="9" t="str">
        <f t="shared" si="70"/>
        <v xml:space="preserve"> </v>
      </c>
      <c r="N216" s="1" t="str">
        <f t="shared" si="71"/>
        <v xml:space="preserve"> </v>
      </c>
      <c r="P216" s="3" t="str">
        <f>IF(O216="Plus",$K216,IF(O216="Basis",$K216-SUM(P$8:P215),IF(O216="Breedte",$K216-SUM(P$8:P215),IF(O215="Breedte",1-SUM(P$8:P215)," "))))</f>
        <v xml:space="preserve"> </v>
      </c>
      <c r="Q216" s="57" t="str">
        <f t="shared" si="72"/>
        <v/>
      </c>
      <c r="R216" s="57"/>
      <c r="S216" s="12">
        <f t="shared" si="81"/>
        <v>42</v>
      </c>
      <c r="T216" s="18">
        <f t="shared" si="73"/>
        <v>0</v>
      </c>
      <c r="U216" s="12">
        <f>IF(C$4=0,0,IF(SUM(U$7:U215)=2,0,IF(Y216=U$6,IF(Y216=Y217,IF((Y215-Y216)&lt;=(Y218-Y217),2,0),IF(Y216=Y215,IF((Y214-Y215)&gt;(Y217-Y216),2,0),2)),0)))</f>
        <v>0</v>
      </c>
      <c r="V216" s="12">
        <f>IF(C$4=0,0,IF(SUM(V$7:V215)=1,0,IF(Z216=V$6,IF(Z216=Z217,IF((Z215-Z216)&lt;=(Z218-Z217),1,0),IF(Z216=Z215,IF((Z214-Z215)&gt;(Z217-Z216),1,0),1)),0)))</f>
        <v>0</v>
      </c>
      <c r="W216" s="12">
        <f>IF(C$4=0,0,IF(SUM(W$7:W215)=2,0,IF(AA216=W$6,IF(AA216=AA217,IF((AA215-AA216)&lt;=(AA218-AA217),2,0),IF(AA216=AA215,IF((AA214-AA215)&gt;(AA217-AA216),2,0),2)),0)))</f>
        <v>0</v>
      </c>
      <c r="X216" s="12">
        <f>IF(C$4=0,0,IF(SUM(X$7:X215)=2,0,IF(AB216=X$6,IF(AB216=AB217,IF((AB215-AB216)&lt;=(AB218-AB217),2,0),IF(AB216=AB215,IF((AB214-AB215)&gt;(AB217-AB216),2,0),2)),0)))</f>
        <v>0</v>
      </c>
      <c r="Y216" s="12">
        <f t="shared" si="74"/>
        <v>1</v>
      </c>
      <c r="Z216" s="12">
        <f t="shared" si="75"/>
        <v>1</v>
      </c>
      <c r="AA216" s="12">
        <f t="shared" si="76"/>
        <v>1</v>
      </c>
      <c r="AB216" s="12">
        <f t="shared" si="77"/>
        <v>1</v>
      </c>
      <c r="AD216" s="12">
        <f t="shared" si="82"/>
        <v>42</v>
      </c>
      <c r="AE216" s="18">
        <f t="shared" si="78"/>
        <v>0</v>
      </c>
      <c r="AF216" s="12">
        <f>IF(S$4=0,0,IF(SUM(AF$7:AF215)=2,0,IF(AJ216=AF$6,IF(AJ216=AJ217,IF((AJ215-AJ216)&lt;=(AJ218-AJ217),2,0),IF(AJ216=AJ215,IF((AJ214-AJ215)&gt;(AJ217-AJ216),2,0),2)),0)))</f>
        <v>0</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9"/>
        <v>1</v>
      </c>
      <c r="AK216" s="12">
        <f t="shared" si="83"/>
        <v>1</v>
      </c>
      <c r="AL216" s="12">
        <f t="shared" si="84"/>
        <v>1</v>
      </c>
      <c r="AM216" s="12">
        <f t="shared" si="85"/>
        <v>1</v>
      </c>
    </row>
    <row r="217" spans="1:39" ht="12" customHeight="1" x14ac:dyDescent="0.15">
      <c r="A217" s="5">
        <f t="shared" si="66"/>
        <v>0</v>
      </c>
      <c r="B217" s="5">
        <f t="shared" si="67"/>
        <v>0</v>
      </c>
      <c r="C217" s="14">
        <f t="shared" si="80"/>
        <v>41</v>
      </c>
      <c r="F217" s="241">
        <f>VLOOKUP(C217,Blad1!$A:$F,6,0)</f>
        <v>110</v>
      </c>
      <c r="G217" s="67" t="str">
        <f t="shared" si="68"/>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K217" s="1">
        <f>IF(C$4=0,0,(SUM(D$8:D217)/C$4))</f>
        <v>0</v>
      </c>
      <c r="L217" s="9" t="str">
        <f t="shared" si="70"/>
        <v xml:space="preserve"> </v>
      </c>
      <c r="N217" s="1" t="str">
        <f t="shared" si="71"/>
        <v xml:space="preserve"> </v>
      </c>
      <c r="P217" s="3" t="str">
        <f>IF(O217="Plus",$K217,IF(O217="Basis",$K217-SUM(P$8:P216),IF(O217="Breedte",$K217-SUM(P$8:P216),IF(O216="Breedte",1-SUM(P$8:P216)," "))))</f>
        <v xml:space="preserve"> </v>
      </c>
      <c r="Q217" s="57" t="str">
        <f t="shared" si="72"/>
        <v/>
      </c>
      <c r="R217" s="57"/>
      <c r="S217" s="12">
        <f t="shared" si="81"/>
        <v>41</v>
      </c>
      <c r="T217" s="18">
        <f t="shared" si="73"/>
        <v>0</v>
      </c>
      <c r="U217" s="12">
        <f>IF(C$4=0,0,IF(SUM(U$7:U216)=2,0,IF(Y217=U$6,IF(Y217=Y218,IF((Y216-Y217)&lt;=(Y219-Y218),2,0),IF(Y217=Y216,IF((Y215-Y216)&gt;(Y218-Y217),2,0),2)),0)))</f>
        <v>0</v>
      </c>
      <c r="V217" s="12">
        <f>IF(C$4=0,0,IF(SUM(V$7:V216)=1,0,IF(Z217=V$6,IF(Z217=Z218,IF((Z216-Z217)&lt;=(Z219-Z218),1,0),IF(Z217=Z216,IF((Z215-Z216)&gt;(Z218-Z217),1,0),1)),0)))</f>
        <v>0</v>
      </c>
      <c r="W217" s="12">
        <f>IF(C$4=0,0,IF(SUM(W$7:W216)=2,0,IF(AA217=W$6,IF(AA217=AA218,IF((AA216-AA217)&lt;=(AA219-AA218),2,0),IF(AA217=AA216,IF((AA215-AA216)&gt;(AA218-AA217),2,0),2)),0)))</f>
        <v>0</v>
      </c>
      <c r="X217" s="12">
        <f>IF(C$4=0,0,IF(SUM(X$7:X216)=2,0,IF(AB217=X$6,IF(AB217=AB218,IF((AB216-AB217)&lt;=(AB219-AB218),2,0),IF(AB217=AB216,IF((AB215-AB216)&gt;(AB218-AB217),2,0),2)),0)))</f>
        <v>0</v>
      </c>
      <c r="Y217" s="12">
        <f t="shared" si="74"/>
        <v>1</v>
      </c>
      <c r="Z217" s="12">
        <f t="shared" si="75"/>
        <v>1</v>
      </c>
      <c r="AA217" s="12">
        <f t="shared" si="76"/>
        <v>1</v>
      </c>
      <c r="AB217" s="12">
        <f t="shared" si="77"/>
        <v>1</v>
      </c>
      <c r="AD217" s="12">
        <f t="shared" si="82"/>
        <v>41</v>
      </c>
      <c r="AE217" s="18">
        <f t="shared" si="78"/>
        <v>0</v>
      </c>
      <c r="AF217" s="12">
        <f>IF(S$4=0,0,IF(SUM(AF$7:AF216)=2,0,IF(AJ217=AF$6,IF(AJ217=AJ218,IF((AJ216-AJ217)&lt;=(AJ219-AJ218),2,0),IF(AJ217=AJ216,IF((AJ215-AJ216)&gt;(AJ218-AJ217),2,0),2)),0)))</f>
        <v>0</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9"/>
        <v>1</v>
      </c>
      <c r="AK217" s="12">
        <f t="shared" si="83"/>
        <v>1</v>
      </c>
      <c r="AL217" s="12">
        <f t="shared" si="84"/>
        <v>1</v>
      </c>
      <c r="AM217" s="12">
        <f t="shared" si="85"/>
        <v>1</v>
      </c>
    </row>
    <row r="218" spans="1:39" ht="12" customHeight="1" x14ac:dyDescent="0.15">
      <c r="A218" s="5">
        <f t="shared" si="66"/>
        <v>0</v>
      </c>
      <c r="B218" s="5">
        <f t="shared" si="67"/>
        <v>0</v>
      </c>
      <c r="C218" s="14">
        <f t="shared" si="80"/>
        <v>40</v>
      </c>
      <c r="F218" s="241">
        <f>VLOOKUP(C218,Blad1!$A:$F,6,0)</f>
        <v>110</v>
      </c>
      <c r="G218" s="67" t="str">
        <f t="shared" si="68"/>
        <v/>
      </c>
      <c r="H218" s="4" t="str">
        <f>IF(G218="I",$K218,IF(G218="II",$K218-SUM(H$8:H217),IF(G218="III",$K218-SUM(H$8:H217),IF(G218="IV",$K218-SUM(H$8:H217),IF(G218="V",1-SUM(H$8:H217)," ")))))</f>
        <v xml:space="preserve"> </v>
      </c>
      <c r="I218" s="54"/>
      <c r="K218" s="1">
        <f>IF(C$4=0,0,(SUM(D$8:D218)/C$4))</f>
        <v>0</v>
      </c>
      <c r="L218" s="9" t="str">
        <f t="shared" si="70"/>
        <v xml:space="preserve"> </v>
      </c>
      <c r="N218" s="1" t="str">
        <f t="shared" si="71"/>
        <v xml:space="preserve"> </v>
      </c>
      <c r="P218" s="3" t="str">
        <f>IF(O218="Plus",$K218,IF(O218="Basis",$K218-SUM(P$8:P217),IF(O218="Breedte",$K218-SUM(P$8:P217),IF(O217="Breedte",1-SUM(P$8:P217)," "))))</f>
        <v xml:space="preserve"> </v>
      </c>
      <c r="Q218" s="57" t="str">
        <f t="shared" si="72"/>
        <v/>
      </c>
      <c r="R218" s="57"/>
      <c r="S218" s="12">
        <f t="shared" si="81"/>
        <v>40</v>
      </c>
      <c r="T218" s="18">
        <f t="shared" si="73"/>
        <v>0</v>
      </c>
      <c r="U218" s="12">
        <f>IF(C$4=0,0,IF(SUM(U$7:U217)=2,0,IF(Y218=U$6,IF(Y218=Y219,IF((Y217-Y218)&lt;=(Y220-Y219),2,0),IF(Y218=Y217,IF((Y216-Y217)&gt;(Y219-Y218),2,0),2)),0)))</f>
        <v>0</v>
      </c>
      <c r="V218" s="12">
        <f>IF(C$4=0,0,IF(SUM(V$7:V217)=1,0,IF(Z218=V$6,IF(Z218=Z219,IF((Z217-Z218)&lt;=(Z220-Z219),1,0),IF(Z218=Z217,IF((Z216-Z217)&gt;(Z219-Z218),1,0),1)),0)))</f>
        <v>0</v>
      </c>
      <c r="W218" s="12">
        <f>IF(C$4=0,0,IF(SUM(W$7:W217)=2,0,IF(AA218=W$6,IF(AA218=AA219,IF((AA217-AA218)&lt;=(AA220-AA219),2,0),IF(AA218=AA217,IF((AA216-AA217)&gt;(AA219-AA218),2,0),2)),0)))</f>
        <v>0</v>
      </c>
      <c r="X218" s="12">
        <f>IF(C$4=0,0,IF(SUM(X$7:X217)=2,0,IF(AB218=X$6,IF(AB218=AB219,IF((AB217-AB218)&lt;=(AB220-AB219),2,0),IF(AB218=AB217,IF((AB216-AB217)&gt;(AB219-AB218),2,0),2)),0)))</f>
        <v>0</v>
      </c>
      <c r="Y218" s="12">
        <f t="shared" si="74"/>
        <v>1</v>
      </c>
      <c r="Z218" s="12">
        <f t="shared" si="75"/>
        <v>1</v>
      </c>
      <c r="AA218" s="12">
        <f t="shared" si="76"/>
        <v>1</v>
      </c>
      <c r="AB218" s="12">
        <f t="shared" si="77"/>
        <v>1</v>
      </c>
      <c r="AD218" s="12">
        <f t="shared" si="82"/>
        <v>40</v>
      </c>
      <c r="AE218" s="18">
        <f t="shared" si="78"/>
        <v>0</v>
      </c>
      <c r="AF218" s="12">
        <f>IF(S$4=0,0,IF(SUM(AF$7:AF217)=2,0,IF(AJ218=AF$6,IF(AJ218=AJ219,IF((AJ217-AJ218)&lt;=(AJ220-AJ219),2,0),IF(AJ218=AJ217,IF((AJ216-AJ217)&gt;(AJ219-AJ218),2,0),2)),0)))</f>
        <v>0</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9"/>
        <v>1</v>
      </c>
      <c r="AK218" s="12">
        <f t="shared" si="83"/>
        <v>1</v>
      </c>
      <c r="AL218" s="12">
        <f t="shared" si="84"/>
        <v>1</v>
      </c>
      <c r="AM218" s="12">
        <f t="shared" si="85"/>
        <v>1</v>
      </c>
    </row>
    <row r="219" spans="1:39" ht="12" customHeight="1" x14ac:dyDescent="0.15">
      <c r="A219" s="5">
        <f t="shared" si="66"/>
        <v>0</v>
      </c>
      <c r="B219" s="5">
        <f t="shared" si="67"/>
        <v>0</v>
      </c>
      <c r="C219" s="14">
        <f t="shared" si="80"/>
        <v>39</v>
      </c>
      <c r="F219" s="241">
        <f>VLOOKUP(C219,Blad1!$A:$F,6,0)</f>
        <v>110</v>
      </c>
      <c r="G219" s="67" t="str">
        <f t="shared" si="68"/>
        <v/>
      </c>
      <c r="H219" s="4" t="str">
        <f>IF(G219="I",$K219,IF(G219="II",$K219-SUM(H$8:H218),IF(G219="III",$K219-SUM(H$8:H218),IF(G219="IV",$K219-SUM(H$8:H218),IF(G219="V",1-SUM(H$8:H218)," ")))))</f>
        <v xml:space="preserve"> </v>
      </c>
      <c r="I219" s="54"/>
      <c r="K219" s="1">
        <f>IF(C$4=0,0,(SUM(D$8:D219)/C$4))</f>
        <v>0</v>
      </c>
      <c r="L219" s="9" t="str">
        <f t="shared" si="70"/>
        <v xml:space="preserve"> </v>
      </c>
      <c r="N219" s="1" t="str">
        <f t="shared" si="71"/>
        <v xml:space="preserve"> </v>
      </c>
      <c r="P219" s="3" t="str">
        <f>IF(O219="Plus",$K219,IF(O219="Basis",$K219-SUM(P$8:P218),IF(O219="Breedte",$K219-SUM(P$8:P218),IF(O218="Breedte",1-SUM(P$8:P218)," "))))</f>
        <v xml:space="preserve"> </v>
      </c>
      <c r="Q219" s="57" t="str">
        <f t="shared" si="72"/>
        <v/>
      </c>
      <c r="R219" s="57"/>
      <c r="S219" s="12">
        <f t="shared" si="81"/>
        <v>39</v>
      </c>
      <c r="T219" s="18">
        <f t="shared" si="73"/>
        <v>0</v>
      </c>
      <c r="U219" s="12">
        <f>IF(C$4=0,0,IF(SUM(U$7:U218)=2,0,IF(Y219=U$6,IF(Y219=Y220,IF((Y218-Y219)&lt;=(Y221-Y220),2,0),IF(Y219=Y218,IF((Y217-Y218)&gt;(Y220-Y219),2,0),2)),0)))</f>
        <v>0</v>
      </c>
      <c r="V219" s="12">
        <f>IF(C$4=0,0,IF(SUM(V$7:V218)=1,0,IF(Z219=V$6,IF(Z219=Z220,IF((Z218-Z219)&lt;=(Z221-Z220),1,0),IF(Z219=Z218,IF((Z217-Z218)&gt;(Z220-Z219),1,0),1)),0)))</f>
        <v>0</v>
      </c>
      <c r="W219" s="12">
        <f>IF(C$4=0,0,IF(SUM(W$7:W218)=2,0,IF(AA219=W$6,IF(AA219=AA220,IF((AA218-AA219)&lt;=(AA221-AA220),2,0),IF(AA219=AA218,IF((AA217-AA218)&gt;(AA220-AA219),2,0),2)),0)))</f>
        <v>0</v>
      </c>
      <c r="X219" s="12">
        <f>IF(C$4=0,0,IF(SUM(X$7:X218)=2,0,IF(AB219=X$6,IF(AB219=AB220,IF((AB218-AB219)&lt;=(AB221-AB220),2,0),IF(AB219=AB218,IF((AB217-AB218)&gt;(AB220-AB219),2,0),2)),0)))</f>
        <v>0</v>
      </c>
      <c r="Y219" s="12">
        <f t="shared" si="74"/>
        <v>1</v>
      </c>
      <c r="Z219" s="12">
        <f t="shared" si="75"/>
        <v>1</v>
      </c>
      <c r="AA219" s="12">
        <f t="shared" si="76"/>
        <v>1</v>
      </c>
      <c r="AB219" s="12">
        <f t="shared" si="77"/>
        <v>1</v>
      </c>
      <c r="AD219" s="12">
        <f t="shared" si="82"/>
        <v>39</v>
      </c>
      <c r="AE219" s="18">
        <f t="shared" si="78"/>
        <v>0</v>
      </c>
      <c r="AF219" s="12">
        <f>IF(S$4=0,0,IF(SUM(AF$7:AF218)=2,0,IF(AJ219=AF$6,IF(AJ219=AJ220,IF((AJ218-AJ219)&lt;=(AJ221-AJ220),2,0),IF(AJ219=AJ218,IF((AJ217-AJ218)&gt;(AJ220-AJ219),2,0),2)),0)))</f>
        <v>0</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9"/>
        <v>1</v>
      </c>
      <c r="AK219" s="12">
        <f t="shared" si="83"/>
        <v>1</v>
      </c>
      <c r="AL219" s="12">
        <f t="shared" si="84"/>
        <v>1</v>
      </c>
      <c r="AM219" s="12">
        <f t="shared" si="85"/>
        <v>1</v>
      </c>
    </row>
    <row r="220" spans="1:39" ht="12" customHeight="1" x14ac:dyDescent="0.15">
      <c r="A220" s="5">
        <f t="shared" si="66"/>
        <v>0</v>
      </c>
      <c r="B220" s="5">
        <f t="shared" si="67"/>
        <v>0</v>
      </c>
      <c r="C220" s="14">
        <f t="shared" si="80"/>
        <v>38</v>
      </c>
      <c r="F220" s="241">
        <f>VLOOKUP(C220,Blad1!$A:$F,6,0)</f>
        <v>110</v>
      </c>
      <c r="G220" s="67" t="str">
        <f t="shared" si="68"/>
        <v/>
      </c>
      <c r="H220" s="4" t="str">
        <f>IF(G220="I",$K220,IF(G220="II",$K220-SUM(H$8:H219),IF(G220="III",$K220-SUM(H$8:H219),IF(G220="IV",$K220-SUM(H$8:H219),IF(G220="V",1-SUM(H$8:H219)," ")))))</f>
        <v xml:space="preserve"> </v>
      </c>
      <c r="I220" s="54"/>
      <c r="K220" s="1">
        <f>IF(C$4=0,0,(SUM(D$8:D220)/C$4))</f>
        <v>0</v>
      </c>
      <c r="L220" s="9" t="str">
        <f t="shared" si="70"/>
        <v xml:space="preserve"> </v>
      </c>
      <c r="N220" s="1" t="str">
        <f t="shared" si="71"/>
        <v xml:space="preserve"> </v>
      </c>
      <c r="P220" s="3" t="str">
        <f>IF(O220="Plus",$K220,IF(O220="Basis",$K220-SUM(P$8:P219),IF(O220="Breedte",$K220-SUM(P$8:P219),IF(O219="Breedte",1-SUM(P$8:P219)," "))))</f>
        <v xml:space="preserve"> </v>
      </c>
      <c r="Q220" s="57" t="str">
        <f t="shared" si="72"/>
        <v/>
      </c>
      <c r="R220" s="57"/>
      <c r="S220" s="12">
        <f t="shared" si="81"/>
        <v>38</v>
      </c>
      <c r="T220" s="18">
        <f t="shared" si="73"/>
        <v>0</v>
      </c>
      <c r="U220" s="12">
        <f>IF(C$4=0,0,IF(SUM(U$7:U219)=2,0,IF(Y220=U$6,IF(Y220=Y221,IF((Y219-Y220)&lt;=(Y222-Y221),2,0),IF(Y220=Y219,IF((Y218-Y219)&gt;(Y221-Y220),2,0),2)),0)))</f>
        <v>0</v>
      </c>
      <c r="V220" s="12">
        <f>IF(C$4=0,0,IF(SUM(V$7:V219)=1,0,IF(Z220=V$6,IF(Z220=Z221,IF((Z219-Z220)&lt;=(Z222-Z221),1,0),IF(Z220=Z219,IF((Z218-Z219)&gt;(Z221-Z220),1,0),1)),0)))</f>
        <v>0</v>
      </c>
      <c r="W220" s="12">
        <f>IF(C$4=0,0,IF(SUM(W$7:W219)=2,0,IF(AA220=W$6,IF(AA220=AA221,IF((AA219-AA220)&lt;=(AA222-AA221),2,0),IF(AA220=AA219,IF((AA218-AA219)&gt;(AA221-AA220),2,0),2)),0)))</f>
        <v>0</v>
      </c>
      <c r="X220" s="12">
        <f>IF(C$4=0,0,IF(SUM(X$7:X219)=2,0,IF(AB220=X$6,IF(AB220=AB221,IF((AB219-AB220)&lt;=(AB222-AB221),2,0),IF(AB220=AB219,IF((AB218-AB219)&gt;(AB221-AB220),2,0),2)),0)))</f>
        <v>0</v>
      </c>
      <c r="Y220" s="12">
        <f t="shared" si="74"/>
        <v>1</v>
      </c>
      <c r="Z220" s="12">
        <f t="shared" si="75"/>
        <v>1</v>
      </c>
      <c r="AA220" s="12">
        <f t="shared" si="76"/>
        <v>1</v>
      </c>
      <c r="AB220" s="12">
        <f t="shared" si="77"/>
        <v>1</v>
      </c>
      <c r="AD220" s="12">
        <f t="shared" si="82"/>
        <v>38</v>
      </c>
      <c r="AE220" s="18">
        <f t="shared" si="78"/>
        <v>0</v>
      </c>
      <c r="AF220" s="12">
        <f>IF(S$4=0,0,IF(SUM(AF$7:AF219)=2,0,IF(AJ220=AF$6,IF(AJ220=AJ221,IF((AJ219-AJ220)&lt;=(AJ222-AJ221),2,0),IF(AJ220=AJ219,IF((AJ218-AJ219)&gt;(AJ221-AJ220),2,0),2)),0)))</f>
        <v>0</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9"/>
        <v>1</v>
      </c>
      <c r="AK220" s="12">
        <f t="shared" si="83"/>
        <v>1</v>
      </c>
      <c r="AL220" s="12">
        <f t="shared" si="84"/>
        <v>1</v>
      </c>
      <c r="AM220" s="12">
        <f t="shared" si="85"/>
        <v>1</v>
      </c>
    </row>
    <row r="221" spans="1:39" ht="12" customHeight="1" x14ac:dyDescent="0.15">
      <c r="A221" s="5">
        <f t="shared" si="66"/>
        <v>0</v>
      </c>
      <c r="B221" s="5">
        <f t="shared" si="67"/>
        <v>0</v>
      </c>
      <c r="C221" s="14">
        <f t="shared" si="80"/>
        <v>37</v>
      </c>
      <c r="F221" s="241">
        <f>VLOOKUP(C221,Blad1!$A:$F,6,0)</f>
        <v>110</v>
      </c>
      <c r="G221" s="67" t="str">
        <f t="shared" si="68"/>
        <v/>
      </c>
      <c r="H221" s="4" t="str">
        <f>IF(G221="I",$K221,IF(G221="II",$K221-SUM(H$8:H220),IF(G221="III",$K221-SUM(H$8:H220),IF(G221="IV",$K221-SUM(H$8:H220),IF(G221="V",1-SUM(H$8:H220)," ")))))</f>
        <v xml:space="preserve"> </v>
      </c>
      <c r="I221" s="54"/>
      <c r="K221" s="1">
        <f>IF(C$4=0,0,(SUM(D$8:D221)/C$4))</f>
        <v>0</v>
      </c>
      <c r="L221" s="9" t="str">
        <f t="shared" si="70"/>
        <v xml:space="preserve"> </v>
      </c>
      <c r="N221" s="1" t="str">
        <f t="shared" si="71"/>
        <v xml:space="preserve"> </v>
      </c>
      <c r="P221" s="3" t="str">
        <f>IF(O221="Plus",$K221,IF(O221="Basis",$K221-SUM(P$8:P220),IF(O221="Breedte",$K221-SUM(P$8:P220),IF(O220="Breedte",1-SUM(P$8:P220)," "))))</f>
        <v xml:space="preserve"> </v>
      </c>
      <c r="Q221" s="57" t="str">
        <f t="shared" si="72"/>
        <v/>
      </c>
      <c r="R221" s="57"/>
      <c r="S221" s="12">
        <f t="shared" si="81"/>
        <v>37</v>
      </c>
      <c r="T221" s="18">
        <f t="shared" si="73"/>
        <v>0</v>
      </c>
      <c r="U221" s="12">
        <f>IF(C$4=0,0,IF(SUM(U$7:U220)=2,0,IF(Y221=U$6,IF(Y221=Y222,IF((Y220-Y221)&lt;=(Y223-Y222),2,0),IF(Y221=Y220,IF((Y219-Y220)&gt;(Y222-Y221),2,0),2)),0)))</f>
        <v>0</v>
      </c>
      <c r="V221" s="12">
        <f>IF(C$4=0,0,IF(SUM(V$7:V220)=1,0,IF(Z221=V$6,IF(Z221=Z222,IF((Z220-Z221)&lt;=(Z223-Z222),1,0),IF(Z221=Z220,IF((Z219-Z220)&gt;(Z222-Z221),1,0),1)),0)))</f>
        <v>0</v>
      </c>
      <c r="W221" s="12">
        <f>IF(C$4=0,0,IF(SUM(W$7:W220)=2,0,IF(AA221=W$6,IF(AA221=AA222,IF((AA220-AA221)&lt;=(AA223-AA222),2,0),IF(AA221=AA220,IF((AA219-AA220)&gt;(AA222-AA221),2,0),2)),0)))</f>
        <v>0</v>
      </c>
      <c r="X221" s="12">
        <f>IF(C$4=0,0,IF(SUM(X$7:X220)=2,0,IF(AB221=X$6,IF(AB221=AB222,IF((AB220-AB221)&lt;=(AB223-AB222),2,0),IF(AB221=AB220,IF((AB219-AB220)&gt;(AB222-AB221),2,0),2)),0)))</f>
        <v>0</v>
      </c>
      <c r="Y221" s="12">
        <f t="shared" si="74"/>
        <v>1</v>
      </c>
      <c r="Z221" s="12">
        <f t="shared" si="75"/>
        <v>1</v>
      </c>
      <c r="AA221" s="12">
        <f t="shared" si="76"/>
        <v>1</v>
      </c>
      <c r="AB221" s="12">
        <f t="shared" si="77"/>
        <v>1</v>
      </c>
      <c r="AD221" s="12">
        <f t="shared" si="82"/>
        <v>37</v>
      </c>
      <c r="AE221" s="18">
        <f t="shared" si="78"/>
        <v>0</v>
      </c>
      <c r="AF221" s="12">
        <f>IF(S$4=0,0,IF(SUM(AF$7:AF220)=2,0,IF(AJ221=AF$6,IF(AJ221=AJ222,IF((AJ220-AJ221)&lt;=(AJ223-AJ222),2,0),IF(AJ221=AJ220,IF((AJ219-AJ220)&gt;(AJ222-AJ221),2,0),2)),0)))</f>
        <v>0</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9"/>
        <v>1</v>
      </c>
      <c r="AK221" s="12">
        <f t="shared" si="83"/>
        <v>1</v>
      </c>
      <c r="AL221" s="12">
        <f t="shared" si="84"/>
        <v>1</v>
      </c>
      <c r="AM221" s="12">
        <f t="shared" si="85"/>
        <v>1</v>
      </c>
    </row>
    <row r="222" spans="1:39" ht="12" customHeight="1" x14ac:dyDescent="0.15">
      <c r="A222" s="5">
        <f t="shared" si="66"/>
        <v>0</v>
      </c>
      <c r="B222" s="5">
        <f t="shared" si="67"/>
        <v>0</v>
      </c>
      <c r="C222" s="14">
        <f t="shared" si="80"/>
        <v>36</v>
      </c>
      <c r="F222" s="241">
        <f>VLOOKUP(C222,Blad1!$A:$F,6,0)</f>
        <v>110</v>
      </c>
      <c r="G222" s="67" t="str">
        <f t="shared" si="68"/>
        <v/>
      </c>
      <c r="H222" s="4" t="str">
        <f>IF(G222="I",$K222,IF(G222="II",$K222-SUM(H$8:H221),IF(G222="III",$K222-SUM(H$8:H221),IF(G222="IV",$K222-SUM(H$8:H221),IF(G222="V",1-SUM(H$8:H221)," ")))))</f>
        <v xml:space="preserve"> </v>
      </c>
      <c r="I222" s="54"/>
      <c r="K222" s="1">
        <f>IF(C$4=0,0,(SUM(D$8:D222)/C$4))</f>
        <v>0</v>
      </c>
      <c r="L222" s="9" t="str">
        <f t="shared" si="70"/>
        <v xml:space="preserve"> </v>
      </c>
      <c r="N222" s="1" t="str">
        <f t="shared" si="71"/>
        <v xml:space="preserve"> </v>
      </c>
      <c r="P222" s="3" t="str">
        <f>IF(O222="Plus",$K222,IF(O222="Basis",$K222-SUM(P$8:P221),IF(O222="Breedte",$K222-SUM(P$8:P221),IF(O221="Breedte",1-SUM(P$8:P221)," "))))</f>
        <v xml:space="preserve"> </v>
      </c>
      <c r="Q222" s="57" t="str">
        <f t="shared" si="72"/>
        <v/>
      </c>
      <c r="R222" s="57"/>
      <c r="S222" s="12">
        <f t="shared" si="81"/>
        <v>36</v>
      </c>
      <c r="T222" s="18">
        <f t="shared" si="73"/>
        <v>0</v>
      </c>
      <c r="U222" s="12">
        <f>IF(C$4=0,0,IF(SUM(U$7:U221)=2,0,IF(Y222=U$6,IF(Y222=Y223,IF((Y221-Y222)&lt;=(Y224-Y223),2,0),IF(Y222=Y221,IF((Y220-Y221)&gt;(Y223-Y222),2,0),2)),0)))</f>
        <v>0</v>
      </c>
      <c r="V222" s="12">
        <f>IF(C$4=0,0,IF(SUM(V$7:V221)=1,0,IF(Z222=V$6,IF(Z222=Z223,IF((Z221-Z222)&lt;=(Z224-Z223),1,0),IF(Z222=Z221,IF((Z220-Z221)&gt;(Z223-Z222),1,0),1)),0)))</f>
        <v>0</v>
      </c>
      <c r="W222" s="12">
        <f>IF(C$4=0,0,IF(SUM(W$7:W221)=2,0,IF(AA222=W$6,IF(AA222=AA223,IF((AA221-AA222)&lt;=(AA224-AA223),2,0),IF(AA222=AA221,IF((AA220-AA221)&gt;(AA223-AA222),2,0),2)),0)))</f>
        <v>0</v>
      </c>
      <c r="X222" s="12">
        <f>IF(C$4=0,0,IF(SUM(X$7:X221)=2,0,IF(AB222=X$6,IF(AB222=AB223,IF((AB221-AB222)&lt;=(AB224-AB223),2,0),IF(AB222=AB221,IF((AB220-AB221)&gt;(AB223-AB222),2,0),2)),0)))</f>
        <v>0</v>
      </c>
      <c r="Y222" s="12">
        <f t="shared" si="74"/>
        <v>1</v>
      </c>
      <c r="Z222" s="12">
        <f t="shared" si="75"/>
        <v>1</v>
      </c>
      <c r="AA222" s="12">
        <f t="shared" si="76"/>
        <v>1</v>
      </c>
      <c r="AB222" s="12">
        <f t="shared" si="77"/>
        <v>1</v>
      </c>
      <c r="AD222" s="12">
        <f t="shared" si="82"/>
        <v>36</v>
      </c>
      <c r="AE222" s="18">
        <f t="shared" si="78"/>
        <v>0</v>
      </c>
      <c r="AF222" s="12">
        <f>IF(S$4=0,0,IF(SUM(AF$7:AF221)=2,0,IF(AJ222=AF$6,IF(AJ222=AJ223,IF((AJ221-AJ222)&lt;=(AJ224-AJ223),2,0),IF(AJ222=AJ221,IF((AJ220-AJ221)&gt;(AJ223-AJ222),2,0),2)),0)))</f>
        <v>0</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9"/>
        <v>1</v>
      </c>
      <c r="AK222" s="12">
        <f t="shared" si="83"/>
        <v>1</v>
      </c>
      <c r="AL222" s="12">
        <f t="shared" si="84"/>
        <v>1</v>
      </c>
      <c r="AM222" s="12">
        <f t="shared" si="85"/>
        <v>1</v>
      </c>
    </row>
    <row r="223" spans="1:39" ht="12" customHeight="1" x14ac:dyDescent="0.15">
      <c r="A223" s="5">
        <f t="shared" si="66"/>
        <v>0</v>
      </c>
      <c r="B223" s="5">
        <f t="shared" si="67"/>
        <v>0</v>
      </c>
      <c r="C223" s="14">
        <f t="shared" si="80"/>
        <v>35</v>
      </c>
      <c r="F223" s="241">
        <f>VLOOKUP(C223,Blad1!$A:$F,6,0)</f>
        <v>110</v>
      </c>
      <c r="G223" s="67" t="str">
        <f t="shared" si="68"/>
        <v/>
      </c>
      <c r="H223" s="4" t="str">
        <f>IF(G223="I",$K223,IF(G223="II",$K223-SUM(H$8:H222),IF(G223="III",$K223-SUM(H$8:H222),IF(G223="IV",$K223-SUM(H$8:H222),IF(G223="V",1-SUM(H$8:H222)," ")))))</f>
        <v xml:space="preserve"> </v>
      </c>
      <c r="I223" s="54"/>
      <c r="K223" s="1">
        <f>IF(C$4=0,0,(SUM(D$8:D223)/C$4))</f>
        <v>0</v>
      </c>
      <c r="L223" s="9" t="str">
        <f t="shared" si="70"/>
        <v xml:space="preserve"> </v>
      </c>
      <c r="N223" s="1" t="str">
        <f t="shared" si="71"/>
        <v xml:space="preserve"> </v>
      </c>
      <c r="P223" s="3" t="str">
        <f>IF(O223="Plus",$K223,IF(O223="Basis",$K223-SUM(P$8:P222),IF(O223="Breedte",$K223-SUM(P$8:P222),IF(O222="Breedte",1-SUM(P$8:P222)," "))))</f>
        <v xml:space="preserve"> </v>
      </c>
      <c r="Q223" s="57" t="str">
        <f t="shared" si="72"/>
        <v/>
      </c>
      <c r="R223" s="57"/>
      <c r="S223" s="12">
        <f t="shared" si="81"/>
        <v>35</v>
      </c>
      <c r="T223" s="18">
        <f t="shared" si="73"/>
        <v>0</v>
      </c>
      <c r="U223" s="12">
        <f>IF(C$4=0,0,IF(SUM(U$7:U222)=2,0,IF(Y223=U$6,IF(Y223=Y224,IF((Y222-Y223)&lt;=(Y225-Y224),2,0),IF(Y223=Y222,IF((Y221-Y222)&gt;(Y224-Y223),2,0),2)),0)))</f>
        <v>0</v>
      </c>
      <c r="V223" s="12">
        <f>IF(C$4=0,0,IF(SUM(V$7:V222)=1,0,IF(Z223=V$6,IF(Z223=Z224,IF((Z222-Z223)&lt;=(Z225-Z224),1,0),IF(Z223=Z222,IF((Z221-Z222)&gt;(Z224-Z223),1,0),1)),0)))</f>
        <v>0</v>
      </c>
      <c r="W223" s="12">
        <f>IF(C$4=0,0,IF(SUM(W$7:W222)=2,0,IF(AA223=W$6,IF(AA223=AA224,IF((AA222-AA223)&lt;=(AA225-AA224),2,0),IF(AA223=AA222,IF((AA221-AA222)&gt;(AA224-AA223),2,0),2)),0)))</f>
        <v>0</v>
      </c>
      <c r="X223" s="12">
        <f>IF(C$4=0,0,IF(SUM(X$7:X222)=2,0,IF(AB223=X$6,IF(AB223=AB224,IF((AB222-AB223)&lt;=(AB225-AB224),2,0),IF(AB223=AB222,IF((AB221-AB222)&gt;(AB224-AB223),2,0),2)),0)))</f>
        <v>0</v>
      </c>
      <c r="Y223" s="12">
        <f t="shared" si="74"/>
        <v>1</v>
      </c>
      <c r="Z223" s="12">
        <f t="shared" si="75"/>
        <v>1</v>
      </c>
      <c r="AA223" s="12">
        <f t="shared" si="76"/>
        <v>1</v>
      </c>
      <c r="AB223" s="12">
        <f t="shared" si="77"/>
        <v>1</v>
      </c>
      <c r="AD223" s="12">
        <f t="shared" si="82"/>
        <v>35</v>
      </c>
      <c r="AE223" s="18">
        <f t="shared" si="78"/>
        <v>0</v>
      </c>
      <c r="AF223" s="12">
        <f>IF(S$4=0,0,IF(SUM(AF$7:AF222)=2,0,IF(AJ223=AF$6,IF(AJ223=AJ224,IF((AJ222-AJ223)&lt;=(AJ225-AJ224),2,0),IF(AJ223=AJ222,IF((AJ221-AJ222)&gt;(AJ224-AJ223),2,0),2)),0)))</f>
        <v>0</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9"/>
        <v>1</v>
      </c>
      <c r="AK223" s="12">
        <f t="shared" si="83"/>
        <v>1</v>
      </c>
      <c r="AL223" s="12">
        <f t="shared" si="84"/>
        <v>1</v>
      </c>
      <c r="AM223" s="12">
        <f t="shared" si="85"/>
        <v>1</v>
      </c>
    </row>
    <row r="224" spans="1:39" ht="12" customHeight="1" x14ac:dyDescent="0.15">
      <c r="A224" s="5">
        <f t="shared" si="66"/>
        <v>0</v>
      </c>
      <c r="B224" s="5">
        <f t="shared" si="67"/>
        <v>0</v>
      </c>
      <c r="C224" s="14">
        <f t="shared" si="80"/>
        <v>34</v>
      </c>
      <c r="F224" s="241">
        <f>VLOOKUP(C224,Blad1!$A:$F,6,0)</f>
        <v>110</v>
      </c>
      <c r="G224" s="67" t="str">
        <f t="shared" si="68"/>
        <v/>
      </c>
      <c r="H224" s="4" t="str">
        <f>IF(G224="I",$K224,IF(G224="II",$K224-SUM(H$8:H223),IF(G224="III",$K224-SUM(H$8:H223),IF(G224="IV",$K224-SUM(H$8:H223),IF(G224="V",1-SUM(H$8:H223)," ")))))</f>
        <v xml:space="preserve"> </v>
      </c>
      <c r="I224" s="54"/>
      <c r="K224" s="1">
        <f>IF(C$4=0,0,(SUM(D$8:D224)/C$4))</f>
        <v>0</v>
      </c>
      <c r="L224" s="9" t="str">
        <f t="shared" si="70"/>
        <v xml:space="preserve"> </v>
      </c>
      <c r="N224" s="1" t="str">
        <f t="shared" si="71"/>
        <v xml:space="preserve"> </v>
      </c>
      <c r="P224" s="3" t="str">
        <f>IF(O224="Plus",$K224,IF(O224="Basis",$K224-SUM(P$8:P223),IF(O224="Breedte",$K224-SUM(P$8:P223),IF(O223="Breedte",1-SUM(P$8:P223)," "))))</f>
        <v xml:space="preserve"> </v>
      </c>
      <c r="Q224" s="57" t="str">
        <f t="shared" si="72"/>
        <v/>
      </c>
      <c r="R224" s="57"/>
      <c r="S224" s="12">
        <f t="shared" si="81"/>
        <v>34</v>
      </c>
      <c r="T224" s="18">
        <f t="shared" si="73"/>
        <v>0</v>
      </c>
      <c r="U224" s="12">
        <f>IF(C$4=0,0,IF(SUM(U$7:U223)=2,0,IF(Y224=U$6,IF(Y224=Y225,IF((Y223-Y224)&lt;=(Y226-Y225),2,0),IF(Y224=Y223,IF((Y222-Y223)&gt;(Y225-Y224),2,0),2)),0)))</f>
        <v>0</v>
      </c>
      <c r="V224" s="12">
        <f>IF(C$4=0,0,IF(SUM(V$7:V223)=1,0,IF(Z224=V$6,IF(Z224=Z225,IF((Z223-Z224)&lt;=(Z226-Z225),1,0),IF(Z224=Z223,IF((Z222-Z223)&gt;(Z225-Z224),1,0),1)),0)))</f>
        <v>0</v>
      </c>
      <c r="W224" s="12">
        <f>IF(C$4=0,0,IF(SUM(W$7:W223)=2,0,IF(AA224=W$6,IF(AA224=AA225,IF((AA223-AA224)&lt;=(AA226-AA225),2,0),IF(AA224=AA223,IF((AA222-AA223)&gt;(AA225-AA224),2,0),2)),0)))</f>
        <v>0</v>
      </c>
      <c r="X224" s="12">
        <f>IF(C$4=0,0,IF(SUM(X$7:X223)=2,0,IF(AB224=X$6,IF(AB224=AB225,IF((AB223-AB224)&lt;=(AB226-AB225),2,0),IF(AB224=AB223,IF((AB222-AB223)&gt;(AB225-AB224),2,0),2)),0)))</f>
        <v>0</v>
      </c>
      <c r="Y224" s="12">
        <f t="shared" si="74"/>
        <v>1</v>
      </c>
      <c r="Z224" s="12">
        <f t="shared" si="75"/>
        <v>1</v>
      </c>
      <c r="AA224" s="12">
        <f t="shared" si="76"/>
        <v>1</v>
      </c>
      <c r="AB224" s="12">
        <f t="shared" si="77"/>
        <v>1</v>
      </c>
      <c r="AD224" s="12">
        <f t="shared" si="82"/>
        <v>34</v>
      </c>
      <c r="AE224" s="18">
        <f t="shared" si="78"/>
        <v>0</v>
      </c>
      <c r="AF224" s="12">
        <f>IF(S$4=0,0,IF(SUM(AF$7:AF223)=2,0,IF(AJ224=AF$6,IF(AJ224=AJ225,IF((AJ223-AJ224)&lt;=(AJ226-AJ225),2,0),IF(AJ224=AJ223,IF((AJ222-AJ223)&gt;(AJ225-AJ224),2,0),2)),0)))</f>
        <v>0</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9"/>
        <v>1</v>
      </c>
      <c r="AK224" s="12">
        <f t="shared" si="83"/>
        <v>1</v>
      </c>
      <c r="AL224" s="12">
        <f t="shared" si="84"/>
        <v>1</v>
      </c>
      <c r="AM224" s="12">
        <f t="shared" si="85"/>
        <v>1</v>
      </c>
    </row>
    <row r="225" spans="1:39" ht="12" customHeight="1" x14ac:dyDescent="0.15">
      <c r="A225" s="5">
        <f t="shared" si="66"/>
        <v>0</v>
      </c>
      <c r="B225" s="5">
        <f t="shared" si="67"/>
        <v>0</v>
      </c>
      <c r="C225" s="14">
        <f t="shared" si="80"/>
        <v>33</v>
      </c>
      <c r="F225" s="241">
        <f>VLOOKUP(C225,Blad1!$A:$F,6,0)</f>
        <v>110</v>
      </c>
      <c r="G225" s="67" t="str">
        <f t="shared" si="68"/>
        <v/>
      </c>
      <c r="H225" s="4" t="str">
        <f>IF(G225="I",$K225,IF(G225="II",$K225-SUM(H$8:H224),IF(G225="III",$K225-SUM(H$8:H224),IF(G225="IV",$K225-SUM(H$8:H224),IF(G225="V",1-SUM(H$8:H224)," ")))))</f>
        <v xml:space="preserve"> </v>
      </c>
      <c r="I225" s="54"/>
      <c r="K225" s="1">
        <f>IF(C$4=0,0,(SUM(D$8:D225)/C$4))</f>
        <v>0</v>
      </c>
      <c r="L225" s="9" t="str">
        <f t="shared" si="70"/>
        <v xml:space="preserve"> </v>
      </c>
      <c r="N225" s="1" t="str">
        <f t="shared" si="71"/>
        <v xml:space="preserve"> </v>
      </c>
      <c r="P225" s="3" t="str">
        <f>IF(O225="Plus",$K225,IF(O225="Basis",$K225-SUM(P$8:P224),IF(O225="Breedte",$K225-SUM(P$8:P224),IF(O224="Breedte",1-SUM(P$8:P224)," "))))</f>
        <v xml:space="preserve"> </v>
      </c>
      <c r="Q225" s="57" t="str">
        <f t="shared" si="72"/>
        <v/>
      </c>
      <c r="R225" s="57"/>
      <c r="S225" s="12">
        <f t="shared" si="81"/>
        <v>33</v>
      </c>
      <c r="T225" s="18">
        <f t="shared" si="73"/>
        <v>0</v>
      </c>
      <c r="U225" s="12">
        <f>IF(C$4=0,0,IF(SUM(U$7:U224)=2,0,IF(Y225=U$6,IF(Y225=Y226,IF((Y224-Y225)&lt;=(Y227-Y226),2,0),IF(Y225=Y224,IF((Y223-Y224)&gt;(Y226-Y225),2,0),2)),0)))</f>
        <v>0</v>
      </c>
      <c r="V225" s="12">
        <f>IF(C$4=0,0,IF(SUM(V$7:V224)=1,0,IF(Z225=V$6,IF(Z225=Z226,IF((Z224-Z225)&lt;=(Z227-Z226),1,0),IF(Z225=Z224,IF((Z223-Z224)&gt;(Z226-Z225),1,0),1)),0)))</f>
        <v>0</v>
      </c>
      <c r="W225" s="12">
        <f>IF(C$4=0,0,IF(SUM(W$7:W224)=2,0,IF(AA225=W$6,IF(AA225=AA226,IF((AA224-AA225)&lt;=(AA227-AA226),2,0),IF(AA225=AA224,IF((AA223-AA224)&gt;(AA226-AA225),2,0),2)),0)))</f>
        <v>0</v>
      </c>
      <c r="X225" s="12">
        <f>IF(C$4=0,0,IF(SUM(X$7:X224)=2,0,IF(AB225=X$6,IF(AB225=AB226,IF((AB224-AB225)&lt;=(AB227-AB226),2,0),IF(AB225=AB224,IF((AB223-AB224)&gt;(AB226-AB225),2,0),2)),0)))</f>
        <v>0</v>
      </c>
      <c r="Y225" s="12">
        <f t="shared" si="74"/>
        <v>1</v>
      </c>
      <c r="Z225" s="12">
        <f t="shared" si="75"/>
        <v>1</v>
      </c>
      <c r="AA225" s="12">
        <f t="shared" si="76"/>
        <v>1</v>
      </c>
      <c r="AB225" s="12">
        <f t="shared" si="77"/>
        <v>1</v>
      </c>
      <c r="AD225" s="12">
        <f t="shared" si="82"/>
        <v>33</v>
      </c>
      <c r="AE225" s="18">
        <f t="shared" si="78"/>
        <v>0</v>
      </c>
      <c r="AF225" s="12">
        <f>IF(S$4=0,0,IF(SUM(AF$7:AF224)=2,0,IF(AJ225=AF$6,IF(AJ225=AJ226,IF((AJ224-AJ225)&lt;=(AJ227-AJ226),2,0),IF(AJ225=AJ224,IF((AJ223-AJ224)&gt;(AJ226-AJ225),2,0),2)),0)))</f>
        <v>0</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9"/>
        <v>1</v>
      </c>
      <c r="AK225" s="12">
        <f t="shared" si="83"/>
        <v>1</v>
      </c>
      <c r="AL225" s="12">
        <f t="shared" si="84"/>
        <v>1</v>
      </c>
      <c r="AM225" s="12">
        <f t="shared" si="85"/>
        <v>1</v>
      </c>
    </row>
    <row r="226" spans="1:39" ht="12" customHeight="1" x14ac:dyDescent="0.15">
      <c r="A226" s="5">
        <f t="shared" si="66"/>
        <v>0</v>
      </c>
      <c r="B226" s="5">
        <f t="shared" si="67"/>
        <v>0</v>
      </c>
      <c r="C226" s="14">
        <f t="shared" si="80"/>
        <v>32</v>
      </c>
      <c r="F226" s="241">
        <f>VLOOKUP(C226,Blad1!$A:$F,6,0)</f>
        <v>110</v>
      </c>
      <c r="G226" s="67" t="str">
        <f t="shared" si="68"/>
        <v/>
      </c>
      <c r="H226" s="4" t="str">
        <f>IF(G226="I",$K226,IF(G226="II",$K226-SUM(H$8:H225),IF(G226="III",$K226-SUM(H$8:H225),IF(G226="IV",$K226-SUM(H$8:H225),IF(G226="V",1-SUM(H$8:H225)," ")))))</f>
        <v xml:space="preserve"> </v>
      </c>
      <c r="I226" s="54"/>
      <c r="K226" s="1">
        <f>IF(C$4=0,0,(SUM(D$8:D226)/C$4))</f>
        <v>0</v>
      </c>
      <c r="L226" s="9" t="str">
        <f t="shared" si="70"/>
        <v xml:space="preserve"> </v>
      </c>
      <c r="N226" s="1" t="str">
        <f t="shared" si="71"/>
        <v xml:space="preserve"> </v>
      </c>
      <c r="P226" s="3" t="str">
        <f>IF(O226="Plus",$K226,IF(O226="Basis",$K226-SUM(P$8:P225),IF(O226="Breedte",$K226-SUM(P$8:P225),IF(O225="Breedte",1-SUM(P$8:P225)," "))))</f>
        <v xml:space="preserve"> </v>
      </c>
      <c r="Q226" s="57" t="str">
        <f t="shared" si="72"/>
        <v/>
      </c>
      <c r="R226" s="57"/>
      <c r="S226" s="12">
        <f t="shared" si="81"/>
        <v>32</v>
      </c>
      <c r="T226" s="18">
        <f t="shared" si="73"/>
        <v>0</v>
      </c>
      <c r="U226" s="12">
        <f>IF(C$4=0,0,IF(SUM(U$7:U225)=2,0,IF(Y226=U$6,IF(Y226=Y227,IF((Y225-Y226)&lt;=(Y228-Y227),2,0),IF(Y226=Y225,IF((Y224-Y225)&gt;(Y227-Y226),2,0),2)),0)))</f>
        <v>0</v>
      </c>
      <c r="V226" s="12">
        <f>IF(C$4=0,0,IF(SUM(V$7:V225)=1,0,IF(Z226=V$6,IF(Z226=Z227,IF((Z225-Z226)&lt;=(Z228-Z227),1,0),IF(Z226=Z225,IF((Z224-Z225)&gt;(Z227-Z226),1,0),1)),0)))</f>
        <v>0</v>
      </c>
      <c r="W226" s="12">
        <f>IF(C$4=0,0,IF(SUM(W$7:W225)=2,0,IF(AA226=W$6,IF(AA226=AA227,IF((AA225-AA226)&lt;=(AA228-AA227),2,0),IF(AA226=AA225,IF((AA224-AA225)&gt;(AA227-AA226),2,0),2)),0)))</f>
        <v>0</v>
      </c>
      <c r="X226" s="12">
        <f>IF(C$4=0,0,IF(SUM(X$7:X225)=2,0,IF(AB226=X$6,IF(AB226=AB227,IF((AB225-AB226)&lt;=(AB228-AB227),2,0),IF(AB226=AB225,IF((AB224-AB225)&gt;(AB227-AB226),2,0),2)),0)))</f>
        <v>0</v>
      </c>
      <c r="Y226" s="12">
        <f t="shared" si="74"/>
        <v>1</v>
      </c>
      <c r="Z226" s="12">
        <f t="shared" si="75"/>
        <v>1</v>
      </c>
      <c r="AA226" s="12">
        <f t="shared" si="76"/>
        <v>1</v>
      </c>
      <c r="AB226" s="12">
        <f t="shared" si="77"/>
        <v>1</v>
      </c>
      <c r="AD226" s="12">
        <f t="shared" si="82"/>
        <v>32</v>
      </c>
      <c r="AE226" s="18">
        <f t="shared" si="78"/>
        <v>0</v>
      </c>
      <c r="AF226" s="12">
        <f>IF(S$4=0,0,IF(SUM(AF$7:AF225)=2,0,IF(AJ226=AF$6,IF(AJ226=AJ227,IF((AJ225-AJ226)&lt;=(AJ228-AJ227),2,0),IF(AJ226=AJ225,IF((AJ224-AJ225)&gt;(AJ227-AJ226),2,0),2)),0)))</f>
        <v>0</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9"/>
        <v>1</v>
      </c>
      <c r="AK226" s="12">
        <f t="shared" si="83"/>
        <v>1</v>
      </c>
      <c r="AL226" s="12">
        <f t="shared" si="84"/>
        <v>1</v>
      </c>
      <c r="AM226" s="12">
        <f t="shared" si="85"/>
        <v>1</v>
      </c>
    </row>
    <row r="227" spans="1:39" ht="12" customHeight="1" x14ac:dyDescent="0.15">
      <c r="A227" s="5">
        <f t="shared" si="66"/>
        <v>0</v>
      </c>
      <c r="B227" s="5">
        <f t="shared" si="67"/>
        <v>0</v>
      </c>
      <c r="C227" s="14">
        <f t="shared" si="80"/>
        <v>31</v>
      </c>
      <c r="F227" s="241">
        <f>VLOOKUP(C227,Blad1!$A:$F,6,0)</f>
        <v>110</v>
      </c>
      <c r="G227" s="67" t="str">
        <f t="shared" si="68"/>
        <v/>
      </c>
      <c r="H227" s="4" t="str">
        <f>IF(G227="I",$K227,IF(G227="II",$K227-SUM(H$8:H226),IF(G227="III",$K227-SUM(H$8:H226),IF(G227="IV",$K227-SUM(H$8:H226),IF(G227="V",1-SUM(H$8:H226)," ")))))</f>
        <v xml:space="preserve"> </v>
      </c>
      <c r="I227" s="54"/>
      <c r="K227" s="1">
        <f>IF(C$4=0,0,(SUM(D$8:D227)/C$4))</f>
        <v>0</v>
      </c>
      <c r="L227" s="9" t="str">
        <f t="shared" si="70"/>
        <v xml:space="preserve"> </v>
      </c>
      <c r="N227" s="1" t="str">
        <f t="shared" si="71"/>
        <v xml:space="preserve"> </v>
      </c>
      <c r="P227" s="3" t="str">
        <f>IF(O227="Plus",$K227,IF(O227="Basis",$K227-SUM(P$8:P226),IF(O227="Breedte",$K227-SUM(P$8:P226),IF(O226="Breedte",1-SUM(P$8:P226)," "))))</f>
        <v xml:space="preserve"> </v>
      </c>
      <c r="Q227" s="57" t="str">
        <f t="shared" si="72"/>
        <v/>
      </c>
      <c r="R227" s="57"/>
      <c r="S227" s="12">
        <f t="shared" si="81"/>
        <v>31</v>
      </c>
      <c r="T227" s="18">
        <f t="shared" si="73"/>
        <v>0</v>
      </c>
      <c r="U227" s="12">
        <f>IF(C$4=0,0,IF(SUM(U$7:U226)=2,0,IF(Y227=U$6,IF(Y227=Y228,IF((Y226-Y227)&lt;=(Y229-Y228),2,0),IF(Y227=Y226,IF((Y225-Y226)&gt;(Y228-Y227),2,0),2)),0)))</f>
        <v>0</v>
      </c>
      <c r="V227" s="12">
        <f>IF(C$4=0,0,IF(SUM(V$7:V226)=1,0,IF(Z227=V$6,IF(Z227=Z228,IF((Z226-Z227)&lt;=(Z229-Z228),1,0),IF(Z227=Z226,IF((Z225-Z226)&gt;(Z228-Z227),1,0),1)),0)))</f>
        <v>0</v>
      </c>
      <c r="W227" s="12">
        <f>IF(C$4=0,0,IF(SUM(W$7:W226)=2,0,IF(AA227=W$6,IF(AA227=AA228,IF((AA226-AA227)&lt;=(AA229-AA228),2,0),IF(AA227=AA226,IF((AA225-AA226)&gt;(AA228-AA227),2,0),2)),0)))</f>
        <v>0</v>
      </c>
      <c r="X227" s="12">
        <f>IF(C$4=0,0,IF(SUM(X$7:X226)=2,0,IF(AB227=X$6,IF(AB227=AB228,IF((AB226-AB227)&lt;=(AB229-AB228),2,0),IF(AB227=AB226,IF((AB225-AB226)&gt;(AB228-AB227),2,0),2)),0)))</f>
        <v>0</v>
      </c>
      <c r="Y227" s="12">
        <f t="shared" si="74"/>
        <v>1</v>
      </c>
      <c r="Z227" s="12">
        <f t="shared" si="75"/>
        <v>1</v>
      </c>
      <c r="AA227" s="12">
        <f t="shared" si="76"/>
        <v>1</v>
      </c>
      <c r="AB227" s="12">
        <f t="shared" si="77"/>
        <v>1</v>
      </c>
      <c r="AD227" s="12">
        <f t="shared" si="82"/>
        <v>31</v>
      </c>
      <c r="AE227" s="18">
        <f t="shared" si="78"/>
        <v>0</v>
      </c>
      <c r="AF227" s="12">
        <f>IF(S$4=0,0,IF(SUM(AF$7:AF226)=2,0,IF(AJ227=AF$6,IF(AJ227=AJ228,IF((AJ226-AJ227)&lt;=(AJ229-AJ228),2,0),IF(AJ227=AJ226,IF((AJ225-AJ226)&gt;(AJ228-AJ227),2,0),2)),0)))</f>
        <v>0</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9"/>
        <v>1</v>
      </c>
      <c r="AK227" s="12">
        <f t="shared" si="83"/>
        <v>1</v>
      </c>
      <c r="AL227" s="12">
        <f t="shared" si="84"/>
        <v>1</v>
      </c>
      <c r="AM227" s="12">
        <f t="shared" si="85"/>
        <v>1</v>
      </c>
    </row>
    <row r="228" spans="1:39" ht="12" customHeight="1" x14ac:dyDescent="0.15">
      <c r="A228" s="5">
        <f t="shared" si="66"/>
        <v>0</v>
      </c>
      <c r="B228" s="5">
        <f t="shared" si="67"/>
        <v>0</v>
      </c>
      <c r="C228" s="14">
        <f t="shared" si="80"/>
        <v>30</v>
      </c>
      <c r="F228" s="241">
        <f>VLOOKUP(C228,Blad1!$A:$F,6,0)</f>
        <v>110</v>
      </c>
      <c r="G228" s="67" t="str">
        <f t="shared" si="68"/>
        <v/>
      </c>
      <c r="H228" s="4" t="str">
        <f>IF(G228="I",$K228,IF(G228="II",$K228-SUM(H$8:H227),IF(G228="III",$K228-SUM(H$8:H227),IF(G228="IV",$K228-SUM(H$8:H227),IF(G228="V",1-SUM(H$8:H227)," ")))))</f>
        <v xml:space="preserve"> </v>
      </c>
      <c r="I228" s="54"/>
      <c r="K228" s="1">
        <f>IF(C$4=0,0,(SUM(D$8:D228)/C$4))</f>
        <v>0</v>
      </c>
      <c r="L228" s="9" t="str">
        <f t="shared" si="70"/>
        <v xml:space="preserve"> </v>
      </c>
      <c r="N228" s="1" t="str">
        <f t="shared" si="71"/>
        <v xml:space="preserve"> </v>
      </c>
      <c r="P228" s="3" t="str">
        <f>IF(O228="Plus",$K228,IF(O228="Basis",$K228-SUM(P$8:P227),IF(O228="Breedte",$K228-SUM(P$8:P227),IF(O227="Breedte",1-SUM(P$8:P227)," "))))</f>
        <v xml:space="preserve"> </v>
      </c>
      <c r="Q228" s="57" t="str">
        <f t="shared" si="72"/>
        <v/>
      </c>
      <c r="R228" s="57"/>
      <c r="S228" s="12">
        <f t="shared" si="81"/>
        <v>30</v>
      </c>
      <c r="T228" s="18">
        <f t="shared" si="73"/>
        <v>0</v>
      </c>
      <c r="U228" s="12">
        <f>IF(C$4=0,0,IF(SUM(U$7:U227)=2,0,IF(Y228=U$6,IF(Y228=Y229,IF((Y227-Y228)&lt;=(Y230-Y229),2,0),IF(Y228=Y227,IF((Y226-Y227)&gt;(Y229-Y228),2,0),2)),0)))</f>
        <v>0</v>
      </c>
      <c r="V228" s="12">
        <f>IF(C$4=0,0,IF(SUM(V$7:V227)=1,0,IF(Z228=V$6,IF(Z228=Z229,IF((Z227-Z228)&lt;=(Z230-Z229),1,0),IF(Z228=Z227,IF((Z226-Z227)&gt;(Z229-Z228),1,0),1)),0)))</f>
        <v>0</v>
      </c>
      <c r="W228" s="12">
        <f>IF(C$4=0,0,IF(SUM(W$7:W227)=2,0,IF(AA228=W$6,IF(AA228=AA229,IF((AA227-AA228)&lt;=(AA230-AA229),2,0),IF(AA228=AA227,IF((AA226-AA227)&gt;(AA229-AA228),2,0),2)),0)))</f>
        <v>0</v>
      </c>
      <c r="X228" s="12">
        <f>IF(C$4=0,0,IF(SUM(X$7:X227)=2,0,IF(AB228=X$6,IF(AB228=AB229,IF((AB227-AB228)&lt;=(AB230-AB229),2,0),IF(AB228=AB227,IF((AB226-AB227)&gt;(AB229-AB228),2,0),2)),0)))</f>
        <v>0</v>
      </c>
      <c r="Y228" s="12">
        <f t="shared" si="74"/>
        <v>1</v>
      </c>
      <c r="Z228" s="12">
        <f t="shared" si="75"/>
        <v>1</v>
      </c>
      <c r="AA228" s="12">
        <f t="shared" si="76"/>
        <v>1</v>
      </c>
      <c r="AB228" s="12">
        <f t="shared" si="77"/>
        <v>1</v>
      </c>
      <c r="AD228" s="12">
        <f t="shared" si="82"/>
        <v>30</v>
      </c>
      <c r="AE228" s="18">
        <f t="shared" si="78"/>
        <v>0</v>
      </c>
      <c r="AF228" s="12">
        <f>IF(S$4=0,0,IF(SUM(AF$7:AF227)=2,0,IF(AJ228=AF$6,IF(AJ228=AJ229,IF((AJ227-AJ228)&lt;=(AJ230-AJ229),2,0),IF(AJ228=AJ227,IF((AJ226-AJ227)&gt;(AJ229-AJ228),2,0),2)),0)))</f>
        <v>0</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9"/>
        <v>1</v>
      </c>
      <c r="AK228" s="12">
        <f t="shared" si="83"/>
        <v>1</v>
      </c>
      <c r="AL228" s="12">
        <f t="shared" si="84"/>
        <v>1</v>
      </c>
      <c r="AM228" s="12">
        <f t="shared" si="85"/>
        <v>1</v>
      </c>
    </row>
    <row r="229" spans="1:39" ht="12" customHeight="1" x14ac:dyDescent="0.15">
      <c r="A229" s="5">
        <f t="shared" si="66"/>
        <v>0</v>
      </c>
      <c r="B229" s="5">
        <f t="shared" si="67"/>
        <v>0</v>
      </c>
      <c r="C229" s="14">
        <f t="shared" si="80"/>
        <v>29</v>
      </c>
      <c r="F229" s="241">
        <f>VLOOKUP(C229,Blad1!$A:$F,6,0)</f>
        <v>110</v>
      </c>
      <c r="G229" s="67" t="str">
        <f t="shared" si="68"/>
        <v/>
      </c>
      <c r="H229" s="4" t="str">
        <f>IF(G229="I",$K229,IF(G229="II",$K229-SUM(H$8:H228),IF(G229="III",$K229-SUM(H$8:H228),IF(G229="IV",$K229-SUM(H$8:H228),IF(G229="V",1-SUM(H$8:H228)," ")))))</f>
        <v xml:space="preserve"> </v>
      </c>
      <c r="I229" s="54"/>
      <c r="K229" s="1">
        <f>IF(C$4=0,0,(SUM(D$8:D229)/C$4))</f>
        <v>0</v>
      </c>
      <c r="L229" s="9" t="str">
        <f t="shared" si="70"/>
        <v xml:space="preserve"> </v>
      </c>
      <c r="N229" s="1" t="str">
        <f t="shared" si="71"/>
        <v xml:space="preserve"> </v>
      </c>
      <c r="P229" s="3" t="str">
        <f>IF(O229="Plus",$K229,IF(O229="Basis",$K229-SUM(P$8:P228),IF(O229="Breedte",$K229-SUM(P$8:P228),IF(O228="Breedte",1-SUM(P$8:P228)," "))))</f>
        <v xml:space="preserve"> </v>
      </c>
      <c r="Q229" s="57" t="str">
        <f t="shared" si="72"/>
        <v/>
      </c>
      <c r="R229" s="57"/>
      <c r="S229" s="12">
        <f t="shared" si="81"/>
        <v>29</v>
      </c>
      <c r="T229" s="18">
        <f t="shared" si="73"/>
        <v>0</v>
      </c>
      <c r="U229" s="12">
        <f>IF(C$4=0,0,IF(SUM(U$7:U228)=2,0,IF(Y229=U$6,IF(Y229=Y230,IF((Y228-Y229)&lt;=(Y231-Y230),2,0),IF(Y229=Y228,IF((Y227-Y228)&gt;(Y230-Y229),2,0),2)),0)))</f>
        <v>0</v>
      </c>
      <c r="V229" s="12">
        <f>IF(C$4=0,0,IF(SUM(V$7:V228)=1,0,IF(Z229=V$6,IF(Z229=Z230,IF((Z228-Z229)&lt;=(Z231-Z230),1,0),IF(Z229=Z228,IF((Z227-Z228)&gt;(Z230-Z229),1,0),1)),0)))</f>
        <v>0</v>
      </c>
      <c r="W229" s="12">
        <f>IF(C$4=0,0,IF(SUM(W$7:W228)=2,0,IF(AA229=W$6,IF(AA229=AA230,IF((AA228-AA229)&lt;=(AA231-AA230),2,0),IF(AA229=AA228,IF((AA227-AA228)&gt;(AA230-AA229),2,0),2)),0)))</f>
        <v>0</v>
      </c>
      <c r="X229" s="12">
        <f>IF(C$4=0,0,IF(SUM(X$7:X228)=2,0,IF(AB229=X$6,IF(AB229=AB230,IF((AB228-AB229)&lt;=(AB231-AB230),2,0),IF(AB229=AB228,IF((AB227-AB228)&gt;(AB230-AB229),2,0),2)),0)))</f>
        <v>0</v>
      </c>
      <c r="Y229" s="12">
        <f t="shared" si="74"/>
        <v>1</v>
      </c>
      <c r="Z229" s="12">
        <f t="shared" si="75"/>
        <v>1</v>
      </c>
      <c r="AA229" s="12">
        <f t="shared" si="76"/>
        <v>1</v>
      </c>
      <c r="AB229" s="12">
        <f t="shared" si="77"/>
        <v>1</v>
      </c>
      <c r="AD229" s="12">
        <f t="shared" si="82"/>
        <v>29</v>
      </c>
      <c r="AE229" s="18">
        <f t="shared" si="78"/>
        <v>0</v>
      </c>
      <c r="AF229" s="12">
        <f>IF(S$4=0,0,IF(SUM(AF$7:AF228)=2,0,IF(AJ229=AF$6,IF(AJ229=AJ230,IF((AJ228-AJ229)&lt;=(AJ231-AJ230),2,0),IF(AJ229=AJ228,IF((AJ227-AJ228)&gt;(AJ230-AJ229),2,0),2)),0)))</f>
        <v>0</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9"/>
        <v>1</v>
      </c>
      <c r="AK229" s="12">
        <f t="shared" si="83"/>
        <v>1</v>
      </c>
      <c r="AL229" s="12">
        <f t="shared" si="84"/>
        <v>1</v>
      </c>
      <c r="AM229" s="12">
        <f t="shared" si="85"/>
        <v>1</v>
      </c>
    </row>
    <row r="230" spans="1:39" ht="12" customHeight="1" x14ac:dyDescent="0.15">
      <c r="A230" s="5">
        <f t="shared" si="66"/>
        <v>0</v>
      </c>
      <c r="B230" s="5">
        <f t="shared" si="67"/>
        <v>0</v>
      </c>
      <c r="C230" s="14">
        <f t="shared" si="80"/>
        <v>28</v>
      </c>
      <c r="F230" s="241">
        <f>VLOOKUP(C230,Blad1!$A:$F,6,0)</f>
        <v>110</v>
      </c>
      <c r="G230" s="67" t="str">
        <f t="shared" si="68"/>
        <v/>
      </c>
      <c r="H230" s="4" t="str">
        <f>IF(G230="I",$K230,IF(G230="II",$K230-SUM(H$8:H229),IF(G230="III",$K230-SUM(H$8:H229),IF(G230="IV",$K230-SUM(H$8:H229),IF(G230="V",1-SUM(H$8:H229)," ")))))</f>
        <v xml:space="preserve"> </v>
      </c>
      <c r="I230" s="54"/>
      <c r="K230" s="1">
        <f>IF(C$4=0,0,(SUM(D$8:D230)/C$4))</f>
        <v>0</v>
      </c>
      <c r="L230" s="9" t="str">
        <f t="shared" si="70"/>
        <v xml:space="preserve"> </v>
      </c>
      <c r="N230" s="1" t="str">
        <f t="shared" si="71"/>
        <v xml:space="preserve"> </v>
      </c>
      <c r="P230" s="3" t="str">
        <f>IF(O230="Plus",$K230,IF(O230="Basis",$K230-SUM(P$8:P229),IF(O230="Breedte",$K230-SUM(P$8:P229),IF(O229="Breedte",1-SUM(P$8:P229)," "))))</f>
        <v xml:space="preserve"> </v>
      </c>
      <c r="Q230" s="57" t="str">
        <f t="shared" si="72"/>
        <v/>
      </c>
      <c r="R230" s="57"/>
      <c r="S230" s="12">
        <f t="shared" si="81"/>
        <v>28</v>
      </c>
      <c r="T230" s="18">
        <f t="shared" si="73"/>
        <v>0</v>
      </c>
      <c r="U230" s="12">
        <f>IF(C$4=0,0,IF(SUM(U$7:U229)=2,0,IF(Y230=U$6,IF(Y230=Y231,IF((Y229-Y230)&lt;=(Y232-Y231),2,0),IF(Y230=Y229,IF((Y228-Y229)&gt;(Y231-Y230),2,0),2)),0)))</f>
        <v>0</v>
      </c>
      <c r="V230" s="12">
        <f>IF(C$4=0,0,IF(SUM(V$7:V229)=1,0,IF(Z230=V$6,IF(Z230=Z231,IF((Z229-Z230)&lt;=(Z232-Z231),1,0),IF(Z230=Z229,IF((Z228-Z229)&gt;(Z231-Z230),1,0),1)),0)))</f>
        <v>0</v>
      </c>
      <c r="W230" s="12">
        <f>IF(C$4=0,0,IF(SUM(W$7:W229)=2,0,IF(AA230=W$6,IF(AA230=AA231,IF((AA229-AA230)&lt;=(AA232-AA231),2,0),IF(AA230=AA229,IF((AA228-AA229)&gt;(AA231-AA230),2,0),2)),0)))</f>
        <v>0</v>
      </c>
      <c r="X230" s="12">
        <f>IF(C$4=0,0,IF(SUM(X$7:X229)=2,0,IF(AB230=X$6,IF(AB230=AB231,IF((AB229-AB230)&lt;=(AB232-AB231),2,0),IF(AB230=AB229,IF((AB228-AB229)&gt;(AB231-AB230),2,0),2)),0)))</f>
        <v>0</v>
      </c>
      <c r="Y230" s="12">
        <f t="shared" si="74"/>
        <v>1</v>
      </c>
      <c r="Z230" s="12">
        <f t="shared" si="75"/>
        <v>1</v>
      </c>
      <c r="AA230" s="12">
        <f t="shared" si="76"/>
        <v>1</v>
      </c>
      <c r="AB230" s="12">
        <f t="shared" si="77"/>
        <v>1</v>
      </c>
      <c r="AD230" s="12">
        <f t="shared" si="82"/>
        <v>28</v>
      </c>
      <c r="AE230" s="18">
        <f t="shared" si="78"/>
        <v>0</v>
      </c>
      <c r="AF230" s="12">
        <f>IF(S$4=0,0,IF(SUM(AF$7:AF229)=2,0,IF(AJ230=AF$6,IF(AJ230=AJ231,IF((AJ229-AJ230)&lt;=(AJ232-AJ231),2,0),IF(AJ230=AJ229,IF((AJ228-AJ229)&gt;(AJ231-AJ230),2,0),2)),0)))</f>
        <v>0</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9"/>
        <v>1</v>
      </c>
      <c r="AK230" s="12">
        <f t="shared" si="83"/>
        <v>1</v>
      </c>
      <c r="AL230" s="12">
        <f t="shared" si="84"/>
        <v>1</v>
      </c>
      <c r="AM230" s="12">
        <f t="shared" si="85"/>
        <v>1</v>
      </c>
    </row>
    <row r="231" spans="1:39" ht="12" customHeight="1" x14ac:dyDescent="0.15">
      <c r="A231" s="5">
        <f t="shared" si="66"/>
        <v>0</v>
      </c>
      <c r="B231" s="5">
        <f t="shared" si="67"/>
        <v>0</v>
      </c>
      <c r="C231" s="14">
        <f t="shared" si="80"/>
        <v>27</v>
      </c>
      <c r="F231" s="241">
        <f>VLOOKUP(C231,Blad1!$A:$F,6,0)</f>
        <v>110</v>
      </c>
      <c r="G231" s="67" t="str">
        <f t="shared" si="68"/>
        <v/>
      </c>
      <c r="H231" s="4" t="str">
        <f>IF(G231="I",$K231,IF(G231="II",$K231-SUM(H$8:H230),IF(G231="III",$K231-SUM(H$8:H230),IF(G231="IV",$K231-SUM(H$8:H230),IF(G231="V",1-SUM(H$8:H230)," ")))))</f>
        <v xml:space="preserve"> </v>
      </c>
      <c r="I231" s="54"/>
      <c r="K231" s="1">
        <f>IF(C$4=0,0,(SUM(D$8:D231)/C$4))</f>
        <v>0</v>
      </c>
      <c r="L231" s="9" t="str">
        <f t="shared" si="70"/>
        <v xml:space="preserve"> </v>
      </c>
      <c r="N231" s="1" t="str">
        <f t="shared" si="71"/>
        <v xml:space="preserve"> </v>
      </c>
      <c r="P231" s="3" t="str">
        <f>IF(O231="Plus",$K231,IF(O231="Basis",$K231-SUM(P$8:P230),IF(O231="Breedte",$K231-SUM(P$8:P230),IF(O230="Breedte",1-SUM(P$8:P230)," "))))</f>
        <v xml:space="preserve"> </v>
      </c>
      <c r="Q231" s="57" t="str">
        <f t="shared" si="72"/>
        <v/>
      </c>
      <c r="R231" s="57"/>
      <c r="S231" s="12">
        <f t="shared" si="81"/>
        <v>27</v>
      </c>
      <c r="T231" s="18">
        <f t="shared" si="73"/>
        <v>0</v>
      </c>
      <c r="U231" s="12">
        <f>IF(C$4=0,0,IF(SUM(U$7:U230)=2,0,IF(Y231=U$6,IF(Y231=Y232,IF((Y230-Y231)&lt;=(Y233-Y232),2,0),IF(Y231=Y230,IF((Y229-Y230)&gt;(Y232-Y231),2,0),2)),0)))</f>
        <v>0</v>
      </c>
      <c r="V231" s="12">
        <f>IF(C$4=0,0,IF(SUM(V$7:V230)=1,0,IF(Z231=V$6,IF(Z231=Z232,IF((Z230-Z231)&lt;=(Z233-Z232),1,0),IF(Z231=Z230,IF((Z229-Z230)&gt;(Z232-Z231),1,0),1)),0)))</f>
        <v>0</v>
      </c>
      <c r="W231" s="12">
        <f>IF(C$4=0,0,IF(SUM(W$7:W230)=2,0,IF(AA231=W$6,IF(AA231=AA232,IF((AA230-AA231)&lt;=(AA233-AA232),2,0),IF(AA231=AA230,IF((AA229-AA230)&gt;(AA232-AA231),2,0),2)),0)))</f>
        <v>0</v>
      </c>
      <c r="X231" s="12">
        <f>IF(C$4=0,0,IF(SUM(X$7:X230)=2,0,IF(AB231=X$6,IF(AB231=AB232,IF((AB230-AB231)&lt;=(AB233-AB232),2,0),IF(AB231=AB230,IF((AB229-AB230)&gt;(AB232-AB231),2,0),2)),0)))</f>
        <v>0</v>
      </c>
      <c r="Y231" s="12">
        <f t="shared" si="74"/>
        <v>1</v>
      </c>
      <c r="Z231" s="12">
        <f t="shared" si="75"/>
        <v>1</v>
      </c>
      <c r="AA231" s="12">
        <f t="shared" si="76"/>
        <v>1</v>
      </c>
      <c r="AB231" s="12">
        <f t="shared" si="77"/>
        <v>1</v>
      </c>
      <c r="AD231" s="12">
        <f t="shared" si="82"/>
        <v>27</v>
      </c>
      <c r="AE231" s="18">
        <f t="shared" si="78"/>
        <v>0</v>
      </c>
      <c r="AF231" s="12">
        <f>IF(S$4=0,0,IF(SUM(AF$7:AF230)=2,0,IF(AJ231=AF$6,IF(AJ231=AJ232,IF((AJ230-AJ231)&lt;=(AJ233-AJ232),2,0),IF(AJ231=AJ230,IF((AJ229-AJ230)&gt;(AJ232-AJ231),2,0),2)),0)))</f>
        <v>0</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9"/>
        <v>1</v>
      </c>
      <c r="AK231" s="12">
        <f t="shared" si="83"/>
        <v>1</v>
      </c>
      <c r="AL231" s="12">
        <f t="shared" si="84"/>
        <v>1</v>
      </c>
      <c r="AM231" s="12">
        <f t="shared" si="85"/>
        <v>1</v>
      </c>
    </row>
    <row r="232" spans="1:39" ht="12" customHeight="1" x14ac:dyDescent="0.15">
      <c r="A232" s="5">
        <f t="shared" si="66"/>
        <v>0</v>
      </c>
      <c r="B232" s="5">
        <f t="shared" si="67"/>
        <v>0</v>
      </c>
      <c r="C232" s="14">
        <f t="shared" si="80"/>
        <v>26</v>
      </c>
      <c r="F232" s="241">
        <f>VLOOKUP(C232,Blad1!$A:$F,6,0)</f>
        <v>110</v>
      </c>
      <c r="G232" s="67" t="str">
        <f t="shared" si="68"/>
        <v/>
      </c>
      <c r="H232" s="4" t="str">
        <f>IF(G232="I",$K232,IF(G232="II",$K232-SUM(H$8:H231),IF(G232="III",$K232-SUM(H$8:H231),IF(G232="IV",$K232-SUM(H$8:H231),IF(G232="V",1-SUM(H$8:H231)," ")))))</f>
        <v xml:space="preserve"> </v>
      </c>
      <c r="I232" s="54"/>
      <c r="K232" s="1">
        <f>IF(C$4=0,0,(SUM(D$8:D232)/C$4))</f>
        <v>0</v>
      </c>
      <c r="L232" s="9" t="str">
        <f t="shared" si="70"/>
        <v xml:space="preserve"> </v>
      </c>
      <c r="N232" s="1" t="str">
        <f t="shared" si="71"/>
        <v xml:space="preserve"> </v>
      </c>
      <c r="P232" s="3" t="str">
        <f>IF(O232="Plus",$K232,IF(O232="Basis",$K232-SUM(P$8:P231),IF(O232="Breedte",$K232-SUM(P$8:P231),IF(O231="Breedte",1-SUM(P$8:P231)," "))))</f>
        <v xml:space="preserve"> </v>
      </c>
      <c r="Q232" s="57" t="str">
        <f t="shared" si="72"/>
        <v/>
      </c>
      <c r="R232" s="57"/>
      <c r="S232" s="12">
        <f t="shared" si="81"/>
        <v>26</v>
      </c>
      <c r="T232" s="18">
        <f t="shared" si="73"/>
        <v>0</v>
      </c>
      <c r="U232" s="12">
        <f>IF(C$4=0,0,IF(SUM(U$7:U231)=2,0,IF(Y232=U$6,IF(Y232=Y233,IF((Y231-Y232)&lt;=(Y234-Y233),2,0),IF(Y232=Y231,IF((Y230-Y231)&gt;(Y233-Y232),2,0),2)),0)))</f>
        <v>0</v>
      </c>
      <c r="V232" s="12">
        <f>IF(C$4=0,0,IF(SUM(V$7:V231)=1,0,IF(Z232=V$6,IF(Z232=Z233,IF((Z231-Z232)&lt;=(Z234-Z233),1,0),IF(Z232=Z231,IF((Z230-Z231)&gt;(Z233-Z232),1,0),1)),0)))</f>
        <v>0</v>
      </c>
      <c r="W232" s="12">
        <f>IF(C$4=0,0,IF(SUM(W$7:W231)=2,0,IF(AA232=W$6,IF(AA232=AA233,IF((AA231-AA232)&lt;=(AA234-AA233),2,0),IF(AA232=AA231,IF((AA230-AA231)&gt;(AA233-AA232),2,0),2)),0)))</f>
        <v>0</v>
      </c>
      <c r="X232" s="12">
        <f>IF(C$4=0,0,IF(SUM(X$7:X231)=2,0,IF(AB232=X$6,IF(AB232=AB233,IF((AB231-AB232)&lt;=(AB234-AB233),2,0),IF(AB232=AB231,IF((AB230-AB231)&gt;(AB233-AB232),2,0),2)),0)))</f>
        <v>0</v>
      </c>
      <c r="Y232" s="12">
        <f t="shared" si="74"/>
        <v>1</v>
      </c>
      <c r="Z232" s="12">
        <f t="shared" si="75"/>
        <v>1</v>
      </c>
      <c r="AA232" s="12">
        <f t="shared" si="76"/>
        <v>1</v>
      </c>
      <c r="AB232" s="12">
        <f t="shared" si="77"/>
        <v>1</v>
      </c>
      <c r="AD232" s="12">
        <f t="shared" si="82"/>
        <v>26</v>
      </c>
      <c r="AE232" s="18">
        <f t="shared" si="78"/>
        <v>0</v>
      </c>
      <c r="AF232" s="12">
        <f>IF(S$4=0,0,IF(SUM(AF$7:AF231)=2,0,IF(AJ232=AF$6,IF(AJ232=AJ233,IF((AJ231-AJ232)&lt;=(AJ234-AJ233),2,0),IF(AJ232=AJ231,IF((AJ230-AJ231)&gt;(AJ233-AJ232),2,0),2)),0)))</f>
        <v>0</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9"/>
        <v>1</v>
      </c>
      <c r="AK232" s="12">
        <f t="shared" si="83"/>
        <v>1</v>
      </c>
      <c r="AL232" s="12">
        <f t="shared" si="84"/>
        <v>1</v>
      </c>
      <c r="AM232" s="12">
        <f t="shared" si="85"/>
        <v>1</v>
      </c>
    </row>
    <row r="233" spans="1:39" ht="12" customHeight="1" x14ac:dyDescent="0.15">
      <c r="A233" s="5">
        <f t="shared" si="66"/>
        <v>0</v>
      </c>
      <c r="B233" s="5">
        <f t="shared" si="67"/>
        <v>0</v>
      </c>
      <c r="C233" s="14">
        <f t="shared" si="80"/>
        <v>25</v>
      </c>
      <c r="F233" s="241">
        <f>VLOOKUP(C233,Blad1!$A:$F,6,0)</f>
        <v>110</v>
      </c>
      <c r="G233" s="67" t="str">
        <f t="shared" si="68"/>
        <v/>
      </c>
      <c r="H233" s="4" t="str">
        <f>IF(G233="I",$K233,IF(G233="II",$K233-SUM(H$8:H232),IF(G233="III",$K233-SUM(H$8:H232),IF(G233="IV",$K233-SUM(H$8:H232),IF(G233="V",1-SUM(H$8:H232)," ")))))</f>
        <v xml:space="preserve"> </v>
      </c>
      <c r="I233" s="54"/>
      <c r="K233" s="1">
        <f>IF(C$4=0,0,(SUM(D$8:D233)/C$4))</f>
        <v>0</v>
      </c>
      <c r="L233" s="9" t="str">
        <f t="shared" si="70"/>
        <v xml:space="preserve"> </v>
      </c>
      <c r="N233" s="1" t="str">
        <f t="shared" si="71"/>
        <v xml:space="preserve"> </v>
      </c>
      <c r="P233" s="3" t="str">
        <f>IF(O233="Plus",$K233,IF(O233="Basis",$K233-SUM(P$8:P232),IF(O233="Breedte",$K233-SUM(P$8:P232),IF(O232="Breedte",1-SUM(P$8:P232)," "))))</f>
        <v xml:space="preserve"> </v>
      </c>
      <c r="Q233" s="57" t="str">
        <f t="shared" si="72"/>
        <v/>
      </c>
      <c r="R233" s="57"/>
      <c r="S233" s="12">
        <f t="shared" si="81"/>
        <v>25</v>
      </c>
      <c r="T233" s="18">
        <f t="shared" si="73"/>
        <v>0</v>
      </c>
      <c r="U233" s="12">
        <f>IF(C$4=0,0,IF(SUM(U$7:U232)=2,0,IF(Y233=U$6,IF(Y233=Y234,IF((Y232-Y233)&lt;=(Y235-Y234),2,0),IF(Y233=Y232,IF((Y231-Y232)&gt;(Y234-Y233),2,0),2)),0)))</f>
        <v>0</v>
      </c>
      <c r="V233" s="12">
        <f>IF(C$4=0,0,IF(SUM(V$7:V232)=1,0,IF(Z233=V$6,IF(Z233=Z234,IF((Z232-Z233)&lt;=(Z235-Z234),1,0),IF(Z233=Z232,IF((Z231-Z232)&gt;(Z234-Z233),1,0),1)),0)))</f>
        <v>0</v>
      </c>
      <c r="W233" s="12">
        <f>IF(C$4=0,0,IF(SUM(W$7:W232)=2,0,IF(AA233=W$6,IF(AA233=AA234,IF((AA232-AA233)&lt;=(AA235-AA234),2,0),IF(AA233=AA232,IF((AA231-AA232)&gt;(AA234-AA233),2,0),2)),0)))</f>
        <v>0</v>
      </c>
      <c r="X233" s="12">
        <f>IF(C$4=0,0,IF(SUM(X$7:X232)=2,0,IF(AB233=X$6,IF(AB233=AB234,IF((AB232-AB233)&lt;=(AB235-AB234),2,0),IF(AB233=AB232,IF((AB231-AB232)&gt;(AB234-AB233),2,0),2)),0)))</f>
        <v>0</v>
      </c>
      <c r="Y233" s="12">
        <f t="shared" si="74"/>
        <v>1</v>
      </c>
      <c r="Z233" s="12">
        <f t="shared" si="75"/>
        <v>1</v>
      </c>
      <c r="AA233" s="12">
        <f t="shared" si="76"/>
        <v>1</v>
      </c>
      <c r="AB233" s="12">
        <f t="shared" si="77"/>
        <v>1</v>
      </c>
      <c r="AD233" s="12">
        <f t="shared" si="82"/>
        <v>25</v>
      </c>
      <c r="AE233" s="18">
        <f t="shared" si="78"/>
        <v>0</v>
      </c>
      <c r="AF233" s="12">
        <f>IF(S$4=0,0,IF(SUM(AF$7:AF232)=2,0,IF(AJ233=AF$6,IF(AJ233=AJ234,IF((AJ232-AJ233)&lt;=(AJ235-AJ234),2,0),IF(AJ233=AJ232,IF((AJ231-AJ232)&gt;(AJ234-AJ233),2,0),2)),0)))</f>
        <v>0</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9"/>
        <v>1</v>
      </c>
      <c r="AK233" s="12">
        <f t="shared" si="83"/>
        <v>1</v>
      </c>
      <c r="AL233" s="12">
        <f t="shared" si="84"/>
        <v>1</v>
      </c>
      <c r="AM233" s="12">
        <f t="shared" si="85"/>
        <v>1</v>
      </c>
    </row>
    <row r="234" spans="1:39" ht="12" customHeight="1" x14ac:dyDescent="0.15">
      <c r="A234" s="5">
        <f t="shared" si="66"/>
        <v>0</v>
      </c>
      <c r="B234" s="5">
        <f t="shared" si="67"/>
        <v>0</v>
      </c>
      <c r="C234" s="14">
        <f t="shared" si="80"/>
        <v>24</v>
      </c>
      <c r="F234" s="241">
        <f>VLOOKUP(C234,Blad1!$A:$F,6,0)</f>
        <v>110</v>
      </c>
      <c r="G234" s="67" t="str">
        <f t="shared" si="68"/>
        <v/>
      </c>
      <c r="H234" s="4" t="str">
        <f>IF(G234="I",$K234,IF(G234="II",$K234-SUM(H$8:H233),IF(G234="III",$K234-SUM(H$8:H233),IF(G234="IV",$K234-SUM(H$8:H233),IF(G234="V",1-SUM(H$8:H233)," ")))))</f>
        <v xml:space="preserve"> </v>
      </c>
      <c r="I234" s="54"/>
      <c r="K234" s="1">
        <f>IF(C$4=0,0,(SUM(D$8:D234)/C$4))</f>
        <v>0</v>
      </c>
      <c r="L234" s="9" t="str">
        <f t="shared" si="70"/>
        <v xml:space="preserve"> </v>
      </c>
      <c r="N234" s="1" t="str">
        <f t="shared" si="71"/>
        <v xml:space="preserve"> </v>
      </c>
      <c r="P234" s="3" t="str">
        <f>IF(O234="Plus",$K234,IF(O234="Basis",$K234-SUM(P$8:P233),IF(O234="Breedte",$K234-SUM(P$8:P233),IF(O233="Breedte",1-SUM(P$8:P233)," "))))</f>
        <v xml:space="preserve"> </v>
      </c>
      <c r="Q234" s="57" t="str">
        <f t="shared" si="72"/>
        <v/>
      </c>
      <c r="R234" s="57"/>
      <c r="S234" s="12">
        <f t="shared" si="81"/>
        <v>24</v>
      </c>
      <c r="T234" s="18">
        <f t="shared" si="73"/>
        <v>0</v>
      </c>
      <c r="U234" s="12">
        <f>IF(C$4=0,0,IF(SUM(U$7:U233)=2,0,IF(Y234=U$6,IF(Y234=Y235,IF((Y233-Y234)&lt;=(Y236-Y235),2,0),IF(Y234=Y233,IF((Y232-Y233)&gt;(Y235-Y234),2,0),2)),0)))</f>
        <v>0</v>
      </c>
      <c r="V234" s="12">
        <f>IF(C$4=0,0,IF(SUM(V$7:V233)=1,0,IF(Z234=V$6,IF(Z234=Z235,IF((Z233-Z234)&lt;=(Z236-Z235),1,0),IF(Z234=Z233,IF((Z232-Z233)&gt;(Z235-Z234),1,0),1)),0)))</f>
        <v>0</v>
      </c>
      <c r="W234" s="12">
        <f>IF(C$4=0,0,IF(SUM(W$7:W233)=2,0,IF(AA234=W$6,IF(AA234=AA235,IF((AA233-AA234)&lt;=(AA236-AA235),2,0),IF(AA234=AA233,IF((AA232-AA233)&gt;(AA235-AA234),2,0),2)),0)))</f>
        <v>0</v>
      </c>
      <c r="X234" s="12">
        <f>IF(C$4=0,0,IF(SUM(X$7:X233)=2,0,IF(AB234=X$6,IF(AB234=AB235,IF((AB233-AB234)&lt;=(AB236-AB235),2,0),IF(AB234=AB233,IF((AB232-AB233)&gt;(AB235-AB234),2,0),2)),0)))</f>
        <v>0</v>
      </c>
      <c r="Y234" s="12">
        <f t="shared" si="74"/>
        <v>1</v>
      </c>
      <c r="Z234" s="12">
        <f t="shared" si="75"/>
        <v>1</v>
      </c>
      <c r="AA234" s="12">
        <f t="shared" si="76"/>
        <v>1</v>
      </c>
      <c r="AB234" s="12">
        <f t="shared" si="77"/>
        <v>1</v>
      </c>
      <c r="AD234" s="12">
        <f t="shared" si="82"/>
        <v>24</v>
      </c>
      <c r="AE234" s="18">
        <f t="shared" si="78"/>
        <v>0</v>
      </c>
      <c r="AF234" s="12">
        <f>IF(S$4=0,0,IF(SUM(AF$7:AF233)=2,0,IF(AJ234=AF$6,IF(AJ234=AJ235,IF((AJ233-AJ234)&lt;=(AJ236-AJ235),2,0),IF(AJ234=AJ233,IF((AJ232-AJ233)&gt;(AJ235-AJ234),2,0),2)),0)))</f>
        <v>0</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9"/>
        <v>1</v>
      </c>
      <c r="AK234" s="12">
        <f t="shared" si="83"/>
        <v>1</v>
      </c>
      <c r="AL234" s="12">
        <f t="shared" si="84"/>
        <v>1</v>
      </c>
      <c r="AM234" s="12">
        <f t="shared" si="85"/>
        <v>1</v>
      </c>
    </row>
    <row r="235" spans="1:39" ht="12" customHeight="1" x14ac:dyDescent="0.15">
      <c r="A235" s="5">
        <f t="shared" si="66"/>
        <v>0</v>
      </c>
      <c r="B235" s="5">
        <f t="shared" si="67"/>
        <v>0</v>
      </c>
      <c r="C235" s="14">
        <f t="shared" si="80"/>
        <v>23</v>
      </c>
      <c r="F235" s="241">
        <f>VLOOKUP(C235,Blad1!$A:$F,6,0)</f>
        <v>110</v>
      </c>
      <c r="G235" s="67" t="str">
        <f t="shared" si="68"/>
        <v/>
      </c>
      <c r="H235" s="4" t="str">
        <f>IF(G235="I",$K235,IF(G235="II",$K235-SUM(H$8:H234),IF(G235="III",$K235-SUM(H$8:H234),IF(G235="IV",$K235-SUM(H$8:H234),IF(G235="V",1-SUM(H$8:H234)," ")))))</f>
        <v xml:space="preserve"> </v>
      </c>
      <c r="I235" s="54"/>
      <c r="K235" s="1">
        <f>IF(C$4=0,0,(SUM(D$8:D235)/C$4))</f>
        <v>0</v>
      </c>
      <c r="L235" s="9" t="str">
        <f t="shared" si="70"/>
        <v xml:space="preserve"> </v>
      </c>
      <c r="N235" s="1" t="str">
        <f t="shared" si="71"/>
        <v xml:space="preserve"> </v>
      </c>
      <c r="P235" s="3" t="str">
        <f>IF(O235="Plus",$K235,IF(O235="Basis",$K235-SUM(P$8:P234),IF(O235="Breedte",$K235-SUM(P$8:P234),IF(O234="Breedte",1-SUM(P$8:P234)," "))))</f>
        <v xml:space="preserve"> </v>
      </c>
      <c r="Q235" s="57" t="str">
        <f t="shared" si="72"/>
        <v/>
      </c>
      <c r="R235" s="57"/>
      <c r="S235" s="12">
        <f t="shared" si="81"/>
        <v>23</v>
      </c>
      <c r="T235" s="18">
        <f t="shared" si="73"/>
        <v>0</v>
      </c>
      <c r="U235" s="12">
        <f>IF(C$4=0,0,IF(SUM(U$7:U234)=2,0,IF(Y235=U$6,IF(Y235=Y236,IF((Y234-Y235)&lt;=(Y237-Y236),2,0),IF(Y235=Y234,IF((Y233-Y234)&gt;(Y236-Y235),2,0),2)),0)))</f>
        <v>0</v>
      </c>
      <c r="V235" s="12">
        <f>IF(C$4=0,0,IF(SUM(V$7:V234)=1,0,IF(Z235=V$6,IF(Z235=Z236,IF((Z234-Z235)&lt;=(Z237-Z236),1,0),IF(Z235=Z234,IF((Z233-Z234)&gt;(Z236-Z235),1,0),1)),0)))</f>
        <v>0</v>
      </c>
      <c r="W235" s="12">
        <f>IF(C$4=0,0,IF(SUM(W$7:W234)=2,0,IF(AA235=W$6,IF(AA235=AA236,IF((AA234-AA235)&lt;=(AA237-AA236),2,0),IF(AA235=AA234,IF((AA233-AA234)&gt;(AA236-AA235),2,0),2)),0)))</f>
        <v>0</v>
      </c>
      <c r="X235" s="12">
        <f>IF(C$4=0,0,IF(SUM(X$7:X234)=2,0,IF(AB235=X$6,IF(AB235=AB236,IF((AB234-AB235)&lt;=(AB237-AB236),2,0),IF(AB235=AB234,IF((AB233-AB234)&gt;(AB236-AB235),2,0),2)),0)))</f>
        <v>0</v>
      </c>
      <c r="Y235" s="12">
        <f t="shared" si="74"/>
        <v>1</v>
      </c>
      <c r="Z235" s="12">
        <f t="shared" si="75"/>
        <v>1</v>
      </c>
      <c r="AA235" s="12">
        <f t="shared" si="76"/>
        <v>1</v>
      </c>
      <c r="AB235" s="12">
        <f t="shared" si="77"/>
        <v>1</v>
      </c>
      <c r="AD235" s="12">
        <f t="shared" si="82"/>
        <v>23</v>
      </c>
      <c r="AE235" s="18">
        <f t="shared" si="78"/>
        <v>0</v>
      </c>
      <c r="AF235" s="12">
        <f>IF(S$4=0,0,IF(SUM(AF$7:AF234)=2,0,IF(AJ235=AF$6,IF(AJ235=AJ236,IF((AJ234-AJ235)&lt;=(AJ237-AJ236),2,0),IF(AJ235=AJ234,IF((AJ233-AJ234)&gt;(AJ236-AJ235),2,0),2)),0)))</f>
        <v>0</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79"/>
        <v>1</v>
      </c>
      <c r="AK235" s="12">
        <f t="shared" si="83"/>
        <v>1</v>
      </c>
      <c r="AL235" s="12">
        <f t="shared" si="84"/>
        <v>1</v>
      </c>
      <c r="AM235" s="12">
        <f t="shared" si="85"/>
        <v>1</v>
      </c>
    </row>
    <row r="236" spans="1:39" ht="12" customHeight="1" x14ac:dyDescent="0.15">
      <c r="A236" s="5">
        <f t="shared" si="66"/>
        <v>0</v>
      </c>
      <c r="B236" s="5">
        <f t="shared" si="67"/>
        <v>0</v>
      </c>
      <c r="C236" s="14">
        <f t="shared" si="80"/>
        <v>22</v>
      </c>
      <c r="F236" s="241">
        <f>VLOOKUP(C236,Blad1!$A:$F,6,0)</f>
        <v>110</v>
      </c>
      <c r="G236" s="67" t="str">
        <f t="shared" si="68"/>
        <v/>
      </c>
      <c r="H236" s="4" t="str">
        <f>IF(G236="I",$K236,IF(G236="II",$K236-SUM(H$8:H235),IF(G236="III",$K236-SUM(H$8:H235),IF(G236="IV",$K236-SUM(H$8:H235),IF(G236="V",1-SUM(H$8:H235)," ")))))</f>
        <v xml:space="preserve"> </v>
      </c>
      <c r="I236" s="54"/>
      <c r="K236" s="1">
        <f>IF(C$4=0,0,(SUM(D$8:D236)/C$4))</f>
        <v>0</v>
      </c>
      <c r="L236" s="9" t="str">
        <f t="shared" si="70"/>
        <v xml:space="preserve"> </v>
      </c>
      <c r="N236" s="1" t="str">
        <f t="shared" si="71"/>
        <v xml:space="preserve"> </v>
      </c>
      <c r="P236" s="3" t="str">
        <f>IF(O236="Plus",$K236,IF(O236="Basis",$K236-SUM(P$8:P235),IF(O236="Breedte",$K236-SUM(P$8:P235),IF(O235="Breedte",1-SUM(P$8:P235)," "))))</f>
        <v xml:space="preserve"> </v>
      </c>
      <c r="Q236" s="57" t="str">
        <f t="shared" si="72"/>
        <v/>
      </c>
      <c r="R236" s="57"/>
      <c r="S236" s="12">
        <f t="shared" si="81"/>
        <v>22</v>
      </c>
      <c r="T236" s="18">
        <f t="shared" si="73"/>
        <v>0</v>
      </c>
      <c r="U236" s="12">
        <f>IF(C$4=0,0,IF(SUM(U$7:U235)=2,0,IF(Y236=U$6,IF(Y236=Y237,IF((Y235-Y236)&lt;=(Y238-Y237),2,0),IF(Y236=Y235,IF((Y234-Y235)&gt;(Y237-Y236),2,0),2)),0)))</f>
        <v>0</v>
      </c>
      <c r="V236" s="12">
        <f>IF(C$4=0,0,IF(SUM(V$7:V235)=1,0,IF(Z236=V$6,IF(Z236=Z237,IF((Z235-Z236)&lt;=(Z238-Z237),1,0),IF(Z236=Z235,IF((Z234-Z235)&gt;(Z237-Z236),1,0),1)),0)))</f>
        <v>0</v>
      </c>
      <c r="W236" s="12">
        <f>IF(C$4=0,0,IF(SUM(W$7:W235)=2,0,IF(AA236=W$6,IF(AA236=AA237,IF((AA235-AA236)&lt;=(AA238-AA237),2,0),IF(AA236=AA235,IF((AA234-AA235)&gt;(AA237-AA236),2,0),2)),0)))</f>
        <v>0</v>
      </c>
      <c r="X236" s="12">
        <f>IF(C$4=0,0,IF(SUM(X$7:X235)=2,0,IF(AB236=X$6,IF(AB236=AB237,IF((AB235-AB236)&lt;=(AB238-AB237),2,0),IF(AB236=AB235,IF((AB234-AB235)&gt;(AB237-AB236),2,0),2)),0)))</f>
        <v>0</v>
      </c>
      <c r="Y236" s="12">
        <f t="shared" si="74"/>
        <v>1</v>
      </c>
      <c r="Z236" s="12">
        <f t="shared" si="75"/>
        <v>1</v>
      </c>
      <c r="AA236" s="12">
        <f t="shared" si="76"/>
        <v>1</v>
      </c>
      <c r="AB236" s="12">
        <f t="shared" si="77"/>
        <v>1</v>
      </c>
      <c r="AD236" s="12">
        <f t="shared" si="82"/>
        <v>22</v>
      </c>
      <c r="AE236" s="18">
        <f t="shared" si="78"/>
        <v>0</v>
      </c>
      <c r="AF236" s="12">
        <f>IF(S$4=0,0,IF(SUM(AF$7:AF235)=2,0,IF(AJ236=AF$6,IF(AJ236=AJ237,IF((AJ235-AJ236)&lt;=(AJ238-AJ237),2,0),IF(AJ236=AJ235,IF((AJ234-AJ235)&gt;(AJ237-AJ236),2,0),2)),0)))</f>
        <v>0</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79"/>
        <v>1</v>
      </c>
      <c r="AK236" s="12">
        <f t="shared" si="83"/>
        <v>1</v>
      </c>
      <c r="AL236" s="12">
        <f t="shared" si="84"/>
        <v>1</v>
      </c>
      <c r="AM236" s="12">
        <f t="shared" si="85"/>
        <v>1</v>
      </c>
    </row>
    <row r="237" spans="1:39" ht="12" customHeight="1" x14ac:dyDescent="0.15">
      <c r="A237" s="5">
        <f t="shared" si="66"/>
        <v>0</v>
      </c>
      <c r="B237" s="5">
        <f t="shared" si="67"/>
        <v>0</v>
      </c>
      <c r="C237" s="14">
        <f t="shared" si="80"/>
        <v>21</v>
      </c>
      <c r="F237" s="241">
        <f>VLOOKUP(C237,Blad1!$A:$F,6,0)</f>
        <v>110</v>
      </c>
      <c r="G237" s="67" t="str">
        <f t="shared" si="68"/>
        <v/>
      </c>
      <c r="H237" s="4" t="str">
        <f>IF(G237="I",$K237,IF(G237="II",$K237-SUM(H$8:H236),IF(G237="III",$K237-SUM(H$8:H236),IF(G237="IV",$K237-SUM(H$8:H236),IF(G237="V",1-SUM(H$8:H236)," ")))))</f>
        <v xml:space="preserve"> </v>
      </c>
      <c r="I237" s="54"/>
      <c r="K237" s="1">
        <f>IF(C$4=0,0,(SUM(D$8:D237)/C$4))</f>
        <v>0</v>
      </c>
      <c r="L237" s="9" t="str">
        <f t="shared" si="70"/>
        <v xml:space="preserve"> </v>
      </c>
      <c r="N237" s="1" t="str">
        <f t="shared" si="71"/>
        <v xml:space="preserve"> </v>
      </c>
      <c r="P237" s="3" t="str">
        <f>IF(O237="Plus",$K237,IF(O237="Basis",$K237-SUM(P$8:P236),IF(O237="Breedte",$K237-SUM(P$8:P236),IF(O236="Breedte",1-SUM(P$8:P236)," "))))</f>
        <v xml:space="preserve"> </v>
      </c>
      <c r="Q237" s="57" t="str">
        <f t="shared" si="72"/>
        <v/>
      </c>
      <c r="R237" s="57"/>
      <c r="S237" s="12">
        <f t="shared" si="81"/>
        <v>21</v>
      </c>
      <c r="T237" s="18">
        <f t="shared" si="73"/>
        <v>0</v>
      </c>
      <c r="U237" s="12">
        <f>IF(C$4=0,0,IF(SUM(U$7:U236)=2,0,IF(Y237=U$6,IF(Y237=Y238,IF((Y236-Y237)&lt;=(Y239-Y238),2,0),IF(Y237=Y236,IF((Y235-Y236)&gt;(Y238-Y237),2,0),2)),0)))</f>
        <v>0</v>
      </c>
      <c r="V237" s="12">
        <f>IF(C$4=0,0,IF(SUM(V$7:V236)=1,0,IF(Z237=V$6,IF(Z237=Z238,IF((Z236-Z237)&lt;=(Z239-Z238),1,0),IF(Z237=Z236,IF((Z235-Z236)&gt;(Z238-Z237),1,0),1)),0)))</f>
        <v>0</v>
      </c>
      <c r="W237" s="12">
        <f>IF(C$4=0,0,IF(SUM(W$7:W236)=2,0,IF(AA237=W$6,IF(AA237=AA238,IF((AA236-AA237)&lt;=(AA239-AA238),2,0),IF(AA237=AA236,IF((AA235-AA236)&gt;(AA238-AA237),2,0),2)),0)))</f>
        <v>0</v>
      </c>
      <c r="X237" s="12">
        <f>IF(C$4=0,0,IF(SUM(X$7:X236)=2,0,IF(AB237=X$6,IF(AB237=AB238,IF((AB236-AB237)&lt;=(AB239-AB238),2,0),IF(AB237=AB236,IF((AB235-AB236)&gt;(AB238-AB237),2,0),2)),0)))</f>
        <v>0</v>
      </c>
      <c r="Y237" s="12">
        <f t="shared" si="74"/>
        <v>1</v>
      </c>
      <c r="Z237" s="12">
        <f t="shared" si="75"/>
        <v>1</v>
      </c>
      <c r="AA237" s="12">
        <f t="shared" si="76"/>
        <v>1</v>
      </c>
      <c r="AB237" s="12">
        <f t="shared" si="77"/>
        <v>1</v>
      </c>
      <c r="AD237" s="12">
        <f t="shared" si="82"/>
        <v>21</v>
      </c>
      <c r="AE237" s="18">
        <f t="shared" si="78"/>
        <v>0</v>
      </c>
      <c r="AF237" s="12">
        <f>IF(S$4=0,0,IF(SUM(AF$7:AF236)=2,0,IF(AJ237=AF$6,IF(AJ237=AJ238,IF((AJ236-AJ237)&lt;=(AJ239-AJ238),2,0),IF(AJ237=AJ236,IF((AJ235-AJ236)&gt;(AJ238-AJ237),2,0),2)),0)))</f>
        <v>0</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79"/>
        <v>1</v>
      </c>
      <c r="AK237" s="12">
        <f t="shared" si="83"/>
        <v>1</v>
      </c>
      <c r="AL237" s="12">
        <f t="shared" si="84"/>
        <v>1</v>
      </c>
      <c r="AM237" s="12">
        <f t="shared" si="85"/>
        <v>1</v>
      </c>
    </row>
    <row r="238" spans="1:39" ht="12" customHeight="1" x14ac:dyDescent="0.15">
      <c r="A238" s="5">
        <f t="shared" si="66"/>
        <v>0</v>
      </c>
      <c r="B238" s="5">
        <f t="shared" si="67"/>
        <v>0</v>
      </c>
      <c r="C238" s="14">
        <f t="shared" si="80"/>
        <v>20</v>
      </c>
      <c r="F238" s="241">
        <f>VLOOKUP(C238,Blad1!$A:$F,6,0)</f>
        <v>110</v>
      </c>
      <c r="G238" s="67"/>
      <c r="H238" s="4" t="str">
        <f>IF(G238="I",$K238,IF(G238="II",$K238-SUM(H$8:H237),IF(G238="III",$K238-SUM(H$8:H237),IF(G238="IV",$K238-SUM(H$8:H237),IF(G238="V",1-SUM(H$8:H237)," ")))))</f>
        <v xml:space="preserve"> </v>
      </c>
      <c r="I238" s="54"/>
      <c r="K238" s="1">
        <f>IF(C$4=0,0,(SUM(D$8:D238)/C$4))</f>
        <v>0</v>
      </c>
      <c r="L238" s="9" t="str">
        <f t="shared" si="70"/>
        <v xml:space="preserve"> </v>
      </c>
      <c r="N238" s="1" t="str">
        <f t="shared" si="71"/>
        <v xml:space="preserve"> </v>
      </c>
      <c r="P238" s="3" t="str">
        <f>IF(O238="Plus",$K238,IF(O238="Basis",$K238-SUM(P$8:P237),IF(O238="Breedte",$K238-SUM(P$8:P237),IF(O237="Breedte",1-SUM(P$8:P237)," "))))</f>
        <v xml:space="preserve"> </v>
      </c>
      <c r="Q238" s="57" t="str">
        <f t="shared" si="72"/>
        <v/>
      </c>
      <c r="R238" s="57"/>
      <c r="S238" s="12">
        <f t="shared" si="81"/>
        <v>20</v>
      </c>
      <c r="T238" s="18">
        <f t="shared" si="73"/>
        <v>0</v>
      </c>
      <c r="U238" s="12">
        <f>IF(C$4=0,0,IF(SUM(U$7:U237)=2,0,IF(Y238=U$6,IF(Y238=Y239,IF((Y237-Y238)&lt;=(Y240-Y239),2,0),IF(Y238=Y237,IF((Y236-Y237)&gt;(Y239-Y238),2,0),2)),0)))</f>
        <v>0</v>
      </c>
      <c r="V238" s="12">
        <f>IF(C$4=0,0,IF(SUM(V$7:V237)=1,0,IF(Z238=V$6,IF(Z238=Z239,IF((Z237-Z238)&lt;=(Z240-Z239),1,0),IF(Z238=Z237,IF((Z236-Z237)&gt;(Z239-Z238),1,0),1)),0)))</f>
        <v>0</v>
      </c>
      <c r="W238" s="12">
        <f>IF(C$4=0,0,IF(SUM(W$7:W237)=2,0,IF(AA238=W$6,IF(AA238=AA239,IF((AA237-AA238)&lt;=(AA240-AA239),2,0),IF(AA238=AA237,IF((AA236-AA237)&gt;(AA239-AA238),2,0),2)),0)))</f>
        <v>0</v>
      </c>
      <c r="X238" s="12">
        <f>IF(C$4=0,0,IF(SUM(X$7:X237)=2,0,IF(AB238=X$6,IF(AB238=AB239,IF((AB237-AB238)&lt;=(AB240-AB239),2,0),IF(AB238=AB237,IF((AB236-AB237)&gt;(AB239-AB238),2,0),2)),0)))</f>
        <v>0</v>
      </c>
      <c r="Y238" s="12">
        <f t="shared" si="74"/>
        <v>1</v>
      </c>
      <c r="Z238" s="12">
        <f t="shared" si="75"/>
        <v>1</v>
      </c>
      <c r="AA238" s="12">
        <f t="shared" si="76"/>
        <v>1</v>
      </c>
      <c r="AB238" s="12">
        <f t="shared" si="77"/>
        <v>1</v>
      </c>
      <c r="AD238" s="12">
        <f t="shared" si="82"/>
        <v>20</v>
      </c>
      <c r="AE238" s="18">
        <f t="shared" si="78"/>
        <v>0</v>
      </c>
      <c r="AF238" s="12">
        <f>IF(S$4=0,0,IF(SUM(AF$7:AF237)=2,0,IF(AJ238=AF$6,IF(AJ238=AJ239,IF((AJ237-AJ238)&lt;=(AJ240-AJ239),2,0),IF(AJ238=AJ237,IF((AJ236-AJ237)&gt;(AJ239-AJ238),2,0),2)),0)))</f>
        <v>0</v>
      </c>
      <c r="AG238" s="12">
        <f>IF(C$4=0,0,IF(SUM(AG$7:AG237)=1,0,IF(AK238=AG$6,IF(AK238=AK239,IF((AK237-AK238)&lt;=(AK240-AK239),1,0),IF(AK238=AK237,IF((AK236-AK237)&gt;(AK239-AK238),1,0),1)),0)))</f>
        <v>0</v>
      </c>
      <c r="AH238" s="12">
        <f>IF(C$4=0,0,IF(SUM(AH$7:AH237)=2,0,IF(AL238=AH$6,IF(AL238=AL239,IF((AL237-AL238)&lt;=(AL240-AL239),2,0),IF(AL238=AL237,IF((AL236-AL237)&gt;(AL239-AL238),2,0),2)),0)))</f>
        <v>0</v>
      </c>
      <c r="AI238" s="12">
        <f>IF(S$4=0,0,IF(SUM(AI$7:AI237)=2,0,IF(AM238=AI$6,IF(AM238=AM239,IF((AM237-AM238)&lt;=(AM240-AM239),2,0),IF(AM238=AM237,IF((AM236-AM237)&gt;(AM239-AM238),2,0),2)),0)))</f>
        <v>0</v>
      </c>
      <c r="AJ238" s="12">
        <f t="shared" si="79"/>
        <v>1</v>
      </c>
      <c r="AK238" s="12">
        <f t="shared" si="83"/>
        <v>1</v>
      </c>
      <c r="AL238" s="12">
        <f t="shared" si="84"/>
        <v>1</v>
      </c>
      <c r="AM238" s="12">
        <f t="shared" si="85"/>
        <v>1</v>
      </c>
    </row>
    <row r="239" spans="1:39" ht="12" customHeight="1" x14ac:dyDescent="0.15">
      <c r="A239" s="5">
        <f t="shared" si="66"/>
        <v>0</v>
      </c>
      <c r="B239" s="5">
        <f t="shared" si="67"/>
        <v>0</v>
      </c>
      <c r="C239" s="14">
        <f t="shared" si="80"/>
        <v>19</v>
      </c>
      <c r="F239" s="241">
        <f>VLOOKUP(C239,Blad1!$A:$F,6,0)</f>
        <v>110</v>
      </c>
      <c r="G239" s="67"/>
      <c r="H239" s="4" t="str">
        <f>IF(G239="I",$K239,IF(G239="II",$K239-SUM(H$8:H238),IF(G239="III",$K239-SUM(H$8:H238),IF(G239="IV",$K239-SUM(H$8:H238),IF(G239="V",1-SUM(H$8:H238)," ")))))</f>
        <v xml:space="preserve"> </v>
      </c>
      <c r="I239" s="54"/>
      <c r="K239" s="1">
        <f>IF(C$4=0,0,(SUM(D$8:D239)/C$4))</f>
        <v>0</v>
      </c>
      <c r="L239" s="9" t="str">
        <f t="shared" si="70"/>
        <v xml:space="preserve"> </v>
      </c>
      <c r="N239" s="1" t="str">
        <f t="shared" si="71"/>
        <v xml:space="preserve"> </v>
      </c>
      <c r="P239" s="3" t="str">
        <f>IF(O239="Plus",$K239,IF(O239="Basis",$K239-SUM(P$8:P238),IF(O239="Breedte",$K239-SUM(P$8:P238),IF(O238="Breedte",1-SUM(P$8:P238)," "))))</f>
        <v xml:space="preserve"> </v>
      </c>
      <c r="Q239" s="57" t="str">
        <f t="shared" si="72"/>
        <v/>
      </c>
      <c r="R239" s="57"/>
      <c r="S239" s="12">
        <f t="shared" si="81"/>
        <v>19</v>
      </c>
      <c r="T239" s="18">
        <f t="shared" si="73"/>
        <v>0</v>
      </c>
      <c r="U239" s="12">
        <f>IF(C$4=0,0,IF(SUM(U$7:U238)=2,0,IF(Y239=U$6,IF(Y239=Y240,IF((Y238-Y239)&lt;=(Y241-Y240),2,0),IF(Y239=Y238,IF((Y237-Y238)&gt;(Y240-Y239),2,0),2)),0)))</f>
        <v>0</v>
      </c>
      <c r="V239" s="12">
        <f>IF(C$4=0,0,IF(SUM(V$7:V238)=1,0,IF(Z239=V$6,IF(Z239=Z240,IF((Z238-Z239)&lt;=(Z241-Z240),1,0),IF(Z239=Z238,IF((Z237-Z238)&gt;(Z240-Z239),1,0),1)),0)))</f>
        <v>0</v>
      </c>
      <c r="W239" s="12">
        <f>IF(C$4=0,0,IF(SUM(W$7:W238)=2,0,IF(AA239=W$6,IF(AA239=AA240,IF((AA238-AA239)&lt;=(AA241-AA240),2,0),IF(AA239=AA238,IF((AA237-AA238)&gt;(AA240-AA239),2,0),2)),0)))</f>
        <v>0</v>
      </c>
      <c r="X239" s="12">
        <f>IF(C$4=0,0,IF(SUM(X$7:X238)=2,0,IF(AB239=X$6,IF(AB239=AB240,IF((AB238-AB239)&lt;=(AB241-AB240),2,0),IF(AB239=AB238,IF((AB237-AB238)&gt;(AB240-AB239),2,0),2)),0)))</f>
        <v>0</v>
      </c>
      <c r="Y239" s="12">
        <f t="shared" si="74"/>
        <v>1</v>
      </c>
      <c r="Z239" s="12">
        <f t="shared" si="75"/>
        <v>1</v>
      </c>
      <c r="AA239" s="12">
        <f t="shared" si="76"/>
        <v>1</v>
      </c>
      <c r="AB239" s="12">
        <f t="shared" si="77"/>
        <v>1</v>
      </c>
      <c r="AD239" s="12">
        <f t="shared" si="82"/>
        <v>19</v>
      </c>
      <c r="AE239" s="18">
        <f t="shared" si="78"/>
        <v>0</v>
      </c>
      <c r="AF239" s="12">
        <f>IF(S$4=0,0,IF(SUM(AF$7:AF238)=2,0,IF(AJ239=AF$6,IF(AJ239=AJ240,IF((AJ238-AJ239)&lt;=(AJ241-AJ240),2,0),IF(AJ239=AJ238,IF((AJ237-AJ238)&gt;(AJ240-AJ239),2,0),2)),0)))</f>
        <v>0</v>
      </c>
      <c r="AG239" s="12">
        <f>IF(C$4=0,0,IF(SUM(AG$7:AG238)=1,0,IF(AK239=AG$6,IF(AK239=AK240,IF((AK238-AK239)&lt;=(AK241-AK240),1,0),IF(AK239=AK238,IF((AK237-AK238)&gt;(AK240-AK239),1,0),1)),0)))</f>
        <v>0</v>
      </c>
      <c r="AH239" s="12">
        <f>IF(C$4=0,0,IF(SUM(AH$7:AH238)=2,0,IF(AL239=AH$6,IF(AL239=AL240,IF((AL238-AL239)&lt;=(AL241-AL240),2,0),IF(AL239=AL238,IF((AL237-AL238)&gt;(AL240-AL239),2,0),2)),0)))</f>
        <v>0</v>
      </c>
      <c r="AI239" s="12">
        <f>IF(S$4=0,0,IF(SUM(AI$7:AI238)=2,0,IF(AM239=AI$6,IF(AM239=AM240,IF((AM238-AM239)&lt;=(AM241-AM240),2,0),IF(AM239=AM238,IF((AM237-AM238)&gt;(AM240-AM239),2,0),2)),0)))</f>
        <v>0</v>
      </c>
      <c r="AJ239" s="12">
        <f t="shared" si="79"/>
        <v>1</v>
      </c>
      <c r="AK239" s="12">
        <f t="shared" si="83"/>
        <v>1</v>
      </c>
      <c r="AL239" s="12">
        <f t="shared" si="84"/>
        <v>1</v>
      </c>
      <c r="AM239" s="12">
        <f t="shared" si="85"/>
        <v>1</v>
      </c>
    </row>
    <row r="240" spans="1:39" ht="12" customHeight="1" x14ac:dyDescent="0.15">
      <c r="A240" s="5">
        <f t="shared" si="66"/>
        <v>0</v>
      </c>
      <c r="B240" s="5">
        <f t="shared" si="67"/>
        <v>0</v>
      </c>
      <c r="C240" s="14">
        <f t="shared" si="80"/>
        <v>18</v>
      </c>
      <c r="F240" s="241">
        <f>VLOOKUP(C240,Blad1!$A:$F,6,0)</f>
        <v>110</v>
      </c>
      <c r="G240" s="67"/>
      <c r="H240" s="4" t="str">
        <f>IF(G240="I",$K240,IF(G240="II",$K240-SUM(H$8:H239),IF(G240="III",$K240-SUM(H$8:H239),IF(G240="IV",$K240-SUM(H$8:H239),IF(G240="V",1-SUM(H$8:H239)," ")))))</f>
        <v xml:space="preserve"> </v>
      </c>
      <c r="I240" s="54"/>
      <c r="K240" s="1">
        <f>IF(C$4=0,0,(SUM(D$8:D240)/C$4))</f>
        <v>0</v>
      </c>
      <c r="L240" s="9" t="str">
        <f t="shared" si="70"/>
        <v xml:space="preserve"> </v>
      </c>
      <c r="N240" s="1" t="str">
        <f t="shared" si="71"/>
        <v xml:space="preserve"> </v>
      </c>
      <c r="P240" s="3" t="str">
        <f>IF(O240="Plus",$K240,IF(O240="Basis",$K240-SUM(P$8:P239),IF(O240="Breedte",$K240-SUM(P$8:P239),IF(O239="Breedte",1-SUM(P$8:P239)," "))))</f>
        <v xml:space="preserve"> </v>
      </c>
      <c r="Q240" s="57" t="str">
        <f t="shared" si="72"/>
        <v/>
      </c>
      <c r="R240" s="57"/>
      <c r="S240" s="12">
        <f t="shared" si="81"/>
        <v>18</v>
      </c>
      <c r="T240" s="18">
        <f t="shared" si="73"/>
        <v>0</v>
      </c>
      <c r="U240" s="12">
        <f>IF(C$4=0,0,IF(SUM(U$7:U239)=2,0,IF(Y240=U$6,IF(Y240=Y241,IF((Y239-Y240)&lt;=(Y242-Y241),2,0),IF(Y240=Y239,IF((Y238-Y239)&gt;(Y241-Y240),2,0),2)),0)))</f>
        <v>0</v>
      </c>
      <c r="V240" s="12">
        <f>IF(C$4=0,0,IF(SUM(V$7:V239)=1,0,IF(Z240=V$6,IF(Z240=Z241,IF((Z239-Z240)&lt;=(Z242-Z241),1,0),IF(Z240=Z239,IF((Z238-Z239)&gt;(Z241-Z240),1,0),1)),0)))</f>
        <v>0</v>
      </c>
      <c r="W240" s="12">
        <f>IF(C$4=0,0,IF(SUM(W$7:W239)=2,0,IF(AA240=W$6,IF(AA240=AA241,IF((AA239-AA240)&lt;=(AA242-AA241),2,0),IF(AA240=AA239,IF((AA238-AA239)&gt;(AA241-AA240),2,0),2)),0)))</f>
        <v>0</v>
      </c>
      <c r="X240" s="12">
        <f>IF(C$4=0,0,IF(SUM(X$7:X239)=2,0,IF(AB240=X$6,IF(AB240=AB241,IF((AB239-AB240)&lt;=(AB242-AB241),2,0),IF(AB240=AB239,IF((AB238-AB239)&gt;(AB241-AB240),2,0),2)),0)))</f>
        <v>0</v>
      </c>
      <c r="Y240" s="12">
        <f t="shared" si="74"/>
        <v>1</v>
      </c>
      <c r="Z240" s="12">
        <f t="shared" si="75"/>
        <v>1</v>
      </c>
      <c r="AA240" s="12">
        <f t="shared" si="76"/>
        <v>1</v>
      </c>
      <c r="AB240" s="12">
        <f t="shared" si="77"/>
        <v>1</v>
      </c>
      <c r="AD240" s="12">
        <f t="shared" si="82"/>
        <v>18</v>
      </c>
      <c r="AE240" s="18">
        <f t="shared" si="78"/>
        <v>0</v>
      </c>
      <c r="AF240" s="12">
        <f>IF(S$4=0,0,IF(SUM(AF$7:AF239)=2,0,IF(AJ240=AF$6,IF(AJ240=AJ241,IF((AJ239-AJ240)&lt;=(AJ242-AJ241),2,0),IF(AJ240=AJ239,IF((AJ238-AJ239)&gt;(AJ241-AJ240),2,0),2)),0)))</f>
        <v>0</v>
      </c>
      <c r="AG240" s="12">
        <f>IF(C$4=0,0,IF(SUM(AG$7:AG239)=1,0,IF(AK240=AG$6,IF(AK240=AK241,IF((AK239-AK240)&lt;=(AK242-AK241),1,0),IF(AK240=AK239,IF((AK238-AK239)&gt;(AK241-AK240),1,0),1)),0)))</f>
        <v>0</v>
      </c>
      <c r="AH240" s="12">
        <f>IF(C$4=0,0,IF(SUM(AH$7:AH239)=2,0,IF(AL240=AH$6,IF(AL240=AL241,IF((AL239-AL240)&lt;=(AL242-AL241),2,0),IF(AL240=AL239,IF((AL238-AL239)&gt;(AL241-AL240),2,0),2)),0)))</f>
        <v>0</v>
      </c>
      <c r="AI240" s="12">
        <f>IF(S$4=0,0,IF(SUM(AI$7:AI239)=2,0,IF(AM240=AI$6,IF(AM240=AM241,IF((AM239-AM240)&lt;=(AM242-AM241),2,0),IF(AM240=AM239,IF((AM238-AM239)&gt;(AM241-AM240),2,0),2)),0)))</f>
        <v>0</v>
      </c>
      <c r="AJ240" s="12">
        <f t="shared" si="79"/>
        <v>1</v>
      </c>
      <c r="AK240" s="12">
        <f t="shared" si="83"/>
        <v>1</v>
      </c>
      <c r="AL240" s="12">
        <f t="shared" si="84"/>
        <v>1</v>
      </c>
      <c r="AM240" s="12">
        <f t="shared" si="85"/>
        <v>1</v>
      </c>
    </row>
    <row r="241" spans="1:39" ht="12" customHeight="1" x14ac:dyDescent="0.15">
      <c r="A241" s="5">
        <f t="shared" si="66"/>
        <v>0</v>
      </c>
      <c r="B241" s="5">
        <f t="shared" si="67"/>
        <v>0</v>
      </c>
      <c r="C241" s="14">
        <f t="shared" si="80"/>
        <v>17</v>
      </c>
      <c r="F241" s="241">
        <f>VLOOKUP(C241,Blad1!$A:$F,6,0)</f>
        <v>110</v>
      </c>
      <c r="G241" s="67"/>
      <c r="H241" s="4" t="str">
        <f>IF(G241="I",$K241,IF(G241="II",$K241-SUM(H$8:H240),IF(G241="III",$K241-SUM(H$8:H240),IF(G241="IV",$K241-SUM(H$8:H240),IF(G241="V",1-SUM(H$8:H240)," ")))))</f>
        <v xml:space="preserve"> </v>
      </c>
      <c r="I241" s="54"/>
      <c r="K241" s="1">
        <f>IF(C$4=0,0,(SUM(D$8:D241)/C$4))</f>
        <v>0</v>
      </c>
      <c r="L241" s="9" t="str">
        <f t="shared" si="70"/>
        <v xml:space="preserve"> </v>
      </c>
      <c r="N241" s="1" t="str">
        <f t="shared" si="71"/>
        <v xml:space="preserve"> </v>
      </c>
      <c r="P241" s="3" t="str">
        <f>IF(O241="Plus",$K241,IF(O241="Basis",$K241-SUM(P$8:P240),IF(O241="Breedte",$K241-SUM(P$8:P240),IF(O240="Breedte",1-SUM(P$8:P240)," "))))</f>
        <v xml:space="preserve"> </v>
      </c>
      <c r="Q241" s="57" t="str">
        <f t="shared" si="72"/>
        <v/>
      </c>
      <c r="R241" s="57"/>
      <c r="S241" s="12">
        <f t="shared" si="81"/>
        <v>17</v>
      </c>
      <c r="T241" s="18">
        <f t="shared" si="73"/>
        <v>0</v>
      </c>
      <c r="U241" s="12">
        <f>IF(C$4=0,0,IF(SUM(U$7:U240)=2,0,IF(Y241=U$6,IF(Y241=Y242,IF((Y240-Y241)&lt;=(Y243-Y242),2,0),IF(Y241=Y240,IF((Y239-Y240)&gt;(Y242-Y241),2,0),2)),0)))</f>
        <v>0</v>
      </c>
      <c r="V241" s="12">
        <f>IF(C$4=0,0,IF(SUM(V$7:V240)=1,0,IF(Z241=V$6,IF(Z241=Z242,IF((Z240-Z241)&lt;=(Z243-Z242),1,0),IF(Z241=Z240,IF((Z239-Z240)&gt;(Z242-Z241),1,0),1)),0)))</f>
        <v>0</v>
      </c>
      <c r="W241" s="12">
        <f>IF(C$4=0,0,IF(SUM(W$7:W240)=2,0,IF(AA241=W$6,IF(AA241=AA242,IF((AA240-AA241)&lt;=(AA243-AA242),2,0),IF(AA241=AA240,IF((AA239-AA240)&gt;(AA242-AA241),2,0),2)),0)))</f>
        <v>0</v>
      </c>
      <c r="X241" s="12">
        <f>IF(C$4=0,0,IF(SUM(X$7:X240)=2,0,IF(AB241=X$6,IF(AB241=AB242,IF((AB240-AB241)&lt;=(AB243-AB242),2,0),IF(AB241=AB240,IF((AB239-AB240)&gt;(AB242-AB241),2,0),2)),0)))</f>
        <v>0</v>
      </c>
      <c r="Y241" s="12">
        <f t="shared" si="74"/>
        <v>1</v>
      </c>
      <c r="Z241" s="12">
        <f t="shared" si="75"/>
        <v>1</v>
      </c>
      <c r="AA241" s="12">
        <f t="shared" si="76"/>
        <v>1</v>
      </c>
      <c r="AB241" s="12">
        <f t="shared" si="77"/>
        <v>1</v>
      </c>
      <c r="AD241" s="12">
        <f t="shared" si="82"/>
        <v>17</v>
      </c>
      <c r="AE241" s="18">
        <f t="shared" si="78"/>
        <v>0</v>
      </c>
      <c r="AF241" s="12">
        <f>IF(S$4=0,0,IF(SUM(AF$7:AF240)=2,0,IF(AJ241=AF$6,IF(AJ241=AJ242,IF((AJ240-AJ241)&lt;=(AJ243-AJ242),2,0),IF(AJ241=AJ240,IF((AJ239-AJ240)&gt;(AJ242-AJ241),2,0),2)),0)))</f>
        <v>0</v>
      </c>
      <c r="AG241" s="12">
        <f>IF(C$4=0,0,IF(SUM(AG$7:AG240)=1,0,IF(AK241=AG$6,IF(AK241=AK242,IF((AK240-AK241)&lt;=(AK243-AK242),1,0),IF(AK241=AK240,IF((AK239-AK240)&gt;(AK242-AK241),1,0),1)),0)))</f>
        <v>0</v>
      </c>
      <c r="AH241" s="12">
        <f>IF(C$4=0,0,IF(SUM(AH$7:AH240)=2,0,IF(AL241=AH$6,IF(AL241=AL242,IF((AL240-AL241)&lt;=(AL243-AL242),2,0),IF(AL241=AL240,IF((AL239-AL240)&gt;(AL242-AL241),2,0),2)),0)))</f>
        <v>0</v>
      </c>
      <c r="AI241" s="12">
        <f>IF(S$4=0,0,IF(SUM(AI$7:AI240)=2,0,IF(AM241=AI$6,IF(AM241=AM242,IF((AM240-AM241)&lt;=(AM243-AM242),2,0),IF(AM241=AM240,IF((AM239-AM240)&gt;(AM242-AM241),2,0),2)),0)))</f>
        <v>0</v>
      </c>
      <c r="AJ241" s="12">
        <f t="shared" si="79"/>
        <v>1</v>
      </c>
      <c r="AK241" s="12">
        <f t="shared" si="83"/>
        <v>1</v>
      </c>
      <c r="AL241" s="12">
        <f t="shared" si="84"/>
        <v>1</v>
      </c>
      <c r="AM241" s="12">
        <f t="shared" si="85"/>
        <v>1</v>
      </c>
    </row>
    <row r="242" spans="1:39" ht="12" customHeight="1" x14ac:dyDescent="0.15">
      <c r="A242" s="5">
        <f t="shared" si="66"/>
        <v>0</v>
      </c>
      <c r="B242" s="5">
        <f t="shared" si="67"/>
        <v>0</v>
      </c>
      <c r="C242" s="14">
        <f t="shared" si="80"/>
        <v>16</v>
      </c>
      <c r="F242" s="241">
        <f>VLOOKUP(C242,Blad1!$A:$F,6,0)</f>
        <v>110</v>
      </c>
      <c r="G242" s="67"/>
      <c r="H242" s="4" t="str">
        <f>IF(G242="I",$K242,IF(G242="II",$K242-SUM(H$8:H241),IF(G242="III",$K242-SUM(H$8:H241),IF(G242="IV",$K242-SUM(H$8:H241),IF(G242="V",1-SUM(H$8:H241)," ")))))</f>
        <v xml:space="preserve"> </v>
      </c>
      <c r="I242" s="54"/>
      <c r="K242" s="1">
        <f>IF(C$4=0,0,(SUM(D$8:D242)/C$4))</f>
        <v>0</v>
      </c>
      <c r="L242" s="9" t="str">
        <f t="shared" si="70"/>
        <v xml:space="preserve"> </v>
      </c>
      <c r="N242" s="1" t="str">
        <f t="shared" si="71"/>
        <v xml:space="preserve"> </v>
      </c>
      <c r="P242" s="3" t="str">
        <f>IF(O242="Plus",$K242,IF(O242="Basis",$K242-SUM(P$8:P241),IF(O242="Breedte",$K242-SUM(P$8:P241),IF(O241="Breedte",1-SUM(P$8:P241)," "))))</f>
        <v xml:space="preserve"> </v>
      </c>
      <c r="Q242" s="57" t="str">
        <f t="shared" si="72"/>
        <v/>
      </c>
      <c r="R242" s="57"/>
      <c r="S242" s="12">
        <f t="shared" si="81"/>
        <v>16</v>
      </c>
      <c r="T242" s="18">
        <f t="shared" si="73"/>
        <v>0</v>
      </c>
      <c r="U242" s="12">
        <f>IF(C$4=0,0,IF(SUM(U$7:U241)=2,0,IF(Y242=U$6,IF(Y242=Y243,IF((Y241-Y242)&lt;=(Y244-Y243),2,0),IF(Y242=Y241,IF((Y240-Y241)&gt;(Y243-Y242),2,0),2)),0)))</f>
        <v>0</v>
      </c>
      <c r="V242" s="12">
        <f>IF(C$4=0,0,IF(SUM(V$7:V241)=1,0,IF(Z242=V$6,IF(Z242=Z243,IF((Z241-Z242)&lt;=(Z244-Z243),1,0),IF(Z242=Z241,IF((Z240-Z241)&gt;(Z243-Z242),1,0),1)),0)))</f>
        <v>0</v>
      </c>
      <c r="W242" s="12">
        <f>IF(C$4=0,0,IF(SUM(W$7:W241)=2,0,IF(AA242=W$6,IF(AA242=AA243,IF((AA241-AA242)&lt;=(AA244-AA243),2,0),IF(AA242=AA241,IF((AA240-AA241)&gt;(AA243-AA242),2,0),2)),0)))</f>
        <v>0</v>
      </c>
      <c r="X242" s="12">
        <f>IF(C$4=0,0,IF(SUM(X$7:X241)=2,0,IF(AB242=X$6,IF(AB242=AB243,IF((AB241-AB242)&lt;=(AB244-AB243),2,0),IF(AB242=AB241,IF((AB240-AB241)&gt;(AB243-AB242),2,0),2)),0)))</f>
        <v>0</v>
      </c>
      <c r="Y242" s="12">
        <f t="shared" si="74"/>
        <v>1</v>
      </c>
      <c r="Z242" s="12">
        <f t="shared" si="75"/>
        <v>1</v>
      </c>
      <c r="AA242" s="12">
        <f t="shared" si="76"/>
        <v>1</v>
      </c>
      <c r="AB242" s="12">
        <f t="shared" si="77"/>
        <v>1</v>
      </c>
      <c r="AD242" s="12">
        <f t="shared" si="82"/>
        <v>16</v>
      </c>
      <c r="AE242" s="18">
        <f t="shared" si="78"/>
        <v>0</v>
      </c>
      <c r="AF242" s="12">
        <f>IF(S$4=0,0,IF(SUM(AF$7:AF241)=2,0,IF(AJ242=AF$6,IF(AJ242=AJ243,IF((AJ241-AJ242)&lt;=(AJ244-AJ243),2,0),IF(AJ242=AJ241,IF((AJ240-AJ241)&gt;(AJ243-AJ242),2,0),2)),0)))</f>
        <v>0</v>
      </c>
      <c r="AG242" s="12">
        <f>IF(C$4=0,0,IF(SUM(AG$7:AG241)=1,0,IF(AK242=AG$6,IF(AK242=AK243,IF((AK241-AK242)&lt;=(AK244-AK243),1,0),IF(AK242=AK241,IF((AK240-AK241)&gt;(AK243-AK242),1,0),1)),0)))</f>
        <v>0</v>
      </c>
      <c r="AH242" s="12">
        <f>IF(C$4=0,0,IF(SUM(AH$7:AH241)=2,0,IF(AL242=AH$6,IF(AL242=AL243,IF((AL241-AL242)&lt;=(AL244-AL243),2,0),IF(AL242=AL241,IF((AL240-AL241)&gt;(AL243-AL242),2,0),2)),0)))</f>
        <v>0</v>
      </c>
      <c r="AI242" s="12">
        <f>IF(S$4=0,0,IF(SUM(AI$7:AI241)=2,0,IF(AM242=AI$6,IF(AM242=AM243,IF((AM241-AM242)&lt;=(AM244-AM243),2,0),IF(AM242=AM241,IF((AM240-AM241)&gt;(AM243-AM242),2,0),2)),0)))</f>
        <v>0</v>
      </c>
      <c r="AJ242" s="12">
        <f t="shared" si="79"/>
        <v>1</v>
      </c>
      <c r="AK242" s="12">
        <f t="shared" si="83"/>
        <v>1</v>
      </c>
      <c r="AL242" s="12">
        <f t="shared" si="84"/>
        <v>1</v>
      </c>
      <c r="AM242" s="12">
        <f t="shared" si="85"/>
        <v>1</v>
      </c>
    </row>
    <row r="243" spans="1:39" ht="12" customHeight="1" x14ac:dyDescent="0.15">
      <c r="A243" s="5">
        <f t="shared" si="66"/>
        <v>0</v>
      </c>
      <c r="B243" s="5">
        <f t="shared" si="67"/>
        <v>0</v>
      </c>
      <c r="C243" s="14">
        <f t="shared" si="80"/>
        <v>15</v>
      </c>
      <c r="F243" s="241">
        <f>VLOOKUP(C243,Blad1!$A:$F,6,0)</f>
        <v>110</v>
      </c>
      <c r="G243" s="67"/>
      <c r="I243" s="54"/>
      <c r="K243" s="1">
        <f>IF(C$4=0,0,(SUM(D$8:D243)/C$4))</f>
        <v>0</v>
      </c>
      <c r="N243" s="1" t="str">
        <f t="shared" si="71"/>
        <v xml:space="preserve"> </v>
      </c>
      <c r="P243" s="3" t="str">
        <f>IF(O243="Plus",$K243,IF(O243="Basis",$K243-SUM(P$8:P242),IF(O243="Breedte",$K243-SUM(P$8:P242),IF(O242="Breedte",1-SUM(P$8:P242)," "))))</f>
        <v xml:space="preserve"> </v>
      </c>
      <c r="Q243" s="57" t="str">
        <f t="shared" si="72"/>
        <v/>
      </c>
      <c r="R243" s="57"/>
      <c r="S243" s="12">
        <f t="shared" si="81"/>
        <v>15</v>
      </c>
      <c r="T243" s="18">
        <f t="shared" si="73"/>
        <v>0</v>
      </c>
      <c r="U243" s="12">
        <f>IF(C$4=0,0,IF(SUM(U$7:U242)=2,0,IF(Y243=U$6,IF(Y243=Y244,IF((Y242-Y243)&lt;=(Y245-Y244),2,0),IF(Y243=Y242,IF((Y241-Y242)&gt;(Y244-Y243),2,0),2)),0)))</f>
        <v>0</v>
      </c>
      <c r="V243" s="12">
        <f>IF(C$4=0,0,IF(SUM(V$7:V242)=1,0,IF(Z243=V$6,IF(Z243=Z244,IF((Z242-Z243)&lt;=(Z245-Z244),1,0),IF(Z243=Z242,IF((Z241-Z242)&gt;(Z244-Z243),1,0),1)),0)))</f>
        <v>0</v>
      </c>
      <c r="W243" s="12">
        <f>IF(C$4=0,0,IF(SUM(W$7:W242)=2,0,IF(AA243=W$6,IF(AA243=AA244,IF((AA242-AA243)&lt;=(AA245-AA244),2,0),IF(AA243=AA242,IF((AA241-AA242)&gt;(AA244-AA243),2,0),2)),0)))</f>
        <v>0</v>
      </c>
      <c r="X243" s="12">
        <f>IF(C$4=0,0,IF(SUM(X$7:X242)=2,0,IF(AB243=X$6,IF(AB243=AB244,IF((AB242-AB243)&lt;=(AB245-AB244),2,0),IF(AB243=AB242,IF((AB241-AB242)&gt;(AB244-AB243),2,0),2)),0)))</f>
        <v>0</v>
      </c>
      <c r="Y243" s="12">
        <f t="shared" si="74"/>
        <v>1</v>
      </c>
      <c r="Z243" s="12">
        <f t="shared" si="75"/>
        <v>1</v>
      </c>
      <c r="AA243" s="12">
        <f t="shared" si="76"/>
        <v>1</v>
      </c>
      <c r="AB243" s="12">
        <f t="shared" si="77"/>
        <v>1</v>
      </c>
      <c r="AD243" s="12">
        <f t="shared" si="82"/>
        <v>15</v>
      </c>
      <c r="AE243" s="18">
        <f t="shared" si="78"/>
        <v>0</v>
      </c>
      <c r="AF243" s="12">
        <f>IF(S$4=0,0,IF(SUM(AF$7:AF242)=2,0,IF(AJ243=AF$6,IF(AJ243=AJ244,IF((AJ242-AJ243)&lt;=(AJ245-AJ244),2,0),IF(AJ243=AJ242,IF((AJ241-AJ242)&gt;(AJ244-AJ243),2,0),2)),0)))</f>
        <v>0</v>
      </c>
      <c r="AG243" s="12">
        <f>IF(C$4=0,0,IF(SUM(AG$7:AG242)=1,0,IF(AK243=AG$6,IF(AK243=AK244,IF((AK242-AK243)&lt;=(AK245-AK244),1,0),IF(AK243=AK242,IF((AK241-AK242)&gt;(AK244-AK243),1,0),1)),0)))</f>
        <v>0</v>
      </c>
      <c r="AH243" s="12">
        <f>IF(C$4=0,0,IF(SUM(AH$7:AH242)=2,0,IF(AL243=AH$6,IF(AL243=AL244,IF((AL242-AL243)&lt;=(AL245-AL244),2,0),IF(AL243=AL242,IF((AL241-AL242)&gt;(AL244-AL243),2,0),2)),0)))</f>
        <v>0</v>
      </c>
      <c r="AI243" s="12">
        <f>IF(S$4=0,0,IF(SUM(AI$7:AI242)=2,0,IF(AM243=AI$6,IF(AM243=AM244,IF((AM242-AM243)&lt;=(AM245-AM244),2,0),IF(AM243=AM242,IF((AM241-AM242)&gt;(AM244-AM243),2,0),2)),0)))</f>
        <v>0</v>
      </c>
      <c r="AJ243" s="12">
        <f t="shared" si="79"/>
        <v>1</v>
      </c>
      <c r="AK243" s="12">
        <f t="shared" si="83"/>
        <v>1</v>
      </c>
      <c r="AL243" s="12">
        <f t="shared" si="84"/>
        <v>1</v>
      </c>
      <c r="AM243" s="12">
        <f t="shared" si="85"/>
        <v>1</v>
      </c>
    </row>
    <row r="244" spans="1:39" ht="12" customHeight="1" x14ac:dyDescent="0.15">
      <c r="A244" s="5">
        <f t="shared" si="66"/>
        <v>0</v>
      </c>
      <c r="B244" s="5">
        <f t="shared" si="67"/>
        <v>0</v>
      </c>
      <c r="C244" s="14">
        <f t="shared" si="80"/>
        <v>14</v>
      </c>
      <c r="F244" s="241">
        <f>VLOOKUP(C244,Blad1!$A:$F,6,0)</f>
        <v>110</v>
      </c>
      <c r="G244" s="67"/>
      <c r="I244" s="54"/>
      <c r="K244" s="1">
        <f>IF(C$4=0,0,(SUM(D$8:D244)/C$4))</f>
        <v>0</v>
      </c>
      <c r="N244" s="1" t="str">
        <f t="shared" si="71"/>
        <v xml:space="preserve"> </v>
      </c>
      <c r="P244" s="3" t="str">
        <f>IF(O244="Plus",$K244,IF(O244="Basis",$K244-SUM(P$8:P243),IF(O244="Breedte",$K244-SUM(P$8:P243),IF(O243="Breedte",1-SUM(P$8:P243)," "))))</f>
        <v xml:space="preserve"> </v>
      </c>
      <c r="Q244" s="57" t="str">
        <f t="shared" si="72"/>
        <v/>
      </c>
      <c r="R244" s="57"/>
      <c r="S244" s="12">
        <f t="shared" si="81"/>
        <v>14</v>
      </c>
      <c r="T244" s="18">
        <f t="shared" si="73"/>
        <v>0</v>
      </c>
      <c r="U244" s="12">
        <f>IF(C$4=0,0,IF(SUM(U$7:U243)=2,0,IF(Y244=U$6,IF(Y244=Y245,IF((Y243-Y244)&lt;=(Y246-Y245),2,0),IF(Y244=Y243,IF((Y242-Y243)&gt;(Y245-Y244),2,0),2)),0)))</f>
        <v>0</v>
      </c>
      <c r="V244" s="12">
        <f>IF(C$4=0,0,IF(SUM(V$7:V243)=1,0,IF(Z244=V$6,IF(Z244=Z245,IF((Z243-Z244)&lt;=(Z246-Z245),1,0),IF(Z244=Z243,IF((Z242-Z243)&gt;(Z245-Z244),1,0),1)),0)))</f>
        <v>0</v>
      </c>
      <c r="W244" s="12">
        <f>IF(C$4=0,0,IF(SUM(W$7:W243)=2,0,IF(AA244=W$6,IF(AA244=AA245,IF((AA243-AA244)&lt;=(AA246-AA245),2,0),IF(AA244=AA243,IF((AA242-AA243)&gt;(AA245-AA244),2,0),2)),0)))</f>
        <v>0</v>
      </c>
      <c r="X244" s="12">
        <f>IF(C$4=0,0,IF(SUM(X$7:X243)=2,0,IF(AB244=X$6,IF(AB244=AB245,IF((AB243-AB244)&lt;=(AB246-AB245),2,0),IF(AB244=AB243,IF((AB242-AB243)&gt;(AB245-AB244),2,0),2)),0)))</f>
        <v>0</v>
      </c>
      <c r="Y244" s="12">
        <f t="shared" si="74"/>
        <v>1</v>
      </c>
      <c r="Z244" s="12">
        <f t="shared" si="75"/>
        <v>1</v>
      </c>
      <c r="AA244" s="12">
        <f t="shared" si="76"/>
        <v>1</v>
      </c>
      <c r="AB244" s="12">
        <f t="shared" si="77"/>
        <v>1</v>
      </c>
      <c r="AD244" s="12">
        <f t="shared" si="82"/>
        <v>14</v>
      </c>
      <c r="AE244" s="18">
        <f t="shared" si="78"/>
        <v>0</v>
      </c>
      <c r="AF244" s="12">
        <f>IF(S$4=0,0,IF(SUM(AF$7:AF243)=2,0,IF(AJ244=AF$6,IF(AJ244=AJ245,IF((AJ243-AJ244)&lt;=(AJ246-AJ245),2,0),IF(AJ244=AJ243,IF((AJ242-AJ243)&gt;(AJ245-AJ244),2,0),2)),0)))</f>
        <v>0</v>
      </c>
      <c r="AG244" s="12">
        <f>IF(C$4=0,0,IF(SUM(AG$7:AG243)=1,0,IF(AK244=AG$6,IF(AK244=AK245,IF((AK243-AK244)&lt;=(AK246-AK245),1,0),IF(AK244=AK243,IF((AK242-AK243)&gt;(AK245-AK244),1,0),1)),0)))</f>
        <v>0</v>
      </c>
      <c r="AH244" s="12">
        <f>IF(C$4=0,0,IF(SUM(AH$7:AH243)=2,0,IF(AL244=AH$6,IF(AL244=AL245,IF((AL243-AL244)&lt;=(AL246-AL245),2,0),IF(AL244=AL243,IF((AL242-AL243)&gt;(AL245-AL244),2,0),2)),0)))</f>
        <v>0</v>
      </c>
      <c r="AI244" s="12">
        <f>IF(S$4=0,0,IF(SUM(AI$7:AI243)=2,0,IF(AM244=AI$6,IF(AM244=AM245,IF((AM243-AM244)&lt;=(AM246-AM245),2,0),IF(AM244=AM243,IF((AM242-AM243)&gt;(AM245-AM244),2,0),2)),0)))</f>
        <v>0</v>
      </c>
      <c r="AJ244" s="12">
        <f t="shared" si="79"/>
        <v>1</v>
      </c>
      <c r="AK244" s="12">
        <f t="shared" si="83"/>
        <v>1</v>
      </c>
      <c r="AL244" s="12">
        <f t="shared" si="84"/>
        <v>1</v>
      </c>
      <c r="AM244" s="12">
        <f t="shared" si="85"/>
        <v>1</v>
      </c>
    </row>
    <row r="245" spans="1:39" ht="12" customHeight="1" x14ac:dyDescent="0.15">
      <c r="A245" s="5">
        <f t="shared" si="66"/>
        <v>0</v>
      </c>
      <c r="B245" s="5">
        <f t="shared" si="67"/>
        <v>0</v>
      </c>
      <c r="C245" s="14">
        <f t="shared" si="80"/>
        <v>13</v>
      </c>
      <c r="F245" s="241">
        <f>VLOOKUP(C245,Blad1!$A:$F,6,0)</f>
        <v>110</v>
      </c>
      <c r="G245" s="67"/>
      <c r="I245" s="54"/>
      <c r="K245" s="1">
        <f>IF(C$4=0,0,(SUM(D$8:D245)/C$4))</f>
        <v>0</v>
      </c>
      <c r="N245" s="1" t="str">
        <f t="shared" si="71"/>
        <v xml:space="preserve"> </v>
      </c>
      <c r="P245" s="3" t="str">
        <f>IF(O245="Plus",$K245,IF(O245="Basis",$K245-SUM(P$8:P244),IF(O245="Breedte",$K245-SUM(P$8:P244),IF(O244="Breedte",1-SUM(P$8:P244)," "))))</f>
        <v xml:space="preserve"> </v>
      </c>
      <c r="Q245" s="57" t="str">
        <f t="shared" si="72"/>
        <v/>
      </c>
      <c r="R245" s="57"/>
      <c r="S245" s="12">
        <f t="shared" si="81"/>
        <v>13</v>
      </c>
      <c r="T245" s="18">
        <f t="shared" si="73"/>
        <v>0</v>
      </c>
      <c r="U245" s="12">
        <f>IF(C$4=0,0,IF(SUM(U$7:U244)=2,0,IF(Y245=U$6,IF(Y245=Y246,IF((Y244-Y245)&lt;=(Y247-Y246),2,0),IF(Y245=Y244,IF((Y243-Y244)&gt;(Y246-Y245),2,0),2)),0)))</f>
        <v>0</v>
      </c>
      <c r="V245" s="12">
        <f>IF(C$4=0,0,IF(SUM(V$7:V244)=1,0,IF(Z245=V$6,IF(Z245=Z246,IF((Z244-Z245)&lt;=(Z247-Z246),1,0),IF(Z245=Z244,IF((Z243-Z244)&gt;(Z246-Z245),1,0),1)),0)))</f>
        <v>0</v>
      </c>
      <c r="W245" s="12">
        <f>IF(C$4=0,0,IF(SUM(W$7:W244)=2,0,IF(AA245=W$6,IF(AA245=AA246,IF((AA244-AA245)&lt;=(AA247-AA246),2,0),IF(AA245=AA244,IF((AA243-AA244)&gt;(AA246-AA245),2,0),2)),0)))</f>
        <v>0</v>
      </c>
      <c r="X245" s="12">
        <f>IF(C$4=0,0,IF(SUM(X$7:X244)=2,0,IF(AB245=X$6,IF(AB245=AB246,IF((AB244-AB245)&lt;=(AB247-AB246),2,0),IF(AB245=AB244,IF((AB243-AB244)&gt;(AB246-AB245),2,0),2)),0)))</f>
        <v>0</v>
      </c>
      <c r="Y245" s="12">
        <f t="shared" si="74"/>
        <v>1</v>
      </c>
      <c r="Z245" s="12">
        <f t="shared" si="75"/>
        <v>1</v>
      </c>
      <c r="AA245" s="12">
        <f t="shared" si="76"/>
        <v>1</v>
      </c>
      <c r="AB245" s="12">
        <f t="shared" si="77"/>
        <v>1</v>
      </c>
      <c r="AD245" s="12">
        <f t="shared" si="82"/>
        <v>13</v>
      </c>
      <c r="AE245" s="18">
        <f t="shared" si="78"/>
        <v>0</v>
      </c>
      <c r="AF245" s="12">
        <f>IF(S$4=0,0,IF(SUM(AF$7:AF244)=2,0,IF(AJ245=AF$6,IF(AJ245=AJ246,IF((AJ244-AJ245)&lt;=(AJ247-AJ246),2,0),IF(AJ245=AJ244,IF((AJ243-AJ244)&gt;(AJ246-AJ245),2,0),2)),0)))</f>
        <v>0</v>
      </c>
      <c r="AG245" s="12">
        <f>IF(C$4=0,0,IF(SUM(AG$7:AG244)=1,0,IF(AK245=AG$6,IF(AK245=AK246,IF((AK244-AK245)&lt;=(AK247-AK246),1,0),IF(AK245=AK244,IF((AK243-AK244)&gt;(AK246-AK245),1,0),1)),0)))</f>
        <v>0</v>
      </c>
      <c r="AH245" s="12">
        <f>IF(C$4=0,0,IF(SUM(AH$7:AH244)=2,0,IF(AL245=AH$6,IF(AL245=AL246,IF((AL244-AL245)&lt;=(AL247-AL246),2,0),IF(AL245=AL244,IF((AL243-AL244)&gt;(AL246-AL245),2,0),2)),0)))</f>
        <v>0</v>
      </c>
      <c r="AI245" s="12">
        <f>IF(S$4=0,0,IF(SUM(AI$7:AI244)=2,0,IF(AM245=AI$6,IF(AM245=AM246,IF((AM244-AM245)&lt;=(AM247-AM246),2,0),IF(AM245=AM244,IF((AM243-AM244)&gt;(AM246-AM245),2,0),2)),0)))</f>
        <v>0</v>
      </c>
      <c r="AJ245" s="12">
        <f t="shared" si="79"/>
        <v>1</v>
      </c>
      <c r="AK245" s="12">
        <f t="shared" si="83"/>
        <v>1</v>
      </c>
      <c r="AL245" s="12">
        <f t="shared" si="84"/>
        <v>1</v>
      </c>
      <c r="AM245" s="12">
        <f t="shared" si="85"/>
        <v>1</v>
      </c>
    </row>
    <row r="246" spans="1:39" ht="12" customHeight="1" x14ac:dyDescent="0.15">
      <c r="A246" s="5">
        <f t="shared" si="66"/>
        <v>0</v>
      </c>
      <c r="B246" s="5">
        <f t="shared" si="67"/>
        <v>0</v>
      </c>
      <c r="C246" s="14">
        <f t="shared" si="80"/>
        <v>12</v>
      </c>
      <c r="F246" s="241">
        <f>VLOOKUP(C246,Blad1!$A:$F,6,0)</f>
        <v>110</v>
      </c>
      <c r="G246" s="67"/>
      <c r="I246" s="54"/>
      <c r="K246" s="1">
        <f>IF(C$4=0,0,(SUM(D$8:D246)/C$4))</f>
        <v>0</v>
      </c>
      <c r="N246" s="1" t="str">
        <f t="shared" si="71"/>
        <v xml:space="preserve"> </v>
      </c>
      <c r="P246" s="3" t="str">
        <f>IF(O246="Plus",$K246,IF(O246="Basis",$K246-SUM(P$8:P245),IF(O246="Breedte",$K246-SUM(P$8:P245),IF(O245="Breedte",1-SUM(P$8:P245)," "))))</f>
        <v xml:space="preserve"> </v>
      </c>
      <c r="Q246" s="57" t="str">
        <f t="shared" si="72"/>
        <v/>
      </c>
      <c r="R246" s="57"/>
      <c r="S246" s="12">
        <f t="shared" si="81"/>
        <v>12</v>
      </c>
      <c r="T246" s="18">
        <f t="shared" si="73"/>
        <v>0</v>
      </c>
      <c r="U246" s="12">
        <f>IF(C$4=0,0,IF(SUM(U$7:U245)=2,0,IF(Y246=U$6,IF(Y246=Y247,IF((Y245-Y246)&lt;=(Y248-Y247),2,0),IF(Y246=Y245,IF((Y244-Y245)&gt;(Y247-Y246),2,0),2)),0)))</f>
        <v>0</v>
      </c>
      <c r="V246" s="12">
        <f>IF(C$4=0,0,IF(SUM(V$7:V245)=1,0,IF(Z246=V$6,IF(Z246=Z247,IF((Z245-Z246)&lt;=(Z248-Z247),1,0),IF(Z246=Z245,IF((Z244-Z245)&gt;(Z247-Z246),1,0),1)),0)))</f>
        <v>0</v>
      </c>
      <c r="W246" s="12">
        <f>IF(C$4=0,0,IF(SUM(W$7:W245)=2,0,IF(AA246=W$6,IF(AA246=AA247,IF((AA245-AA246)&lt;=(AA248-AA247),2,0),IF(AA246=AA245,IF((AA244-AA245)&gt;(AA247-AA246),2,0),2)),0)))</f>
        <v>0</v>
      </c>
      <c r="X246" s="12">
        <f>IF(C$4=0,0,IF(SUM(X$7:X245)=2,0,IF(AB246=X$6,IF(AB246=AB247,IF((AB245-AB246)&lt;=(AB248-AB247),2,0),IF(AB246=AB245,IF((AB244-AB245)&gt;(AB247-AB246),2,0),2)),0)))</f>
        <v>0</v>
      </c>
      <c r="Y246" s="12">
        <f t="shared" si="74"/>
        <v>1</v>
      </c>
      <c r="Z246" s="12">
        <f t="shared" si="75"/>
        <v>1</v>
      </c>
      <c r="AA246" s="12">
        <f t="shared" si="76"/>
        <v>1</v>
      </c>
      <c r="AB246" s="12">
        <f t="shared" si="77"/>
        <v>1</v>
      </c>
      <c r="AD246" s="12">
        <f t="shared" si="82"/>
        <v>12</v>
      </c>
      <c r="AE246" s="18">
        <f t="shared" si="78"/>
        <v>0</v>
      </c>
      <c r="AF246" s="12">
        <f>IF(S$4=0,0,IF(SUM(AF$7:AF245)=2,0,IF(AJ246=AF$6,IF(AJ246=AJ247,IF((AJ245-AJ246)&lt;=(AJ248-AJ247),2,0),IF(AJ246=AJ245,IF((AJ244-AJ245)&gt;(AJ247-AJ246),2,0),2)),0)))</f>
        <v>0</v>
      </c>
      <c r="AG246" s="12">
        <f>IF(C$4=0,0,IF(SUM(AG$7:AG245)=1,0,IF(AK246=AG$6,IF(AK246=AK247,IF((AK245-AK246)&lt;=(AK248-AK247),1,0),IF(AK246=AK245,IF((AK244-AK245)&gt;(AK247-AK246),1,0),1)),0)))</f>
        <v>0</v>
      </c>
      <c r="AH246" s="12">
        <f>IF(C$4=0,0,IF(SUM(AH$7:AH245)=2,0,IF(AL246=AH$6,IF(AL246=AL247,IF((AL245-AL246)&lt;=(AL248-AL247),2,0),IF(AL246=AL245,IF((AL244-AL245)&gt;(AL247-AL246),2,0),2)),0)))</f>
        <v>0</v>
      </c>
      <c r="AI246" s="12">
        <f>IF(S$4=0,0,IF(SUM(AI$7:AI245)=2,0,IF(AM246=AI$6,IF(AM246=AM247,IF((AM245-AM246)&lt;=(AM248-AM247),2,0),IF(AM246=AM245,IF((AM244-AM245)&gt;(AM247-AM246),2,0),2)),0)))</f>
        <v>0</v>
      </c>
      <c r="AJ246" s="12">
        <f t="shared" si="79"/>
        <v>1</v>
      </c>
      <c r="AK246" s="12">
        <f t="shared" si="83"/>
        <v>1</v>
      </c>
      <c r="AL246" s="12">
        <f t="shared" si="84"/>
        <v>1</v>
      </c>
      <c r="AM246" s="12">
        <f t="shared" si="85"/>
        <v>1</v>
      </c>
    </row>
    <row r="247" spans="1:39" ht="12" customHeight="1" x14ac:dyDescent="0.15">
      <c r="A247" s="5">
        <f t="shared" si="66"/>
        <v>0</v>
      </c>
      <c r="B247" s="5">
        <f t="shared" si="67"/>
        <v>0</v>
      </c>
      <c r="C247" s="14">
        <f t="shared" si="80"/>
        <v>11</v>
      </c>
      <c r="F247" s="241">
        <f>VLOOKUP(C247,Blad1!$A:$F,6,0)</f>
        <v>110</v>
      </c>
      <c r="G247" s="67"/>
      <c r="I247" s="54"/>
      <c r="K247" s="1">
        <f>IF(C$4=0,0,(SUM(D$8:D247)/C$4))</f>
        <v>0</v>
      </c>
      <c r="N247" s="1" t="str">
        <f t="shared" si="71"/>
        <v xml:space="preserve"> </v>
      </c>
      <c r="P247" s="3" t="str">
        <f>IF(O247="Plus",$K247,IF(O247="Basis",$K247-SUM(P$8:P246),IF(O247="Breedte",$K247-SUM(P$8:P246),IF(O246="Breedte",1-SUM(P$8:P246)," "))))</f>
        <v xml:space="preserve"> </v>
      </c>
      <c r="Q247" s="57" t="str">
        <f t="shared" si="72"/>
        <v/>
      </c>
      <c r="R247" s="57"/>
      <c r="S247" s="12">
        <f t="shared" si="81"/>
        <v>11</v>
      </c>
      <c r="T247" s="18">
        <f t="shared" si="73"/>
        <v>0</v>
      </c>
      <c r="U247" s="12">
        <f>IF(C$4=0,0,IF(SUM(U$7:U246)=2,0,IF(Y247=U$6,IF(Y247=Y248,IF((Y246-Y247)&lt;=(Y249-Y248),2,0),IF(Y247=Y246,IF((Y245-Y246)&gt;(Y248-Y247),2,0),2)),0)))</f>
        <v>0</v>
      </c>
      <c r="V247" s="12">
        <f>IF(C$4=0,0,IF(SUM(V$7:V246)=1,0,IF(Z247=V$6,IF(Z247=Z248,IF((Z246-Z247)&lt;=(Z249-Z248),1,0),IF(Z247=Z246,IF((Z245-Z246)&gt;(Z248-Z247),1,0),1)),0)))</f>
        <v>0</v>
      </c>
      <c r="W247" s="12">
        <f>IF(C$4=0,0,IF(SUM(W$7:W246)=2,0,IF(AA247=W$6,IF(AA247=AA248,IF((AA246-AA247)&lt;=(AA249-AA248),2,0),IF(AA247=AA246,IF((AA245-AA246)&gt;(AA248-AA247),2,0),2)),0)))</f>
        <v>0</v>
      </c>
      <c r="X247" s="12">
        <f>IF(C$4=0,0,IF(SUM(X$7:X246)=2,0,IF(AB247=X$6,IF(AB247=AB248,IF((AB246-AB247)&lt;=(AB249-AB248),2,0),IF(AB247=AB246,IF((AB245-AB246)&gt;(AB248-AB247),2,0),2)),0)))</f>
        <v>0</v>
      </c>
      <c r="Y247" s="12">
        <f t="shared" si="74"/>
        <v>1</v>
      </c>
      <c r="Z247" s="12">
        <f t="shared" si="75"/>
        <v>1</v>
      </c>
      <c r="AA247" s="12">
        <f t="shared" si="76"/>
        <v>1</v>
      </c>
      <c r="AB247" s="12">
        <f t="shared" si="77"/>
        <v>1</v>
      </c>
      <c r="AD247" s="12">
        <f t="shared" si="82"/>
        <v>11</v>
      </c>
      <c r="AE247" s="18">
        <f t="shared" si="78"/>
        <v>0</v>
      </c>
      <c r="AF247" s="12">
        <f>IF(S$4=0,0,IF(SUM(AF$7:AF246)=2,0,IF(AJ247=AF$6,IF(AJ247=AJ248,IF((AJ246-AJ247)&lt;=(AJ249-AJ248),2,0),IF(AJ247=AJ246,IF((AJ245-AJ246)&gt;(AJ248-AJ247),2,0),2)),0)))</f>
        <v>0</v>
      </c>
      <c r="AG247" s="12">
        <f>IF(C$4=0,0,IF(SUM(AG$7:AG246)=1,0,IF(AK247=AG$6,IF(AK247=AK248,IF((AK246-AK247)&lt;=(AK249-AK248),1,0),IF(AK247=AK246,IF((AK245-AK246)&gt;(AK248-AK247),1,0),1)),0)))</f>
        <v>0</v>
      </c>
      <c r="AH247" s="12">
        <f>IF(C$4=0,0,IF(SUM(AH$7:AH246)=2,0,IF(AL247=AH$6,IF(AL247=AL248,IF((AL246-AL247)&lt;=(AL249-AL248),2,0),IF(AL247=AL246,IF((AL245-AL246)&gt;(AL248-AL247),2,0),2)),0)))</f>
        <v>0</v>
      </c>
      <c r="AI247" s="12">
        <f>IF(S$4=0,0,IF(SUM(AI$7:AI246)=2,0,IF(AM247=AI$6,IF(AM247=AM248,IF((AM246-AM247)&lt;=(AM249-AM248),2,0),IF(AM247=AM246,IF((AM245-AM246)&gt;(AM248-AM247),2,0),2)),0)))</f>
        <v>0</v>
      </c>
      <c r="AJ247" s="12">
        <f t="shared" si="79"/>
        <v>1</v>
      </c>
      <c r="AK247" s="12">
        <f t="shared" si="83"/>
        <v>1</v>
      </c>
      <c r="AL247" s="12">
        <f t="shared" si="84"/>
        <v>1</v>
      </c>
      <c r="AM247" s="12">
        <f t="shared" si="85"/>
        <v>1</v>
      </c>
    </row>
    <row r="248" spans="1:39" ht="12" customHeight="1" x14ac:dyDescent="0.15">
      <c r="A248" s="5">
        <f t="shared" si="66"/>
        <v>0</v>
      </c>
      <c r="B248" s="5">
        <f t="shared" si="67"/>
        <v>0</v>
      </c>
      <c r="C248" s="14">
        <f t="shared" si="80"/>
        <v>10</v>
      </c>
      <c r="F248" s="241">
        <f>VLOOKUP(C248,Blad1!$A:$F,6,0)</f>
        <v>110</v>
      </c>
      <c r="G248" s="67"/>
      <c r="I248" s="54"/>
      <c r="K248" s="1">
        <f>IF(C$4=0,0,(SUM(D$8:D248)/C$4))</f>
        <v>0</v>
      </c>
      <c r="N248" s="1" t="str">
        <f t="shared" si="71"/>
        <v xml:space="preserve"> </v>
      </c>
      <c r="P248" s="3" t="str">
        <f>IF(O248="Plus",$K248,IF(O248="Basis",$K248-SUM(P$8:P247),IF(O248="Breedte",$K248-SUM(P$8:P247),IF(O247="Breedte",1-SUM(P$8:P247)," "))))</f>
        <v xml:space="preserve"> </v>
      </c>
      <c r="Q248" s="57" t="str">
        <f t="shared" si="72"/>
        <v/>
      </c>
      <c r="R248" s="57"/>
      <c r="S248" s="12">
        <f t="shared" si="81"/>
        <v>10</v>
      </c>
      <c r="T248" s="18">
        <f t="shared" si="73"/>
        <v>0</v>
      </c>
      <c r="U248" s="12">
        <f>IF(C$4=0,0,IF(SUM(U$7:U247)=2,0,IF(Y248=U$6,IF(Y248=Y249,IF((Y247-Y248)&lt;=(Y250-Y249),2,0),IF(Y248=Y247,IF((Y246-Y247)&gt;(Y249-Y248),2,0),2)),0)))</f>
        <v>0</v>
      </c>
      <c r="V248" s="12">
        <f>IF(C$4=0,0,IF(SUM(V$7:V247)=1,0,IF(Z248=V$6,IF(Z248=Z249,IF((Z247-Z248)&lt;=(Z250-Z249),1,0),IF(Z248=Z247,IF((Z246-Z247)&gt;(Z249-Z248),1,0),1)),0)))</f>
        <v>0</v>
      </c>
      <c r="W248" s="12">
        <f>IF(C$4=0,0,IF(SUM(W$7:W247)=2,0,IF(AA248=W$6,IF(AA248=AA249,IF((AA247-AA248)&lt;=(AA250-AA249),2,0),IF(AA248=AA247,IF((AA246-AA247)&gt;(AA249-AA248),2,0),2)),0)))</f>
        <v>0</v>
      </c>
      <c r="X248" s="12">
        <f>IF(C$4=0,0,IF(SUM(X$7:X247)=2,0,IF(AB248=X$6,IF(AB248=AB249,IF((AB247-AB248)&lt;=(AB250-AB249),2,0),IF(AB248=AB247,IF((AB246-AB247)&gt;(AB249-AB248),2,0),2)),0)))</f>
        <v>0</v>
      </c>
      <c r="Y248" s="12">
        <f t="shared" si="74"/>
        <v>1</v>
      </c>
      <c r="Z248" s="12">
        <f t="shared" si="75"/>
        <v>1</v>
      </c>
      <c r="AA248" s="12">
        <f t="shared" si="76"/>
        <v>1</v>
      </c>
      <c r="AB248" s="12">
        <f t="shared" si="77"/>
        <v>1</v>
      </c>
      <c r="AD248" s="12">
        <f t="shared" si="82"/>
        <v>10</v>
      </c>
      <c r="AE248" s="18">
        <f t="shared" si="78"/>
        <v>0</v>
      </c>
      <c r="AF248" s="12">
        <f>IF(S$4=0,0,IF(SUM(AF$7:AF247)=2,0,IF(AJ248=AF$6,IF(AJ248=AJ249,IF((AJ247-AJ248)&lt;=(AJ250-AJ249),2,0),IF(AJ248=AJ247,IF((AJ246-AJ247)&gt;(AJ249-AJ248),2,0),2)),0)))</f>
        <v>0</v>
      </c>
      <c r="AG248" s="12">
        <f>IF(C$4=0,0,IF(SUM(AG$7:AG247)=1,0,IF(AK248=AG$6,IF(AK248=AK249,IF((AK247-AK248)&lt;=(AK250-AK249),1,0),IF(AK248=AK247,IF((AK246-AK247)&gt;(AK249-AK248),1,0),1)),0)))</f>
        <v>0</v>
      </c>
      <c r="AH248" s="12">
        <f>IF(C$4=0,0,IF(SUM(AH$7:AH247)=2,0,IF(AL248=AH$6,IF(AL248=AL249,IF((AL247-AL248)&lt;=(AL250-AL249),2,0),IF(AL248=AL247,IF((AL246-AL247)&gt;(AL249-AL248),2,0),2)),0)))</f>
        <v>0</v>
      </c>
      <c r="AI248" s="12">
        <f>IF(S$4=0,0,IF(SUM(AI$7:AI247)=2,0,IF(AM248=AI$6,IF(AM248=AM249,IF((AM247-AM248)&lt;=(AM250-AM249),2,0),IF(AM248=AM247,IF((AM246-AM247)&gt;(AM249-AM248),2,0),2)),0)))</f>
        <v>0</v>
      </c>
      <c r="AJ248" s="12">
        <f t="shared" si="79"/>
        <v>1</v>
      </c>
      <c r="AK248" s="12">
        <f t="shared" si="83"/>
        <v>1</v>
      </c>
      <c r="AL248" s="12">
        <f t="shared" si="84"/>
        <v>1</v>
      </c>
      <c r="AM248" s="12">
        <f t="shared" si="85"/>
        <v>1</v>
      </c>
    </row>
    <row r="249" spans="1:39" ht="12" customHeight="1" x14ac:dyDescent="0.15">
      <c r="A249" s="5">
        <f t="shared" si="66"/>
        <v>0</v>
      </c>
      <c r="B249" s="5">
        <f t="shared" si="67"/>
        <v>0</v>
      </c>
      <c r="C249" s="14">
        <f t="shared" si="80"/>
        <v>9</v>
      </c>
      <c r="F249" s="241">
        <f>VLOOKUP(C249,Blad1!$A:$F,6,0)</f>
        <v>110</v>
      </c>
      <c r="G249" s="67"/>
      <c r="I249" s="54"/>
      <c r="K249" s="1">
        <f>IF(C$4=0,0,(SUM(D$8:D249)/C$4))</f>
        <v>0</v>
      </c>
      <c r="N249" s="1" t="str">
        <f t="shared" si="71"/>
        <v xml:space="preserve"> </v>
      </c>
      <c r="P249" s="3" t="str">
        <f>IF(O249="Plus",$K249,IF(O249="Basis",$K249-SUM(P$8:P248),IF(O249="Breedte",$K249-SUM(P$8:P248),IF(O248="Breedte",1-SUM(P$8:P248)," "))))</f>
        <v xml:space="preserve"> </v>
      </c>
      <c r="Q249" s="57" t="str">
        <f t="shared" si="72"/>
        <v/>
      </c>
      <c r="R249" s="57"/>
      <c r="S249" s="12">
        <f t="shared" si="81"/>
        <v>9</v>
      </c>
      <c r="T249" s="18">
        <f t="shared" si="73"/>
        <v>0</v>
      </c>
      <c r="U249" s="12">
        <f>IF(C$4=0,0,IF(SUM(U$7:U248)=2,0,IF(Y249=U$6,IF(Y249=Y250,IF((Y248-Y249)&lt;=(Y251-Y250),2,0),IF(Y249=Y248,IF((Y247-Y248)&gt;(Y250-Y249),2,0),2)),0)))</f>
        <v>0</v>
      </c>
      <c r="V249" s="12">
        <f>IF(C$4=0,0,IF(SUM(V$7:V248)=1,0,IF(Z249=V$6,IF(Z249=Z250,IF((Z248-Z249)&lt;=(Z251-Z250),1,0),IF(Z249=Z248,IF((Z247-Z248)&gt;(Z250-Z249),1,0),1)),0)))</f>
        <v>0</v>
      </c>
      <c r="W249" s="12">
        <f>IF(C$4=0,0,IF(SUM(W$7:W248)=2,0,IF(AA249=W$6,IF(AA249=AA250,IF((AA248-AA249)&lt;=(AA251-AA250),2,0),IF(AA249=AA248,IF((AA247-AA248)&gt;(AA250-AA249),2,0),2)),0)))</f>
        <v>0</v>
      </c>
      <c r="X249" s="12">
        <f>IF(C$4=0,0,IF(SUM(X$7:X248)=2,0,IF(AB249=X$6,IF(AB249=AB250,IF((AB248-AB249)&lt;=(AB251-AB250),2,0),IF(AB249=AB248,IF((AB247-AB248)&gt;(AB250-AB249),2,0),2)),0)))</f>
        <v>0</v>
      </c>
      <c r="Y249" s="12">
        <f t="shared" si="74"/>
        <v>1</v>
      </c>
      <c r="Z249" s="12">
        <f t="shared" si="75"/>
        <v>1</v>
      </c>
      <c r="AA249" s="12">
        <f t="shared" si="76"/>
        <v>1</v>
      </c>
      <c r="AB249" s="12">
        <f t="shared" si="77"/>
        <v>1</v>
      </c>
      <c r="AD249" s="12">
        <f t="shared" si="82"/>
        <v>9</v>
      </c>
      <c r="AE249" s="18">
        <f t="shared" si="78"/>
        <v>0</v>
      </c>
      <c r="AF249" s="12">
        <f>IF(S$4=0,0,IF(SUM(AF$7:AF248)=2,0,IF(AJ249=AF$6,IF(AJ249=AJ250,IF((AJ248-AJ249)&lt;=(AJ251-AJ250),2,0),IF(AJ249=AJ248,IF((AJ247-AJ248)&gt;(AJ250-AJ249),2,0),2)),0)))</f>
        <v>0</v>
      </c>
      <c r="AG249" s="12">
        <f>IF(C$4=0,0,IF(SUM(AG$7:AG248)=1,0,IF(AK249=AG$6,IF(AK249=AK250,IF((AK248-AK249)&lt;=(AK251-AK250),1,0),IF(AK249=AK248,IF((AK247-AK248)&gt;(AK250-AK249),1,0),1)),0)))</f>
        <v>0</v>
      </c>
      <c r="AH249" s="12">
        <f>IF(C$4=0,0,IF(SUM(AH$7:AH248)=2,0,IF(AL249=AH$6,IF(AL249=AL250,IF((AL248-AL249)&lt;=(AL251-AL250),2,0),IF(AL249=AL248,IF((AL247-AL248)&gt;(AL250-AL249),2,0),2)),0)))</f>
        <v>0</v>
      </c>
      <c r="AI249" s="12">
        <f>IF(S$4=0,0,IF(SUM(AI$7:AI248)=2,0,IF(AM249=AI$6,IF(AM249=AM250,IF((AM248-AM249)&lt;=(AM251-AM250),2,0),IF(AM249=AM248,IF((AM247-AM248)&gt;(AM250-AM249),2,0),2)),0)))</f>
        <v>0</v>
      </c>
      <c r="AJ249" s="12">
        <f t="shared" si="79"/>
        <v>1</v>
      </c>
      <c r="AK249" s="12">
        <f t="shared" si="83"/>
        <v>1</v>
      </c>
      <c r="AL249" s="12">
        <f t="shared" si="84"/>
        <v>1</v>
      </c>
      <c r="AM249" s="12">
        <f t="shared" si="85"/>
        <v>1</v>
      </c>
    </row>
    <row r="250" spans="1:39" ht="12" customHeight="1" x14ac:dyDescent="0.15">
      <c r="A250" s="5">
        <f t="shared" si="66"/>
        <v>0</v>
      </c>
      <c r="B250" s="5">
        <f t="shared" si="67"/>
        <v>0</v>
      </c>
      <c r="C250" s="14">
        <f t="shared" si="80"/>
        <v>8</v>
      </c>
      <c r="F250" s="241">
        <f>VLOOKUP(C250,Blad1!$A:$F,6,0)</f>
        <v>110</v>
      </c>
      <c r="I250" s="54"/>
      <c r="K250" s="1">
        <f>IF(C$4=0,0,(SUM(D$8:D250)/C$4))</f>
        <v>0</v>
      </c>
      <c r="N250" s="1" t="str">
        <f t="shared" si="71"/>
        <v xml:space="preserve"> </v>
      </c>
      <c r="P250" s="3" t="str">
        <f>IF(O250="Plus",$K250,IF(O250="Basis",$K250-SUM(P$8:P249),IF(O250="Breedte",$K250-SUM(P$8:P249),IF(O249="Breedte",1-SUM(P$8:P249)," "))))</f>
        <v xml:space="preserve"> </v>
      </c>
      <c r="Q250" s="57" t="str">
        <f t="shared" si="72"/>
        <v/>
      </c>
      <c r="R250" s="57"/>
      <c r="S250" s="12">
        <f t="shared" si="81"/>
        <v>8</v>
      </c>
      <c r="T250" s="18">
        <f t="shared" si="73"/>
        <v>0</v>
      </c>
      <c r="U250" s="12">
        <f>IF(C$4=0,0,IF(SUM(U$7:U249)=2,0,IF(Y250=U$6,IF(Y250=Y251,IF((Y249-Y250)&lt;=(Y252-Y251),2,0),IF(Y250=Y249,IF((Y248-Y249)&gt;(Y251-Y250),2,0),2)),0)))</f>
        <v>0</v>
      </c>
      <c r="V250" s="12">
        <f>IF(C$4=0,0,IF(SUM(V$7:V249)=1,0,IF(Z250=V$6,IF(Z250=Z251,IF((Z249-Z250)&lt;=(Z252-Z251),1,0),IF(Z250=Z249,IF((Z248-Z249)&gt;(Z251-Z250),1,0),1)),0)))</f>
        <v>0</v>
      </c>
      <c r="W250" s="12">
        <f>IF(C$4=0,0,IF(SUM(W$7:W249)=2,0,IF(AA250=W$6,IF(AA250=AA251,IF((AA249-AA250)&lt;=(AA252-AA251),2,0),IF(AA250=AA249,IF((AA248-AA249)&gt;(AA251-AA250),2,0),2)),0)))</f>
        <v>0</v>
      </c>
      <c r="X250" s="12">
        <f>IF(C$4=0,0,IF(SUM(X$7:X249)=2,0,IF(AB250=X$6,IF(AB250=AB251,IF((AB249-AB250)&lt;=(AB252-AB251),2,0),IF(AB250=AB249,IF((AB248-AB249)&gt;(AB251-AB250),2,0),2)),0)))</f>
        <v>0</v>
      </c>
      <c r="Y250" s="12">
        <f t="shared" si="74"/>
        <v>1</v>
      </c>
      <c r="Z250" s="12">
        <f t="shared" si="75"/>
        <v>1</v>
      </c>
      <c r="AA250" s="12">
        <f t="shared" si="76"/>
        <v>1</v>
      </c>
      <c r="AB250" s="12">
        <f t="shared" si="77"/>
        <v>1</v>
      </c>
      <c r="AD250" s="12">
        <f t="shared" si="82"/>
        <v>8</v>
      </c>
      <c r="AE250" s="18">
        <f t="shared" si="78"/>
        <v>0</v>
      </c>
      <c r="AF250" s="12">
        <f>IF(S$4=0,0,IF(SUM(AF$7:AF249)=2,0,IF(AJ250=AF$6,IF(AJ250=AJ251,IF((AJ249-AJ250)&lt;=(AJ252-AJ251),2,0),IF(AJ250=AJ249,IF((AJ248-AJ249)&gt;(AJ251-AJ250),2,0),2)),0)))</f>
        <v>0</v>
      </c>
      <c r="AG250" s="12">
        <f>IF(C$4=0,0,IF(SUM(AG$7:AG249)=1,0,IF(AK250=AG$6,IF(AK250=AK251,IF((AK249-AK250)&lt;=(AK252-AK251),1,0),IF(AK250=AK249,IF((AK248-AK249)&gt;(AK251-AK250),1,0),1)),0)))</f>
        <v>0</v>
      </c>
      <c r="AH250" s="12">
        <f>IF(C$4=0,0,IF(SUM(AH$7:AH249)=2,0,IF(AL250=AH$6,IF(AL250=AL251,IF((AL249-AL250)&lt;=(AL252-AL251),2,0),IF(AL250=AL249,IF((AL248-AL249)&gt;(AL251-AL250),2,0),2)),0)))</f>
        <v>0</v>
      </c>
      <c r="AI250" s="12">
        <f>IF(S$4=0,0,IF(SUM(AI$7:AI249)=2,0,IF(AM250=AI$6,IF(AM250=AM251,IF((AM249-AM250)&lt;=(AM252-AM251),2,0),IF(AM250=AM249,IF((AM248-AM249)&gt;(AM251-AM250),2,0),2)),0)))</f>
        <v>0</v>
      </c>
      <c r="AJ250" s="12">
        <f t="shared" si="79"/>
        <v>1</v>
      </c>
      <c r="AK250" s="12">
        <f t="shared" si="83"/>
        <v>1</v>
      </c>
      <c r="AL250" s="12">
        <f t="shared" si="84"/>
        <v>1</v>
      </c>
      <c r="AM250" s="12">
        <f t="shared" si="85"/>
        <v>1</v>
      </c>
    </row>
    <row r="251" spans="1:39" ht="12" customHeight="1" x14ac:dyDescent="0.15">
      <c r="A251" s="5">
        <f t="shared" ref="A251:A267" si="86">IF(I251="A",25,IF(I251="B",50,IF(I251="C",75,IF(I251="D",90,IF(I251="E",100,0)))))</f>
        <v>0</v>
      </c>
      <c r="B251" s="5">
        <f t="shared" ref="B251:B272" si="87">IF(G251="I",20,IF(G251="II",40,IF(G251="III",60,IF(G251="IV",80,IF(G251="V",100,0)))))</f>
        <v>0</v>
      </c>
      <c r="C251" s="14">
        <f t="shared" si="80"/>
        <v>7</v>
      </c>
      <c r="F251" s="241">
        <f>VLOOKUP(C251,Blad1!$A:$F,6,0)</f>
        <v>110</v>
      </c>
      <c r="I251" s="54"/>
      <c r="K251" s="1">
        <f>IF(C$4=0,0,(SUM(D$8:D251)/C$4))</f>
        <v>0</v>
      </c>
      <c r="N251" s="1" t="str">
        <f t="shared" si="71"/>
        <v xml:space="preserve"> </v>
      </c>
      <c r="P251" s="3" t="str">
        <f>IF(O251="Plus",$K251,IF(O251="Basis",$K251-SUM(P$8:P250),IF(O251="Breedte",$K251-SUM(P$8:P250),IF(O250="Breedte",1-SUM(P$8:P250)," "))))</f>
        <v xml:space="preserve"> </v>
      </c>
      <c r="Q251" s="57" t="str">
        <f t="shared" si="72"/>
        <v/>
      </c>
      <c r="R251" s="57"/>
      <c r="S251" s="12">
        <f t="shared" si="81"/>
        <v>7</v>
      </c>
      <c r="T251" s="18">
        <f t="shared" si="73"/>
        <v>0</v>
      </c>
      <c r="U251" s="12">
        <f>IF(C$4=0,0,IF(SUM(U$7:U250)=2,0,IF(Y251=U$6,IF(Y251=Y252,IF((Y250-Y251)&lt;=(Y253-Y252),2,0),IF(Y251=Y250,IF((Y249-Y250)&gt;(Y252-Y251),2,0),2)),0)))</f>
        <v>0</v>
      </c>
      <c r="V251" s="12">
        <f>IF(C$4=0,0,IF(SUM(V$7:V250)=1,0,IF(Z251=V$6,IF(Z251=Z252,IF((Z250-Z251)&lt;=(Z253-Z252),1,0),IF(Z251=Z250,IF((Z249-Z250)&gt;(Z252-Z251),1,0),1)),0)))</f>
        <v>0</v>
      </c>
      <c r="W251" s="12">
        <f>IF(C$4=0,0,IF(SUM(W$7:W250)=2,0,IF(AA251=W$6,IF(AA251=AA252,IF((AA250-AA251)&lt;=(AA253-AA252),2,0),IF(AA251=AA250,IF((AA249-AA250)&gt;(AA252-AA251),2,0),2)),0)))</f>
        <v>0</v>
      </c>
      <c r="X251" s="12">
        <f>IF(C$4=0,0,IF(SUM(X$7:X250)=2,0,IF(AB251=X$6,IF(AB251=AB252,IF((AB250-AB251)&lt;=(AB253-AB252),2,0),IF(AB251=AB250,IF((AB249-AB250)&gt;(AB252-AB251),2,0),2)),0)))</f>
        <v>0</v>
      </c>
      <c r="Y251" s="12">
        <f t="shared" si="74"/>
        <v>1</v>
      </c>
      <c r="Z251" s="12">
        <f t="shared" si="75"/>
        <v>1</v>
      </c>
      <c r="AA251" s="12">
        <f t="shared" si="76"/>
        <v>1</v>
      </c>
      <c r="AB251" s="12">
        <f t="shared" si="77"/>
        <v>1</v>
      </c>
      <c r="AD251" s="12">
        <f t="shared" si="82"/>
        <v>7</v>
      </c>
      <c r="AE251" s="18">
        <f t="shared" si="78"/>
        <v>0</v>
      </c>
      <c r="AF251" s="12">
        <f>IF(S$4=0,0,IF(SUM(AF$7:AF250)=2,0,IF(AJ251=AF$6,IF(AJ251=AJ252,IF((AJ250-AJ251)&lt;=(AJ253-AJ252),2,0),IF(AJ251=AJ250,IF((AJ249-AJ250)&gt;(AJ252-AJ251),2,0),2)),0)))</f>
        <v>0</v>
      </c>
      <c r="AG251" s="12">
        <f>IF(C$4=0,0,IF(SUM(AG$7:AG250)=1,0,IF(AK251=AG$6,IF(AK251=AK252,IF((AK250-AK251)&lt;=(AK253-AK252),1,0),IF(AK251=AK250,IF((AK249-AK250)&gt;(AK252-AK251),1,0),1)),0)))</f>
        <v>0</v>
      </c>
      <c r="AH251" s="12">
        <f>IF(C$4=0,0,IF(SUM(AH$7:AH250)=2,0,IF(AL251=AH$6,IF(AL251=AL252,IF((AL250-AL251)&lt;=(AL253-AL252),2,0),IF(AL251=AL250,IF((AL249-AL250)&gt;(AL252-AL251),2,0),2)),0)))</f>
        <v>0</v>
      </c>
      <c r="AI251" s="12">
        <f>IF(S$4=0,0,IF(SUM(AI$7:AI250)=2,0,IF(AM251=AI$6,IF(AM251=AM252,IF((AM250-AM251)&lt;=(AM253-AM252),2,0),IF(AM251=AM250,IF((AM249-AM250)&gt;(AM252-AM251),2,0),2)),0)))</f>
        <v>0</v>
      </c>
      <c r="AJ251" s="12">
        <f t="shared" si="79"/>
        <v>1</v>
      </c>
      <c r="AK251" s="12">
        <f t="shared" si="83"/>
        <v>1</v>
      </c>
      <c r="AL251" s="12">
        <f t="shared" si="84"/>
        <v>1</v>
      </c>
      <c r="AM251" s="12">
        <f t="shared" si="85"/>
        <v>1</v>
      </c>
    </row>
    <row r="252" spans="1:39" ht="12" customHeight="1" x14ac:dyDescent="0.15">
      <c r="A252" s="5">
        <f t="shared" si="86"/>
        <v>0</v>
      </c>
      <c r="B252" s="5">
        <f t="shared" si="87"/>
        <v>0</v>
      </c>
      <c r="C252" s="14">
        <f t="shared" si="80"/>
        <v>6</v>
      </c>
      <c r="F252" s="241">
        <f>VLOOKUP(C252,Blad1!$A:$F,6,0)</f>
        <v>110</v>
      </c>
      <c r="I252" s="54"/>
      <c r="K252" s="1">
        <f>IF(C$4=0,0,(SUM(D$8:D252)/C$4))</f>
        <v>0</v>
      </c>
      <c r="N252" s="1" t="str">
        <f t="shared" si="71"/>
        <v xml:space="preserve"> </v>
      </c>
      <c r="P252" s="3" t="str">
        <f>IF(O252="Plus",$K252,IF(O252="Basis",$K252-SUM(P$8:P251),IF(O252="Breedte",$K252-SUM(P$8:P251),IF(O251="Breedte",1-SUM(P$8:P251)," "))))</f>
        <v xml:space="preserve"> </v>
      </c>
      <c r="Q252" s="57" t="str">
        <f t="shared" si="72"/>
        <v/>
      </c>
      <c r="R252" s="57"/>
      <c r="S252" s="12">
        <f t="shared" si="81"/>
        <v>6</v>
      </c>
      <c r="T252" s="18">
        <f t="shared" si="73"/>
        <v>0</v>
      </c>
      <c r="U252" s="12">
        <f>IF(C$4=0,0,IF(SUM(U$7:U251)=2,0,IF(Y252=U$6,IF(Y252=Y253,IF((Y251-Y252)&lt;=(Y254-Y253),2,0),IF(Y252=Y251,IF((Y250-Y251)&gt;(Y253-Y252),2,0),2)),0)))</f>
        <v>0</v>
      </c>
      <c r="V252" s="12">
        <f>IF(C$4=0,0,IF(SUM(V$7:V251)=1,0,IF(Z252=V$6,IF(Z252=Z253,IF((Z251-Z252)&lt;=(Z254-Z253),1,0),IF(Z252=Z251,IF((Z250-Z251)&gt;(Z253-Z252),1,0),1)),0)))</f>
        <v>0</v>
      </c>
      <c r="W252" s="12">
        <f>IF(C$4=0,0,IF(SUM(W$7:W251)=2,0,IF(AA252=W$6,IF(AA252=AA253,IF((AA251-AA252)&lt;=(AA254-AA253),2,0),IF(AA252=AA251,IF((AA250-AA251)&gt;(AA253-AA252),2,0),2)),0)))</f>
        <v>0</v>
      </c>
      <c r="X252" s="12">
        <f>IF(C$4=0,0,IF(SUM(X$7:X251)=2,0,IF(AB252=X$6,IF(AB252=AB253,IF((AB251-AB252)&lt;=(AB254-AB253),2,0),IF(AB252=AB251,IF((AB250-AB251)&gt;(AB253-AB252),2,0),2)),0)))</f>
        <v>0</v>
      </c>
      <c r="Y252" s="12">
        <f t="shared" si="74"/>
        <v>1</v>
      </c>
      <c r="Z252" s="12">
        <f t="shared" si="75"/>
        <v>1</v>
      </c>
      <c r="AA252" s="12">
        <f t="shared" si="76"/>
        <v>1</v>
      </c>
      <c r="AB252" s="12">
        <f t="shared" si="77"/>
        <v>1</v>
      </c>
      <c r="AD252" s="12">
        <f t="shared" si="82"/>
        <v>6</v>
      </c>
      <c r="AE252" s="18">
        <f t="shared" si="78"/>
        <v>0</v>
      </c>
      <c r="AF252" s="12">
        <f>IF(S$4=0,0,IF(SUM(AF$7:AF251)=2,0,IF(AJ252=AF$6,IF(AJ252=AJ253,IF((AJ251-AJ252)&lt;=(AJ254-AJ253),2,0),IF(AJ252=AJ251,IF((AJ250-AJ251)&gt;(AJ253-AJ252),2,0),2)),0)))</f>
        <v>0</v>
      </c>
      <c r="AG252" s="12">
        <f>IF(C$4=0,0,IF(SUM(AG$7:AG251)=1,0,IF(AK252=AG$6,IF(AK252=AK253,IF((AK251-AK252)&lt;=(AK254-AK253),1,0),IF(AK252=AK251,IF((AK250-AK251)&gt;(AK253-AK252),1,0),1)),0)))</f>
        <v>0</v>
      </c>
      <c r="AH252" s="12">
        <f>IF(C$4=0,0,IF(SUM(AH$7:AH251)=2,0,IF(AL252=AH$6,IF(AL252=AL253,IF((AL251-AL252)&lt;=(AL254-AL253),2,0),IF(AL252=AL251,IF((AL250-AL251)&gt;(AL253-AL252),2,0),2)),0)))</f>
        <v>0</v>
      </c>
      <c r="AI252" s="12">
        <f>IF(S$4=0,0,IF(SUM(AI$7:AI251)=2,0,IF(AM252=AI$6,IF(AM252=AM253,IF((AM251-AM252)&lt;=(AM254-AM253),2,0),IF(AM252=AM251,IF((AM250-AM251)&gt;(AM253-AM252),2,0),2)),0)))</f>
        <v>0</v>
      </c>
      <c r="AJ252" s="12">
        <f t="shared" si="79"/>
        <v>1</v>
      </c>
      <c r="AK252" s="12">
        <f t="shared" si="83"/>
        <v>1</v>
      </c>
      <c r="AL252" s="12">
        <f t="shared" si="84"/>
        <v>1</v>
      </c>
      <c r="AM252" s="12">
        <f t="shared" si="85"/>
        <v>1</v>
      </c>
    </row>
    <row r="253" spans="1:39" ht="12" customHeight="1" x14ac:dyDescent="0.15">
      <c r="A253" s="5">
        <f t="shared" si="86"/>
        <v>0</v>
      </c>
      <c r="B253" s="5">
        <f t="shared" si="87"/>
        <v>0</v>
      </c>
      <c r="C253" s="14">
        <f t="shared" si="80"/>
        <v>5</v>
      </c>
      <c r="F253" s="241">
        <f>VLOOKUP(C253,Blad1!$A:$F,6,0)</f>
        <v>110</v>
      </c>
      <c r="I253" s="54"/>
      <c r="K253" s="1">
        <f>IF(C$4=0,0,(SUM(D$8:D253)/C$4))</f>
        <v>0</v>
      </c>
      <c r="N253" s="1" t="str">
        <f t="shared" si="71"/>
        <v xml:space="preserve"> </v>
      </c>
      <c r="P253" s="3" t="str">
        <f>IF(O253="Plus",$K253,IF(O253="Basis",$K253-SUM(P$8:P252),IF(O253="Breedte",$K253-SUM(P$8:P252),IF(O252="Breedte",1-SUM(P$8:P252)," "))))</f>
        <v xml:space="preserve"> </v>
      </c>
      <c r="Q253" s="57" t="str">
        <f t="shared" si="72"/>
        <v/>
      </c>
      <c r="R253" s="57"/>
      <c r="S253" s="12">
        <f t="shared" si="81"/>
        <v>5</v>
      </c>
      <c r="T253" s="18">
        <f t="shared" si="73"/>
        <v>0</v>
      </c>
      <c r="U253" s="12">
        <f>IF(C$4=0,0,IF(SUM(U$7:U252)=2,0,IF(Y253=U$6,IF(Y253=Y254,IF((Y252-Y253)&lt;=(Y255-Y254),2,0),IF(Y253=Y252,IF((Y251-Y252)&gt;(Y254-Y253),2,0),2)),0)))</f>
        <v>0</v>
      </c>
      <c r="V253" s="12">
        <f>IF(C$4=0,0,IF(SUM(V$7:V252)=1,0,IF(Z253=V$6,IF(Z253=Z254,IF((Z252-Z253)&lt;=(Z255-Z254),1,0),IF(Z253=Z252,IF((Z251-Z252)&gt;(Z254-Z253),1,0),1)),0)))</f>
        <v>0</v>
      </c>
      <c r="W253" s="12">
        <f>IF(C$4=0,0,IF(SUM(W$7:W252)=2,0,IF(AA253=W$6,IF(AA253=AA254,IF((AA252-AA253)&lt;=(AA255-AA254),2,0),IF(AA253=AA252,IF((AA251-AA252)&gt;(AA254-AA253),2,0),2)),0)))</f>
        <v>0</v>
      </c>
      <c r="X253" s="12">
        <f>IF(C$4=0,0,IF(SUM(X$7:X252)=2,0,IF(AB253=X$6,IF(AB253=AB254,IF((AB252-AB253)&lt;=(AB255-AB254),2,0),IF(AB253=AB252,IF((AB251-AB252)&gt;(AB254-AB253),2,0),2)),0)))</f>
        <v>0</v>
      </c>
      <c r="Y253" s="12">
        <f t="shared" si="74"/>
        <v>1</v>
      </c>
      <c r="Z253" s="12">
        <f t="shared" si="75"/>
        <v>1</v>
      </c>
      <c r="AA253" s="12">
        <f t="shared" si="76"/>
        <v>1</v>
      </c>
      <c r="AB253" s="12">
        <f t="shared" si="77"/>
        <v>1</v>
      </c>
      <c r="AD253" s="12">
        <f t="shared" si="82"/>
        <v>5</v>
      </c>
      <c r="AE253" s="18">
        <f t="shared" si="78"/>
        <v>0</v>
      </c>
      <c r="AF253" s="12">
        <f>IF(S$4=0,0,IF(SUM(AF$7:AF252)=2,0,IF(AJ253=AF$6,IF(AJ253=AJ254,IF((AJ252-AJ253)&lt;=(AJ255-AJ254),2,0),IF(AJ253=AJ252,IF((AJ251-AJ252)&gt;(AJ254-AJ253),2,0),2)),0)))</f>
        <v>0</v>
      </c>
      <c r="AG253" s="12">
        <f>IF(C$4=0,0,IF(SUM(AG$7:AG252)=1,0,IF(AK253=AG$6,IF(AK253=AK254,IF((AK252-AK253)&lt;=(AK255-AK254),1,0),IF(AK253=AK252,IF((AK251-AK252)&gt;(AK254-AK253),1,0),1)),0)))</f>
        <v>0</v>
      </c>
      <c r="AH253" s="12">
        <f>IF(C$4=0,0,IF(SUM(AH$7:AH252)=2,0,IF(AL253=AH$6,IF(AL253=AL254,IF((AL252-AL253)&lt;=(AL255-AL254),2,0),IF(AL253=AL252,IF((AL251-AL252)&gt;(AL254-AL253),2,0),2)),0)))</f>
        <v>0</v>
      </c>
      <c r="AI253" s="12">
        <f>IF(S$4=0,0,IF(SUM(AI$7:AI252)=2,0,IF(AM253=AI$6,IF(AM253=AM254,IF((AM252-AM253)&lt;=(AM255-AM254),2,0),IF(AM253=AM252,IF((AM251-AM252)&gt;(AM254-AM253),2,0),2)),0)))</f>
        <v>0</v>
      </c>
      <c r="AJ253" s="12">
        <f t="shared" si="79"/>
        <v>1</v>
      </c>
      <c r="AK253" s="12">
        <f t="shared" si="83"/>
        <v>1</v>
      </c>
      <c r="AL253" s="12">
        <f t="shared" si="84"/>
        <v>1</v>
      </c>
      <c r="AM253" s="12">
        <f t="shared" si="85"/>
        <v>1</v>
      </c>
    </row>
    <row r="254" spans="1:39" ht="12" customHeight="1" x14ac:dyDescent="0.15">
      <c r="A254" s="5">
        <f t="shared" si="86"/>
        <v>0</v>
      </c>
      <c r="B254" s="5">
        <f t="shared" si="87"/>
        <v>0</v>
      </c>
      <c r="C254" s="14">
        <f t="shared" si="80"/>
        <v>4</v>
      </c>
      <c r="F254" s="241">
        <f>VLOOKUP(C254,Blad1!$A:$F,6,0)</f>
        <v>110</v>
      </c>
      <c r="I254" s="54"/>
      <c r="K254" s="1">
        <f>IF(C$4=0,0,(SUM(D$8:D254)/C$4))</f>
        <v>0</v>
      </c>
      <c r="N254" s="1" t="str">
        <f t="shared" si="71"/>
        <v xml:space="preserve"> </v>
      </c>
      <c r="P254" s="3" t="str">
        <f>IF(O254="Plus",$K254,IF(O254="Basis",$K254-SUM(P$8:P253),IF(O254="Breedte",$K254-SUM(P$8:P253),IF(O253="Breedte",1-SUM(P$8:P253)," "))))</f>
        <v xml:space="preserve"> </v>
      </c>
      <c r="Q254" s="57" t="str">
        <f t="shared" si="72"/>
        <v/>
      </c>
      <c r="R254" s="57"/>
      <c r="S254" s="12">
        <f t="shared" si="81"/>
        <v>4</v>
      </c>
      <c r="T254" s="18">
        <f t="shared" si="73"/>
        <v>0</v>
      </c>
      <c r="U254" s="12">
        <f>IF(C$4=0,0,IF(SUM(U$7:U253)=2,0,IF(Y254=U$6,IF(Y254=Y255,IF((Y253-Y254)&lt;=(Y256-Y255),2,0),IF(Y254=Y253,IF((Y252-Y253)&gt;(Y255-Y254),2,0),2)),0)))</f>
        <v>0</v>
      </c>
      <c r="V254" s="12">
        <f>IF(C$4=0,0,IF(SUM(V$7:V253)=1,0,IF(Z254=V$6,IF(Z254=Z255,IF((Z253-Z254)&lt;=(Z256-Z255),1,0),IF(Z254=Z253,IF((Z252-Z253)&gt;(Z255-Z254),1,0),1)),0)))</f>
        <v>0</v>
      </c>
      <c r="W254" s="12">
        <f>IF(C$4=0,0,IF(SUM(W$7:W253)=2,0,IF(AA254=W$6,IF(AA254=AA255,IF((AA253-AA254)&lt;=(AA256-AA255),2,0),IF(AA254=AA253,IF((AA252-AA253)&gt;(AA255-AA254),2,0),2)),0)))</f>
        <v>0</v>
      </c>
      <c r="X254" s="12">
        <f>IF(C$4=0,0,IF(SUM(X$7:X253)=2,0,IF(AB254=X$6,IF(AB254=AB255,IF((AB253-AB254)&lt;=(AB256-AB255),2,0),IF(AB254=AB253,IF((AB252-AB253)&gt;(AB255-AB254),2,0),2)),0)))</f>
        <v>0</v>
      </c>
      <c r="Y254" s="12">
        <f t="shared" si="74"/>
        <v>1</v>
      </c>
      <c r="Z254" s="12">
        <f t="shared" si="75"/>
        <v>1</v>
      </c>
      <c r="AA254" s="12">
        <f t="shared" si="76"/>
        <v>1</v>
      </c>
      <c r="AB254" s="12">
        <f t="shared" si="77"/>
        <v>1</v>
      </c>
      <c r="AD254" s="12">
        <f t="shared" si="82"/>
        <v>4</v>
      </c>
      <c r="AE254" s="18">
        <f t="shared" si="78"/>
        <v>0</v>
      </c>
      <c r="AF254" s="12">
        <f>IF(S$4=0,0,IF(SUM(AF$7:AF253)=2,0,IF(AJ254=AF$6,IF(AJ254=AJ255,IF((AJ253-AJ254)&lt;=(AJ256-AJ255),2,0),IF(AJ254=AJ253,IF((AJ252-AJ253)&gt;(AJ255-AJ254),2,0),2)),0)))</f>
        <v>0</v>
      </c>
      <c r="AG254" s="12">
        <f>IF(C$4=0,0,IF(SUM(AG$7:AG253)=1,0,IF(AK254=AG$6,IF(AK254=AK255,IF((AK253-AK254)&lt;=(AK256-AK255),1,0),IF(AK254=AK253,IF((AK252-AK253)&gt;(AK255-AK254),1,0),1)),0)))</f>
        <v>0</v>
      </c>
      <c r="AH254" s="12">
        <f>IF(C$4=0,0,IF(SUM(AH$7:AH253)=2,0,IF(AL254=AH$6,IF(AL254=AL255,IF((AL253-AL254)&lt;=(AL256-AL255),2,0),IF(AL254=AL253,IF((AL252-AL253)&gt;(AL255-AL254),2,0),2)),0)))</f>
        <v>0</v>
      </c>
      <c r="AI254" s="12">
        <f>IF(S$4=0,0,IF(SUM(AI$7:AI253)=2,0,IF(AM254=AI$6,IF(AM254=AM255,IF((AM253-AM254)&lt;=(AM256-AM255),2,0),IF(AM254=AM253,IF((AM252-AM253)&gt;(AM255-AM254),2,0),2)),0)))</f>
        <v>0</v>
      </c>
      <c r="AJ254" s="12">
        <f t="shared" si="79"/>
        <v>1</v>
      </c>
      <c r="AK254" s="12">
        <f t="shared" si="83"/>
        <v>1</v>
      </c>
      <c r="AL254" s="12">
        <f t="shared" si="84"/>
        <v>1</v>
      </c>
      <c r="AM254" s="12">
        <f t="shared" si="85"/>
        <v>1</v>
      </c>
    </row>
    <row r="255" spans="1:39" ht="12" customHeight="1" x14ac:dyDescent="0.15">
      <c r="A255" s="5">
        <f t="shared" si="86"/>
        <v>0</v>
      </c>
      <c r="B255" s="5">
        <f t="shared" si="87"/>
        <v>0</v>
      </c>
      <c r="C255" s="14">
        <f t="shared" si="80"/>
        <v>3</v>
      </c>
      <c r="F255" s="241">
        <f>VLOOKUP(C255,Blad1!$A:$F,6,0)</f>
        <v>110</v>
      </c>
      <c r="I255" s="54"/>
      <c r="K255" s="1">
        <f>IF(C$4=0,0,(SUM(D$8:D255)/C$4))</f>
        <v>0</v>
      </c>
      <c r="N255" s="1" t="str">
        <f t="shared" si="71"/>
        <v xml:space="preserve"> </v>
      </c>
      <c r="P255" s="3" t="str">
        <f>IF(O255="Plus",$K255,IF(O255="Basis",$K255-SUM(P$8:P254),IF(O255="Breedte",$K255-SUM(P$8:P254),IF(O254="Breedte",1-SUM(P$8:P254)," "))))</f>
        <v xml:space="preserve"> </v>
      </c>
      <c r="Q255" s="57" t="str">
        <f t="shared" si="72"/>
        <v/>
      </c>
      <c r="R255" s="57"/>
      <c r="S255" s="12">
        <f t="shared" si="81"/>
        <v>3</v>
      </c>
      <c r="T255" s="18">
        <f t="shared" si="73"/>
        <v>0</v>
      </c>
      <c r="U255" s="12">
        <f>IF(C$4=0,0,IF(SUM(U$7:U254)=2,0,IF(Y255=U$6,IF(Y255=Y256,IF((Y254-Y255)&lt;=(Y257-Y256),2,0),IF(Y255=Y254,IF((Y253-Y254)&gt;(Y256-Y255),2,0),2)),0)))</f>
        <v>0</v>
      </c>
      <c r="V255" s="12">
        <f>IF(C$4=0,0,IF(SUM(V$7:V254)=1,0,IF(Z255=V$6,IF(Z255=Z256,IF((Z254-Z255)&lt;=(Z257-Z256),1,0),IF(Z255=Z254,IF((Z253-Z254)&gt;(Z256-Z255),1,0),1)),0)))</f>
        <v>0</v>
      </c>
      <c r="W255" s="12">
        <f>IF(C$4=0,0,IF(SUM(W$7:W254)=2,0,IF(AA255=W$6,IF(AA255=AA256,IF((AA254-AA255)&lt;=(AA257-AA256),2,0),IF(AA255=AA254,IF((AA253-AA254)&gt;(AA256-AA255),2,0),2)),0)))</f>
        <v>0</v>
      </c>
      <c r="X255" s="12">
        <f>IF(C$4=0,0,IF(SUM(X$7:X254)=2,0,IF(AB255=X$6,IF(AB255=AB256,IF((AB254-AB255)&lt;=(AB257-AB256),2,0),IF(AB255=AB254,IF((AB253-AB254)&gt;(AB256-AB255),2,0),2)),0)))</f>
        <v>0</v>
      </c>
      <c r="Y255" s="12">
        <f t="shared" si="74"/>
        <v>1</v>
      </c>
      <c r="Z255" s="12">
        <f t="shared" si="75"/>
        <v>1</v>
      </c>
      <c r="AA255" s="12">
        <f t="shared" si="76"/>
        <v>1</v>
      </c>
      <c r="AB255" s="12">
        <f t="shared" si="77"/>
        <v>1</v>
      </c>
      <c r="AD255" s="12">
        <f t="shared" si="82"/>
        <v>3</v>
      </c>
      <c r="AE255" s="18">
        <f t="shared" si="78"/>
        <v>0</v>
      </c>
      <c r="AF255" s="12">
        <f>IF(S$4=0,0,IF(SUM(AF$7:AF254)=2,0,IF(AJ255=AF$6,IF(AJ255=AJ256,IF((AJ254-AJ255)&lt;=(AJ257-AJ256),2,0),IF(AJ255=AJ254,IF((AJ253-AJ254)&gt;(AJ256-AJ255),2,0),2)),0)))</f>
        <v>0</v>
      </c>
      <c r="AG255" s="12">
        <f>IF(C$4=0,0,IF(SUM(AG$7:AG254)=1,0,IF(AK255=AG$6,IF(AK255=AK256,IF((AK254-AK255)&lt;=(AK257-AK256),1,0),IF(AK255=AK254,IF((AK253-AK254)&gt;(AK256-AK255),1,0),1)),0)))</f>
        <v>0</v>
      </c>
      <c r="AH255" s="12">
        <f>IF(C$4=0,0,IF(SUM(AH$7:AH254)=2,0,IF(AL255=AH$6,IF(AL255=AL256,IF((AL254-AL255)&lt;=(AL257-AL256),2,0),IF(AL255=AL254,IF((AL253-AL254)&gt;(AL256-AL255),2,0),2)),0)))</f>
        <v>0</v>
      </c>
      <c r="AI255" s="12">
        <f>IF(S$4=0,0,IF(SUM(AI$7:AI254)=2,0,IF(AM255=AI$6,IF(AM255=AM256,IF((AM254-AM255)&lt;=(AM257-AM256),2,0),IF(AM255=AM254,IF((AM253-AM254)&gt;(AM256-AM255),2,0),2)),0)))</f>
        <v>0</v>
      </c>
      <c r="AJ255" s="12">
        <f t="shared" si="79"/>
        <v>1</v>
      </c>
      <c r="AK255" s="12">
        <f t="shared" si="83"/>
        <v>1</v>
      </c>
      <c r="AL255" s="12">
        <f t="shared" si="84"/>
        <v>1</v>
      </c>
      <c r="AM255" s="12">
        <f t="shared" si="85"/>
        <v>1</v>
      </c>
    </row>
    <row r="256" spans="1:39" ht="12" customHeight="1" x14ac:dyDescent="0.15">
      <c r="A256" s="5">
        <f t="shared" si="86"/>
        <v>0</v>
      </c>
      <c r="B256" s="5">
        <f t="shared" si="87"/>
        <v>0</v>
      </c>
      <c r="C256" s="14">
        <f t="shared" si="80"/>
        <v>2</v>
      </c>
      <c r="F256" s="241">
        <f>VLOOKUP(C256,Blad1!$A:$F,6,0)</f>
        <v>110</v>
      </c>
      <c r="I256" s="54"/>
      <c r="K256" s="1">
        <f>IF(C$4=0,0,(SUM(D$8:D256)/C$4))</f>
        <v>0</v>
      </c>
      <c r="N256" s="1" t="str">
        <f t="shared" si="71"/>
        <v xml:space="preserve"> </v>
      </c>
      <c r="P256" s="3" t="str">
        <f>IF(O256="Plus",$K256,IF(O256="Basis",$K256-SUM(P$8:P255),IF(O256="Breedte",$K256-SUM(P$8:P255),IF(O255="Breedte",1-SUM(P$8:P255)," "))))</f>
        <v xml:space="preserve"> </v>
      </c>
      <c r="Q256" s="57" t="str">
        <f t="shared" si="72"/>
        <v/>
      </c>
      <c r="R256" s="57"/>
      <c r="S256" s="12">
        <f t="shared" si="81"/>
        <v>2</v>
      </c>
      <c r="T256" s="18">
        <f t="shared" si="73"/>
        <v>0</v>
      </c>
      <c r="U256" s="12">
        <f>IF(C$4=0,0,IF(SUM(U$7:U255)=2,0,IF(Y256=U$6,IF(Y256=Y257,IF((Y255-Y256)&lt;=(Y258-Y257),2,0),IF(Y256=Y255,IF((Y254-Y255)&gt;(Y257-Y256),2,0),2)),0)))</f>
        <v>0</v>
      </c>
      <c r="V256" s="12">
        <f>IF(C$4=0,0,IF(SUM(V$7:V255)=1,0,IF(Z256=V$6,IF(Z256=Z257,IF((Z255-Z256)&lt;=(Z258-Z257),1,0),IF(Z256=Z255,IF((Z254-Z255)&gt;(Z257-Z256),1,0),1)),0)))</f>
        <v>0</v>
      </c>
      <c r="W256" s="12">
        <f>IF(C$4=0,0,IF(SUM(W$7:W255)=2,0,IF(AA256=W$6,IF(AA256=AA257,IF((AA255-AA256)&lt;=(AA258-AA257),2,0),IF(AA256=AA255,IF((AA254-AA255)&gt;(AA257-AA256),2,0),2)),0)))</f>
        <v>0</v>
      </c>
      <c r="X256" s="12">
        <f>IF(C$4=0,0,IF(SUM(X$7:X255)=2,0,IF(AB256=X$6,IF(AB256=AB257,IF((AB255-AB256)&lt;=(AB258-AB257),2,0),IF(AB256=AB255,IF((AB254-AB255)&gt;(AB257-AB256),2,0),2)),0)))</f>
        <v>0</v>
      </c>
      <c r="Y256" s="12">
        <f t="shared" si="74"/>
        <v>1</v>
      </c>
      <c r="Z256" s="12">
        <f t="shared" si="75"/>
        <v>1</v>
      </c>
      <c r="AA256" s="12">
        <f t="shared" si="76"/>
        <v>1</v>
      </c>
      <c r="AB256" s="12">
        <f t="shared" si="77"/>
        <v>1</v>
      </c>
      <c r="AD256" s="12">
        <f t="shared" si="82"/>
        <v>2</v>
      </c>
      <c r="AE256" s="18">
        <f t="shared" si="78"/>
        <v>0</v>
      </c>
      <c r="AF256" s="12">
        <f>IF(S$4=0,0,IF(SUM(AF$7:AF255)=2,0,IF(AJ256=AF$6,IF(AJ256=AJ257,IF((AJ255-AJ256)&lt;=(AJ258-AJ257),2,0),IF(AJ256=AJ255,IF((AJ254-AJ255)&gt;(AJ257-AJ256),2,0),2)),0)))</f>
        <v>0</v>
      </c>
      <c r="AG256" s="12">
        <f>IF(C$4=0,0,IF(SUM(AG$7:AG255)=1,0,IF(AK256=AG$6,IF(AK256=AK257,IF((AK255-AK256)&lt;=(AK258-AK257),1,0),IF(AK256=AK255,IF((AK254-AK255)&gt;(AK257-AK256),1,0),1)),0)))</f>
        <v>0</v>
      </c>
      <c r="AH256" s="12">
        <f>IF(C$4=0,0,IF(SUM(AH$7:AH255)=2,0,IF(AL256=AH$6,IF(AL256=AL257,IF((AL255-AL256)&lt;=(AL258-AL257),2,0),IF(AL256=AL255,IF((AL254-AL255)&gt;(AL257-AL256),2,0),2)),0)))</f>
        <v>0</v>
      </c>
      <c r="AI256" s="12">
        <f>IF(S$4=0,0,IF(SUM(AI$7:AI255)=2,0,IF(AM256=AI$6,IF(AM256=AM257,IF((AM255-AM256)&lt;=(AM258-AM257),2,0),IF(AM256=AM255,IF((AM254-AM255)&gt;(AM257-AM256),2,0),2)),0)))</f>
        <v>0</v>
      </c>
      <c r="AJ256" s="12">
        <f t="shared" si="79"/>
        <v>1</v>
      </c>
      <c r="AK256" s="12">
        <f t="shared" si="83"/>
        <v>1</v>
      </c>
      <c r="AL256" s="12">
        <f t="shared" si="84"/>
        <v>1</v>
      </c>
      <c r="AM256" s="12">
        <f t="shared" si="85"/>
        <v>1</v>
      </c>
    </row>
    <row r="257" spans="1:39" ht="12" customHeight="1" x14ac:dyDescent="0.15">
      <c r="A257" s="5">
        <f t="shared" si="86"/>
        <v>0</v>
      </c>
      <c r="B257" s="5">
        <f t="shared" si="87"/>
        <v>0</v>
      </c>
      <c r="C257" s="14">
        <f t="shared" si="80"/>
        <v>1</v>
      </c>
      <c r="F257" s="241">
        <f>VLOOKUP(C257,Blad1!$A:$F,6,0)</f>
        <v>110</v>
      </c>
      <c r="I257" s="54"/>
      <c r="K257" s="1">
        <f>IF(C$4=0,0,(SUM(D$8:D257)/C$4))</f>
        <v>0</v>
      </c>
      <c r="N257" s="1" t="str">
        <f t="shared" si="71"/>
        <v xml:space="preserve"> </v>
      </c>
      <c r="P257" s="3" t="str">
        <f>IF(O257="Plus",$K257,IF(O257="Basis",$K257-SUM(P$8:P256),IF(O257="Breedte",$K257-SUM(P$8:P256),IF(O256="Breedte",1-SUM(P$8:P256)," "))))</f>
        <v xml:space="preserve"> </v>
      </c>
      <c r="Q257" s="57" t="str">
        <f t="shared" si="72"/>
        <v/>
      </c>
      <c r="R257" s="57"/>
      <c r="S257" s="12">
        <f t="shared" si="81"/>
        <v>1</v>
      </c>
      <c r="T257" s="18">
        <f t="shared" si="73"/>
        <v>0</v>
      </c>
      <c r="U257" s="12">
        <f>IF(C$4=0,0,IF(SUM(U$7:U256)=2,0,IF(Y257=U$6,IF(Y257=Y258,IF((Y256-Y257)&lt;=(Y259-Y258),2,0),IF(Y257=Y256,IF((Y255-Y256)&gt;(Y258-Y257),2,0),2)),0)))</f>
        <v>0</v>
      </c>
      <c r="V257" s="12">
        <f>IF(C$4=0,0,IF(SUM(V$7:V256)=1,0,IF(Z257=V$6,IF(Z257=Z258,IF((Z256-Z257)&lt;=(Z259-Z258),1,0),IF(Z257=Z256,IF((Z255-Z256)&gt;(Z258-Z257),1,0),1)),0)))</f>
        <v>0</v>
      </c>
      <c r="W257" s="12">
        <f>IF(C$4=0,0,IF(SUM(W$7:W256)=2,0,IF(AA257=W$6,IF(AA257=AA258,IF((AA256-AA257)&lt;=(AA259-AA258),2,0),IF(AA257=AA256,IF((AA255-AA256)&gt;(AA258-AA257),2,0),2)),0)))</f>
        <v>0</v>
      </c>
      <c r="X257" s="12">
        <f>IF(C$4=0,0,IF(SUM(X$7:X256)=2,0,IF(AB257=X$6,IF(AB257=AB258,IF((AB256-AB257)&lt;=(AB259-AB258),2,0),IF(AB257=AB256,IF((AB255-AB256)&gt;(AB258-AB257),2,0),2)),0)))</f>
        <v>0</v>
      </c>
      <c r="Y257" s="12">
        <f t="shared" si="74"/>
        <v>1</v>
      </c>
      <c r="Z257" s="12">
        <f t="shared" si="75"/>
        <v>1</v>
      </c>
      <c r="AA257" s="12">
        <f t="shared" si="76"/>
        <v>1</v>
      </c>
      <c r="AB257" s="12">
        <f t="shared" si="77"/>
        <v>1</v>
      </c>
      <c r="AD257" s="12">
        <f t="shared" si="82"/>
        <v>1</v>
      </c>
      <c r="AE257" s="18">
        <f t="shared" si="78"/>
        <v>0</v>
      </c>
      <c r="AF257" s="12">
        <f>IF(S$4=0,0,IF(SUM(AF$7:AF256)=2,0,IF(AJ257=AF$6,IF(AJ257=AJ258,IF((AJ256-AJ257)&lt;=(AJ259-AJ258),2,0),IF(AJ257=AJ256,IF((AJ255-AJ256)&gt;(AJ258-AJ257),2,0),2)),0)))</f>
        <v>0</v>
      </c>
      <c r="AG257" s="12">
        <f>IF(C$4=0,0,IF(SUM(AG$7:AG256)=1,0,IF(AK257=AG$6,IF(AK257=AK258,IF((AK256-AK257)&lt;=(AK259-AK258),1,0),IF(AK257=AK256,IF((AK255-AK256)&gt;(AK258-AK257),1,0),1)),0)))</f>
        <v>0</v>
      </c>
      <c r="AH257" s="12">
        <f>IF(C$4=0,0,IF(SUM(AH$7:AH256)=2,0,IF(AL257=AH$6,IF(AL257=AL258,IF((AL256-AL257)&lt;=(AL259-AL258),2,0),IF(AL257=AL256,IF((AL255-AL256)&gt;(AL258-AL257),2,0),2)),0)))</f>
        <v>0</v>
      </c>
      <c r="AI257" s="12">
        <f>IF(S$4=0,0,IF(SUM(AI$7:AI256)=2,0,IF(AM257=AI$6,IF(AM257=AM258,IF((AM256-AM257)&lt;=(AM259-AM258),2,0),IF(AM257=AM256,IF((AM255-AM256)&gt;(AM258-AM257),2,0),2)),0)))</f>
        <v>0</v>
      </c>
      <c r="AJ257" s="12">
        <f t="shared" si="79"/>
        <v>1</v>
      </c>
      <c r="AK257" s="12">
        <f t="shared" si="83"/>
        <v>1</v>
      </c>
      <c r="AL257" s="12">
        <f t="shared" si="84"/>
        <v>1</v>
      </c>
      <c r="AM257" s="12">
        <f t="shared" si="85"/>
        <v>1</v>
      </c>
    </row>
    <row r="258" spans="1:39" ht="12" customHeight="1" x14ac:dyDescent="0.15">
      <c r="A258" s="5">
        <f t="shared" si="86"/>
        <v>0</v>
      </c>
      <c r="B258" s="5">
        <f t="shared" si="87"/>
        <v>0</v>
      </c>
      <c r="C258" s="14">
        <f t="shared" si="80"/>
        <v>0</v>
      </c>
      <c r="F258" s="241">
        <f>VLOOKUP(C258,Blad1!$A:$F,6,0)</f>
        <v>110</v>
      </c>
      <c r="I258" s="54"/>
      <c r="K258" s="1">
        <f>IF(C$4=0,0,(SUM(D$8:D258)/C$4))</f>
        <v>0</v>
      </c>
      <c r="N258" s="1" t="str">
        <f t="shared" si="71"/>
        <v xml:space="preserve"> </v>
      </c>
      <c r="P258" s="3" t="str">
        <f>IF(O258="Plus",$K258,IF(O258="Basis",$K258-SUM(P$8:P257),IF(O258="Breedte",$K258-SUM(P$8:P257),IF(O257="Breedte",1-SUM(P$8:P257)," "))))</f>
        <v xml:space="preserve"> </v>
      </c>
      <c r="Q258" s="57" t="str">
        <f t="shared" si="72"/>
        <v/>
      </c>
      <c r="R258" s="57"/>
      <c r="S258" s="12">
        <f t="shared" si="81"/>
        <v>0</v>
      </c>
      <c r="T258" s="18">
        <f t="shared" si="73"/>
        <v>0</v>
      </c>
      <c r="U258" s="12">
        <f>IF(C$4=0,0,IF(SUM(U$7:U257)=2,0,IF(Y258=U$6,IF(Y258=Y259,IF((Y257-Y258)&lt;=(Y260-Y259),2,0),IF(Y258=Y257,IF((Y256-Y257)&gt;(Y259-Y258),2,0),2)),0)))</f>
        <v>0</v>
      </c>
      <c r="V258" s="12">
        <f>IF(C$4=0,0,IF(SUM(V$7:V257)=1,0,IF(Z258=V$6,IF(Z258=Z259,IF((Z257-Z258)&lt;=(Z260-Z259),1,0),IF(Z258=Z257,IF((Z256-Z257)&gt;(Z259-Z258),1,0),1)),0)))</f>
        <v>0</v>
      </c>
      <c r="W258" s="12">
        <f>IF(C$4=0,0,IF(SUM(W$7:W257)=2,0,IF(AA258=W$6,IF(AA258=AA259,IF((AA257-AA258)&lt;=(AA260-AA259),2,0),IF(AA258=AA257,IF((AA256-AA257)&gt;(AA259-AA258),2,0),2)),0)))</f>
        <v>0</v>
      </c>
      <c r="X258" s="12">
        <f>IF(C$4=0,0,IF(SUM(X$7:X257)=2,0,IF(AB258=X$6,IF(AB258=AB259,IF((AB257-AB258)&lt;=(AB260-AB259),2,0),IF(AB258=AB257,IF((AB256-AB257)&gt;(AB259-AB258),2,0),2)),0)))</f>
        <v>0</v>
      </c>
      <c r="Y258" s="12">
        <f t="shared" si="74"/>
        <v>1</v>
      </c>
      <c r="Z258" s="12">
        <f t="shared" si="75"/>
        <v>1</v>
      </c>
      <c r="AA258" s="12">
        <f t="shared" si="76"/>
        <v>1</v>
      </c>
      <c r="AB258" s="12">
        <f t="shared" si="77"/>
        <v>1</v>
      </c>
      <c r="AD258" s="12">
        <f t="shared" si="82"/>
        <v>0</v>
      </c>
      <c r="AE258" s="18">
        <f t="shared" si="78"/>
        <v>0</v>
      </c>
      <c r="AF258" s="12">
        <f>IF(S$4=0,0,IF(SUM(AF$7:AF257)=2,0,IF(AJ258=AF$6,IF(AJ258=AJ259,IF((AJ257-AJ258)&lt;=(AJ260-AJ259),2,0),IF(AJ258=AJ257,IF((AJ256-AJ257)&gt;(AJ259-AJ258),2,0),2)),0)))</f>
        <v>0</v>
      </c>
      <c r="AG258" s="12">
        <f>IF(C$4=0,0,IF(SUM(AG$7:AG257)=1,0,IF(AK258=AG$6,IF(AK258=AK259,IF((AK257-AK258)&lt;=(AK260-AK259),1,0),IF(AK258=AK257,IF((AK256-AK257)&gt;(AK259-AK258),1,0),1)),0)))</f>
        <v>0</v>
      </c>
      <c r="AH258" s="12">
        <f>IF(C$4=0,0,IF(SUM(AH$7:AH257)=2,0,IF(AL258=AH$6,IF(AL258=AL259,IF((AL257-AL258)&lt;=(AL260-AL259),2,0),IF(AL258=AL257,IF((AL256-AL257)&gt;(AL259-AL258),2,0),2)),0)))</f>
        <v>0</v>
      </c>
      <c r="AI258" s="12">
        <f>IF(S$4=0,0,IF(SUM(AI$7:AI257)=2,0,IF(AM258=AI$6,IF(AM258=AM259,IF((AM257-AM258)&lt;=(AM260-AM259),2,0),IF(AM258=AM257,IF((AM256-AM257)&gt;(AM259-AM258),2,0),2)),0)))</f>
        <v>0</v>
      </c>
      <c r="AJ258" s="12">
        <f t="shared" si="79"/>
        <v>1</v>
      </c>
      <c r="AK258" s="12">
        <f t="shared" si="83"/>
        <v>1</v>
      </c>
      <c r="AL258" s="12">
        <f t="shared" si="84"/>
        <v>1</v>
      </c>
      <c r="AM258" s="12">
        <f t="shared" si="85"/>
        <v>1</v>
      </c>
    </row>
    <row r="259" spans="1:39" ht="12" customHeight="1" x14ac:dyDescent="0.15">
      <c r="A259" s="5">
        <f t="shared" si="86"/>
        <v>0</v>
      </c>
      <c r="B259" s="5">
        <f t="shared" si="87"/>
        <v>0</v>
      </c>
      <c r="C259" s="14">
        <f t="shared" si="80"/>
        <v>-1</v>
      </c>
      <c r="F259" s="241" t="e">
        <f>VLOOKUP(C259,Blad1!$A:$F,6,0)</f>
        <v>#N/A</v>
      </c>
      <c r="I259" s="54"/>
      <c r="K259" s="1">
        <f>IF(C$4=0,0,(SUM(D$8:D259)/C$4))</f>
        <v>0</v>
      </c>
      <c r="N259" s="1" t="str">
        <f t="shared" si="71"/>
        <v xml:space="preserve"> </v>
      </c>
      <c r="P259" s="3" t="str">
        <f>IF(O259="Plus",$K259,IF(O259="Basis",$K259-SUM(P$8:P258),IF(O259="Breedte",$K259-SUM(P$8:P258),IF(O258="Breedte",1-SUM(P$8:P258)," "))))</f>
        <v xml:space="preserve"> </v>
      </c>
      <c r="Q259" s="57" t="str">
        <f t="shared" si="72"/>
        <v/>
      </c>
      <c r="R259" s="57"/>
      <c r="S259" s="12">
        <f t="shared" si="81"/>
        <v>-1</v>
      </c>
      <c r="T259" s="18">
        <f t="shared" si="73"/>
        <v>0</v>
      </c>
      <c r="U259" s="12">
        <f>IF(C$4=0,0,IF(SUM(U$7:U258)=2,0,IF(Y259=U$6,IF(Y259=Y260,IF((Y258-Y259)&lt;=(Y261-Y260),2,0),IF(Y259=Y258,IF((Y257-Y258)&gt;(Y260-Y259),2,0),2)),0)))</f>
        <v>0</v>
      </c>
      <c r="V259" s="12">
        <f>IF(C$4=0,0,IF(SUM(V$7:V258)=1,0,IF(Z259=V$6,IF(Z259=Z260,IF((Z258-Z259)&lt;=(Z261-Z260),1,0),IF(Z259=Z258,IF((Z257-Z258)&gt;(Z260-Z259),1,0),1)),0)))</f>
        <v>0</v>
      </c>
      <c r="W259" s="12">
        <f>IF(C$4=0,0,IF(SUM(W$7:W258)=2,0,IF(AA259=W$6,IF(AA259=AA260,IF((AA258-AA259)&lt;=(AA261-AA260),2,0),IF(AA259=AA258,IF((AA257-AA258)&gt;(AA260-AA259),2,0),2)),0)))</f>
        <v>0</v>
      </c>
      <c r="X259" s="12">
        <f>IF(C$4=0,0,IF(SUM(X$7:X258)=2,0,IF(AB259=X$6,IF(AB259=AB260,IF((AB258-AB259)&lt;=(AB261-AB260),2,0),IF(AB259=AB258,IF((AB257-AB258)&gt;(AB260-AB259),2,0),2)),0)))</f>
        <v>0</v>
      </c>
      <c r="Y259" s="12">
        <f t="shared" si="74"/>
        <v>1</v>
      </c>
      <c r="Z259" s="12">
        <f t="shared" si="75"/>
        <v>1</v>
      </c>
      <c r="AA259" s="12">
        <f t="shared" si="76"/>
        <v>1</v>
      </c>
      <c r="AB259" s="12">
        <f t="shared" si="77"/>
        <v>1</v>
      </c>
      <c r="AD259" s="12">
        <f t="shared" si="82"/>
        <v>-1</v>
      </c>
      <c r="AE259" s="18">
        <f t="shared" si="78"/>
        <v>0</v>
      </c>
      <c r="AF259" s="12">
        <f>IF(S$4=0,0,IF(SUM(AF$7:AF258)=2,0,IF(AJ259=AF$6,IF(AJ259=AJ260,IF((AJ258-AJ259)&lt;=(AJ261-AJ260),2,0),IF(AJ259=AJ258,IF((AJ257-AJ258)&gt;(AJ260-AJ259),2,0),2)),0)))</f>
        <v>0</v>
      </c>
      <c r="AG259" s="12">
        <f>IF(C$4=0,0,IF(SUM(AG$7:AG258)=1,0,IF(AK259=AG$6,IF(AK259=AK260,IF((AK258-AK259)&lt;=(AK261-AK260),1,0),IF(AK259=AK258,IF((AK257-AK258)&gt;(AK260-AK259),1,0),1)),0)))</f>
        <v>0</v>
      </c>
      <c r="AH259" s="12">
        <f>IF(C$4=0,0,IF(SUM(AH$7:AH258)=2,0,IF(AL259=AH$6,IF(AL259=AL260,IF((AL258-AL259)&lt;=(AL261-AL260),2,0),IF(AL259=AL258,IF((AL257-AL258)&gt;(AL260-AL259),2,0),2)),0)))</f>
        <v>0</v>
      </c>
      <c r="AI259" s="12">
        <f>IF(S$4=0,0,IF(SUM(AI$7:AI258)=2,0,IF(AM259=AI$6,IF(AM259=AM260,IF((AM258-AM259)&lt;=(AM261-AM260),2,0),IF(AM259=AM258,IF((AM257-AM258)&gt;(AM260-AM259),2,0),2)),0)))</f>
        <v>0</v>
      </c>
      <c r="AJ259" s="12">
        <f t="shared" si="79"/>
        <v>1</v>
      </c>
      <c r="AK259" s="12">
        <f t="shared" si="83"/>
        <v>1</v>
      </c>
      <c r="AL259" s="12">
        <f t="shared" si="84"/>
        <v>1</v>
      </c>
      <c r="AM259" s="12">
        <f t="shared" si="85"/>
        <v>1</v>
      </c>
    </row>
    <row r="260" spans="1:39" ht="12" customHeight="1" x14ac:dyDescent="0.15">
      <c r="A260" s="5">
        <f t="shared" si="86"/>
        <v>0</v>
      </c>
      <c r="B260" s="5">
        <f t="shared" si="87"/>
        <v>0</v>
      </c>
      <c r="C260" s="14">
        <f t="shared" si="80"/>
        <v>-2</v>
      </c>
      <c r="F260" s="241" t="e">
        <f>VLOOKUP(C260,Blad1!$A:$F,6,0)</f>
        <v>#N/A</v>
      </c>
      <c r="I260" s="54"/>
      <c r="K260" s="1">
        <f>IF(C$4=0,0,(SUM(D$8:D260)/C$4))</f>
        <v>0</v>
      </c>
      <c r="N260" s="1" t="str">
        <f t="shared" si="71"/>
        <v xml:space="preserve"> </v>
      </c>
      <c r="P260" s="3" t="str">
        <f>IF(O260="Plus",$K260,IF(O260="Basis",$K260-SUM(P$8:P259),IF(O260="Breedte",$K260-SUM(P$8:P259),IF(O259="Breedte",1-SUM(P$8:P259)," "))))</f>
        <v xml:space="preserve"> </v>
      </c>
      <c r="Q260" s="57" t="str">
        <f t="shared" si="72"/>
        <v/>
      </c>
      <c r="R260" s="57"/>
      <c r="S260" s="12">
        <f t="shared" si="81"/>
        <v>-2</v>
      </c>
      <c r="T260" s="18">
        <f t="shared" si="73"/>
        <v>0</v>
      </c>
      <c r="U260" s="12">
        <f>IF(C$4=0,0,IF(SUM(U$7:U259)=2,0,IF(Y260=U$6,IF(Y260=Y261,IF((Y259-Y260)&lt;=(Y262-Y261),2,0),IF(Y260=Y259,IF((Y258-Y259)&gt;(Y261-Y260),2,0),2)),0)))</f>
        <v>0</v>
      </c>
      <c r="V260" s="12">
        <f>IF(C$4=0,0,IF(SUM(V$7:V259)=1,0,IF(Z260=V$6,IF(Z260=Z261,IF((Z259-Z260)&lt;=(Z262-Z261),1,0),IF(Z260=Z259,IF((Z258-Z259)&gt;(Z261-Z260),1,0),1)),0)))</f>
        <v>0</v>
      </c>
      <c r="W260" s="12">
        <f>IF(C$4=0,0,IF(SUM(W$7:W259)=2,0,IF(AA260=W$6,IF(AA260=AA261,IF((AA259-AA260)&lt;=(AA262-AA261),2,0),IF(AA260=AA259,IF((AA258-AA259)&gt;(AA261-AA260),2,0),2)),0)))</f>
        <v>0</v>
      </c>
      <c r="X260" s="12">
        <f>IF(C$4=0,0,IF(SUM(X$7:X259)=2,0,IF(AB260=X$6,IF(AB260=AB261,IF((AB259-AB260)&lt;=(AB262-AB261),2,0),IF(AB260=AB259,IF((AB258-AB259)&gt;(AB261-AB260),2,0),2)),0)))</f>
        <v>0</v>
      </c>
      <c r="Y260" s="12">
        <f t="shared" si="74"/>
        <v>1</v>
      </c>
      <c r="Z260" s="12">
        <f t="shared" si="75"/>
        <v>1</v>
      </c>
      <c r="AA260" s="12">
        <f t="shared" si="76"/>
        <v>1</v>
      </c>
      <c r="AB260" s="12">
        <f t="shared" si="77"/>
        <v>1</v>
      </c>
      <c r="AD260" s="12">
        <f t="shared" si="82"/>
        <v>-2</v>
      </c>
      <c r="AE260" s="18">
        <f t="shared" si="78"/>
        <v>0</v>
      </c>
      <c r="AF260" s="12">
        <f>IF(S$4=0,0,IF(SUM(AF$7:AF259)=2,0,IF(AJ260=AF$6,IF(AJ260=AJ261,IF((AJ259-AJ260)&lt;=(AJ262-AJ261),2,0),IF(AJ260=AJ259,IF((AJ258-AJ259)&gt;(AJ261-AJ260),2,0),2)),0)))</f>
        <v>0</v>
      </c>
      <c r="AG260" s="12">
        <f>IF(C$4=0,0,IF(SUM(AG$7:AG259)=1,0,IF(AK260=AG$6,IF(AK260=AK261,IF((AK259-AK260)&lt;=(AK262-AK261),1,0),IF(AK260=AK259,IF((AK258-AK259)&gt;(AK261-AK260),1,0),1)),0)))</f>
        <v>0</v>
      </c>
      <c r="AH260" s="12">
        <f>IF(C$4=0,0,IF(SUM(AH$7:AH259)=2,0,IF(AL260=AH$6,IF(AL260=AL261,IF((AL259-AL260)&lt;=(AL262-AL261),2,0),IF(AL260=AL259,IF((AL258-AL259)&gt;(AL261-AL260),2,0),2)),0)))</f>
        <v>0</v>
      </c>
      <c r="AI260" s="12">
        <f>IF(S$4=0,0,IF(SUM(AI$7:AI259)=2,0,IF(AM260=AI$6,IF(AM260=AM261,IF((AM259-AM260)&lt;=(AM262-AM261),2,0),IF(AM260=AM259,IF((AM258-AM259)&gt;(AM261-AM260),2,0),2)),0)))</f>
        <v>0</v>
      </c>
      <c r="AJ260" s="12">
        <f t="shared" si="79"/>
        <v>1</v>
      </c>
      <c r="AK260" s="12">
        <f t="shared" si="83"/>
        <v>1</v>
      </c>
      <c r="AL260" s="12">
        <f t="shared" si="84"/>
        <v>1</v>
      </c>
      <c r="AM260" s="12">
        <f t="shared" si="85"/>
        <v>1</v>
      </c>
    </row>
    <row r="261" spans="1:39" ht="12" customHeight="1" x14ac:dyDescent="0.15">
      <c r="A261" s="5">
        <f t="shared" si="86"/>
        <v>0</v>
      </c>
      <c r="B261" s="5">
        <f t="shared" si="87"/>
        <v>0</v>
      </c>
      <c r="C261" s="14">
        <f t="shared" si="80"/>
        <v>-3</v>
      </c>
      <c r="F261" s="241" t="e">
        <f>VLOOKUP(C261,Blad1!$A:$F,6,0)</f>
        <v>#N/A</v>
      </c>
      <c r="I261" s="54"/>
      <c r="K261" s="1">
        <f>IF(C$4=0,0,(SUM(D$8:D261)/C$4))</f>
        <v>0</v>
      </c>
      <c r="N261" s="1" t="str">
        <f t="shared" si="71"/>
        <v xml:space="preserve"> </v>
      </c>
      <c r="P261" s="3" t="str">
        <f>IF(O261="Plus",$K261,IF(O261="Basis",$K261-SUM(P$8:P260),IF(O261="Breedte",$K261-SUM(P$8:P260),IF(O260="Breedte",1-SUM(P$8:P260)," "))))</f>
        <v xml:space="preserve"> </v>
      </c>
      <c r="Q261" s="57" t="str">
        <f t="shared" si="72"/>
        <v/>
      </c>
      <c r="R261" s="57"/>
      <c r="S261" s="12">
        <f t="shared" si="81"/>
        <v>-3</v>
      </c>
      <c r="T261" s="18">
        <f t="shared" si="73"/>
        <v>0</v>
      </c>
      <c r="U261" s="12">
        <f>IF(C$4=0,0,IF(SUM(U$7:U260)=2,0,IF(Y261=U$6,IF(Y261=Y262,IF((Y260-Y261)&lt;=(Y263-Y262),2,0),IF(Y261=Y260,IF((Y259-Y260)&gt;(Y262-Y261),2,0),2)),0)))</f>
        <v>0</v>
      </c>
      <c r="V261" s="12">
        <f>IF(C$4=0,0,IF(SUM(V$7:V260)=1,0,IF(Z261=V$6,IF(Z261=Z262,IF((Z260-Z261)&lt;=(Z263-Z262),1,0),IF(Z261=Z260,IF((Z259-Z260)&gt;(Z262-Z261),1,0),1)),0)))</f>
        <v>0</v>
      </c>
      <c r="W261" s="12">
        <f>IF(C$4=0,0,IF(SUM(W$7:W260)=2,0,IF(AA261=W$6,IF(AA261=AA262,IF((AA260-AA261)&lt;=(AA263-AA262),2,0),IF(AA261=AA260,IF((AA259-AA260)&gt;(AA262-AA261),2,0),2)),0)))</f>
        <v>0</v>
      </c>
      <c r="X261" s="12">
        <f>IF(C$4=0,0,IF(SUM(X$7:X260)=2,0,IF(AB261=X$6,IF(AB261=AB262,IF((AB260-AB261)&lt;=(AB263-AB262),2,0),IF(AB261=AB260,IF((AB259-AB260)&gt;(AB262-AB261),2,0),2)),0)))</f>
        <v>0</v>
      </c>
      <c r="Y261" s="12">
        <f t="shared" si="74"/>
        <v>1</v>
      </c>
      <c r="Z261" s="12">
        <f t="shared" si="75"/>
        <v>1</v>
      </c>
      <c r="AA261" s="12">
        <f t="shared" si="76"/>
        <v>1</v>
      </c>
      <c r="AB261" s="12">
        <f t="shared" si="77"/>
        <v>1</v>
      </c>
      <c r="AD261" s="12">
        <f t="shared" si="82"/>
        <v>-3</v>
      </c>
      <c r="AE261" s="18">
        <f t="shared" si="78"/>
        <v>0</v>
      </c>
      <c r="AF261" s="12">
        <f>IF(S$4=0,0,IF(SUM(AF$7:AF260)=2,0,IF(AJ261=AF$6,IF(AJ261=AJ262,IF((AJ260-AJ261)&lt;=(AJ263-AJ262),2,0),IF(AJ261=AJ260,IF((AJ259-AJ260)&gt;(AJ262-AJ261),2,0),2)),0)))</f>
        <v>0</v>
      </c>
      <c r="AG261" s="12">
        <f>IF(C$4=0,0,IF(SUM(AG$7:AG260)=1,0,IF(AK261=AG$6,IF(AK261=AK262,IF((AK260-AK261)&lt;=(AK263-AK262),1,0),IF(AK261=AK260,IF((AK259-AK260)&gt;(AK262-AK261),1,0),1)),0)))</f>
        <v>0</v>
      </c>
      <c r="AH261" s="12">
        <f>IF(C$4=0,0,IF(SUM(AH$7:AH260)=2,0,IF(AL261=AH$6,IF(AL261=AL262,IF((AL260-AL261)&lt;=(AL263-AL262),2,0),IF(AL261=AL260,IF((AL259-AL260)&gt;(AL262-AL261),2,0),2)),0)))</f>
        <v>0</v>
      </c>
      <c r="AI261" s="12">
        <f>IF(S$4=0,0,IF(SUM(AI$7:AI260)=2,0,IF(AM261=AI$6,IF(AM261=AM262,IF((AM260-AM261)&lt;=(AM263-AM262),2,0),IF(AM261=AM260,IF((AM259-AM260)&gt;(AM262-AM261),2,0),2)),0)))</f>
        <v>0</v>
      </c>
      <c r="AJ261" s="12">
        <f t="shared" si="79"/>
        <v>1</v>
      </c>
      <c r="AK261" s="12">
        <f t="shared" si="83"/>
        <v>1</v>
      </c>
      <c r="AL261" s="12">
        <f t="shared" si="84"/>
        <v>1</v>
      </c>
      <c r="AM261" s="12">
        <f t="shared" si="85"/>
        <v>1</v>
      </c>
    </row>
    <row r="262" spans="1:39" ht="12" customHeight="1" x14ac:dyDescent="0.15">
      <c r="A262" s="5">
        <f t="shared" si="86"/>
        <v>0</v>
      </c>
      <c r="B262" s="5">
        <f t="shared" si="87"/>
        <v>0</v>
      </c>
      <c r="C262" s="14">
        <f t="shared" si="80"/>
        <v>-4</v>
      </c>
      <c r="F262" s="241" t="e">
        <f>VLOOKUP(C262,Blad1!$A:$F,6,0)</f>
        <v>#N/A</v>
      </c>
      <c r="I262" s="54"/>
      <c r="K262" s="1">
        <f>IF(C$4=0,0,(SUM(D$8:D262)/C$4))</f>
        <v>0</v>
      </c>
      <c r="N262" s="1" t="str">
        <f t="shared" si="71"/>
        <v xml:space="preserve"> </v>
      </c>
      <c r="P262" s="3" t="str">
        <f>IF(O262="Plus",$K262,IF(O262="Basis",$K262-SUM(P$8:P261),IF(O262="Breedte",$K262-SUM(P$8:P261),IF(O261="Breedte",1-SUM(P$8:P261)," "))))</f>
        <v xml:space="preserve"> </v>
      </c>
      <c r="Q262" s="57" t="str">
        <f t="shared" si="72"/>
        <v/>
      </c>
      <c r="R262" s="57"/>
      <c r="S262" s="12">
        <f t="shared" si="81"/>
        <v>-4</v>
      </c>
      <c r="T262" s="18">
        <f t="shared" si="73"/>
        <v>0</v>
      </c>
      <c r="U262" s="12">
        <f>IF(C$4=0,0,IF(SUM(U$7:U261)=2,0,IF(Y262=U$6,IF(Y262=Y263,IF((Y261-Y262)&lt;=(Y264-Y263),2,0),IF(Y262=Y261,IF((Y260-Y261)&gt;(Y263-Y262),2,0),2)),0)))</f>
        <v>0</v>
      </c>
      <c r="V262" s="12">
        <f>IF(C$4=0,0,IF(SUM(V$7:V261)=1,0,IF(Z262=V$6,IF(Z262=Z263,IF((Z261-Z262)&lt;=(Z264-Z263),1,0),IF(Z262=Z261,IF((Z260-Z261)&gt;(Z263-Z262),1,0),1)),0)))</f>
        <v>0</v>
      </c>
      <c r="W262" s="12">
        <f>IF(C$4=0,0,IF(SUM(W$7:W261)=2,0,IF(AA262=W$6,IF(AA262=AA263,IF((AA261-AA262)&lt;=(AA264-AA263),2,0),IF(AA262=AA261,IF((AA260-AA261)&gt;(AA263-AA262),2,0),2)),0)))</f>
        <v>0</v>
      </c>
      <c r="X262" s="12">
        <f>IF(C$4=0,0,IF(SUM(X$7:X261)=2,0,IF(AB262=X$6,IF(AB262=AB263,IF((AB261-AB262)&lt;=(AB264-AB263),2,0),IF(AB262=AB261,IF((AB260-AB261)&gt;(AB263-AB262),2,0),2)),0)))</f>
        <v>0</v>
      </c>
      <c r="Y262" s="12">
        <f t="shared" si="74"/>
        <v>1</v>
      </c>
      <c r="Z262" s="12">
        <f t="shared" si="75"/>
        <v>1</v>
      </c>
      <c r="AA262" s="12">
        <f t="shared" si="76"/>
        <v>1</v>
      </c>
      <c r="AB262" s="12">
        <f t="shared" si="77"/>
        <v>1</v>
      </c>
      <c r="AD262" s="12">
        <f t="shared" si="82"/>
        <v>-4</v>
      </c>
      <c r="AE262" s="18">
        <f t="shared" si="78"/>
        <v>0</v>
      </c>
      <c r="AF262" s="12">
        <f>IF(S$4=0,0,IF(SUM(AF$7:AF261)=2,0,IF(AJ262=AF$6,IF(AJ262=AJ263,IF((AJ261-AJ262)&lt;=(AJ264-AJ263),2,0),IF(AJ262=AJ261,IF((AJ260-AJ261)&gt;(AJ263-AJ262),2,0),2)),0)))</f>
        <v>0</v>
      </c>
      <c r="AG262" s="12">
        <f>IF(C$4=0,0,IF(SUM(AG$7:AG261)=1,0,IF(AK262=AG$6,IF(AK262=AK263,IF((AK261-AK262)&lt;=(AK264-AK263),1,0),IF(AK262=AK261,IF((AK260-AK261)&gt;(AK263-AK262),1,0),1)),0)))</f>
        <v>0</v>
      </c>
      <c r="AH262" s="12">
        <f>IF(C$4=0,0,IF(SUM(AH$7:AH261)=2,0,IF(AL262=AH$6,IF(AL262=AL263,IF((AL261-AL262)&lt;=(AL264-AL263),2,0),IF(AL262=AL261,IF((AL260-AL261)&gt;(AL263-AL262),2,0),2)),0)))</f>
        <v>0</v>
      </c>
      <c r="AI262" s="12">
        <f>IF(S$4=0,0,IF(SUM(AI$7:AI261)=2,0,IF(AM262=AI$6,IF(AM262=AM263,IF((AM261-AM262)&lt;=(AM264-AM263),2,0),IF(AM262=AM261,IF((AM260-AM261)&gt;(AM263-AM262),2,0),2)),0)))</f>
        <v>0</v>
      </c>
      <c r="AJ262" s="12">
        <f t="shared" si="79"/>
        <v>1</v>
      </c>
      <c r="AK262" s="12">
        <f t="shared" si="83"/>
        <v>1</v>
      </c>
      <c r="AL262" s="12">
        <f t="shared" si="84"/>
        <v>1</v>
      </c>
      <c r="AM262" s="12">
        <f t="shared" si="85"/>
        <v>1</v>
      </c>
    </row>
    <row r="263" spans="1:39" ht="12" customHeight="1" x14ac:dyDescent="0.15">
      <c r="A263" s="5">
        <f t="shared" si="86"/>
        <v>0</v>
      </c>
      <c r="B263" s="5">
        <f t="shared" si="87"/>
        <v>0</v>
      </c>
      <c r="C263" s="14">
        <f t="shared" si="80"/>
        <v>-5</v>
      </c>
      <c r="F263" s="241" t="e">
        <f>VLOOKUP(C263,Blad1!$A:$F,6,0)</f>
        <v>#N/A</v>
      </c>
      <c r="I263" s="54"/>
      <c r="K263" s="1">
        <f>IF(C$4=0,0,(SUM(D$8:D263)/C$4))</f>
        <v>0</v>
      </c>
      <c r="N263" s="1" t="str">
        <f t="shared" si="71"/>
        <v xml:space="preserve"> </v>
      </c>
      <c r="P263" s="3" t="str">
        <f>IF(O263="Plus",$K263,IF(O263="Basis",$K263-SUM(P$8:P262),IF(O263="Breedte",$K263-SUM(P$8:P262),IF(O262="Breedte",1-SUM(P$8:P262)," "))))</f>
        <v xml:space="preserve"> </v>
      </c>
      <c r="Q263" s="57" t="str">
        <f t="shared" si="72"/>
        <v/>
      </c>
      <c r="R263" s="57"/>
      <c r="S263" s="12">
        <f t="shared" si="81"/>
        <v>-5</v>
      </c>
      <c r="T263" s="18">
        <f t="shared" si="73"/>
        <v>0</v>
      </c>
      <c r="U263" s="12">
        <f>IF(C$4=0,0,IF(SUM(U$7:U262)=2,0,IF(Y263=U$6,IF(Y263=Y264,IF((Y262-Y263)&lt;=(Y265-Y264),2,0),IF(Y263=Y262,IF((Y261-Y262)&gt;(Y264-Y263),2,0),2)),0)))</f>
        <v>0</v>
      </c>
      <c r="V263" s="12">
        <f>IF(C$4=0,0,IF(SUM(V$7:V262)=1,0,IF(Z263=V$6,IF(Z263=Z264,IF((Z262-Z263)&lt;=(Z265-Z264),1,0),IF(Z263=Z262,IF((Z261-Z262)&gt;(Z264-Z263),1,0),1)),0)))</f>
        <v>0</v>
      </c>
      <c r="W263" s="12">
        <f>IF(C$4=0,0,IF(SUM(W$7:W262)=2,0,IF(AA263=W$6,IF(AA263=AA264,IF((AA262-AA263)&lt;=(AA265-AA264),2,0),IF(AA263=AA262,IF((AA261-AA262)&gt;(AA264-AA263),2,0),2)),0)))</f>
        <v>0</v>
      </c>
      <c r="X263" s="12">
        <f>IF(C$4=0,0,IF(SUM(X$7:X262)=2,0,IF(AB263=X$6,IF(AB263=AB264,IF((AB262-AB263)&lt;=(AB265-AB264),2,0),IF(AB263=AB262,IF((AB261-AB262)&gt;(AB264-AB263),2,0),2)),0)))</f>
        <v>0</v>
      </c>
      <c r="Y263" s="12">
        <f t="shared" si="74"/>
        <v>1</v>
      </c>
      <c r="Z263" s="12">
        <f t="shared" si="75"/>
        <v>1</v>
      </c>
      <c r="AA263" s="12">
        <f t="shared" si="76"/>
        <v>1</v>
      </c>
      <c r="AB263" s="12">
        <f t="shared" si="77"/>
        <v>1</v>
      </c>
      <c r="AD263" s="12">
        <f t="shared" si="82"/>
        <v>-5</v>
      </c>
      <c r="AE263" s="18">
        <f t="shared" si="78"/>
        <v>0</v>
      </c>
      <c r="AF263" s="12">
        <f>IF(S$4=0,0,IF(SUM(AF$7:AF262)=2,0,IF(AJ263=AF$6,IF(AJ263=AJ264,IF((AJ262-AJ263)&lt;=(AJ265-AJ264),2,0),IF(AJ263=AJ262,IF((AJ261-AJ262)&gt;(AJ264-AJ263),2,0),2)),0)))</f>
        <v>0</v>
      </c>
      <c r="AG263" s="12">
        <f>IF(C$4=0,0,IF(SUM(AG$7:AG262)=1,0,IF(AK263=AG$6,IF(AK263=AK264,IF((AK262-AK263)&lt;=(AK265-AK264),1,0),IF(AK263=AK262,IF((AK261-AK262)&gt;(AK264-AK263),1,0),1)),0)))</f>
        <v>0</v>
      </c>
      <c r="AH263" s="12">
        <f>IF(C$4=0,0,IF(SUM(AH$7:AH262)=2,0,IF(AL263=AH$6,IF(AL263=AL264,IF((AL262-AL263)&lt;=(AL265-AL264),2,0),IF(AL263=AL262,IF((AL261-AL262)&gt;(AL264-AL263),2,0),2)),0)))</f>
        <v>0</v>
      </c>
      <c r="AI263" s="12">
        <f>IF(S$4=0,0,IF(SUM(AI$7:AI262)=2,0,IF(AM263=AI$6,IF(AM263=AM264,IF((AM262-AM263)&lt;=(AM265-AM264),2,0),IF(AM263=AM262,IF((AM261-AM262)&gt;(AM264-AM263),2,0),2)),0)))</f>
        <v>0</v>
      </c>
      <c r="AJ263" s="12">
        <f t="shared" si="79"/>
        <v>1</v>
      </c>
      <c r="AK263" s="12">
        <f t="shared" si="83"/>
        <v>1</v>
      </c>
      <c r="AL263" s="12">
        <f t="shared" si="84"/>
        <v>1</v>
      </c>
      <c r="AM263" s="12">
        <f t="shared" si="85"/>
        <v>1</v>
      </c>
    </row>
    <row r="264" spans="1:39" ht="12" customHeight="1" x14ac:dyDescent="0.15">
      <c r="A264" s="5">
        <f t="shared" si="86"/>
        <v>0</v>
      </c>
      <c r="B264" s="5">
        <f t="shared" si="87"/>
        <v>0</v>
      </c>
      <c r="C264" s="14">
        <f t="shared" si="80"/>
        <v>-6</v>
      </c>
      <c r="F264" s="241" t="e">
        <f>VLOOKUP(C264,Blad1!$A:$F,6,0)</f>
        <v>#N/A</v>
      </c>
      <c r="I264" s="54"/>
      <c r="K264" s="1">
        <f>IF(C$4=0,0,(SUM(D$8:D264)/C$4))</f>
        <v>0</v>
      </c>
      <c r="N264" s="1" t="str">
        <f t="shared" si="71"/>
        <v xml:space="preserve"> </v>
      </c>
      <c r="P264" s="3" t="str">
        <f>IF(O264="Plus",$K264,IF(O264="Basis",$K264-SUM(P$8:P263),IF(O264="Breedte",$K264-SUM(P$8:P263),IF(O263="Breedte",1-SUM(P$8:P263)," "))))</f>
        <v xml:space="preserve"> </v>
      </c>
      <c r="Q264" s="57" t="str">
        <f t="shared" si="72"/>
        <v/>
      </c>
      <c r="R264" s="57"/>
      <c r="S264" s="12">
        <f t="shared" si="81"/>
        <v>-6</v>
      </c>
      <c r="T264" s="18">
        <f t="shared" si="73"/>
        <v>0</v>
      </c>
      <c r="U264" s="12">
        <f>IF(C$4=0,0,IF(SUM(U$7:U263)=2,0,IF(Y264=U$6,IF(Y264=Y265,IF((Y263-Y264)&lt;=(Y266-Y265),2,0),IF(Y264=Y263,IF((Y262-Y263)&gt;(Y265-Y264),2,0),2)),0)))</f>
        <v>0</v>
      </c>
      <c r="V264" s="12">
        <f>IF(C$4=0,0,IF(SUM(V$7:V263)=1,0,IF(Z264=V$6,IF(Z264=Z265,IF((Z263-Z264)&lt;=(Z266-Z265),1,0),IF(Z264=Z263,IF((Z262-Z263)&gt;(Z265-Z264),1,0),1)),0)))</f>
        <v>0</v>
      </c>
      <c r="W264" s="12">
        <f>IF(C$4=0,0,IF(SUM(W$7:W263)=2,0,IF(AA264=W$6,IF(AA264=AA265,IF((AA263-AA264)&lt;=(AA266-AA265),2,0),IF(AA264=AA263,IF((AA262-AA263)&gt;(AA265-AA264),2,0),2)),0)))</f>
        <v>0</v>
      </c>
      <c r="X264" s="12">
        <f>IF(C$4=0,0,IF(SUM(X$7:X263)=2,0,IF(AB264=X$6,IF(AB264=AB265,IF((AB263-AB264)&lt;=(AB266-AB265),2,0),IF(AB264=AB263,IF((AB262-AB263)&gt;(AB265-AB264),2,0),2)),0)))</f>
        <v>0</v>
      </c>
      <c r="Y264" s="12">
        <f t="shared" si="74"/>
        <v>1</v>
      </c>
      <c r="Z264" s="12">
        <f t="shared" si="75"/>
        <v>1</v>
      </c>
      <c r="AA264" s="12">
        <f t="shared" si="76"/>
        <v>1</v>
      </c>
      <c r="AB264" s="12">
        <f t="shared" si="77"/>
        <v>1</v>
      </c>
      <c r="AD264" s="12">
        <f t="shared" si="82"/>
        <v>-6</v>
      </c>
      <c r="AE264" s="18">
        <f t="shared" si="78"/>
        <v>0</v>
      </c>
      <c r="AF264" s="12">
        <f>IF(S$4=0,0,IF(SUM(AF$7:AF263)=2,0,IF(AJ264=AF$6,IF(AJ264=AJ265,IF((AJ263-AJ264)&lt;=(AJ266-AJ265),2,0),IF(AJ264=AJ263,IF((AJ262-AJ263)&gt;(AJ265-AJ264),2,0),2)),0)))</f>
        <v>0</v>
      </c>
      <c r="AG264" s="12">
        <f>IF(C$4=0,0,IF(SUM(AG$7:AG263)=1,0,IF(AK264=AG$6,IF(AK264=AK265,IF((AK263-AK264)&lt;=(AK266-AK265),1,0),IF(AK264=AK263,IF((AK262-AK263)&gt;(AK265-AK264),1,0),1)),0)))</f>
        <v>0</v>
      </c>
      <c r="AH264" s="12">
        <f>IF(C$4=0,0,IF(SUM(AH$7:AH263)=2,0,IF(AL264=AH$6,IF(AL264=AL265,IF((AL263-AL264)&lt;=(AL266-AL265),2,0),IF(AL264=AL263,IF((AL262-AL263)&gt;(AL265-AL264),2,0),2)),0)))</f>
        <v>0</v>
      </c>
      <c r="AI264" s="12">
        <f>IF(S$4=0,0,IF(SUM(AI$7:AI263)=2,0,IF(AM264=AI$6,IF(AM264=AM265,IF((AM263-AM264)&lt;=(AM266-AM265),2,0),IF(AM264=AM263,IF((AM262-AM263)&gt;(AM265-AM264),2,0),2)),0)))</f>
        <v>0</v>
      </c>
      <c r="AJ264" s="12">
        <f t="shared" si="79"/>
        <v>1</v>
      </c>
      <c r="AK264" s="12">
        <f t="shared" si="83"/>
        <v>1</v>
      </c>
      <c r="AL264" s="12">
        <f t="shared" si="84"/>
        <v>1</v>
      </c>
      <c r="AM264" s="12">
        <f t="shared" si="85"/>
        <v>1</v>
      </c>
    </row>
    <row r="265" spans="1:39" ht="12" customHeight="1" x14ac:dyDescent="0.15">
      <c r="A265" s="5">
        <f t="shared" si="86"/>
        <v>0</v>
      </c>
      <c r="B265" s="5">
        <f t="shared" si="87"/>
        <v>0</v>
      </c>
      <c r="C265" s="14">
        <f t="shared" si="80"/>
        <v>-7</v>
      </c>
      <c r="F265" s="241" t="e">
        <f>VLOOKUP(C265,Blad1!$A:$F,6,0)</f>
        <v>#N/A</v>
      </c>
      <c r="K265" s="1">
        <f>IF(C$4=0,0,(SUM(D$8:D265)/C$4))</f>
        <v>0</v>
      </c>
      <c r="N265" s="1" t="str">
        <f t="shared" ref="N265:N301" si="88">IF(OR(O265="Plus",O265="Basis",O265="Breedte"),K265," ")</f>
        <v xml:space="preserve"> </v>
      </c>
      <c r="P265" s="3" t="str">
        <f>IF(O265="Plus",$K265,IF(O265="Basis",$K265-SUM(P$8:P264),IF(O265="Breedte",$K265-SUM(P$8:P264),IF(O264="Breedte",1-SUM(P$8:P264)," "))))</f>
        <v xml:space="preserve"> </v>
      </c>
      <c r="Q265" s="57" t="str">
        <f t="shared" ref="Q265:Q281" si="89">IF(L264="plus",IF(E265=0,"",CONCATENATE(E265,", ")),IF(L264="basis",IF(E265=0,"",CONCATENATE(E265,", ")),CONCATENATE(Q264,IF(E265=0,"",CONCATENATE(E265,", ")))))</f>
        <v/>
      </c>
      <c r="R265" s="57"/>
      <c r="S265" s="12">
        <f t="shared" si="81"/>
        <v>-7</v>
      </c>
      <c r="T265" s="18">
        <f t="shared" ref="T265:T301" si="90">K265</f>
        <v>0</v>
      </c>
      <c r="U265" s="12">
        <f>IF(C$4=0,0,IF(SUM(U$7:U264)=2,0,IF(Y265=U$6,IF(Y265=Y266,IF((Y264-Y265)&lt;=(Y267-Y266),2,0),IF(Y265=Y264,IF((Y263-Y264)&gt;(Y266-Y265),2,0),2)),0)))</f>
        <v>0</v>
      </c>
      <c r="V265" s="12">
        <f>IF(C$4=0,0,IF(SUM(V$7:V264)=1,0,IF(Z265=V$6,IF(Z265=Z266,IF((Z264-Z265)&lt;=(Z267-Z266),1,0),IF(Z265=Z264,IF((Z263-Z264)&gt;(Z266-Z265),1,0),1)),0)))</f>
        <v>0</v>
      </c>
      <c r="W265" s="12">
        <f>IF(C$4=0,0,IF(SUM(W$7:W264)=2,0,IF(AA265=W$6,IF(AA265=AA266,IF((AA264-AA265)&lt;=(AA267-AA266),2,0),IF(AA265=AA264,IF((AA263-AA264)&gt;(AA266-AA265),2,0),2)),0)))</f>
        <v>0</v>
      </c>
      <c r="X265" s="12">
        <f>IF(C$4=0,0,IF(SUM(X$7:X264)=2,0,IF(AB265=X$6,IF(AB265=AB266,IF((AB264-AB265)&lt;=(AB267-AB266),2,0),IF(AB265=AB264,IF((AB263-AB264)&gt;(AB266-AB265),2,0),2)),0)))</f>
        <v>0</v>
      </c>
      <c r="Y265" s="12">
        <f t="shared" ref="Y265:Y301" si="91">IF(D265=0,1,ABS(K265-0.2))</f>
        <v>1</v>
      </c>
      <c r="Z265" s="12">
        <f t="shared" ref="Z265:Z301" si="92">IF(D265=0,1,ABS(K265-0.5))</f>
        <v>1</v>
      </c>
      <c r="AA265" s="12">
        <f t="shared" ref="AA265:AA301" si="93">IF(D265=0,1,ABS(K265-0.8))</f>
        <v>1</v>
      </c>
      <c r="AB265" s="12">
        <f t="shared" ref="AB265:AB301" si="94">IF(D265=0,1,ABS(K265-1))</f>
        <v>1</v>
      </c>
      <c r="AD265" s="12">
        <f t="shared" si="82"/>
        <v>-7</v>
      </c>
      <c r="AE265" s="18">
        <f t="shared" ref="AE265:AE301" si="95">K265</f>
        <v>0</v>
      </c>
      <c r="AF265" s="12">
        <f>IF(S$4=0,0,IF(SUM(AF$7:AF264)=2,0,IF(AJ265=AF$6,IF(AJ265=AJ266,IF((AJ264-AJ265)&lt;=(AJ267-AJ266),2,0),IF(AJ265=AJ264,IF((AJ263-AJ264)&gt;(AJ266-AJ265),2,0),2)),0)))</f>
        <v>0</v>
      </c>
      <c r="AG265" s="12">
        <f>IF(C$4=0,0,IF(SUM(AG$7:AG264)=1,0,IF(AK265=AG$6,IF(AK265=AK266,IF((AK264-AK265)&lt;=(AK267-AK266),1,0),IF(AK265=AK264,IF((AK263-AK264)&gt;(AK266-AK265),1,0),1)),0)))</f>
        <v>0</v>
      </c>
      <c r="AH265" s="12">
        <f>IF(C$4=0,0,IF(SUM(AH$7:AH264)=2,0,IF(AL265=AH$6,IF(AL265=AL266,IF((AL264-AL265)&lt;=(AL267-AL266),2,0),IF(AL265=AL264,IF((AL263-AL264)&gt;(AL266-AL265),2,0),2)),0)))</f>
        <v>0</v>
      </c>
      <c r="AI265" s="12">
        <f>IF(S$4=0,0,IF(SUM(AI$7:AI264)=2,0,IF(AM265=AI$6,IF(AM265=AM266,IF((AM264-AM265)&lt;=(AM267-AM266),2,0),IF(AM265=AM264,IF((AM263-AM264)&gt;(AM266-AM265),2,0),2)),0)))</f>
        <v>0</v>
      </c>
      <c r="AJ265" s="12">
        <f t="shared" ref="AJ265:AJ301" si="96">IF(AE265=0,1,ABS(AH265-0.25))</f>
        <v>1</v>
      </c>
      <c r="AK265" s="12">
        <f t="shared" si="83"/>
        <v>1</v>
      </c>
      <c r="AL265" s="12">
        <f t="shared" si="84"/>
        <v>1</v>
      </c>
      <c r="AM265" s="12">
        <f t="shared" si="85"/>
        <v>1</v>
      </c>
    </row>
    <row r="266" spans="1:39" ht="12" customHeight="1" x14ac:dyDescent="0.15">
      <c r="A266" s="5">
        <f t="shared" si="86"/>
        <v>0</v>
      </c>
      <c r="B266" s="5">
        <f t="shared" si="87"/>
        <v>0</v>
      </c>
      <c r="C266" s="14">
        <f t="shared" ref="C266:C301" si="97">C265-1</f>
        <v>-8</v>
      </c>
      <c r="F266" s="241" t="e">
        <f>VLOOKUP(C266,Blad1!$A:$F,6,0)</f>
        <v>#N/A</v>
      </c>
      <c r="K266" s="1">
        <f>IF(C$4=0,0,(SUM(D$8:D266)/C$4))</f>
        <v>0</v>
      </c>
      <c r="N266" s="1" t="str">
        <f t="shared" si="88"/>
        <v xml:space="preserve"> </v>
      </c>
      <c r="P266" s="3" t="str">
        <f>IF(O266="Plus",$K266,IF(O266="Basis",$K266-SUM(P$8:P265),IF(O266="Breedte",$K266-SUM(P$8:P265),IF(O265="Breedte",1-SUM(P$8:P265)," "))))</f>
        <v xml:space="preserve"> </v>
      </c>
      <c r="Q266" s="57" t="str">
        <f t="shared" si="89"/>
        <v/>
      </c>
      <c r="R266" s="57"/>
      <c r="S266" s="12">
        <f t="shared" ref="S266:S301" si="98">C266</f>
        <v>-8</v>
      </c>
      <c r="T266" s="18">
        <f t="shared" si="90"/>
        <v>0</v>
      </c>
      <c r="U266" s="12">
        <f>IF(C$4=0,0,IF(SUM(U$7:U265)=2,0,IF(Y266=U$6,IF(Y266=Y267,IF((Y265-Y266)&lt;=(Y268-Y267),2,0),IF(Y266=Y265,IF((Y264-Y265)&gt;(Y267-Y266),2,0),2)),0)))</f>
        <v>0</v>
      </c>
      <c r="V266" s="12">
        <f>IF(C$4=0,0,IF(SUM(V$7:V265)=1,0,IF(Z266=V$6,IF(Z266=Z267,IF((Z265-Z266)&lt;=(Z268-Z267),1,0),IF(Z266=Z265,IF((Z264-Z265)&gt;(Z267-Z266),1,0),1)),0)))</f>
        <v>0</v>
      </c>
      <c r="W266" s="12">
        <f>IF(C$4=0,0,IF(SUM(W$7:W265)=2,0,IF(AA266=W$6,IF(AA266=AA267,IF((AA265-AA266)&lt;=(AA268-AA267),2,0),IF(AA266=AA265,IF((AA264-AA265)&gt;(AA267-AA266),2,0),2)),0)))</f>
        <v>0</v>
      </c>
      <c r="X266" s="12">
        <f>IF(C$4=0,0,IF(SUM(X$7:X265)=2,0,IF(AB266=X$6,IF(AB266=AB267,IF((AB265-AB266)&lt;=(AB268-AB267),2,0),IF(AB266=AB265,IF((AB264-AB265)&gt;(AB267-AB266),2,0),2)),0)))</f>
        <v>0</v>
      </c>
      <c r="Y266" s="12">
        <f t="shared" si="91"/>
        <v>1</v>
      </c>
      <c r="Z266" s="12">
        <f t="shared" si="92"/>
        <v>1</v>
      </c>
      <c r="AA266" s="12">
        <f t="shared" si="93"/>
        <v>1</v>
      </c>
      <c r="AB266" s="12">
        <f t="shared" si="94"/>
        <v>1</v>
      </c>
      <c r="AD266" s="12">
        <f t="shared" ref="AD266:AD301" si="99">S266</f>
        <v>-8</v>
      </c>
      <c r="AE266" s="18">
        <f t="shared" si="95"/>
        <v>0</v>
      </c>
      <c r="AF266" s="12">
        <f>IF(S$4=0,0,IF(SUM(AF$7:AF265)=2,0,IF(AJ266=AF$6,IF(AJ266=AJ267,IF((AJ265-AJ266)&lt;=(AJ268-AJ267),2,0),IF(AJ266=AJ265,IF((AJ264-AJ265)&gt;(AJ267-AJ266),2,0),2)),0)))</f>
        <v>0</v>
      </c>
      <c r="AG266" s="12">
        <f>IF(C$4=0,0,IF(SUM(AG$7:AG265)=1,0,IF(AK266=AG$6,IF(AK266=AK267,IF((AK265-AK266)&lt;=(AK268-AK267),1,0),IF(AK266=AK265,IF((AK264-AK265)&gt;(AK267-AK266),1,0),1)),0)))</f>
        <v>0</v>
      </c>
      <c r="AH266" s="12">
        <f>IF(C$4=0,0,IF(SUM(AH$7:AH265)=2,0,IF(AL266=AH$6,IF(AL266=AL267,IF((AL265-AL266)&lt;=(AL268-AL267),2,0),IF(AL266=AL265,IF((AL264-AL265)&gt;(AL267-AL266),2,0),2)),0)))</f>
        <v>0</v>
      </c>
      <c r="AI266" s="12">
        <f>IF(S$4=0,0,IF(SUM(AI$7:AI265)=2,0,IF(AM266=AI$6,IF(AM266=AM267,IF((AM265-AM266)&lt;=(AM268-AM267),2,0),IF(AM266=AM265,IF((AM264-AM265)&gt;(AM267-AM266),2,0),2)),0)))</f>
        <v>0</v>
      </c>
      <c r="AJ266" s="12">
        <f t="shared" si="96"/>
        <v>1</v>
      </c>
      <c r="AK266" s="12">
        <f t="shared" ref="AK266:AK301" si="100">IF(T266=0,1,ABS(W266-0.5))</f>
        <v>1</v>
      </c>
      <c r="AL266" s="12">
        <f t="shared" ref="AL266:AL301" si="101">IF(T266=0,1,ABS(W266-0.75))</f>
        <v>1</v>
      </c>
      <c r="AM266" s="12">
        <f t="shared" ref="AM266:AM301" si="102">IF(T266=0,1,ABS(W266-0.9))</f>
        <v>1</v>
      </c>
    </row>
    <row r="267" spans="1:39" ht="12" customHeight="1" x14ac:dyDescent="0.15">
      <c r="A267" s="5">
        <f t="shared" si="86"/>
        <v>0</v>
      </c>
      <c r="B267" s="5">
        <f t="shared" si="87"/>
        <v>0</v>
      </c>
      <c r="C267" s="14">
        <f t="shared" si="97"/>
        <v>-9</v>
      </c>
      <c r="F267" s="241" t="e">
        <f>VLOOKUP(C267,Blad1!$A:$F,6,0)</f>
        <v>#N/A</v>
      </c>
      <c r="K267" s="1">
        <f>IF(C$4=0,0,(SUM(D$8:D267)/C$4))</f>
        <v>0</v>
      </c>
      <c r="N267" s="1" t="str">
        <f t="shared" si="88"/>
        <v xml:space="preserve"> </v>
      </c>
      <c r="P267" s="3" t="str">
        <f>IF(O267="Plus",$K267,IF(O267="Basis",$K267-SUM(P$8:P266),IF(O267="Breedte",$K267-SUM(P$8:P266),IF(O266="Breedte",1-SUM(P$8:P266)," "))))</f>
        <v xml:space="preserve"> </v>
      </c>
      <c r="Q267" s="57" t="str">
        <f t="shared" si="89"/>
        <v/>
      </c>
      <c r="R267" s="57"/>
      <c r="S267" s="12">
        <f t="shared" si="98"/>
        <v>-9</v>
      </c>
      <c r="T267" s="18">
        <f t="shared" si="90"/>
        <v>0</v>
      </c>
      <c r="U267" s="12">
        <f>IF(C$4=0,0,IF(SUM(U$7:U266)=2,0,IF(Y267=U$6,IF(Y267=Y268,IF((Y266-Y267)&lt;=(Y269-Y268),2,0),IF(Y267=Y266,IF((Y265-Y266)&gt;(Y268-Y267),2,0),2)),0)))</f>
        <v>0</v>
      </c>
      <c r="V267" s="12">
        <f>IF(C$4=0,0,IF(SUM(V$7:V266)=1,0,IF(Z267=V$6,IF(Z267=Z268,IF((Z266-Z267)&lt;=(Z269-Z268),1,0),IF(Z267=Z266,IF((Z265-Z266)&gt;(Z268-Z267),1,0),1)),0)))</f>
        <v>0</v>
      </c>
      <c r="W267" s="12">
        <f>IF(C$4=0,0,IF(SUM(W$7:W266)=2,0,IF(AA267=W$6,IF(AA267=AA268,IF((AA266-AA267)&lt;=(AA269-AA268),2,0),IF(AA267=AA266,IF((AA265-AA266)&gt;(AA268-AA267),2,0),2)),0)))</f>
        <v>0</v>
      </c>
      <c r="X267" s="12">
        <f>IF(C$4=0,0,IF(SUM(X$7:X266)=2,0,IF(AB267=X$6,IF(AB267=AB268,IF((AB266-AB267)&lt;=(AB269-AB268),2,0),IF(AB267=AB266,IF((AB265-AB266)&gt;(AB268-AB267),2,0),2)),0)))</f>
        <v>0</v>
      </c>
      <c r="Y267" s="12">
        <f t="shared" si="91"/>
        <v>1</v>
      </c>
      <c r="Z267" s="12">
        <f t="shared" si="92"/>
        <v>1</v>
      </c>
      <c r="AA267" s="12">
        <f t="shared" si="93"/>
        <v>1</v>
      </c>
      <c r="AB267" s="12">
        <f t="shared" si="94"/>
        <v>1</v>
      </c>
      <c r="AD267" s="12">
        <f t="shared" si="99"/>
        <v>-9</v>
      </c>
      <c r="AE267" s="18">
        <f t="shared" si="95"/>
        <v>0</v>
      </c>
      <c r="AF267" s="12">
        <f>IF(S$4=0,0,IF(SUM(AF$7:AF266)=2,0,IF(AJ267=AF$6,IF(AJ267=AJ268,IF((AJ266-AJ267)&lt;=(AJ269-AJ268),2,0),IF(AJ267=AJ266,IF((AJ265-AJ266)&gt;(AJ268-AJ267),2,0),2)),0)))</f>
        <v>0</v>
      </c>
      <c r="AG267" s="12">
        <f>IF(C$4=0,0,IF(SUM(AG$7:AG266)=1,0,IF(AK267=AG$6,IF(AK267=AK268,IF((AK266-AK267)&lt;=(AK269-AK268),1,0),IF(AK267=AK266,IF((AK265-AK266)&gt;(AK268-AK267),1,0),1)),0)))</f>
        <v>0</v>
      </c>
      <c r="AH267" s="12">
        <f>IF(C$4=0,0,IF(SUM(AH$7:AH266)=2,0,IF(AL267=AH$6,IF(AL267=AL268,IF((AL266-AL267)&lt;=(AL269-AL268),2,0),IF(AL267=AL266,IF((AL265-AL266)&gt;(AL268-AL267),2,0),2)),0)))</f>
        <v>0</v>
      </c>
      <c r="AI267" s="12">
        <f>IF(S$4=0,0,IF(SUM(AI$7:AI266)=2,0,IF(AM267=AI$6,IF(AM267=AM268,IF((AM266-AM267)&lt;=(AM269-AM268),2,0),IF(AM267=AM266,IF((AM265-AM266)&gt;(AM268-AM267),2,0),2)),0)))</f>
        <v>0</v>
      </c>
      <c r="AJ267" s="12">
        <f t="shared" si="96"/>
        <v>1</v>
      </c>
      <c r="AK267" s="12">
        <f t="shared" si="100"/>
        <v>1</v>
      </c>
      <c r="AL267" s="12">
        <f t="shared" si="101"/>
        <v>1</v>
      </c>
      <c r="AM267" s="12">
        <f t="shared" si="102"/>
        <v>1</v>
      </c>
    </row>
    <row r="268" spans="1:39" ht="12" customHeight="1" x14ac:dyDescent="0.15">
      <c r="A268" s="5">
        <f t="shared" ref="A268:A272" si="103">IF(I268="A",25,IF(I268="B",50,IF(I268="C",75,IF(I268="D",90,0))))</f>
        <v>0</v>
      </c>
      <c r="B268" s="5">
        <f t="shared" si="87"/>
        <v>0</v>
      </c>
      <c r="C268" s="14">
        <f t="shared" si="97"/>
        <v>-10</v>
      </c>
      <c r="F268" s="241" t="e">
        <f>VLOOKUP(C268,Blad1!$A:$F,6,0)</f>
        <v>#N/A</v>
      </c>
      <c r="K268" s="1">
        <f>IF(C$4=0,0,(SUM(D$8:D268)/C$4))</f>
        <v>0</v>
      </c>
      <c r="N268" s="1" t="str">
        <f t="shared" si="88"/>
        <v xml:space="preserve"> </v>
      </c>
      <c r="P268" s="3" t="str">
        <f>IF(O268="Plus",$K268,IF(O268="Basis",$K268-SUM(P$8:P267),IF(O268="Breedte",$K268-SUM(P$8:P267),IF(O267="Breedte",1-SUM(P$8:P267)," "))))</f>
        <v xml:space="preserve"> </v>
      </c>
      <c r="Q268" s="57" t="str">
        <f t="shared" si="89"/>
        <v/>
      </c>
      <c r="R268" s="57"/>
      <c r="S268" s="12">
        <f t="shared" si="98"/>
        <v>-10</v>
      </c>
      <c r="T268" s="18">
        <f t="shared" si="90"/>
        <v>0</v>
      </c>
      <c r="U268" s="12">
        <f>IF(C$4=0,0,IF(SUM(U$7:U267)=2,0,IF(Y268=U$6,IF(Y268=Y269,IF((Y267-Y268)&lt;=(Y270-Y269),2,0),IF(Y268=Y267,IF((Y266-Y267)&gt;(Y269-Y268),2,0),2)),0)))</f>
        <v>0</v>
      </c>
      <c r="V268" s="12">
        <f>IF(C$4=0,0,IF(SUM(V$7:V267)=1,0,IF(Z268=V$6,IF(Z268=Z269,IF((Z267-Z268)&lt;=(Z270-Z269),1,0),IF(Z268=Z267,IF((Z266-Z267)&gt;(Z269-Z268),1,0),1)),0)))</f>
        <v>0</v>
      </c>
      <c r="W268" s="12">
        <f>IF(C$4=0,0,IF(SUM(W$7:W267)=2,0,IF(AA268=W$6,IF(AA268=AA269,IF((AA267-AA268)&lt;=(AA270-AA269),2,0),IF(AA268=AA267,IF((AA266-AA267)&gt;(AA269-AA268),2,0),2)),0)))</f>
        <v>0</v>
      </c>
      <c r="X268" s="12">
        <f>IF(C$4=0,0,IF(SUM(X$7:X267)=2,0,IF(AB268=X$6,IF(AB268=AB269,IF((AB267-AB268)&lt;=(AB270-AB269),2,0),IF(AB268=AB267,IF((AB266-AB267)&gt;(AB269-AB268),2,0),2)),0)))</f>
        <v>0</v>
      </c>
      <c r="Y268" s="12">
        <f t="shared" si="91"/>
        <v>1</v>
      </c>
      <c r="Z268" s="12">
        <f t="shared" si="92"/>
        <v>1</v>
      </c>
      <c r="AA268" s="12">
        <f t="shared" si="93"/>
        <v>1</v>
      </c>
      <c r="AB268" s="12">
        <f t="shared" si="94"/>
        <v>1</v>
      </c>
      <c r="AD268" s="12">
        <f t="shared" si="99"/>
        <v>-10</v>
      </c>
      <c r="AE268" s="18">
        <f t="shared" si="95"/>
        <v>0</v>
      </c>
      <c r="AF268" s="12">
        <f>IF(S$4=0,0,IF(SUM(AF$7:AF267)=2,0,IF(AJ268=AF$6,IF(AJ268=AJ269,IF((AJ267-AJ268)&lt;=(AJ270-AJ269),2,0),IF(AJ268=AJ267,IF((AJ266-AJ267)&gt;(AJ269-AJ268),2,0),2)),0)))</f>
        <v>0</v>
      </c>
      <c r="AG268" s="12">
        <f>IF(C$4=0,0,IF(SUM(AG$7:AG267)=1,0,IF(AK268=AG$6,IF(AK268=AK269,IF((AK267-AK268)&lt;=(AK270-AK269),1,0),IF(AK268=AK267,IF((AK266-AK267)&gt;(AK269-AK268),1,0),1)),0)))</f>
        <v>0</v>
      </c>
      <c r="AH268" s="12">
        <f>IF(C$4=0,0,IF(SUM(AH$7:AH267)=2,0,IF(AL268=AH$6,IF(AL268=AL269,IF((AL267-AL268)&lt;=(AL270-AL269),2,0),IF(AL268=AL267,IF((AL266-AL267)&gt;(AL269-AL268),2,0),2)),0)))</f>
        <v>0</v>
      </c>
      <c r="AI268" s="12">
        <f>IF(S$4=0,0,IF(SUM(AI$7:AI267)=2,0,IF(AM268=AI$6,IF(AM268=AM269,IF((AM267-AM268)&lt;=(AM270-AM269),2,0),IF(AM268=AM267,IF((AM266-AM267)&gt;(AM269-AM268),2,0),2)),0)))</f>
        <v>0</v>
      </c>
      <c r="AJ268" s="12">
        <f t="shared" si="96"/>
        <v>1</v>
      </c>
      <c r="AK268" s="12">
        <f t="shared" si="100"/>
        <v>1</v>
      </c>
      <c r="AL268" s="12">
        <f t="shared" si="101"/>
        <v>1</v>
      </c>
      <c r="AM268" s="12">
        <f t="shared" si="102"/>
        <v>1</v>
      </c>
    </row>
    <row r="269" spans="1:39" ht="12" customHeight="1" x14ac:dyDescent="0.15">
      <c r="A269" s="5">
        <f t="shared" si="103"/>
        <v>0</v>
      </c>
      <c r="B269" s="5">
        <f t="shared" si="87"/>
        <v>0</v>
      </c>
      <c r="C269" s="14">
        <f t="shared" si="97"/>
        <v>-11</v>
      </c>
      <c r="F269" s="241" t="e">
        <f>VLOOKUP(C269,Blad1!$A:$F,6,0)</f>
        <v>#N/A</v>
      </c>
      <c r="K269" s="1">
        <f>IF(C$4=0,0,(SUM(D$8:D269)/C$4))</f>
        <v>0</v>
      </c>
      <c r="N269" s="1" t="str">
        <f t="shared" si="88"/>
        <v xml:space="preserve"> </v>
      </c>
      <c r="P269" s="3" t="str">
        <f>IF(O269="Plus",$K269,IF(O269="Basis",$K269-SUM(P$8:P268),IF(O269="Breedte",$K269-SUM(P$8:P268),IF(O268="Breedte",1-SUM(P$8:P268)," "))))</f>
        <v xml:space="preserve"> </v>
      </c>
      <c r="Q269" s="57" t="str">
        <f t="shared" si="89"/>
        <v/>
      </c>
      <c r="R269" s="57"/>
      <c r="S269" s="12">
        <f t="shared" si="98"/>
        <v>-11</v>
      </c>
      <c r="T269" s="18">
        <f t="shared" si="90"/>
        <v>0</v>
      </c>
      <c r="U269" s="12">
        <f>IF(C$4=0,0,IF(SUM(U$7:U268)=2,0,IF(Y269=U$6,IF(Y269=Y270,IF((Y268-Y269)&lt;=(Y271-Y270),2,0),IF(Y269=Y268,IF((Y267-Y268)&gt;(Y270-Y269),2,0),2)),0)))</f>
        <v>0</v>
      </c>
      <c r="V269" s="12">
        <f>IF(C$4=0,0,IF(SUM(V$7:V268)=1,0,IF(Z269=V$6,IF(Z269=Z270,IF((Z268-Z269)&lt;=(Z271-Z270),1,0),IF(Z269=Z268,IF((Z267-Z268)&gt;(Z270-Z269),1,0),1)),0)))</f>
        <v>0</v>
      </c>
      <c r="W269" s="12">
        <f>IF(C$4=0,0,IF(SUM(W$7:W268)=2,0,IF(AA269=W$6,IF(AA269=AA270,IF((AA268-AA269)&lt;=(AA271-AA270),2,0),IF(AA269=AA268,IF((AA267-AA268)&gt;(AA270-AA269),2,0),2)),0)))</f>
        <v>0</v>
      </c>
      <c r="X269" s="12">
        <f>IF(C$4=0,0,IF(SUM(X$7:X268)=2,0,IF(AB269=X$6,IF(AB269=AB270,IF((AB268-AB269)&lt;=(AB271-AB270),2,0),IF(AB269=AB268,IF((AB267-AB268)&gt;(AB270-AB269),2,0),2)),0)))</f>
        <v>0</v>
      </c>
      <c r="Y269" s="12">
        <f t="shared" si="91"/>
        <v>1</v>
      </c>
      <c r="Z269" s="12">
        <f t="shared" si="92"/>
        <v>1</v>
      </c>
      <c r="AA269" s="12">
        <f t="shared" si="93"/>
        <v>1</v>
      </c>
      <c r="AB269" s="12">
        <f t="shared" si="94"/>
        <v>1</v>
      </c>
      <c r="AD269" s="12">
        <f t="shared" si="99"/>
        <v>-11</v>
      </c>
      <c r="AE269" s="18">
        <f t="shared" si="95"/>
        <v>0</v>
      </c>
      <c r="AF269" s="12">
        <f>IF(S$4=0,0,IF(SUM(AF$7:AF268)=2,0,IF(AJ269=AF$6,IF(AJ269=AJ270,IF((AJ268-AJ269)&lt;=(AJ271-AJ270),2,0),IF(AJ269=AJ268,IF((AJ267-AJ268)&gt;(AJ270-AJ269),2,0),2)),0)))</f>
        <v>0</v>
      </c>
      <c r="AG269" s="12">
        <f>IF(C$4=0,0,IF(SUM(AG$7:AG268)=1,0,IF(AK269=AG$6,IF(AK269=AK270,IF((AK268-AK269)&lt;=(AK271-AK270),1,0),IF(AK269=AK268,IF((AK267-AK268)&gt;(AK270-AK269),1,0),1)),0)))</f>
        <v>0</v>
      </c>
      <c r="AH269" s="12">
        <f>IF(C$4=0,0,IF(SUM(AH$7:AH268)=2,0,IF(AL269=AH$6,IF(AL269=AL270,IF((AL268-AL269)&lt;=(AL271-AL270),2,0),IF(AL269=AL268,IF((AL267-AL268)&gt;(AL270-AL269),2,0),2)),0)))</f>
        <v>0</v>
      </c>
      <c r="AI269" s="12">
        <f>IF(S$4=0,0,IF(SUM(AI$7:AI268)=2,0,IF(AM269=AI$6,IF(AM269=AM270,IF((AM268-AM269)&lt;=(AM271-AM270),2,0),IF(AM269=AM268,IF((AM267-AM268)&gt;(AM270-AM269),2,0),2)),0)))</f>
        <v>0</v>
      </c>
      <c r="AJ269" s="12">
        <f t="shared" si="96"/>
        <v>1</v>
      </c>
      <c r="AK269" s="12">
        <f t="shared" si="100"/>
        <v>1</v>
      </c>
      <c r="AL269" s="12">
        <f t="shared" si="101"/>
        <v>1</v>
      </c>
      <c r="AM269" s="12">
        <f t="shared" si="102"/>
        <v>1</v>
      </c>
    </row>
    <row r="270" spans="1:39" ht="12" customHeight="1" x14ac:dyDescent="0.15">
      <c r="A270" s="5">
        <f t="shared" si="103"/>
        <v>0</v>
      </c>
      <c r="B270" s="5">
        <f t="shared" si="87"/>
        <v>0</v>
      </c>
      <c r="C270" s="14">
        <f t="shared" si="97"/>
        <v>-12</v>
      </c>
      <c r="F270" s="241" t="e">
        <f>VLOOKUP(C270,Blad1!$A:$F,6,0)</f>
        <v>#N/A</v>
      </c>
      <c r="K270" s="1">
        <f>IF(C$4=0,0,(SUM(D$8:D270)/C$4))</f>
        <v>0</v>
      </c>
      <c r="N270" s="1" t="str">
        <f t="shared" si="88"/>
        <v xml:space="preserve"> </v>
      </c>
      <c r="P270" s="3" t="str">
        <f>IF(O270="Plus",$K270,IF(O270="Basis",$K270-SUM(P$8:P269),IF(O270="Breedte",$K270-SUM(P$8:P269),IF(O269="Breedte",1-SUM(P$8:P269)," "))))</f>
        <v xml:space="preserve"> </v>
      </c>
      <c r="Q270" s="57" t="str">
        <f t="shared" si="89"/>
        <v/>
      </c>
      <c r="R270" s="57"/>
      <c r="S270" s="12">
        <f t="shared" si="98"/>
        <v>-12</v>
      </c>
      <c r="T270" s="18">
        <f t="shared" si="90"/>
        <v>0</v>
      </c>
      <c r="U270" s="12">
        <f>IF(C$4=0,0,IF(SUM(U$7:U269)=2,0,IF(Y270=U$6,IF(Y270=Y271,IF((Y269-Y270)&lt;=(Y272-Y271),2,0),IF(Y270=Y269,IF((Y268-Y269)&gt;(Y271-Y270),2,0),2)),0)))</f>
        <v>0</v>
      </c>
      <c r="V270" s="12">
        <f>IF(C$4=0,0,IF(SUM(V$7:V269)=1,0,IF(Z270=V$6,IF(Z270=Z271,IF((Z269-Z270)&lt;=(Z272-Z271),1,0),IF(Z270=Z269,IF((Z268-Z269)&gt;(Z271-Z270),1,0),1)),0)))</f>
        <v>0</v>
      </c>
      <c r="W270" s="12">
        <f>IF(C$4=0,0,IF(SUM(W$7:W269)=2,0,IF(AA270=W$6,IF(AA270=AA271,IF((AA269-AA270)&lt;=(AA272-AA271),2,0),IF(AA270=AA269,IF((AA268-AA269)&gt;(AA271-AA270),2,0),2)),0)))</f>
        <v>0</v>
      </c>
      <c r="X270" s="12">
        <f>IF(C$4=0,0,IF(SUM(X$7:X269)=2,0,IF(AB270=X$6,IF(AB270=AB271,IF((AB269-AB270)&lt;=(AB272-AB271),2,0),IF(AB270=AB269,IF((AB268-AB269)&gt;(AB271-AB270),2,0),2)),0)))</f>
        <v>0</v>
      </c>
      <c r="Y270" s="12">
        <f t="shared" si="91"/>
        <v>1</v>
      </c>
      <c r="Z270" s="12">
        <f t="shared" si="92"/>
        <v>1</v>
      </c>
      <c r="AA270" s="12">
        <f t="shared" si="93"/>
        <v>1</v>
      </c>
      <c r="AB270" s="12">
        <f t="shared" si="94"/>
        <v>1</v>
      </c>
      <c r="AD270" s="12">
        <f t="shared" si="99"/>
        <v>-12</v>
      </c>
      <c r="AE270" s="18">
        <f t="shared" si="95"/>
        <v>0</v>
      </c>
      <c r="AF270" s="12">
        <f>IF(S$4=0,0,IF(SUM(AF$7:AF269)=2,0,IF(AJ270=AF$6,IF(AJ270=AJ271,IF((AJ269-AJ270)&lt;=(AJ272-AJ271),2,0),IF(AJ270=AJ269,IF((AJ268-AJ269)&gt;(AJ271-AJ270),2,0),2)),0)))</f>
        <v>0</v>
      </c>
      <c r="AG270" s="12">
        <f>IF(C$4=0,0,IF(SUM(AG$7:AG269)=1,0,IF(AK270=AG$6,IF(AK270=AK271,IF((AK269-AK270)&lt;=(AK272-AK271),1,0),IF(AK270=AK269,IF((AK268-AK269)&gt;(AK271-AK270),1,0),1)),0)))</f>
        <v>0</v>
      </c>
      <c r="AH270" s="12">
        <f>IF(C$4=0,0,IF(SUM(AH$7:AH269)=2,0,IF(AL270=AH$6,IF(AL270=AL271,IF((AL269-AL270)&lt;=(AL272-AL271),2,0),IF(AL270=AL269,IF((AL268-AL269)&gt;(AL271-AL270),2,0),2)),0)))</f>
        <v>0</v>
      </c>
      <c r="AI270" s="12">
        <f>IF(S$4=0,0,IF(SUM(AI$7:AI269)=2,0,IF(AM270=AI$6,IF(AM270=AM271,IF((AM269-AM270)&lt;=(AM272-AM271),2,0),IF(AM270=AM269,IF((AM268-AM269)&gt;(AM271-AM270),2,0),2)),0)))</f>
        <v>0</v>
      </c>
      <c r="AJ270" s="12">
        <f t="shared" si="96"/>
        <v>1</v>
      </c>
      <c r="AK270" s="12">
        <f t="shared" si="100"/>
        <v>1</v>
      </c>
      <c r="AL270" s="12">
        <f t="shared" si="101"/>
        <v>1</v>
      </c>
      <c r="AM270" s="12">
        <f t="shared" si="102"/>
        <v>1</v>
      </c>
    </row>
    <row r="271" spans="1:39" ht="12" customHeight="1" x14ac:dyDescent="0.15">
      <c r="A271" s="5">
        <f t="shared" si="103"/>
        <v>0</v>
      </c>
      <c r="B271" s="5">
        <f t="shared" si="87"/>
        <v>0</v>
      </c>
      <c r="C271" s="14">
        <f t="shared" si="97"/>
        <v>-13</v>
      </c>
      <c r="F271" s="241" t="e">
        <f>VLOOKUP(C271,Blad1!$A:$F,6,0)</f>
        <v>#N/A</v>
      </c>
      <c r="K271" s="1">
        <f>IF(C$4=0,0,(SUM(D$8:D271)/C$4))</f>
        <v>0</v>
      </c>
      <c r="N271" s="1" t="str">
        <f t="shared" si="88"/>
        <v xml:space="preserve"> </v>
      </c>
      <c r="P271" s="3" t="str">
        <f>IF(O271="Plus",$K271,IF(O271="Basis",$K271-SUM(P$8:P270),IF(O271="Breedte",$K271-SUM(P$8:P270),IF(O270="Breedte",1-SUM(P$8:P270)," "))))</f>
        <v xml:space="preserve"> </v>
      </c>
      <c r="Q271" s="57" t="str">
        <f t="shared" si="89"/>
        <v/>
      </c>
      <c r="R271" s="57"/>
      <c r="S271" s="12">
        <f t="shared" si="98"/>
        <v>-13</v>
      </c>
      <c r="T271" s="18">
        <f t="shared" si="90"/>
        <v>0</v>
      </c>
      <c r="U271" s="12">
        <f>IF(C$4=0,0,IF(SUM(U$7:U270)=2,0,IF(Y271=U$6,IF(Y271=Y272,IF((Y270-Y271)&lt;=(Y273-Y272),2,0),IF(Y271=Y270,IF((Y269-Y270)&gt;(Y272-Y271),2,0),2)),0)))</f>
        <v>0</v>
      </c>
      <c r="V271" s="12">
        <f>IF(C$4=0,0,IF(SUM(V$7:V270)=1,0,IF(Z271=V$6,IF(Z271=Z272,IF((Z270-Z271)&lt;=(Z273-Z272),1,0),IF(Z271=Z270,IF((Z269-Z270)&gt;(Z272-Z271),1,0),1)),0)))</f>
        <v>0</v>
      </c>
      <c r="W271" s="12">
        <f>IF(C$4=0,0,IF(SUM(W$7:W270)=2,0,IF(AA271=W$6,IF(AA271=AA272,IF((AA270-AA271)&lt;=(AA273-AA272),2,0),IF(AA271=AA270,IF((AA269-AA270)&gt;(AA272-AA271),2,0),2)),0)))</f>
        <v>0</v>
      </c>
      <c r="X271" s="12">
        <f>IF(C$4=0,0,IF(SUM(X$7:X270)=2,0,IF(AB271=X$6,IF(AB271=AB272,IF((AB270-AB271)&lt;=(AB273-AB272),2,0),IF(AB271=AB270,IF((AB269-AB270)&gt;(AB272-AB271),2,0),2)),0)))</f>
        <v>0</v>
      </c>
      <c r="Y271" s="12">
        <f t="shared" si="91"/>
        <v>1</v>
      </c>
      <c r="Z271" s="12">
        <f t="shared" si="92"/>
        <v>1</v>
      </c>
      <c r="AA271" s="12">
        <f t="shared" si="93"/>
        <v>1</v>
      </c>
      <c r="AB271" s="12">
        <f t="shared" si="94"/>
        <v>1</v>
      </c>
      <c r="AD271" s="12">
        <f t="shared" si="99"/>
        <v>-13</v>
      </c>
      <c r="AE271" s="18">
        <f t="shared" si="95"/>
        <v>0</v>
      </c>
      <c r="AF271" s="12">
        <f>IF(S$4=0,0,IF(SUM(AF$7:AF270)=2,0,IF(AJ271=AF$6,IF(AJ271=AJ272,IF((AJ270-AJ271)&lt;=(AJ273-AJ272),2,0),IF(AJ271=AJ270,IF((AJ269-AJ270)&gt;(AJ272-AJ271),2,0),2)),0)))</f>
        <v>0</v>
      </c>
      <c r="AG271" s="12">
        <f>IF(C$4=0,0,IF(SUM(AG$7:AG270)=1,0,IF(AK271=AG$6,IF(AK271=AK272,IF((AK270-AK271)&lt;=(AK273-AK272),1,0),IF(AK271=AK270,IF((AK269-AK270)&gt;(AK272-AK271),1,0),1)),0)))</f>
        <v>0</v>
      </c>
      <c r="AH271" s="12">
        <f>IF(C$4=0,0,IF(SUM(AH$7:AH270)=2,0,IF(AL271=AH$6,IF(AL271=AL272,IF((AL270-AL271)&lt;=(AL273-AL272),2,0),IF(AL271=AL270,IF((AL269-AL270)&gt;(AL272-AL271),2,0),2)),0)))</f>
        <v>0</v>
      </c>
      <c r="AI271" s="12">
        <f>IF(S$4=0,0,IF(SUM(AI$7:AI270)=2,0,IF(AM271=AI$6,IF(AM271=AM272,IF((AM270-AM271)&lt;=(AM273-AM272),2,0),IF(AM271=AM270,IF((AM269-AM270)&gt;(AM272-AM271),2,0),2)),0)))</f>
        <v>0</v>
      </c>
      <c r="AJ271" s="12">
        <f t="shared" si="96"/>
        <v>1</v>
      </c>
      <c r="AK271" s="12">
        <f t="shared" si="100"/>
        <v>1</v>
      </c>
      <c r="AL271" s="12">
        <f t="shared" si="101"/>
        <v>1</v>
      </c>
      <c r="AM271" s="12">
        <f t="shared" si="102"/>
        <v>1</v>
      </c>
    </row>
    <row r="272" spans="1:39" ht="12" customHeight="1" x14ac:dyDescent="0.15">
      <c r="A272" s="5">
        <f t="shared" si="103"/>
        <v>0</v>
      </c>
      <c r="B272" s="5">
        <f t="shared" si="87"/>
        <v>0</v>
      </c>
      <c r="C272" s="14">
        <f t="shared" si="97"/>
        <v>-14</v>
      </c>
      <c r="F272" s="241" t="e">
        <f>VLOOKUP(C272,Blad1!$A:$F,6,0)</f>
        <v>#N/A</v>
      </c>
      <c r="K272" s="1">
        <f>IF(C$4=0,0,(SUM(D$8:D272)/C$4))</f>
        <v>0</v>
      </c>
      <c r="N272" s="1" t="str">
        <f t="shared" si="88"/>
        <v xml:space="preserve"> </v>
      </c>
      <c r="Q272" s="57" t="str">
        <f t="shared" si="89"/>
        <v/>
      </c>
      <c r="R272" s="57"/>
      <c r="S272" s="12">
        <f t="shared" si="98"/>
        <v>-14</v>
      </c>
      <c r="T272" s="18">
        <f t="shared" si="90"/>
        <v>0</v>
      </c>
      <c r="U272" s="12">
        <f>IF(C$4=0,0,IF(SUM(U$7:U271)=2,0,IF(Y272=U$6,IF(Y272=Y273,IF((Y271-Y272)&lt;=(Y274-Y273),2,0),IF(Y272=Y271,IF((Y270-Y271)&gt;(Y273-Y272),2,0),2)),0)))</f>
        <v>0</v>
      </c>
      <c r="V272" s="12">
        <f>IF(C$4=0,0,IF(SUM(V$7:V271)=1,0,IF(Z272=V$6,IF(Z272=Z273,IF((Z271-Z272)&lt;=(Z274-Z273),1,0),IF(Z272=Z271,IF((Z270-Z271)&gt;(Z273-Z272),1,0),1)),0)))</f>
        <v>0</v>
      </c>
      <c r="W272" s="12">
        <f>IF(C$4=0,0,IF(SUM(W$7:W271)=2,0,IF(AA272=W$6,IF(AA272=AA273,IF((AA271-AA272)&lt;=(AA274-AA273),2,0),IF(AA272=AA271,IF((AA270-AA271)&gt;(AA273-AA272),2,0),2)),0)))</f>
        <v>0</v>
      </c>
      <c r="X272" s="12">
        <f>IF(C$4=0,0,IF(SUM(X$7:X271)=2,0,IF(AB272=X$6,IF(AB272=AB273,IF((AB271-AB272)&lt;=(AB274-AB273),2,0),IF(AB272=AB271,IF((AB270-AB271)&gt;(AB273-AB272),2,0),2)),0)))</f>
        <v>0</v>
      </c>
      <c r="Y272" s="12">
        <f t="shared" si="91"/>
        <v>1</v>
      </c>
      <c r="Z272" s="12">
        <f t="shared" si="92"/>
        <v>1</v>
      </c>
      <c r="AA272" s="12">
        <f t="shared" si="93"/>
        <v>1</v>
      </c>
      <c r="AB272" s="12">
        <f t="shared" si="94"/>
        <v>1</v>
      </c>
      <c r="AD272" s="12">
        <f t="shared" si="99"/>
        <v>-14</v>
      </c>
      <c r="AE272" s="18">
        <f t="shared" si="95"/>
        <v>0</v>
      </c>
      <c r="AF272" s="12">
        <f>IF(S$4=0,0,IF(SUM(AF$7:AF271)=2,0,IF(AJ272=AF$6,IF(AJ272=AJ273,IF((AJ271-AJ272)&lt;=(AJ274-AJ273),2,0),IF(AJ272=AJ271,IF((AJ270-AJ271)&gt;(AJ273-AJ272),2,0),2)),0)))</f>
        <v>0</v>
      </c>
      <c r="AG272" s="12">
        <f>IF(C$4=0,0,IF(SUM(AG$7:AG271)=1,0,IF(AK272=AG$6,IF(AK272=AK273,IF((AK271-AK272)&lt;=(AK274-AK273),1,0),IF(AK272=AK271,IF((AK270-AK271)&gt;(AK273-AK272),1,0),1)),0)))</f>
        <v>0</v>
      </c>
      <c r="AH272" s="12">
        <f>IF(C$4=0,0,IF(SUM(AH$7:AH271)=2,0,IF(AL272=AH$6,IF(AL272=AL273,IF((AL271-AL272)&lt;=(AL274-AL273),2,0),IF(AL272=AL271,IF((AL270-AL271)&gt;(AL273-AL272),2,0),2)),0)))</f>
        <v>0</v>
      </c>
      <c r="AI272" s="12">
        <f>IF(S$4=0,0,IF(SUM(AI$7:AI271)=2,0,IF(AM272=AI$6,IF(AM272=AM273,IF((AM271-AM272)&lt;=(AM274-AM273),2,0),IF(AM272=AM271,IF((AM270-AM271)&gt;(AM273-AM272),2,0),2)),0)))</f>
        <v>0</v>
      </c>
      <c r="AJ272" s="12">
        <f t="shared" si="96"/>
        <v>1</v>
      </c>
      <c r="AK272" s="12">
        <f t="shared" si="100"/>
        <v>1</v>
      </c>
      <c r="AL272" s="12">
        <f t="shared" si="101"/>
        <v>1</v>
      </c>
      <c r="AM272" s="12">
        <f t="shared" si="102"/>
        <v>1</v>
      </c>
    </row>
    <row r="273" spans="3:39" ht="12" customHeight="1" x14ac:dyDescent="0.15">
      <c r="C273" s="14">
        <f t="shared" si="97"/>
        <v>-15</v>
      </c>
      <c r="F273" s="241" t="e">
        <f>VLOOKUP(C273,Blad1!$A:$F,6,0)</f>
        <v>#N/A</v>
      </c>
      <c r="K273" s="1">
        <f>IF(C$4=0,0,(SUM(D$8:D273)/C$4))</f>
        <v>0</v>
      </c>
      <c r="N273" s="1" t="str">
        <f t="shared" si="88"/>
        <v xml:space="preserve"> </v>
      </c>
      <c r="Q273" s="57" t="str">
        <f t="shared" si="89"/>
        <v/>
      </c>
      <c r="R273" s="57"/>
      <c r="S273" s="12">
        <f t="shared" si="98"/>
        <v>-15</v>
      </c>
      <c r="T273" s="18">
        <f t="shared" si="90"/>
        <v>0</v>
      </c>
      <c r="U273" s="12">
        <f>IF(C$4=0,0,IF(SUM(U$7:U272)=2,0,IF(Y273=U$6,IF(Y273=Y274,IF((Y272-Y273)&lt;=(Y275-Y274),2,0),IF(Y273=Y272,IF((Y271-Y272)&gt;(Y274-Y273),2,0),2)),0)))</f>
        <v>0</v>
      </c>
      <c r="V273" s="12">
        <f>IF(C$4=0,0,IF(SUM(V$7:V272)=1,0,IF(Z273=V$6,IF(Z273=Z274,IF((Z272-Z273)&lt;=(Z275-Z274),1,0),IF(Z273=Z272,IF((Z271-Z272)&gt;(Z274-Z273),1,0),1)),0)))</f>
        <v>0</v>
      </c>
      <c r="W273" s="12">
        <f>IF(C$4=0,0,IF(SUM(W$7:W272)=2,0,IF(AA273=W$6,IF(AA273=AA274,IF((AA272-AA273)&lt;=(AA275-AA274),2,0),IF(AA273=AA272,IF((AA271-AA272)&gt;(AA274-AA273),2,0),2)),0)))</f>
        <v>0</v>
      </c>
      <c r="X273" s="12">
        <f>IF(C$4=0,0,IF(SUM(X$7:X272)=2,0,IF(AB273=X$6,IF(AB273=AB274,IF((AB272-AB273)&lt;=(AB275-AB274),2,0),IF(AB273=AB272,IF((AB271-AB272)&gt;(AB274-AB273),2,0),2)),0)))</f>
        <v>0</v>
      </c>
      <c r="Y273" s="12">
        <f t="shared" si="91"/>
        <v>1</v>
      </c>
      <c r="Z273" s="12">
        <f t="shared" si="92"/>
        <v>1</v>
      </c>
      <c r="AA273" s="12">
        <f t="shared" si="93"/>
        <v>1</v>
      </c>
      <c r="AB273" s="12">
        <f t="shared" si="94"/>
        <v>1</v>
      </c>
      <c r="AD273" s="12">
        <f t="shared" si="99"/>
        <v>-15</v>
      </c>
      <c r="AE273" s="18">
        <f t="shared" si="95"/>
        <v>0</v>
      </c>
      <c r="AF273" s="12">
        <f>IF(S$4=0,0,IF(SUM(AF$7:AF272)=2,0,IF(AJ273=AF$6,IF(AJ273=AJ274,IF((AJ272-AJ273)&lt;=(AJ275-AJ274),2,0),IF(AJ273=AJ272,IF((AJ271-AJ272)&gt;(AJ274-AJ273),2,0),2)),0)))</f>
        <v>0</v>
      </c>
      <c r="AG273" s="12">
        <f>IF(C$4=0,0,IF(SUM(AG$7:AG272)=1,0,IF(AK273=AG$6,IF(AK273=AK274,IF((AK272-AK273)&lt;=(AK275-AK274),1,0),IF(AK273=AK272,IF((AK271-AK272)&gt;(AK274-AK273),1,0),1)),0)))</f>
        <v>0</v>
      </c>
      <c r="AH273" s="12">
        <f>IF(C$4=0,0,IF(SUM(AH$7:AH272)=2,0,IF(AL273=AH$6,IF(AL273=AL274,IF((AL272-AL273)&lt;=(AL275-AL274),2,0),IF(AL273=AL272,IF((AL271-AL272)&gt;(AL274-AL273),2,0),2)),0)))</f>
        <v>0</v>
      </c>
      <c r="AI273" s="12">
        <f>IF(S$4=0,0,IF(SUM(AI$7:AI272)=2,0,IF(AM273=AI$6,IF(AM273=AM274,IF((AM272-AM273)&lt;=(AM275-AM274),2,0),IF(AM273=AM272,IF((AM271-AM272)&gt;(AM274-AM273),2,0),2)),0)))</f>
        <v>0</v>
      </c>
      <c r="AJ273" s="12">
        <f t="shared" si="96"/>
        <v>1</v>
      </c>
      <c r="AK273" s="12">
        <f t="shared" si="100"/>
        <v>1</v>
      </c>
      <c r="AL273" s="12">
        <f t="shared" si="101"/>
        <v>1</v>
      </c>
      <c r="AM273" s="12">
        <f t="shared" si="102"/>
        <v>1</v>
      </c>
    </row>
    <row r="274" spans="3:39" ht="12" customHeight="1" x14ac:dyDescent="0.15">
      <c r="C274" s="14">
        <f t="shared" si="97"/>
        <v>-16</v>
      </c>
      <c r="F274" s="241" t="e">
        <f>VLOOKUP(C274,Blad1!$A:$F,6,0)</f>
        <v>#N/A</v>
      </c>
      <c r="K274" s="1">
        <f>IF(C$4=0,0,(SUM(D$8:D274)/C$4))</f>
        <v>0</v>
      </c>
      <c r="N274" s="1" t="str">
        <f t="shared" si="88"/>
        <v xml:space="preserve"> </v>
      </c>
      <c r="Q274" s="57" t="str">
        <f t="shared" si="89"/>
        <v/>
      </c>
      <c r="R274" s="57"/>
      <c r="S274" s="12">
        <f t="shared" si="98"/>
        <v>-16</v>
      </c>
      <c r="T274" s="18">
        <f t="shared" si="90"/>
        <v>0</v>
      </c>
      <c r="U274" s="12">
        <f>IF(C$4=0,0,IF(SUM(U$7:U273)=2,0,IF(Y274=U$6,IF(Y274=Y275,IF((Y273-Y274)&lt;=(Y276-Y275),2,0),IF(Y274=Y273,IF((Y272-Y273)&gt;(Y275-Y274),2,0),2)),0)))</f>
        <v>0</v>
      </c>
      <c r="V274" s="12">
        <f>IF(C$4=0,0,IF(SUM(V$7:V273)=1,0,IF(Z274=V$6,IF(Z274=Z275,IF((Z273-Z274)&lt;=(Z276-Z275),1,0),IF(Z274=Z273,IF((Z272-Z273)&gt;(Z275-Z274),1,0),1)),0)))</f>
        <v>0</v>
      </c>
      <c r="W274" s="12">
        <f>IF(C$4=0,0,IF(SUM(W$7:W273)=2,0,IF(AA274=W$6,IF(AA274=AA275,IF((AA273-AA274)&lt;=(AA276-AA275),2,0),IF(AA274=AA273,IF((AA272-AA273)&gt;(AA275-AA274),2,0),2)),0)))</f>
        <v>0</v>
      </c>
      <c r="X274" s="12">
        <f>IF(C$4=0,0,IF(SUM(X$7:X273)=2,0,IF(AB274=X$6,IF(AB274=AB275,IF((AB273-AB274)&lt;=(AB276-AB275),2,0),IF(AB274=AB273,IF((AB272-AB273)&gt;(AB275-AB274),2,0),2)),0)))</f>
        <v>0</v>
      </c>
      <c r="Y274" s="12">
        <f t="shared" si="91"/>
        <v>1</v>
      </c>
      <c r="Z274" s="12">
        <f t="shared" si="92"/>
        <v>1</v>
      </c>
      <c r="AA274" s="12">
        <f t="shared" si="93"/>
        <v>1</v>
      </c>
      <c r="AB274" s="12">
        <f t="shared" si="94"/>
        <v>1</v>
      </c>
      <c r="AD274" s="12">
        <f t="shared" si="99"/>
        <v>-16</v>
      </c>
      <c r="AE274" s="18">
        <f t="shared" si="95"/>
        <v>0</v>
      </c>
      <c r="AF274" s="12">
        <f>IF(S$4=0,0,IF(SUM(AF$7:AF273)=2,0,IF(AJ274=AF$6,IF(AJ274=AJ275,IF((AJ273-AJ274)&lt;=(AJ276-AJ275),2,0),IF(AJ274=AJ273,IF((AJ272-AJ273)&gt;(AJ275-AJ274),2,0),2)),0)))</f>
        <v>0</v>
      </c>
      <c r="AG274" s="12">
        <f>IF(C$4=0,0,IF(SUM(AG$7:AG273)=1,0,IF(AK274=AG$6,IF(AK274=AK275,IF((AK273-AK274)&lt;=(AK276-AK275),1,0),IF(AK274=AK273,IF((AK272-AK273)&gt;(AK275-AK274),1,0),1)),0)))</f>
        <v>0</v>
      </c>
      <c r="AH274" s="12">
        <f>IF(C$4=0,0,IF(SUM(AH$7:AH273)=2,0,IF(AL274=AH$6,IF(AL274=AL275,IF((AL273-AL274)&lt;=(AL276-AL275),2,0),IF(AL274=AL273,IF((AL272-AL273)&gt;(AL275-AL274),2,0),2)),0)))</f>
        <v>0</v>
      </c>
      <c r="AI274" s="12">
        <f>IF(S$4=0,0,IF(SUM(AI$7:AI273)=2,0,IF(AM274=AI$6,IF(AM274=AM275,IF((AM273-AM274)&lt;=(AM276-AM275),2,0),IF(AM274=AM273,IF((AM272-AM273)&gt;(AM275-AM274),2,0),2)),0)))</f>
        <v>0</v>
      </c>
      <c r="AJ274" s="12">
        <f t="shared" si="96"/>
        <v>1</v>
      </c>
      <c r="AK274" s="12">
        <f t="shared" si="100"/>
        <v>1</v>
      </c>
      <c r="AL274" s="12">
        <f t="shared" si="101"/>
        <v>1</v>
      </c>
      <c r="AM274" s="12">
        <f t="shared" si="102"/>
        <v>1</v>
      </c>
    </row>
    <row r="275" spans="3:39" ht="12" customHeight="1" x14ac:dyDescent="0.15">
      <c r="C275" s="14">
        <f t="shared" si="97"/>
        <v>-17</v>
      </c>
      <c r="F275" s="241" t="e">
        <f>VLOOKUP(C275,Blad1!$A:$F,6,0)</f>
        <v>#N/A</v>
      </c>
      <c r="K275" s="1">
        <f>IF(C$4=0,0,(SUM(D$8:D275)/C$4))</f>
        <v>0</v>
      </c>
      <c r="N275" s="1" t="str">
        <f t="shared" si="88"/>
        <v xml:space="preserve"> </v>
      </c>
      <c r="Q275" s="57" t="str">
        <f t="shared" si="89"/>
        <v/>
      </c>
      <c r="R275" s="57"/>
      <c r="S275" s="12">
        <f t="shared" si="98"/>
        <v>-17</v>
      </c>
      <c r="T275" s="18">
        <f t="shared" si="90"/>
        <v>0</v>
      </c>
      <c r="U275" s="12">
        <f>IF(C$4=0,0,IF(SUM(U$7:U274)=2,0,IF(Y275=U$6,IF(Y275=Y276,IF((Y274-Y275)&lt;=(Y277-Y276),2,0),IF(Y275=Y274,IF((Y273-Y274)&gt;(Y276-Y275),2,0),2)),0)))</f>
        <v>0</v>
      </c>
      <c r="V275" s="12">
        <f>IF(C$4=0,0,IF(SUM(V$7:V274)=1,0,IF(Z275=V$6,IF(Z275=Z276,IF((Z274-Z275)&lt;=(Z277-Z276),1,0),IF(Z275=Z274,IF((Z273-Z274)&gt;(Z276-Z275),1,0),1)),0)))</f>
        <v>0</v>
      </c>
      <c r="W275" s="12">
        <f>IF(C$4=0,0,IF(SUM(W$7:W274)=2,0,IF(AA275=W$6,IF(AA275=AA276,IF((AA274-AA275)&lt;=(AA277-AA276),2,0),IF(AA275=AA274,IF((AA273-AA274)&gt;(AA276-AA275),2,0),2)),0)))</f>
        <v>0</v>
      </c>
      <c r="X275" s="12">
        <f>IF(C$4=0,0,IF(SUM(X$7:X274)=2,0,IF(AB275=X$6,IF(AB275=AB276,IF((AB274-AB275)&lt;=(AB277-AB276),2,0),IF(AB275=AB274,IF((AB273-AB274)&gt;(AB276-AB275),2,0),2)),0)))</f>
        <v>0</v>
      </c>
      <c r="Y275" s="12">
        <f t="shared" si="91"/>
        <v>1</v>
      </c>
      <c r="Z275" s="12">
        <f t="shared" si="92"/>
        <v>1</v>
      </c>
      <c r="AA275" s="12">
        <f t="shared" si="93"/>
        <v>1</v>
      </c>
      <c r="AB275" s="12">
        <f t="shared" si="94"/>
        <v>1</v>
      </c>
      <c r="AD275" s="12">
        <f t="shared" si="99"/>
        <v>-17</v>
      </c>
      <c r="AE275" s="18">
        <f t="shared" si="95"/>
        <v>0</v>
      </c>
      <c r="AF275" s="12">
        <f>IF(S$4=0,0,IF(SUM(AF$7:AF274)=2,0,IF(AJ275=AF$6,IF(AJ275=AJ276,IF((AJ274-AJ275)&lt;=(AJ277-AJ276),2,0),IF(AJ275=AJ274,IF((AJ273-AJ274)&gt;(AJ276-AJ275),2,0),2)),0)))</f>
        <v>0</v>
      </c>
      <c r="AG275" s="12">
        <f>IF(C$4=0,0,IF(SUM(AG$7:AG274)=1,0,IF(AK275=AG$6,IF(AK275=AK276,IF((AK274-AK275)&lt;=(AK277-AK276),1,0),IF(AK275=AK274,IF((AK273-AK274)&gt;(AK276-AK275),1,0),1)),0)))</f>
        <v>0</v>
      </c>
      <c r="AH275" s="12">
        <f>IF(C$4=0,0,IF(SUM(AH$7:AH274)=2,0,IF(AL275=AH$6,IF(AL275=AL276,IF((AL274-AL275)&lt;=(AL277-AL276),2,0),IF(AL275=AL274,IF((AL273-AL274)&gt;(AL276-AL275),2,0),2)),0)))</f>
        <v>0</v>
      </c>
      <c r="AI275" s="12">
        <f>IF(S$4=0,0,IF(SUM(AI$7:AI274)=2,0,IF(AM275=AI$6,IF(AM275=AM276,IF((AM274-AM275)&lt;=(AM277-AM276),2,0),IF(AM275=AM274,IF((AM273-AM274)&gt;(AM276-AM275),2,0),2)),0)))</f>
        <v>0</v>
      </c>
      <c r="AJ275" s="12">
        <f t="shared" si="96"/>
        <v>1</v>
      </c>
      <c r="AK275" s="12">
        <f t="shared" si="100"/>
        <v>1</v>
      </c>
      <c r="AL275" s="12">
        <f t="shared" si="101"/>
        <v>1</v>
      </c>
      <c r="AM275" s="12">
        <f t="shared" si="102"/>
        <v>1</v>
      </c>
    </row>
    <row r="276" spans="3:39" ht="12" customHeight="1" x14ac:dyDescent="0.15">
      <c r="C276" s="14">
        <f t="shared" si="97"/>
        <v>-18</v>
      </c>
      <c r="F276" s="241" t="e">
        <f>VLOOKUP(C276,Blad1!$A:$F,6,0)</f>
        <v>#N/A</v>
      </c>
      <c r="K276" s="1">
        <f>IF(C$4=0,0,(SUM(D$8:D276)/C$4))</f>
        <v>0</v>
      </c>
      <c r="N276" s="1" t="str">
        <f t="shared" si="88"/>
        <v xml:space="preserve"> </v>
      </c>
      <c r="Q276" s="57" t="str">
        <f t="shared" si="89"/>
        <v/>
      </c>
      <c r="R276" s="57"/>
      <c r="S276" s="12">
        <f t="shared" si="98"/>
        <v>-18</v>
      </c>
      <c r="T276" s="18">
        <f t="shared" si="90"/>
        <v>0</v>
      </c>
      <c r="U276" s="12">
        <f>IF(C$4=0,0,IF(SUM(U$7:U275)=2,0,IF(Y276=U$6,IF(Y276=Y277,IF((Y275-Y276)&lt;=(Y278-Y277),2,0),IF(Y276=Y275,IF((Y274-Y275)&gt;(Y277-Y276),2,0),2)),0)))</f>
        <v>0</v>
      </c>
      <c r="V276" s="12">
        <f>IF(C$4=0,0,IF(SUM(V$7:V275)=1,0,IF(Z276=V$6,IF(Z276=Z277,IF((Z275-Z276)&lt;=(Z278-Z277),1,0),IF(Z276=Z275,IF((Z274-Z275)&gt;(Z277-Z276),1,0),1)),0)))</f>
        <v>0</v>
      </c>
      <c r="W276" s="12">
        <f>IF(C$4=0,0,IF(SUM(W$7:W275)=2,0,IF(AA276=W$6,IF(AA276=AA277,IF((AA275-AA276)&lt;=(AA278-AA277),2,0),IF(AA276=AA275,IF((AA274-AA275)&gt;(AA277-AA276),2,0),2)),0)))</f>
        <v>0</v>
      </c>
      <c r="X276" s="12">
        <f>IF(C$4=0,0,IF(SUM(X$7:X275)=2,0,IF(AB276=X$6,IF(AB276=AB277,IF((AB275-AB276)&lt;=(AB278-AB277),2,0),IF(AB276=AB275,IF((AB274-AB275)&gt;(AB277-AB276),2,0),2)),0)))</f>
        <v>0</v>
      </c>
      <c r="Y276" s="12">
        <f t="shared" si="91"/>
        <v>1</v>
      </c>
      <c r="Z276" s="12">
        <f t="shared" si="92"/>
        <v>1</v>
      </c>
      <c r="AA276" s="12">
        <f t="shared" si="93"/>
        <v>1</v>
      </c>
      <c r="AB276" s="12">
        <f t="shared" si="94"/>
        <v>1</v>
      </c>
      <c r="AD276" s="12">
        <f t="shared" si="99"/>
        <v>-18</v>
      </c>
      <c r="AE276" s="18">
        <f t="shared" si="95"/>
        <v>0</v>
      </c>
      <c r="AF276" s="12">
        <f>IF(S$4=0,0,IF(SUM(AF$7:AF275)=2,0,IF(AJ276=AF$6,IF(AJ276=AJ277,IF((AJ275-AJ276)&lt;=(AJ278-AJ277),2,0),IF(AJ276=AJ275,IF((AJ274-AJ275)&gt;(AJ277-AJ276),2,0),2)),0)))</f>
        <v>0</v>
      </c>
      <c r="AG276" s="12">
        <f>IF(C$4=0,0,IF(SUM(AG$7:AG275)=1,0,IF(AK276=AG$6,IF(AK276=AK277,IF((AK275-AK276)&lt;=(AK278-AK277),1,0),IF(AK276=AK275,IF((AK274-AK275)&gt;(AK277-AK276),1,0),1)),0)))</f>
        <v>0</v>
      </c>
      <c r="AH276" s="12">
        <f>IF(C$4=0,0,IF(SUM(AH$7:AH275)=2,0,IF(AL276=AH$6,IF(AL276=AL277,IF((AL275-AL276)&lt;=(AL278-AL277),2,0),IF(AL276=AL275,IF((AL274-AL275)&gt;(AL277-AL276),2,0),2)),0)))</f>
        <v>0</v>
      </c>
      <c r="AI276" s="12">
        <f>IF(S$4=0,0,IF(SUM(AI$7:AI275)=2,0,IF(AM276=AI$6,IF(AM276=AM277,IF((AM275-AM276)&lt;=(AM278-AM277),2,0),IF(AM276=AM275,IF((AM274-AM275)&gt;(AM277-AM276),2,0),2)),0)))</f>
        <v>0</v>
      </c>
      <c r="AJ276" s="12">
        <f t="shared" si="96"/>
        <v>1</v>
      </c>
      <c r="AK276" s="12">
        <f t="shared" si="100"/>
        <v>1</v>
      </c>
      <c r="AL276" s="12">
        <f t="shared" si="101"/>
        <v>1</v>
      </c>
      <c r="AM276" s="12">
        <f t="shared" si="102"/>
        <v>1</v>
      </c>
    </row>
    <row r="277" spans="3:39" ht="12" customHeight="1" x14ac:dyDescent="0.15">
      <c r="C277" s="14">
        <f t="shared" si="97"/>
        <v>-19</v>
      </c>
      <c r="F277" s="241" t="e">
        <f>VLOOKUP(C277,Blad1!$A:$F,6,0)</f>
        <v>#N/A</v>
      </c>
      <c r="K277" s="1">
        <f>IF(C$4=0,0,(SUM(D$8:D277)/C$4))</f>
        <v>0</v>
      </c>
      <c r="N277" s="1" t="str">
        <f t="shared" si="88"/>
        <v xml:space="preserve"> </v>
      </c>
      <c r="Q277" s="57" t="str">
        <f t="shared" si="89"/>
        <v/>
      </c>
      <c r="R277" s="57"/>
      <c r="S277" s="12">
        <f t="shared" si="98"/>
        <v>-19</v>
      </c>
      <c r="T277" s="18">
        <f t="shared" si="90"/>
        <v>0</v>
      </c>
      <c r="U277" s="12">
        <f>IF(C$4=0,0,IF(SUM(U$7:U276)=2,0,IF(Y277=U$6,IF(Y277=Y278,IF((Y276-Y277)&lt;=(Y279-Y278),2,0),IF(Y277=Y276,IF((Y275-Y276)&gt;(Y278-Y277),2,0),2)),0)))</f>
        <v>0</v>
      </c>
      <c r="V277" s="12">
        <f>IF(C$4=0,0,IF(SUM(V$7:V276)=1,0,IF(Z277=V$6,IF(Z277=Z278,IF((Z276-Z277)&lt;=(Z279-Z278),1,0),IF(Z277=Z276,IF((Z275-Z276)&gt;(Z278-Z277),1,0),1)),0)))</f>
        <v>0</v>
      </c>
      <c r="W277" s="12">
        <f>IF(C$4=0,0,IF(SUM(W$7:W276)=2,0,IF(AA277=W$6,IF(AA277=AA278,IF((AA276-AA277)&lt;=(AA279-AA278),2,0),IF(AA277=AA276,IF((AA275-AA276)&gt;(AA278-AA277),2,0),2)),0)))</f>
        <v>0</v>
      </c>
      <c r="X277" s="12">
        <f>IF(C$4=0,0,IF(SUM(X$7:X276)=2,0,IF(AB277=X$6,IF(AB277=AB278,IF((AB276-AB277)&lt;=(AB279-AB278),2,0),IF(AB277=AB276,IF((AB275-AB276)&gt;(AB278-AB277),2,0),2)),0)))</f>
        <v>0</v>
      </c>
      <c r="Y277" s="12">
        <f t="shared" si="91"/>
        <v>1</v>
      </c>
      <c r="Z277" s="12">
        <f t="shared" si="92"/>
        <v>1</v>
      </c>
      <c r="AA277" s="12">
        <f t="shared" si="93"/>
        <v>1</v>
      </c>
      <c r="AB277" s="12">
        <f t="shared" si="94"/>
        <v>1</v>
      </c>
      <c r="AD277" s="12">
        <f t="shared" si="99"/>
        <v>-19</v>
      </c>
      <c r="AE277" s="18">
        <f t="shared" si="95"/>
        <v>0</v>
      </c>
      <c r="AF277" s="12">
        <f>IF(S$4=0,0,IF(SUM(AF$7:AF276)=2,0,IF(AJ277=AF$6,IF(AJ277=AJ278,IF((AJ276-AJ277)&lt;=(AJ279-AJ278),2,0),IF(AJ277=AJ276,IF((AJ275-AJ276)&gt;(AJ278-AJ277),2,0),2)),0)))</f>
        <v>0</v>
      </c>
      <c r="AG277" s="12">
        <f>IF(C$4=0,0,IF(SUM(AG$7:AG276)=1,0,IF(AK277=AG$6,IF(AK277=AK278,IF((AK276-AK277)&lt;=(AK279-AK278),1,0),IF(AK277=AK276,IF((AK275-AK276)&gt;(AK278-AK277),1,0),1)),0)))</f>
        <v>0</v>
      </c>
      <c r="AH277" s="12">
        <f>IF(C$4=0,0,IF(SUM(AH$7:AH276)=2,0,IF(AL277=AH$6,IF(AL277=AL278,IF((AL276-AL277)&lt;=(AL279-AL278),2,0),IF(AL277=AL276,IF((AL275-AL276)&gt;(AL278-AL277),2,0),2)),0)))</f>
        <v>0</v>
      </c>
      <c r="AI277" s="12">
        <f>IF(S$4=0,0,IF(SUM(AI$7:AI276)=2,0,IF(AM277=AI$6,IF(AM277=AM278,IF((AM276-AM277)&lt;=(AM279-AM278),2,0),IF(AM277=AM276,IF((AM275-AM276)&gt;(AM278-AM277),2,0),2)),0)))</f>
        <v>0</v>
      </c>
      <c r="AJ277" s="12">
        <f t="shared" si="96"/>
        <v>1</v>
      </c>
      <c r="AK277" s="12">
        <f t="shared" si="100"/>
        <v>1</v>
      </c>
      <c r="AL277" s="12">
        <f t="shared" si="101"/>
        <v>1</v>
      </c>
      <c r="AM277" s="12">
        <f t="shared" si="102"/>
        <v>1</v>
      </c>
    </row>
    <row r="278" spans="3:39" ht="12" customHeight="1" x14ac:dyDescent="0.15">
      <c r="C278" s="14">
        <f t="shared" si="97"/>
        <v>-20</v>
      </c>
      <c r="F278" s="241" t="e">
        <f>VLOOKUP(C278,Blad1!$A:$F,6,0)</f>
        <v>#N/A</v>
      </c>
      <c r="K278" s="1">
        <f>IF(C$4=0,0,(SUM(D$8:D278)/C$4))</f>
        <v>0</v>
      </c>
      <c r="N278" s="1" t="str">
        <f t="shared" si="88"/>
        <v xml:space="preserve"> </v>
      </c>
      <c r="Q278" s="57" t="str">
        <f t="shared" si="89"/>
        <v/>
      </c>
      <c r="R278" s="57"/>
      <c r="S278" s="12">
        <f t="shared" si="98"/>
        <v>-20</v>
      </c>
      <c r="T278" s="18">
        <f t="shared" si="90"/>
        <v>0</v>
      </c>
      <c r="U278" s="12">
        <f>IF(C$4=0,0,IF(SUM(U$7:U277)=2,0,IF(Y278=U$6,IF(Y278=Y279,IF((Y277-Y278)&lt;=(Y280-Y279),2,0),IF(Y278=Y277,IF((Y276-Y277)&gt;(Y279-Y278),2,0),2)),0)))</f>
        <v>0</v>
      </c>
      <c r="V278" s="12">
        <f>IF(C$4=0,0,IF(SUM(V$7:V277)=1,0,IF(Z278=V$6,IF(Z278=Z279,IF((Z277-Z278)&lt;=(Z280-Z279),1,0),IF(Z278=Z277,IF((Z276-Z277)&gt;(Z279-Z278),1,0),1)),0)))</f>
        <v>0</v>
      </c>
      <c r="W278" s="12">
        <f>IF(C$4=0,0,IF(SUM(W$7:W277)=2,0,IF(AA278=W$6,IF(AA278=AA279,IF((AA277-AA278)&lt;=(AA280-AA279),2,0),IF(AA278=AA277,IF((AA276-AA277)&gt;(AA279-AA278),2,0),2)),0)))</f>
        <v>0</v>
      </c>
      <c r="X278" s="12">
        <f>IF(C$4=0,0,IF(SUM(X$7:X277)=2,0,IF(AB278=X$6,IF(AB278=AB279,IF((AB277-AB278)&lt;=(AB280-AB279),2,0),IF(AB278=AB277,IF((AB276-AB277)&gt;(AB279-AB278),2,0),2)),0)))</f>
        <v>0</v>
      </c>
      <c r="Y278" s="12">
        <f t="shared" si="91"/>
        <v>1</v>
      </c>
      <c r="Z278" s="12">
        <f t="shared" si="92"/>
        <v>1</v>
      </c>
      <c r="AA278" s="12">
        <f t="shared" si="93"/>
        <v>1</v>
      </c>
      <c r="AB278" s="12">
        <f t="shared" si="94"/>
        <v>1</v>
      </c>
      <c r="AD278" s="12">
        <f t="shared" si="99"/>
        <v>-20</v>
      </c>
      <c r="AE278" s="18">
        <f t="shared" si="95"/>
        <v>0</v>
      </c>
      <c r="AF278" s="12">
        <f>IF(S$4=0,0,IF(SUM(AF$7:AF277)=2,0,IF(AJ278=AF$6,IF(AJ278=AJ279,IF((AJ277-AJ278)&lt;=(AJ280-AJ279),2,0),IF(AJ278=AJ277,IF((AJ276-AJ277)&gt;(AJ279-AJ278),2,0),2)),0)))</f>
        <v>0</v>
      </c>
      <c r="AG278" s="12">
        <f>IF(C$4=0,0,IF(SUM(AG$7:AG277)=1,0,IF(AK278=AG$6,IF(AK278=AK279,IF((AK277-AK278)&lt;=(AK280-AK279),1,0),IF(AK278=AK277,IF((AK276-AK277)&gt;(AK279-AK278),1,0),1)),0)))</f>
        <v>0</v>
      </c>
      <c r="AH278" s="12">
        <f>IF(C$4=0,0,IF(SUM(AH$7:AH277)=2,0,IF(AL278=AH$6,IF(AL278=AL279,IF((AL277-AL278)&lt;=(AL280-AL279),2,0),IF(AL278=AL277,IF((AL276-AL277)&gt;(AL279-AL278),2,0),2)),0)))</f>
        <v>0</v>
      </c>
      <c r="AI278" s="12">
        <f>IF(S$4=0,0,IF(SUM(AI$7:AI277)=2,0,IF(AM278=AI$6,IF(AM278=AM279,IF((AM277-AM278)&lt;=(AM280-AM279),2,0),IF(AM278=AM277,IF((AM276-AM277)&gt;(AM279-AM278),2,0),2)),0)))</f>
        <v>0</v>
      </c>
      <c r="AJ278" s="12">
        <f t="shared" si="96"/>
        <v>1</v>
      </c>
      <c r="AK278" s="12">
        <f t="shared" si="100"/>
        <v>1</v>
      </c>
      <c r="AL278" s="12">
        <f t="shared" si="101"/>
        <v>1</v>
      </c>
      <c r="AM278" s="12">
        <f t="shared" si="102"/>
        <v>1</v>
      </c>
    </row>
    <row r="279" spans="3:39" ht="12" customHeight="1" x14ac:dyDescent="0.15">
      <c r="C279" s="14">
        <f t="shared" si="97"/>
        <v>-21</v>
      </c>
      <c r="F279" s="241" t="e">
        <f>VLOOKUP(C279,Blad1!$A:$F,6,0)</f>
        <v>#N/A</v>
      </c>
      <c r="K279" s="1">
        <f>IF(C$4=0,0,(SUM(D$8:D279)/C$4))</f>
        <v>0</v>
      </c>
      <c r="N279" s="1" t="str">
        <f t="shared" si="88"/>
        <v xml:space="preserve"> </v>
      </c>
      <c r="Q279" s="57" t="str">
        <f t="shared" si="89"/>
        <v/>
      </c>
      <c r="R279" s="57"/>
      <c r="S279" s="12">
        <f t="shared" si="98"/>
        <v>-21</v>
      </c>
      <c r="T279" s="18">
        <f t="shared" si="90"/>
        <v>0</v>
      </c>
      <c r="U279" s="12">
        <f>IF(C$4=0,0,IF(SUM(U$7:U278)=2,0,IF(Y279=U$6,IF(Y279=Y280,IF((Y278-Y279)&lt;=(Y281-Y280),2,0),IF(Y279=Y278,IF((Y277-Y278)&gt;(Y280-Y279),2,0),2)),0)))</f>
        <v>0</v>
      </c>
      <c r="V279" s="12">
        <f>IF(C$4=0,0,IF(SUM(V$7:V278)=1,0,IF(Z279=V$6,IF(Z279=Z280,IF((Z278-Z279)&lt;=(Z281-Z280),1,0),IF(Z279=Z278,IF((Z277-Z278)&gt;(Z280-Z279),1,0),1)),0)))</f>
        <v>0</v>
      </c>
      <c r="W279" s="12">
        <f>IF(C$4=0,0,IF(SUM(W$7:W278)=2,0,IF(AA279=W$6,IF(AA279=AA280,IF((AA278-AA279)&lt;=(AA281-AA280),2,0),IF(AA279=AA278,IF((AA277-AA278)&gt;(AA280-AA279),2,0),2)),0)))</f>
        <v>0</v>
      </c>
      <c r="X279" s="12">
        <f>IF(C$4=0,0,IF(SUM(X$7:X278)=2,0,IF(AB279=X$6,IF(AB279=AB280,IF((AB278-AB279)&lt;=(AB281-AB280),2,0),IF(AB279=AB278,IF((AB277-AB278)&gt;(AB280-AB279),2,0),2)),0)))</f>
        <v>0</v>
      </c>
      <c r="Y279" s="12">
        <f t="shared" si="91"/>
        <v>1</v>
      </c>
      <c r="Z279" s="12">
        <f t="shared" si="92"/>
        <v>1</v>
      </c>
      <c r="AA279" s="12">
        <f t="shared" si="93"/>
        <v>1</v>
      </c>
      <c r="AB279" s="12">
        <f t="shared" si="94"/>
        <v>1</v>
      </c>
      <c r="AD279" s="12">
        <f t="shared" si="99"/>
        <v>-21</v>
      </c>
      <c r="AE279" s="18">
        <f t="shared" si="95"/>
        <v>0</v>
      </c>
      <c r="AF279" s="12">
        <f>IF(S$4=0,0,IF(SUM(AF$7:AF278)=2,0,IF(AJ279=AF$6,IF(AJ279=AJ280,IF((AJ278-AJ279)&lt;=(AJ281-AJ280),2,0),IF(AJ279=AJ278,IF((AJ277-AJ278)&gt;(AJ280-AJ279),2,0),2)),0)))</f>
        <v>0</v>
      </c>
      <c r="AG279" s="12">
        <f>IF(C$4=0,0,IF(SUM(AG$7:AG278)=1,0,IF(AK279=AG$6,IF(AK279=AK280,IF((AK278-AK279)&lt;=(AK281-AK280),1,0),IF(AK279=AK278,IF((AK277-AK278)&gt;(AK280-AK279),1,0),1)),0)))</f>
        <v>0</v>
      </c>
      <c r="AH279" s="12">
        <f>IF(C$4=0,0,IF(SUM(AH$7:AH278)=2,0,IF(AL279=AH$6,IF(AL279=AL280,IF((AL278-AL279)&lt;=(AL281-AL280),2,0),IF(AL279=AL278,IF((AL277-AL278)&gt;(AL280-AL279),2,0),2)),0)))</f>
        <v>0</v>
      </c>
      <c r="AI279" s="12">
        <f>IF(S$4=0,0,IF(SUM(AI$7:AI278)=2,0,IF(AM279=AI$6,IF(AM279=AM280,IF((AM278-AM279)&lt;=(AM281-AM280),2,0),IF(AM279=AM278,IF((AM277-AM278)&gt;(AM280-AM279),2,0),2)),0)))</f>
        <v>0</v>
      </c>
      <c r="AJ279" s="12">
        <f t="shared" si="96"/>
        <v>1</v>
      </c>
      <c r="AK279" s="12">
        <f t="shared" si="100"/>
        <v>1</v>
      </c>
      <c r="AL279" s="12">
        <f t="shared" si="101"/>
        <v>1</v>
      </c>
      <c r="AM279" s="12">
        <f t="shared" si="102"/>
        <v>1</v>
      </c>
    </row>
    <row r="280" spans="3:39" ht="12" customHeight="1" x14ac:dyDescent="0.15">
      <c r="C280" s="14">
        <f t="shared" si="97"/>
        <v>-22</v>
      </c>
      <c r="F280" s="241" t="e">
        <f>VLOOKUP(C280,Blad1!$A:$F,6,0)</f>
        <v>#N/A</v>
      </c>
      <c r="K280" s="1">
        <f>IF(C$4=0,0,(SUM(D$8:D280)/C$4))</f>
        <v>0</v>
      </c>
      <c r="N280" s="1" t="str">
        <f t="shared" si="88"/>
        <v xml:space="preserve"> </v>
      </c>
      <c r="Q280" s="57" t="str">
        <f t="shared" si="89"/>
        <v/>
      </c>
      <c r="R280" s="57"/>
      <c r="S280" s="12">
        <f t="shared" si="98"/>
        <v>-22</v>
      </c>
      <c r="T280" s="18">
        <f t="shared" si="90"/>
        <v>0</v>
      </c>
      <c r="U280" s="12">
        <f>IF(C$4=0,0,IF(SUM(U$7:U279)=2,0,IF(Y280=U$6,IF(Y280=Y281,IF((Y279-Y280)&lt;=(Y282-Y281),2,0),IF(Y280=Y279,IF((Y278-Y279)&gt;(Y281-Y280),2,0),2)),0)))</f>
        <v>0</v>
      </c>
      <c r="V280" s="12">
        <f>IF(C$4=0,0,IF(SUM(V$7:V279)=1,0,IF(Z280=V$6,IF(Z280=Z281,IF((Z279-Z280)&lt;=(Z282-Z281),1,0),IF(Z280=Z279,IF((Z278-Z279)&gt;(Z281-Z280),1,0),1)),0)))</f>
        <v>0</v>
      </c>
      <c r="W280" s="12">
        <f>IF(C$4=0,0,IF(SUM(W$7:W279)=2,0,IF(AA280=W$6,IF(AA280=AA281,IF((AA279-AA280)&lt;=(AA282-AA281),2,0),IF(AA280=AA279,IF((AA278-AA279)&gt;(AA281-AA280),2,0),2)),0)))</f>
        <v>0</v>
      </c>
      <c r="X280" s="12">
        <f>IF(C$4=0,0,IF(SUM(X$7:X279)=2,0,IF(AB280=X$6,IF(AB280=AB281,IF((AB279-AB280)&lt;=(AB282-AB281),2,0),IF(AB280=AB279,IF((AB278-AB279)&gt;(AB281-AB280),2,0),2)),0)))</f>
        <v>0</v>
      </c>
      <c r="Y280" s="12">
        <f t="shared" si="91"/>
        <v>1</v>
      </c>
      <c r="Z280" s="12">
        <f t="shared" si="92"/>
        <v>1</v>
      </c>
      <c r="AA280" s="12">
        <f t="shared" si="93"/>
        <v>1</v>
      </c>
      <c r="AB280" s="12">
        <f t="shared" si="94"/>
        <v>1</v>
      </c>
      <c r="AD280" s="12">
        <f t="shared" si="99"/>
        <v>-22</v>
      </c>
      <c r="AE280" s="18">
        <f t="shared" si="95"/>
        <v>0</v>
      </c>
      <c r="AF280" s="12">
        <f>IF(S$4=0,0,IF(SUM(AF$7:AF279)=2,0,IF(AJ280=AF$6,IF(AJ280=AJ281,IF((AJ279-AJ280)&lt;=(AJ282-AJ281),2,0),IF(AJ280=AJ279,IF((AJ278-AJ279)&gt;(AJ281-AJ280),2,0),2)),0)))</f>
        <v>0</v>
      </c>
      <c r="AG280" s="12">
        <f>IF(C$4=0,0,IF(SUM(AG$7:AG279)=1,0,IF(AK280=AG$6,IF(AK280=AK281,IF((AK279-AK280)&lt;=(AK282-AK281),1,0),IF(AK280=AK279,IF((AK278-AK279)&gt;(AK281-AK280),1,0),1)),0)))</f>
        <v>0</v>
      </c>
      <c r="AH280" s="12">
        <f>IF(C$4=0,0,IF(SUM(AH$7:AH279)=2,0,IF(AL280=AH$6,IF(AL280=AL281,IF((AL279-AL280)&lt;=(AL282-AL281),2,0),IF(AL280=AL279,IF((AL278-AL279)&gt;(AL281-AL280),2,0),2)),0)))</f>
        <v>0</v>
      </c>
      <c r="AI280" s="12">
        <f>IF(S$4=0,0,IF(SUM(AI$7:AI279)=2,0,IF(AM280=AI$6,IF(AM280=AM281,IF((AM279-AM280)&lt;=(AM282-AM281),2,0),IF(AM280=AM279,IF((AM278-AM279)&gt;(AM281-AM280),2,0),2)),0)))</f>
        <v>0</v>
      </c>
      <c r="AJ280" s="12">
        <f t="shared" si="96"/>
        <v>1</v>
      </c>
      <c r="AK280" s="12">
        <f t="shared" si="100"/>
        <v>1</v>
      </c>
      <c r="AL280" s="12">
        <f t="shared" si="101"/>
        <v>1</v>
      </c>
      <c r="AM280" s="12">
        <f t="shared" si="102"/>
        <v>1</v>
      </c>
    </row>
    <row r="281" spans="3:39" ht="12" customHeight="1" x14ac:dyDescent="0.15">
      <c r="C281" s="14">
        <f t="shared" si="97"/>
        <v>-23</v>
      </c>
      <c r="F281" s="241" t="e">
        <f>VLOOKUP(C281,Blad1!$A:$F,6,0)</f>
        <v>#N/A</v>
      </c>
      <c r="K281" s="1">
        <f>IF(C$4=0,0,(SUM(D$8:D281)/C$4))</f>
        <v>0</v>
      </c>
      <c r="N281" s="1" t="str">
        <f t="shared" si="88"/>
        <v xml:space="preserve"> </v>
      </c>
      <c r="Q281" s="57" t="str">
        <f t="shared" si="89"/>
        <v/>
      </c>
      <c r="R281" s="57"/>
      <c r="S281" s="12">
        <f t="shared" si="98"/>
        <v>-23</v>
      </c>
      <c r="T281" s="18">
        <f t="shared" si="90"/>
        <v>0</v>
      </c>
      <c r="U281" s="12">
        <f>IF(C$4=0,0,IF(SUM(U$7:U280)=2,0,IF(Y281=U$6,IF(Y281=Y282,IF((Y280-Y281)&lt;=(Y283-Y282),2,0),IF(Y281=Y280,IF((Y279-Y280)&gt;(Y282-Y281),2,0),2)),0)))</f>
        <v>0</v>
      </c>
      <c r="V281" s="12">
        <f>IF(C$4=0,0,IF(SUM(V$7:V280)=1,0,IF(Z281=V$6,IF(Z281=Z282,IF((Z280-Z281)&lt;=(Z283-Z282),1,0),IF(Z281=Z280,IF((Z279-Z280)&gt;(Z282-Z281),1,0),1)),0)))</f>
        <v>0</v>
      </c>
      <c r="W281" s="12">
        <f>IF(C$4=0,0,IF(SUM(W$7:W280)=2,0,IF(AA281=W$6,IF(AA281=AA282,IF((AA280-AA281)&lt;=(AA283-AA282),2,0),IF(AA281=AA280,IF((AA279-AA280)&gt;(AA282-AA281),2,0),2)),0)))</f>
        <v>0</v>
      </c>
      <c r="X281" s="12">
        <f>IF(C$4=0,0,IF(SUM(X$7:X280)=2,0,IF(AB281=X$6,IF(AB281=AB282,IF((AB280-AB281)&lt;=(AB283-AB282),2,0),IF(AB281=AB280,IF((AB279-AB280)&gt;(AB282-AB281),2,0),2)),0)))</f>
        <v>0</v>
      </c>
      <c r="Y281" s="12">
        <f t="shared" si="91"/>
        <v>1</v>
      </c>
      <c r="Z281" s="12">
        <f t="shared" si="92"/>
        <v>1</v>
      </c>
      <c r="AA281" s="12">
        <f t="shared" si="93"/>
        <v>1</v>
      </c>
      <c r="AB281" s="12">
        <f t="shared" si="94"/>
        <v>1</v>
      </c>
      <c r="AD281" s="12">
        <f t="shared" si="99"/>
        <v>-23</v>
      </c>
      <c r="AE281" s="18">
        <f t="shared" si="95"/>
        <v>0</v>
      </c>
      <c r="AF281" s="12">
        <f>IF(S$4=0,0,IF(SUM(AF$7:AF280)=2,0,IF(AJ281=AF$6,IF(AJ281=AJ282,IF((AJ280-AJ281)&lt;=(AJ283-AJ282),2,0),IF(AJ281=AJ280,IF((AJ279-AJ280)&gt;(AJ282-AJ281),2,0),2)),0)))</f>
        <v>0</v>
      </c>
      <c r="AG281" s="12">
        <f>IF(C$4=0,0,IF(SUM(AG$7:AG280)=1,0,IF(AK281=AG$6,IF(AK281=AK282,IF((AK280-AK281)&lt;=(AK283-AK282),1,0),IF(AK281=AK280,IF((AK279-AK280)&gt;(AK282-AK281),1,0),1)),0)))</f>
        <v>0</v>
      </c>
      <c r="AH281" s="12">
        <f>IF(C$4=0,0,IF(SUM(AH$7:AH280)=2,0,IF(AL281=AH$6,IF(AL281=AL282,IF((AL280-AL281)&lt;=(AL283-AL282),2,0),IF(AL281=AL280,IF((AL279-AL280)&gt;(AL282-AL281),2,0),2)),0)))</f>
        <v>0</v>
      </c>
      <c r="AI281" s="12">
        <f>IF(S$4=0,0,IF(SUM(AI$7:AI280)=2,0,IF(AM281=AI$6,IF(AM281=AM282,IF((AM280-AM281)&lt;=(AM283-AM282),2,0),IF(AM281=AM280,IF((AM279-AM280)&gt;(AM282-AM281),2,0),2)),0)))</f>
        <v>0</v>
      </c>
      <c r="AJ281" s="12">
        <f t="shared" si="96"/>
        <v>1</v>
      </c>
      <c r="AK281" s="12">
        <f t="shared" si="100"/>
        <v>1</v>
      </c>
      <c r="AL281" s="12">
        <f t="shared" si="101"/>
        <v>1</v>
      </c>
      <c r="AM281" s="12">
        <f t="shared" si="102"/>
        <v>1</v>
      </c>
    </row>
    <row r="282" spans="3:39" ht="12" customHeight="1" x14ac:dyDescent="0.15">
      <c r="C282" s="14">
        <f t="shared" si="97"/>
        <v>-24</v>
      </c>
      <c r="F282" s="241" t="e">
        <f>VLOOKUP(C282,Blad1!$A:$F,6,0)</f>
        <v>#N/A</v>
      </c>
      <c r="K282" s="1">
        <f>IF(C$4=0,0,(SUM(D$8:D282)/C$4))</f>
        <v>0</v>
      </c>
      <c r="N282" s="1" t="str">
        <f t="shared" si="88"/>
        <v xml:space="preserve"> </v>
      </c>
      <c r="S282" s="12">
        <f t="shared" si="98"/>
        <v>-24</v>
      </c>
      <c r="T282" s="18">
        <f t="shared" si="90"/>
        <v>0</v>
      </c>
      <c r="U282" s="12">
        <f>IF(C$4=0,0,IF(SUM(U$7:U281)=2,0,IF(Y282=U$6,IF(Y282=Y283,IF((Y281-Y282)&lt;=(Y284-Y283),2,0),IF(Y282=Y281,IF((Y280-Y281)&gt;(Y283-Y282),2,0),2)),0)))</f>
        <v>0</v>
      </c>
      <c r="V282" s="12">
        <f>IF(C$4=0,0,IF(SUM(V$7:V281)=1,0,IF(Z282=V$6,IF(Z282=Z283,IF((Z281-Z282)&lt;=(Z284-Z283),1,0),IF(Z282=Z281,IF((Z280-Z281)&gt;(Z283-Z282),1,0),1)),0)))</f>
        <v>0</v>
      </c>
      <c r="W282" s="12">
        <f>IF(C$4=0,0,IF(SUM(W$7:W281)=2,0,IF(AA282=W$6,IF(AA282=AA283,IF((AA281-AA282)&lt;=(AA284-AA283),2,0),IF(AA282=AA281,IF((AA280-AA281)&gt;(AA283-AA282),2,0),2)),0)))</f>
        <v>0</v>
      </c>
      <c r="X282" s="12">
        <f>IF(C$4=0,0,IF(SUM(X$7:X281)=2,0,IF(AB282=X$6,IF(AB282=AB283,IF((AB281-AB282)&lt;=(AB284-AB283),2,0),IF(AB282=AB281,IF((AB280-AB281)&gt;(AB283-AB282),2,0),2)),0)))</f>
        <v>0</v>
      </c>
      <c r="Y282" s="12">
        <f t="shared" si="91"/>
        <v>1</v>
      </c>
      <c r="Z282" s="12">
        <f t="shared" si="92"/>
        <v>1</v>
      </c>
      <c r="AA282" s="12">
        <f t="shared" si="93"/>
        <v>1</v>
      </c>
      <c r="AB282" s="12">
        <f t="shared" si="94"/>
        <v>1</v>
      </c>
      <c r="AD282" s="12">
        <f t="shared" si="99"/>
        <v>-24</v>
      </c>
      <c r="AE282" s="18">
        <f t="shared" si="95"/>
        <v>0</v>
      </c>
      <c r="AF282" s="12">
        <f>IF(S$4=0,0,IF(SUM(AF$7:AF281)=2,0,IF(AJ282=AF$6,IF(AJ282=AJ283,IF((AJ281-AJ282)&lt;=(AJ284-AJ283),2,0),IF(AJ282=AJ281,IF((AJ280-AJ281)&gt;(AJ283-AJ282),2,0),2)),0)))</f>
        <v>0</v>
      </c>
      <c r="AG282" s="12">
        <f>IF(C$4=0,0,IF(SUM(AG$7:AG281)=1,0,IF(AK282=AG$6,IF(AK282=AK283,IF((AK281-AK282)&lt;=(AK284-AK283),1,0),IF(AK282=AK281,IF((AK280-AK281)&gt;(AK283-AK282),1,0),1)),0)))</f>
        <v>0</v>
      </c>
      <c r="AH282" s="12">
        <f>IF(C$4=0,0,IF(SUM(AH$7:AH281)=2,0,IF(AL282=AH$6,IF(AL282=AL283,IF((AL281-AL282)&lt;=(AL284-AL283),2,0),IF(AL282=AL281,IF((AL280-AL281)&gt;(AL283-AL282),2,0),2)),0)))</f>
        <v>0</v>
      </c>
      <c r="AI282" s="12">
        <f>IF(S$4=0,0,IF(SUM(AI$7:AI281)=2,0,IF(AM282=AI$6,IF(AM282=AM283,IF((AM281-AM282)&lt;=(AM284-AM283),2,0),IF(AM282=AM281,IF((AM280-AM281)&gt;(AM283-AM282),2,0),2)),0)))</f>
        <v>0</v>
      </c>
      <c r="AJ282" s="12">
        <f t="shared" si="96"/>
        <v>1</v>
      </c>
      <c r="AK282" s="12">
        <f t="shared" si="100"/>
        <v>1</v>
      </c>
      <c r="AL282" s="12">
        <f t="shared" si="101"/>
        <v>1</v>
      </c>
      <c r="AM282" s="12">
        <f t="shared" si="102"/>
        <v>1</v>
      </c>
    </row>
    <row r="283" spans="3:39" ht="12" customHeight="1" x14ac:dyDescent="0.15">
      <c r="C283" s="14">
        <f t="shared" si="97"/>
        <v>-25</v>
      </c>
      <c r="F283" s="241" t="e">
        <f>VLOOKUP(C283,Blad1!$A:$F,6,0)</f>
        <v>#N/A</v>
      </c>
      <c r="K283" s="1">
        <f>IF(C$4=0,0,(SUM(D$8:D283)/C$4))</f>
        <v>0</v>
      </c>
      <c r="N283" s="1" t="str">
        <f t="shared" si="88"/>
        <v xml:space="preserve"> </v>
      </c>
      <c r="S283" s="12">
        <f t="shared" si="98"/>
        <v>-25</v>
      </c>
      <c r="T283" s="18">
        <f t="shared" si="90"/>
        <v>0</v>
      </c>
      <c r="U283" s="12">
        <f>IF(C$4=0,0,IF(SUM(U$7:U282)=2,0,IF(Y283=U$6,IF(Y283=Y284,IF((Y282-Y283)&lt;=(Y285-Y284),2,0),IF(Y283=Y282,IF((Y281-Y282)&gt;(Y284-Y283),2,0),2)),0)))</f>
        <v>0</v>
      </c>
      <c r="V283" s="12">
        <f>IF(C$4=0,0,IF(SUM(V$7:V282)=1,0,IF(Z283=V$6,IF(Z283=Z284,IF((Z282-Z283)&lt;=(Z285-Z284),1,0),IF(Z283=Z282,IF((Z281-Z282)&gt;(Z284-Z283),1,0),1)),0)))</f>
        <v>0</v>
      </c>
      <c r="W283" s="12">
        <f>IF(C$4=0,0,IF(SUM(W$7:W282)=2,0,IF(AA283=W$6,IF(AA283=AA284,IF((AA282-AA283)&lt;=(AA285-AA284),2,0),IF(AA283=AA282,IF((AA281-AA282)&gt;(AA284-AA283),2,0),2)),0)))</f>
        <v>0</v>
      </c>
      <c r="X283" s="12">
        <f>IF(C$4=0,0,IF(SUM(X$7:X282)=2,0,IF(AB283=X$6,IF(AB283=AB284,IF((AB282-AB283)&lt;=(AB285-AB284),2,0),IF(AB283=AB282,IF((AB281-AB282)&gt;(AB284-AB283),2,0),2)),0)))</f>
        <v>0</v>
      </c>
      <c r="Y283" s="12">
        <f t="shared" si="91"/>
        <v>1</v>
      </c>
      <c r="Z283" s="12">
        <f t="shared" si="92"/>
        <v>1</v>
      </c>
      <c r="AA283" s="12">
        <f t="shared" si="93"/>
        <v>1</v>
      </c>
      <c r="AB283" s="12">
        <f t="shared" si="94"/>
        <v>1</v>
      </c>
      <c r="AD283" s="12">
        <f t="shared" si="99"/>
        <v>-25</v>
      </c>
      <c r="AE283" s="18">
        <f t="shared" si="95"/>
        <v>0</v>
      </c>
      <c r="AF283" s="12">
        <f>IF(S$4=0,0,IF(SUM(AF$7:AF282)=2,0,IF(AJ283=AF$6,IF(AJ283=AJ284,IF((AJ282-AJ283)&lt;=(AJ285-AJ284),2,0),IF(AJ283=AJ282,IF((AJ281-AJ282)&gt;(AJ284-AJ283),2,0),2)),0)))</f>
        <v>0</v>
      </c>
      <c r="AG283" s="12">
        <f>IF(C$4=0,0,IF(SUM(AG$7:AG282)=1,0,IF(AK283=AG$6,IF(AK283=AK284,IF((AK282-AK283)&lt;=(AK285-AK284),1,0),IF(AK283=AK282,IF((AK281-AK282)&gt;(AK284-AK283),1,0),1)),0)))</f>
        <v>0</v>
      </c>
      <c r="AH283" s="12">
        <f>IF(C$4=0,0,IF(SUM(AH$7:AH282)=2,0,IF(AL283=AH$6,IF(AL283=AL284,IF((AL282-AL283)&lt;=(AL285-AL284),2,0),IF(AL283=AL282,IF((AL281-AL282)&gt;(AL284-AL283),2,0),2)),0)))</f>
        <v>0</v>
      </c>
      <c r="AI283" s="12">
        <f>IF(S$4=0,0,IF(SUM(AI$7:AI282)=2,0,IF(AM283=AI$6,IF(AM283=AM284,IF((AM282-AM283)&lt;=(AM285-AM284),2,0),IF(AM283=AM282,IF((AM281-AM282)&gt;(AM284-AM283),2,0),2)),0)))</f>
        <v>0</v>
      </c>
      <c r="AJ283" s="12">
        <f t="shared" si="96"/>
        <v>1</v>
      </c>
      <c r="AK283" s="12">
        <f t="shared" si="100"/>
        <v>1</v>
      </c>
      <c r="AL283" s="12">
        <f t="shared" si="101"/>
        <v>1</v>
      </c>
      <c r="AM283" s="12">
        <f t="shared" si="102"/>
        <v>1</v>
      </c>
    </row>
    <row r="284" spans="3:39" ht="12" customHeight="1" x14ac:dyDescent="0.15">
      <c r="C284" s="14">
        <f t="shared" si="97"/>
        <v>-26</v>
      </c>
      <c r="F284" s="241" t="e">
        <f>VLOOKUP(C284,Blad1!$A:$F,6,0)</f>
        <v>#N/A</v>
      </c>
      <c r="K284" s="1">
        <f>IF(C$4=0,0,(SUM(D$8:D284)/C$4))</f>
        <v>0</v>
      </c>
      <c r="N284" s="1" t="str">
        <f t="shared" si="88"/>
        <v xml:space="preserve"> </v>
      </c>
      <c r="S284" s="12">
        <f t="shared" si="98"/>
        <v>-26</v>
      </c>
      <c r="T284" s="18">
        <f t="shared" si="90"/>
        <v>0</v>
      </c>
      <c r="U284" s="12">
        <f>IF(C$4=0,0,IF(SUM(U$7:U283)=2,0,IF(Y284=U$6,IF(Y284=Y285,IF((Y283-Y284)&lt;=(Y286-Y285),2,0),IF(Y284=Y283,IF((Y282-Y283)&gt;(Y285-Y284),2,0),2)),0)))</f>
        <v>0</v>
      </c>
      <c r="V284" s="12">
        <f>IF(C$4=0,0,IF(SUM(V$7:V283)=1,0,IF(Z284=V$6,IF(Z284=Z285,IF((Z283-Z284)&lt;=(Z286-Z285),1,0),IF(Z284=Z283,IF((Z282-Z283)&gt;(Z285-Z284),1,0),1)),0)))</f>
        <v>0</v>
      </c>
      <c r="W284" s="12">
        <f>IF(C$4=0,0,IF(SUM(W$7:W283)=2,0,IF(AA284=W$6,IF(AA284=AA285,IF((AA283-AA284)&lt;=(AA286-AA285),2,0),IF(AA284=AA283,IF((AA282-AA283)&gt;(AA285-AA284),2,0),2)),0)))</f>
        <v>0</v>
      </c>
      <c r="X284" s="12">
        <f>IF(C$4=0,0,IF(SUM(X$7:X283)=2,0,IF(AB284=X$6,IF(AB284=AB285,IF((AB283-AB284)&lt;=(AB286-AB285),2,0),IF(AB284=AB283,IF((AB282-AB283)&gt;(AB285-AB284),2,0),2)),0)))</f>
        <v>0</v>
      </c>
      <c r="Y284" s="12">
        <f t="shared" si="91"/>
        <v>1</v>
      </c>
      <c r="Z284" s="12">
        <f t="shared" si="92"/>
        <v>1</v>
      </c>
      <c r="AA284" s="12">
        <f t="shared" si="93"/>
        <v>1</v>
      </c>
      <c r="AB284" s="12">
        <f t="shared" si="94"/>
        <v>1</v>
      </c>
      <c r="AD284" s="12">
        <f t="shared" si="99"/>
        <v>-26</v>
      </c>
      <c r="AE284" s="18">
        <f t="shared" si="95"/>
        <v>0</v>
      </c>
      <c r="AF284" s="12">
        <f>IF(S$4=0,0,IF(SUM(AF$7:AF283)=2,0,IF(AJ284=AF$6,IF(AJ284=AJ285,IF((AJ283-AJ284)&lt;=(AJ286-AJ285),2,0),IF(AJ284=AJ283,IF((AJ282-AJ283)&gt;(AJ285-AJ284),2,0),2)),0)))</f>
        <v>0</v>
      </c>
      <c r="AG284" s="12">
        <f>IF(C$4=0,0,IF(SUM(AG$7:AG283)=1,0,IF(AK284=AG$6,IF(AK284=AK285,IF((AK283-AK284)&lt;=(AK286-AK285),1,0),IF(AK284=AK283,IF((AK282-AK283)&gt;(AK285-AK284),1,0),1)),0)))</f>
        <v>0</v>
      </c>
      <c r="AH284" s="12">
        <f>IF(C$4=0,0,IF(SUM(AH$7:AH283)=2,0,IF(AL284=AH$6,IF(AL284=AL285,IF((AL283-AL284)&lt;=(AL286-AL285),2,0),IF(AL284=AL283,IF((AL282-AL283)&gt;(AL285-AL284),2,0),2)),0)))</f>
        <v>0</v>
      </c>
      <c r="AI284" s="12">
        <f>IF(S$4=0,0,IF(SUM(AI$7:AI283)=2,0,IF(AM284=AI$6,IF(AM284=AM285,IF((AM283-AM284)&lt;=(AM286-AM285),2,0),IF(AM284=AM283,IF((AM282-AM283)&gt;(AM285-AM284),2,0),2)),0)))</f>
        <v>0</v>
      </c>
      <c r="AJ284" s="12">
        <f t="shared" si="96"/>
        <v>1</v>
      </c>
      <c r="AK284" s="12">
        <f t="shared" si="100"/>
        <v>1</v>
      </c>
      <c r="AL284" s="12">
        <f t="shared" si="101"/>
        <v>1</v>
      </c>
      <c r="AM284" s="12">
        <f t="shared" si="102"/>
        <v>1</v>
      </c>
    </row>
    <row r="285" spans="3:39" ht="12" customHeight="1" x14ac:dyDescent="0.15">
      <c r="C285" s="14">
        <f t="shared" si="97"/>
        <v>-27</v>
      </c>
      <c r="F285" s="241" t="e">
        <f>VLOOKUP(C285,Blad1!$A:$F,6,0)</f>
        <v>#N/A</v>
      </c>
      <c r="K285" s="1">
        <f>IF(C$4=0,0,(SUM(D$8:D285)/C$4))</f>
        <v>0</v>
      </c>
      <c r="N285" s="1" t="str">
        <f t="shared" si="88"/>
        <v xml:space="preserve"> </v>
      </c>
      <c r="S285" s="12">
        <f t="shared" si="98"/>
        <v>-27</v>
      </c>
      <c r="T285" s="18">
        <f t="shared" si="90"/>
        <v>0</v>
      </c>
      <c r="U285" s="12">
        <f>IF(C$4=0,0,IF(SUM(U$7:U284)=2,0,IF(Y285=U$6,IF(Y285=Y286,IF((Y284-Y285)&lt;=(Y287-Y286),2,0),IF(Y285=Y284,IF((Y283-Y284)&gt;(Y286-Y285),2,0),2)),0)))</f>
        <v>0</v>
      </c>
      <c r="V285" s="12">
        <f>IF(C$4=0,0,IF(SUM(V$7:V284)=1,0,IF(Z285=V$6,IF(Z285=Z286,IF((Z284-Z285)&lt;=(Z287-Z286),1,0),IF(Z285=Z284,IF((Z283-Z284)&gt;(Z286-Z285),1,0),1)),0)))</f>
        <v>0</v>
      </c>
      <c r="W285" s="12">
        <f>IF(C$4=0,0,IF(SUM(W$7:W284)=2,0,IF(AA285=W$6,IF(AA285=AA286,IF((AA284-AA285)&lt;=(AA287-AA286),2,0),IF(AA285=AA284,IF((AA283-AA284)&gt;(AA286-AA285),2,0),2)),0)))</f>
        <v>0</v>
      </c>
      <c r="X285" s="12">
        <f>IF(C$4=0,0,IF(SUM(X$7:X284)=2,0,IF(AB285=X$6,IF(AB285=AB286,IF((AB284-AB285)&lt;=(AB287-AB286),2,0),IF(AB285=AB284,IF((AB283-AB284)&gt;(AB286-AB285),2,0),2)),0)))</f>
        <v>0</v>
      </c>
      <c r="Y285" s="12">
        <f t="shared" si="91"/>
        <v>1</v>
      </c>
      <c r="Z285" s="12">
        <f t="shared" si="92"/>
        <v>1</v>
      </c>
      <c r="AA285" s="12">
        <f t="shared" si="93"/>
        <v>1</v>
      </c>
      <c r="AB285" s="12">
        <f t="shared" si="94"/>
        <v>1</v>
      </c>
      <c r="AD285" s="12">
        <f t="shared" si="99"/>
        <v>-27</v>
      </c>
      <c r="AE285" s="18">
        <f t="shared" si="95"/>
        <v>0</v>
      </c>
      <c r="AF285" s="12">
        <f>IF(S$4=0,0,IF(SUM(AF$7:AF284)=2,0,IF(AJ285=AF$6,IF(AJ285=AJ286,IF((AJ284-AJ285)&lt;=(AJ287-AJ286),2,0),IF(AJ285=AJ284,IF((AJ283-AJ284)&gt;(AJ286-AJ285),2,0),2)),0)))</f>
        <v>0</v>
      </c>
      <c r="AG285" s="12">
        <f>IF(C$4=0,0,IF(SUM(AG$7:AG284)=1,0,IF(AK285=AG$6,IF(AK285=AK286,IF((AK284-AK285)&lt;=(AK287-AK286),1,0),IF(AK285=AK284,IF((AK283-AK284)&gt;(AK286-AK285),1,0),1)),0)))</f>
        <v>0</v>
      </c>
      <c r="AH285" s="12">
        <f>IF(C$4=0,0,IF(SUM(AH$7:AH284)=2,0,IF(AL285=AH$6,IF(AL285=AL286,IF((AL284-AL285)&lt;=(AL287-AL286),2,0),IF(AL285=AL284,IF((AL283-AL284)&gt;(AL286-AL285),2,0),2)),0)))</f>
        <v>0</v>
      </c>
      <c r="AI285" s="12">
        <f>IF(S$4=0,0,IF(SUM(AI$7:AI284)=2,0,IF(AM285=AI$6,IF(AM285=AM286,IF((AM284-AM285)&lt;=(AM287-AM286),2,0),IF(AM285=AM284,IF((AM283-AM284)&gt;(AM286-AM285),2,0),2)),0)))</f>
        <v>0</v>
      </c>
      <c r="AJ285" s="12">
        <f t="shared" si="96"/>
        <v>1</v>
      </c>
      <c r="AK285" s="12">
        <f t="shared" si="100"/>
        <v>1</v>
      </c>
      <c r="AL285" s="12">
        <f t="shared" si="101"/>
        <v>1</v>
      </c>
      <c r="AM285" s="12">
        <f t="shared" si="102"/>
        <v>1</v>
      </c>
    </row>
    <row r="286" spans="3:39" ht="12" customHeight="1" x14ac:dyDescent="0.15">
      <c r="C286" s="14">
        <f t="shared" si="97"/>
        <v>-28</v>
      </c>
      <c r="F286" s="241" t="e">
        <f>VLOOKUP(C286,Blad1!$A:$F,6,0)</f>
        <v>#N/A</v>
      </c>
      <c r="K286" s="1">
        <f>IF(C$4=0,0,(SUM(D$8:D286)/C$4))</f>
        <v>0</v>
      </c>
      <c r="N286" s="1" t="str">
        <f t="shared" si="88"/>
        <v xml:space="preserve"> </v>
      </c>
      <c r="S286" s="12">
        <f t="shared" si="98"/>
        <v>-28</v>
      </c>
      <c r="T286" s="18">
        <f t="shared" si="90"/>
        <v>0</v>
      </c>
      <c r="U286" s="12">
        <f>IF(C$4=0,0,IF(SUM(U$7:U285)=2,0,IF(Y286=U$6,IF(Y286=Y287,IF((Y285-Y286)&lt;=(Y288-Y287),2,0),IF(Y286=Y285,IF((Y284-Y285)&gt;(Y287-Y286),2,0),2)),0)))</f>
        <v>0</v>
      </c>
      <c r="V286" s="12">
        <f>IF(C$4=0,0,IF(SUM(V$7:V285)=1,0,IF(Z286=V$6,IF(Z286=Z287,IF((Z285-Z286)&lt;=(Z288-Z287),1,0),IF(Z286=Z285,IF((Z284-Z285)&gt;(Z287-Z286),1,0),1)),0)))</f>
        <v>0</v>
      </c>
      <c r="W286" s="12">
        <f>IF(C$4=0,0,IF(SUM(W$7:W285)=2,0,IF(AA286=W$6,IF(AA286=AA287,IF((AA285-AA286)&lt;=(AA288-AA287),2,0),IF(AA286=AA285,IF((AA284-AA285)&gt;(AA287-AA286),2,0),2)),0)))</f>
        <v>0</v>
      </c>
      <c r="X286" s="12">
        <f>IF(C$4=0,0,IF(SUM(X$7:X285)=2,0,IF(AB286=X$6,IF(AB286=AB287,IF((AB285-AB286)&lt;=(AB288-AB287),2,0),IF(AB286=AB285,IF((AB284-AB285)&gt;(AB287-AB286),2,0),2)),0)))</f>
        <v>0</v>
      </c>
      <c r="Y286" s="12">
        <f t="shared" si="91"/>
        <v>1</v>
      </c>
      <c r="Z286" s="12">
        <f t="shared" si="92"/>
        <v>1</v>
      </c>
      <c r="AA286" s="12">
        <f t="shared" si="93"/>
        <v>1</v>
      </c>
      <c r="AB286" s="12">
        <f t="shared" si="94"/>
        <v>1</v>
      </c>
      <c r="AD286" s="12">
        <f t="shared" si="99"/>
        <v>-28</v>
      </c>
      <c r="AE286" s="18">
        <f t="shared" si="95"/>
        <v>0</v>
      </c>
      <c r="AF286" s="12">
        <f>IF(S$4=0,0,IF(SUM(AF$7:AF285)=2,0,IF(AJ286=AF$6,IF(AJ286=AJ287,IF((AJ285-AJ286)&lt;=(AJ288-AJ287),2,0),IF(AJ286=AJ285,IF((AJ284-AJ285)&gt;(AJ287-AJ286),2,0),2)),0)))</f>
        <v>0</v>
      </c>
      <c r="AG286" s="12">
        <f>IF(C$4=0,0,IF(SUM(AG$7:AG285)=1,0,IF(AK286=AG$6,IF(AK286=AK287,IF((AK285-AK286)&lt;=(AK288-AK287),1,0),IF(AK286=AK285,IF((AK284-AK285)&gt;(AK287-AK286),1,0),1)),0)))</f>
        <v>0</v>
      </c>
      <c r="AH286" s="12">
        <f>IF(C$4=0,0,IF(SUM(AH$7:AH285)=2,0,IF(AL286=AH$6,IF(AL286=AL287,IF((AL285-AL286)&lt;=(AL288-AL287),2,0),IF(AL286=AL285,IF((AL284-AL285)&gt;(AL287-AL286),2,0),2)),0)))</f>
        <v>0</v>
      </c>
      <c r="AI286" s="12">
        <f>IF(S$4=0,0,IF(SUM(AI$7:AI285)=2,0,IF(AM286=AI$6,IF(AM286=AM287,IF((AM285-AM286)&lt;=(AM288-AM287),2,0),IF(AM286=AM285,IF((AM284-AM285)&gt;(AM287-AM286),2,0),2)),0)))</f>
        <v>0</v>
      </c>
      <c r="AJ286" s="12">
        <f t="shared" si="96"/>
        <v>1</v>
      </c>
      <c r="AK286" s="12">
        <f t="shared" si="100"/>
        <v>1</v>
      </c>
      <c r="AL286" s="12">
        <f t="shared" si="101"/>
        <v>1</v>
      </c>
      <c r="AM286" s="12">
        <f t="shared" si="102"/>
        <v>1</v>
      </c>
    </row>
    <row r="287" spans="3:39" ht="12" customHeight="1" x14ac:dyDescent="0.15">
      <c r="C287" s="14">
        <f t="shared" si="97"/>
        <v>-29</v>
      </c>
      <c r="F287" s="241" t="e">
        <f>VLOOKUP(C287,Blad1!$A:$F,6,0)</f>
        <v>#N/A</v>
      </c>
      <c r="K287" s="1">
        <f>IF(C$4=0,0,(SUM(D$8:D287)/C$4))</f>
        <v>0</v>
      </c>
      <c r="N287" s="1" t="str">
        <f t="shared" si="88"/>
        <v xml:space="preserve"> </v>
      </c>
      <c r="S287" s="12">
        <f t="shared" si="98"/>
        <v>-29</v>
      </c>
      <c r="T287" s="18">
        <f t="shared" si="90"/>
        <v>0</v>
      </c>
      <c r="U287" s="12">
        <f>IF(C$4=0,0,IF(SUM(U$7:U286)=2,0,IF(Y287=U$6,IF(Y287=Y288,IF((Y286-Y287)&lt;=(Y289-Y288),2,0),IF(Y287=Y286,IF((Y285-Y286)&gt;(Y288-Y287),2,0),2)),0)))</f>
        <v>0</v>
      </c>
      <c r="V287" s="12">
        <f>IF(C$4=0,0,IF(SUM(V$7:V286)=1,0,IF(Z287=V$6,IF(Z287=Z288,IF((Z286-Z287)&lt;=(Z289-Z288),1,0),IF(Z287=Z286,IF((Z285-Z286)&gt;(Z288-Z287),1,0),1)),0)))</f>
        <v>0</v>
      </c>
      <c r="W287" s="12">
        <f>IF(C$4=0,0,IF(SUM(W$7:W286)=2,0,IF(AA287=W$6,IF(AA287=AA288,IF((AA286-AA287)&lt;=(AA289-AA288),2,0),IF(AA287=AA286,IF((AA285-AA286)&gt;(AA288-AA287),2,0),2)),0)))</f>
        <v>0</v>
      </c>
      <c r="X287" s="12">
        <f>IF(C$4=0,0,IF(SUM(X$7:X286)=2,0,IF(AB287=X$6,IF(AB287=AB288,IF((AB286-AB287)&lt;=(AB289-AB288),2,0),IF(AB287=AB286,IF((AB285-AB286)&gt;(AB288-AB287),2,0),2)),0)))</f>
        <v>0</v>
      </c>
      <c r="Y287" s="12">
        <f t="shared" si="91"/>
        <v>1</v>
      </c>
      <c r="Z287" s="12">
        <f t="shared" si="92"/>
        <v>1</v>
      </c>
      <c r="AA287" s="12">
        <f t="shared" si="93"/>
        <v>1</v>
      </c>
      <c r="AB287" s="12">
        <f t="shared" si="94"/>
        <v>1</v>
      </c>
      <c r="AD287" s="12">
        <f t="shared" si="99"/>
        <v>-29</v>
      </c>
      <c r="AE287" s="18">
        <f t="shared" si="95"/>
        <v>0</v>
      </c>
      <c r="AF287" s="12">
        <f>IF(S$4=0,0,IF(SUM(AF$7:AF286)=2,0,IF(AJ287=AF$6,IF(AJ287=AJ288,IF((AJ286-AJ287)&lt;=(AJ289-AJ288),2,0),IF(AJ287=AJ286,IF((AJ285-AJ286)&gt;(AJ288-AJ287),2,0),2)),0)))</f>
        <v>0</v>
      </c>
      <c r="AG287" s="12">
        <f>IF(C$4=0,0,IF(SUM(AG$7:AG286)=1,0,IF(AK287=AG$6,IF(AK287=AK288,IF((AK286-AK287)&lt;=(AK289-AK288),1,0),IF(AK287=AK286,IF((AK285-AK286)&gt;(AK288-AK287),1,0),1)),0)))</f>
        <v>0</v>
      </c>
      <c r="AH287" s="12">
        <f>IF(C$4=0,0,IF(SUM(AH$7:AH286)=2,0,IF(AL287=AH$6,IF(AL287=AL288,IF((AL286-AL287)&lt;=(AL289-AL288),2,0),IF(AL287=AL286,IF((AL285-AL286)&gt;(AL288-AL287),2,0),2)),0)))</f>
        <v>0</v>
      </c>
      <c r="AI287" s="12">
        <f>IF(S$4=0,0,IF(SUM(AI$7:AI286)=2,0,IF(AM287=AI$6,IF(AM287=AM288,IF((AM286-AM287)&lt;=(AM289-AM288),2,0),IF(AM287=AM286,IF((AM285-AM286)&gt;(AM288-AM287),2,0),2)),0)))</f>
        <v>0</v>
      </c>
      <c r="AJ287" s="12">
        <f t="shared" si="96"/>
        <v>1</v>
      </c>
      <c r="AK287" s="12">
        <f t="shared" si="100"/>
        <v>1</v>
      </c>
      <c r="AL287" s="12">
        <f t="shared" si="101"/>
        <v>1</v>
      </c>
      <c r="AM287" s="12">
        <f t="shared" si="102"/>
        <v>1</v>
      </c>
    </row>
    <row r="288" spans="3:39" ht="12" customHeight="1" x14ac:dyDescent="0.15">
      <c r="C288" s="14">
        <f t="shared" si="97"/>
        <v>-30</v>
      </c>
      <c r="F288" s="241" t="e">
        <f>VLOOKUP(C288,Blad1!$A:$F,6,0)</f>
        <v>#N/A</v>
      </c>
      <c r="K288" s="1">
        <f>IF(C$4=0,0,(SUM(D$8:D288)/C$4))</f>
        <v>0</v>
      </c>
      <c r="N288" s="1" t="str">
        <f t="shared" si="88"/>
        <v xml:space="preserve"> </v>
      </c>
      <c r="S288" s="12">
        <f t="shared" si="98"/>
        <v>-30</v>
      </c>
      <c r="T288" s="18">
        <f t="shared" si="90"/>
        <v>0</v>
      </c>
      <c r="U288" s="12">
        <f>IF(C$4=0,0,IF(SUM(U$7:U287)=2,0,IF(Y288=U$6,IF(Y288=Y289,IF((Y287-Y288)&lt;=(Y290-Y289),2,0),IF(Y288=Y287,IF((Y286-Y287)&gt;(Y289-Y288),2,0),2)),0)))</f>
        <v>0</v>
      </c>
      <c r="V288" s="12">
        <f>IF(C$4=0,0,IF(SUM(V$7:V287)=1,0,IF(Z288=V$6,IF(Z288=Z289,IF((Z287-Z288)&lt;=(Z290-Z289),1,0),IF(Z288=Z287,IF((Z286-Z287)&gt;(Z289-Z288),1,0),1)),0)))</f>
        <v>0</v>
      </c>
      <c r="W288" s="12">
        <f>IF(C$4=0,0,IF(SUM(W$7:W287)=2,0,IF(AA288=W$6,IF(AA288=AA289,IF((AA287-AA288)&lt;=(AA290-AA289),2,0),IF(AA288=AA287,IF((AA286-AA287)&gt;(AA289-AA288),2,0),2)),0)))</f>
        <v>0</v>
      </c>
      <c r="X288" s="12">
        <f>IF(C$4=0,0,IF(SUM(X$7:X287)=2,0,IF(AB288=X$6,IF(AB288=AB289,IF((AB287-AB288)&lt;=(AB290-AB289),2,0),IF(AB288=AB287,IF((AB286-AB287)&gt;(AB289-AB288),2,0),2)),0)))</f>
        <v>0</v>
      </c>
      <c r="Y288" s="12">
        <f t="shared" si="91"/>
        <v>1</v>
      </c>
      <c r="Z288" s="12">
        <f t="shared" si="92"/>
        <v>1</v>
      </c>
      <c r="AA288" s="12">
        <f t="shared" si="93"/>
        <v>1</v>
      </c>
      <c r="AB288" s="12">
        <f t="shared" si="94"/>
        <v>1</v>
      </c>
      <c r="AD288" s="12">
        <f t="shared" si="99"/>
        <v>-30</v>
      </c>
      <c r="AE288" s="18">
        <f t="shared" si="95"/>
        <v>0</v>
      </c>
      <c r="AF288" s="12">
        <f>IF(S$4=0,0,IF(SUM(AF$7:AF287)=2,0,IF(AJ288=AF$6,IF(AJ288=AJ289,IF((AJ287-AJ288)&lt;=(AJ290-AJ289),2,0),IF(AJ288=AJ287,IF((AJ286-AJ287)&gt;(AJ289-AJ288),2,0),2)),0)))</f>
        <v>0</v>
      </c>
      <c r="AG288" s="12">
        <f>IF(C$4=0,0,IF(SUM(AG$7:AG287)=1,0,IF(AK288=AG$6,IF(AK288=AK289,IF((AK287-AK288)&lt;=(AK290-AK289),1,0),IF(AK288=AK287,IF((AK286-AK287)&gt;(AK289-AK288),1,0),1)),0)))</f>
        <v>0</v>
      </c>
      <c r="AH288" s="12">
        <f>IF(C$4=0,0,IF(SUM(AH$7:AH287)=2,0,IF(AL288=AH$6,IF(AL288=AL289,IF((AL287-AL288)&lt;=(AL290-AL289),2,0),IF(AL288=AL287,IF((AL286-AL287)&gt;(AL289-AL288),2,0),2)),0)))</f>
        <v>0</v>
      </c>
      <c r="AI288" s="12">
        <f>IF(S$4=0,0,IF(SUM(AI$7:AI287)=2,0,IF(AM288=AI$6,IF(AM288=AM289,IF((AM287-AM288)&lt;=(AM290-AM289),2,0),IF(AM288=AM287,IF((AM286-AM287)&gt;(AM289-AM288),2,0),2)),0)))</f>
        <v>0</v>
      </c>
      <c r="AJ288" s="12">
        <f t="shared" si="96"/>
        <v>1</v>
      </c>
      <c r="AK288" s="12">
        <f t="shared" si="100"/>
        <v>1</v>
      </c>
      <c r="AL288" s="12">
        <f t="shared" si="101"/>
        <v>1</v>
      </c>
      <c r="AM288" s="12">
        <f t="shared" si="102"/>
        <v>1</v>
      </c>
    </row>
    <row r="289" spans="3:39" ht="12" customHeight="1" x14ac:dyDescent="0.15">
      <c r="C289" s="14">
        <f t="shared" si="97"/>
        <v>-31</v>
      </c>
      <c r="F289" s="241" t="e">
        <f>VLOOKUP(C289,Blad1!$A:$F,6,0)</f>
        <v>#N/A</v>
      </c>
      <c r="K289" s="1">
        <f>IF(C$4=0,0,(SUM(D$8:D289)/C$4))</f>
        <v>0</v>
      </c>
      <c r="N289" s="1" t="str">
        <f t="shared" si="88"/>
        <v xml:space="preserve"> </v>
      </c>
      <c r="S289" s="12">
        <f t="shared" si="98"/>
        <v>-31</v>
      </c>
      <c r="T289" s="18">
        <f t="shared" si="90"/>
        <v>0</v>
      </c>
      <c r="U289" s="12">
        <f>IF(C$4=0,0,IF(SUM(U$7:U288)=2,0,IF(Y289=U$6,IF(Y289=Y290,IF((Y288-Y289)&lt;=(Y291-Y290),2,0),IF(Y289=Y288,IF((Y287-Y288)&gt;(Y290-Y289),2,0),2)),0)))</f>
        <v>0</v>
      </c>
      <c r="V289" s="12">
        <f>IF(C$4=0,0,IF(SUM(V$7:V288)=1,0,IF(Z289=V$6,IF(Z289=Z290,IF((Z288-Z289)&lt;=(Z291-Z290),1,0),IF(Z289=Z288,IF((Z287-Z288)&gt;(Z290-Z289),1,0),1)),0)))</f>
        <v>0</v>
      </c>
      <c r="W289" s="12">
        <f>IF(C$4=0,0,IF(SUM(W$7:W288)=2,0,IF(AA289=W$6,IF(AA289=AA290,IF((AA288-AA289)&lt;=(AA291-AA290),2,0),IF(AA289=AA288,IF((AA287-AA288)&gt;(AA290-AA289),2,0),2)),0)))</f>
        <v>0</v>
      </c>
      <c r="X289" s="12">
        <f>IF(C$4=0,0,IF(SUM(X$7:X288)=2,0,IF(AB289=X$6,IF(AB289=AB290,IF((AB288-AB289)&lt;=(AB291-AB290),2,0),IF(AB289=AB288,IF((AB287-AB288)&gt;(AB290-AB289),2,0),2)),0)))</f>
        <v>0</v>
      </c>
      <c r="Y289" s="12">
        <f t="shared" si="91"/>
        <v>1</v>
      </c>
      <c r="Z289" s="12">
        <f t="shared" si="92"/>
        <v>1</v>
      </c>
      <c r="AA289" s="12">
        <f t="shared" si="93"/>
        <v>1</v>
      </c>
      <c r="AB289" s="12">
        <f t="shared" si="94"/>
        <v>1</v>
      </c>
      <c r="AD289" s="12">
        <f t="shared" si="99"/>
        <v>-31</v>
      </c>
      <c r="AE289" s="18">
        <f t="shared" si="95"/>
        <v>0</v>
      </c>
      <c r="AF289" s="12">
        <f>IF(S$4=0,0,IF(SUM(AF$7:AF288)=2,0,IF(AJ289=AF$6,IF(AJ289=AJ290,IF((AJ288-AJ289)&lt;=(AJ291-AJ290),2,0),IF(AJ289=AJ288,IF((AJ287-AJ288)&gt;(AJ290-AJ289),2,0),2)),0)))</f>
        <v>0</v>
      </c>
      <c r="AG289" s="12">
        <f>IF(C$4=0,0,IF(SUM(AG$7:AG288)=1,0,IF(AK289=AG$6,IF(AK289=AK290,IF((AK288-AK289)&lt;=(AK291-AK290),1,0),IF(AK289=AK288,IF((AK287-AK288)&gt;(AK290-AK289),1,0),1)),0)))</f>
        <v>0</v>
      </c>
      <c r="AH289" s="12">
        <f>IF(C$4=0,0,IF(SUM(AH$7:AH288)=2,0,IF(AL289=AH$6,IF(AL289=AL290,IF((AL288-AL289)&lt;=(AL291-AL290),2,0),IF(AL289=AL288,IF((AL287-AL288)&gt;(AL290-AL289),2,0),2)),0)))</f>
        <v>0</v>
      </c>
      <c r="AI289" s="12">
        <f>IF(S$4=0,0,IF(SUM(AI$7:AI288)=2,0,IF(AM289=AI$6,IF(AM289=AM290,IF((AM288-AM289)&lt;=(AM291-AM290),2,0),IF(AM289=AM288,IF((AM287-AM288)&gt;(AM290-AM289),2,0),2)),0)))</f>
        <v>0</v>
      </c>
      <c r="AJ289" s="12">
        <f t="shared" si="96"/>
        <v>1</v>
      </c>
      <c r="AK289" s="12">
        <f t="shared" si="100"/>
        <v>1</v>
      </c>
      <c r="AL289" s="12">
        <f t="shared" si="101"/>
        <v>1</v>
      </c>
      <c r="AM289" s="12">
        <f t="shared" si="102"/>
        <v>1</v>
      </c>
    </row>
    <row r="290" spans="3:39" ht="12" customHeight="1" x14ac:dyDescent="0.15">
      <c r="C290" s="14">
        <f t="shared" si="97"/>
        <v>-32</v>
      </c>
      <c r="F290" s="241" t="e">
        <f>VLOOKUP(C290,Blad1!$A:$F,6,0)</f>
        <v>#N/A</v>
      </c>
      <c r="K290" s="1">
        <f>IF(C$4=0,0,(SUM(D$8:D290)/C$4))</f>
        <v>0</v>
      </c>
      <c r="N290" s="1" t="str">
        <f t="shared" si="88"/>
        <v xml:space="preserve"> </v>
      </c>
      <c r="S290" s="12">
        <f t="shared" si="98"/>
        <v>-32</v>
      </c>
      <c r="T290" s="18">
        <f t="shared" si="90"/>
        <v>0</v>
      </c>
      <c r="U290" s="12">
        <f>IF(C$4=0,0,IF(SUM(U$7:U289)=2,0,IF(Y290=U$6,IF(Y290=Y291,IF((Y289-Y290)&lt;=(Y292-Y291),2,0),IF(Y290=Y289,IF((Y288-Y289)&gt;(Y291-Y290),2,0),2)),0)))</f>
        <v>0</v>
      </c>
      <c r="V290" s="12">
        <f>IF(C$4=0,0,IF(SUM(V$7:V289)=1,0,IF(Z290=V$6,IF(Z290=Z291,IF((Z289-Z290)&lt;=(Z292-Z291),1,0),IF(Z290=Z289,IF((Z288-Z289)&gt;(Z291-Z290),1,0),1)),0)))</f>
        <v>0</v>
      </c>
      <c r="W290" s="12">
        <f>IF(C$4=0,0,IF(SUM(W$7:W289)=2,0,IF(AA290=W$6,IF(AA290=AA291,IF((AA289-AA290)&lt;=(AA292-AA291),2,0),IF(AA290=AA289,IF((AA288-AA289)&gt;(AA291-AA290),2,0),2)),0)))</f>
        <v>0</v>
      </c>
      <c r="X290" s="12">
        <f>IF(C$4=0,0,IF(SUM(X$7:X289)=2,0,IF(AB290=X$6,IF(AB290=AB291,IF((AB289-AB290)&lt;=(AB292-AB291),2,0),IF(AB290=AB289,IF((AB288-AB289)&gt;(AB291-AB290),2,0),2)),0)))</f>
        <v>0</v>
      </c>
      <c r="Y290" s="12">
        <f t="shared" si="91"/>
        <v>1</v>
      </c>
      <c r="Z290" s="12">
        <f t="shared" si="92"/>
        <v>1</v>
      </c>
      <c r="AA290" s="12">
        <f t="shared" si="93"/>
        <v>1</v>
      </c>
      <c r="AB290" s="12">
        <f t="shared" si="94"/>
        <v>1</v>
      </c>
      <c r="AD290" s="12">
        <f t="shared" si="99"/>
        <v>-32</v>
      </c>
      <c r="AE290" s="18">
        <f t="shared" si="95"/>
        <v>0</v>
      </c>
      <c r="AF290" s="12">
        <f>IF(S$4=0,0,IF(SUM(AF$7:AF289)=2,0,IF(AJ290=AF$6,IF(AJ290=AJ291,IF((AJ289-AJ290)&lt;=(AJ292-AJ291),2,0),IF(AJ290=AJ289,IF((AJ288-AJ289)&gt;(AJ291-AJ290),2,0),2)),0)))</f>
        <v>0</v>
      </c>
      <c r="AG290" s="12">
        <f>IF(C$4=0,0,IF(SUM(AG$7:AG289)=1,0,IF(AK290=AG$6,IF(AK290=AK291,IF((AK289-AK290)&lt;=(AK292-AK291),1,0),IF(AK290=AK289,IF((AK288-AK289)&gt;(AK291-AK290),1,0),1)),0)))</f>
        <v>0</v>
      </c>
      <c r="AH290" s="12">
        <f>IF(C$4=0,0,IF(SUM(AH$7:AH289)=2,0,IF(AL290=AH$6,IF(AL290=AL291,IF((AL289-AL290)&lt;=(AL292-AL291),2,0),IF(AL290=AL289,IF((AL288-AL289)&gt;(AL291-AL290),2,0),2)),0)))</f>
        <v>0</v>
      </c>
      <c r="AI290" s="12">
        <f>IF(S$4=0,0,IF(SUM(AI$7:AI289)=2,0,IF(AM290=AI$6,IF(AM290=AM291,IF((AM289-AM290)&lt;=(AM292-AM291),2,0),IF(AM290=AM289,IF((AM288-AM289)&gt;(AM291-AM290),2,0),2)),0)))</f>
        <v>0</v>
      </c>
      <c r="AJ290" s="12">
        <f t="shared" si="96"/>
        <v>1</v>
      </c>
      <c r="AK290" s="12">
        <f t="shared" si="100"/>
        <v>1</v>
      </c>
      <c r="AL290" s="12">
        <f t="shared" si="101"/>
        <v>1</v>
      </c>
      <c r="AM290" s="12">
        <f t="shared" si="102"/>
        <v>1</v>
      </c>
    </row>
    <row r="291" spans="3:39" ht="12" customHeight="1" x14ac:dyDescent="0.15">
      <c r="C291" s="14">
        <f t="shared" si="97"/>
        <v>-33</v>
      </c>
      <c r="F291" s="241" t="e">
        <f>VLOOKUP(C291,Blad1!$A:$F,6,0)</f>
        <v>#N/A</v>
      </c>
      <c r="K291" s="1">
        <f>IF(C$4=0,0,(SUM(D$8:D291)/C$4))</f>
        <v>0</v>
      </c>
      <c r="N291" s="1" t="str">
        <f t="shared" si="88"/>
        <v xml:space="preserve"> </v>
      </c>
      <c r="S291" s="12">
        <f t="shared" si="98"/>
        <v>-33</v>
      </c>
      <c r="T291" s="18">
        <f t="shared" si="90"/>
        <v>0</v>
      </c>
      <c r="U291" s="12">
        <f>IF(C$4=0,0,IF(SUM(U$7:U290)=2,0,IF(Y291=U$6,IF(Y291=Y292,IF((Y290-Y291)&lt;=(Y293-Y292),2,0),IF(Y291=Y290,IF((Y289-Y290)&gt;(Y292-Y291),2,0),2)),0)))</f>
        <v>0</v>
      </c>
      <c r="V291" s="12">
        <f>IF(C$4=0,0,IF(SUM(V$7:V290)=1,0,IF(Z291=V$6,IF(Z291=Z292,IF((Z290-Z291)&lt;=(Z293-Z292),1,0),IF(Z291=Z290,IF((Z289-Z290)&gt;(Z292-Z291),1,0),1)),0)))</f>
        <v>0</v>
      </c>
      <c r="W291" s="12">
        <f>IF(C$4=0,0,IF(SUM(W$7:W290)=2,0,IF(AA291=W$6,IF(AA291=AA292,IF((AA290-AA291)&lt;=(AA293-AA292),2,0),IF(AA291=AA290,IF((AA289-AA290)&gt;(AA292-AA291),2,0),2)),0)))</f>
        <v>0</v>
      </c>
      <c r="X291" s="12">
        <f>IF(C$4=0,0,IF(SUM(X$7:X290)=2,0,IF(AB291=X$6,IF(AB291=AB292,IF((AB290-AB291)&lt;=(AB293-AB292),2,0),IF(AB291=AB290,IF((AB289-AB290)&gt;(AB292-AB291),2,0),2)),0)))</f>
        <v>0</v>
      </c>
      <c r="Y291" s="12">
        <f t="shared" si="91"/>
        <v>1</v>
      </c>
      <c r="Z291" s="12">
        <f t="shared" si="92"/>
        <v>1</v>
      </c>
      <c r="AA291" s="12">
        <f t="shared" si="93"/>
        <v>1</v>
      </c>
      <c r="AB291" s="12">
        <f t="shared" si="94"/>
        <v>1</v>
      </c>
      <c r="AD291" s="12">
        <f t="shared" si="99"/>
        <v>-33</v>
      </c>
      <c r="AE291" s="18">
        <f t="shared" si="95"/>
        <v>0</v>
      </c>
      <c r="AF291" s="12">
        <f>IF(S$4=0,0,IF(SUM(AF$7:AF290)=2,0,IF(AJ291=AF$6,IF(AJ291=AJ292,IF((AJ290-AJ291)&lt;=(AJ293-AJ292),2,0),IF(AJ291=AJ290,IF((AJ289-AJ290)&gt;(AJ292-AJ291),2,0),2)),0)))</f>
        <v>0</v>
      </c>
      <c r="AG291" s="12">
        <f>IF(C$4=0,0,IF(SUM(AG$7:AG290)=1,0,IF(AK291=AG$6,IF(AK291=AK292,IF((AK290-AK291)&lt;=(AK293-AK292),1,0),IF(AK291=AK290,IF((AK289-AK290)&gt;(AK292-AK291),1,0),1)),0)))</f>
        <v>0</v>
      </c>
      <c r="AH291" s="12">
        <f>IF(C$4=0,0,IF(SUM(AH$7:AH290)=2,0,IF(AL291=AH$6,IF(AL291=AL292,IF((AL290-AL291)&lt;=(AL293-AL292),2,0),IF(AL291=AL290,IF((AL289-AL290)&gt;(AL292-AL291),2,0),2)),0)))</f>
        <v>0</v>
      </c>
      <c r="AI291" s="12">
        <f>IF(S$4=0,0,IF(SUM(AI$7:AI290)=2,0,IF(AM291=AI$6,IF(AM291=AM292,IF((AM290-AM291)&lt;=(AM293-AM292),2,0),IF(AM291=AM290,IF((AM289-AM290)&gt;(AM292-AM291),2,0),2)),0)))</f>
        <v>0</v>
      </c>
      <c r="AJ291" s="12">
        <f t="shared" si="96"/>
        <v>1</v>
      </c>
      <c r="AK291" s="12">
        <f t="shared" si="100"/>
        <v>1</v>
      </c>
      <c r="AL291" s="12">
        <f t="shared" si="101"/>
        <v>1</v>
      </c>
      <c r="AM291" s="12">
        <f t="shared" si="102"/>
        <v>1</v>
      </c>
    </row>
    <row r="292" spans="3:39" ht="12" customHeight="1" x14ac:dyDescent="0.15">
      <c r="C292" s="14">
        <f t="shared" si="97"/>
        <v>-34</v>
      </c>
      <c r="F292" s="241" t="e">
        <f>VLOOKUP(C292,Blad1!$A:$F,6,0)</f>
        <v>#N/A</v>
      </c>
      <c r="K292" s="1">
        <f>IF(C$4=0,0,(SUM(D$8:D292)/C$4))</f>
        <v>0</v>
      </c>
      <c r="N292" s="1" t="str">
        <f t="shared" si="88"/>
        <v xml:space="preserve"> </v>
      </c>
      <c r="S292" s="12">
        <f t="shared" si="98"/>
        <v>-34</v>
      </c>
      <c r="T292" s="18">
        <f t="shared" si="90"/>
        <v>0</v>
      </c>
      <c r="U292" s="12">
        <f>IF(C$4=0,0,IF(SUM(U$7:U291)=2,0,IF(Y292=U$6,IF(Y292=Y293,IF((Y291-Y292)&lt;=(Y294-Y293),2,0),IF(Y292=Y291,IF((Y290-Y291)&gt;(Y293-Y292),2,0),2)),0)))</f>
        <v>0</v>
      </c>
      <c r="V292" s="12">
        <f>IF(C$4=0,0,IF(SUM(V$7:V291)=1,0,IF(Z292=V$6,IF(Z292=Z293,IF((Z291-Z292)&lt;=(Z294-Z293),1,0),IF(Z292=Z291,IF((Z290-Z291)&gt;(Z293-Z292),1,0),1)),0)))</f>
        <v>0</v>
      </c>
      <c r="W292" s="12">
        <f>IF(C$4=0,0,IF(SUM(W$7:W291)=2,0,IF(AA292=W$6,IF(AA292=AA293,IF((AA291-AA292)&lt;=(AA294-AA293),2,0),IF(AA292=AA291,IF((AA290-AA291)&gt;(AA293-AA292),2,0),2)),0)))</f>
        <v>0</v>
      </c>
      <c r="X292" s="12">
        <f>IF(C$4=0,0,IF(SUM(X$7:X291)=2,0,IF(AB292=X$6,IF(AB292=AB293,IF((AB291-AB292)&lt;=(AB294-AB293),2,0),IF(AB292=AB291,IF((AB290-AB291)&gt;(AB293-AB292),2,0),2)),0)))</f>
        <v>0</v>
      </c>
      <c r="Y292" s="12">
        <f t="shared" si="91"/>
        <v>1</v>
      </c>
      <c r="Z292" s="12">
        <f t="shared" si="92"/>
        <v>1</v>
      </c>
      <c r="AA292" s="12">
        <f t="shared" si="93"/>
        <v>1</v>
      </c>
      <c r="AB292" s="12">
        <f t="shared" si="94"/>
        <v>1</v>
      </c>
      <c r="AD292" s="12">
        <f t="shared" si="99"/>
        <v>-34</v>
      </c>
      <c r="AE292" s="18">
        <f t="shared" si="95"/>
        <v>0</v>
      </c>
      <c r="AF292" s="12">
        <f>IF(S$4=0,0,IF(SUM(AF$7:AF291)=2,0,IF(AJ292=AF$6,IF(AJ292=AJ293,IF((AJ291-AJ292)&lt;=(AJ294-AJ293),2,0),IF(AJ292=AJ291,IF((AJ290-AJ291)&gt;(AJ293-AJ292),2,0),2)),0)))</f>
        <v>0</v>
      </c>
      <c r="AG292" s="12">
        <f>IF(C$4=0,0,IF(SUM(AG$7:AG291)=1,0,IF(AK292=AG$6,IF(AK292=AK293,IF((AK291-AK292)&lt;=(AK294-AK293),1,0),IF(AK292=AK291,IF((AK290-AK291)&gt;(AK293-AK292),1,0),1)),0)))</f>
        <v>0</v>
      </c>
      <c r="AH292" s="12">
        <f>IF(C$4=0,0,IF(SUM(AH$7:AH291)=2,0,IF(AL292=AH$6,IF(AL292=AL293,IF((AL291-AL292)&lt;=(AL294-AL293),2,0),IF(AL292=AL291,IF((AL290-AL291)&gt;(AL293-AL292),2,0),2)),0)))</f>
        <v>0</v>
      </c>
      <c r="AI292" s="12">
        <f>IF(S$4=0,0,IF(SUM(AI$7:AI291)=2,0,IF(AM292=AI$6,IF(AM292=AM293,IF((AM291-AM292)&lt;=(AM294-AM293),2,0),IF(AM292=AM291,IF((AM290-AM291)&gt;(AM293-AM292),2,0),2)),0)))</f>
        <v>0</v>
      </c>
      <c r="AJ292" s="12">
        <f t="shared" si="96"/>
        <v>1</v>
      </c>
      <c r="AK292" s="12">
        <f t="shared" si="100"/>
        <v>1</v>
      </c>
      <c r="AL292" s="12">
        <f t="shared" si="101"/>
        <v>1</v>
      </c>
      <c r="AM292" s="12">
        <f t="shared" si="102"/>
        <v>1</v>
      </c>
    </row>
    <row r="293" spans="3:39" ht="12" customHeight="1" x14ac:dyDescent="0.15">
      <c r="C293" s="14">
        <f t="shared" si="97"/>
        <v>-35</v>
      </c>
      <c r="F293" s="241" t="e">
        <f>VLOOKUP(C293,Blad1!$A:$F,6,0)</f>
        <v>#N/A</v>
      </c>
      <c r="K293" s="1">
        <f>IF(C$4=0,0,(SUM(D$8:D293)/C$4))</f>
        <v>0</v>
      </c>
      <c r="N293" s="1" t="str">
        <f t="shared" si="88"/>
        <v xml:space="preserve"> </v>
      </c>
      <c r="S293" s="12">
        <f t="shared" si="98"/>
        <v>-35</v>
      </c>
      <c r="T293" s="18">
        <f t="shared" si="90"/>
        <v>0</v>
      </c>
      <c r="U293" s="12">
        <f>IF(C$4=0,0,IF(SUM(U$7:U292)=2,0,IF(Y293=U$6,IF(Y293=Y294,IF((Y292-Y293)&lt;=(Y295-Y294),2,0),IF(Y293=Y292,IF((Y291-Y292)&gt;(Y294-Y293),2,0),2)),0)))</f>
        <v>0</v>
      </c>
      <c r="V293" s="12">
        <f>IF(C$4=0,0,IF(SUM(V$7:V292)=1,0,IF(Z293=V$6,IF(Z293=Z294,IF((Z292-Z293)&lt;=(Z295-Z294),1,0),IF(Z293=Z292,IF((Z291-Z292)&gt;(Z294-Z293),1,0),1)),0)))</f>
        <v>0</v>
      </c>
      <c r="W293" s="12">
        <f>IF(C$4=0,0,IF(SUM(W$7:W292)=2,0,IF(AA293=W$6,IF(AA293=AA294,IF((AA292-AA293)&lt;=(AA295-AA294),2,0),IF(AA293=AA292,IF((AA291-AA292)&gt;(AA294-AA293),2,0),2)),0)))</f>
        <v>0</v>
      </c>
      <c r="X293" s="12">
        <f>IF(C$4=0,0,IF(SUM(X$7:X292)=2,0,IF(AB293=X$6,IF(AB293=AB294,IF((AB292-AB293)&lt;=(AB295-AB294),2,0),IF(AB293=AB292,IF((AB291-AB292)&gt;(AB294-AB293),2,0),2)),0)))</f>
        <v>0</v>
      </c>
      <c r="Y293" s="12">
        <f t="shared" si="91"/>
        <v>1</v>
      </c>
      <c r="Z293" s="12">
        <f t="shared" si="92"/>
        <v>1</v>
      </c>
      <c r="AA293" s="12">
        <f t="shared" si="93"/>
        <v>1</v>
      </c>
      <c r="AB293" s="12">
        <f t="shared" si="94"/>
        <v>1</v>
      </c>
      <c r="AD293" s="12">
        <f t="shared" si="99"/>
        <v>-35</v>
      </c>
      <c r="AE293" s="18">
        <f t="shared" si="95"/>
        <v>0</v>
      </c>
      <c r="AF293" s="12">
        <f>IF(S$4=0,0,IF(SUM(AF$7:AF292)=2,0,IF(AJ293=AF$6,IF(AJ293=AJ294,IF((AJ292-AJ293)&lt;=(AJ295-AJ294),2,0),IF(AJ293=AJ292,IF((AJ291-AJ292)&gt;(AJ294-AJ293),2,0),2)),0)))</f>
        <v>0</v>
      </c>
      <c r="AG293" s="12">
        <f>IF(C$4=0,0,IF(SUM(AG$7:AG292)=1,0,IF(AK293=AG$6,IF(AK293=AK294,IF((AK292-AK293)&lt;=(AK295-AK294),1,0),IF(AK293=AK292,IF((AK291-AK292)&gt;(AK294-AK293),1,0),1)),0)))</f>
        <v>0</v>
      </c>
      <c r="AH293" s="12">
        <f>IF(C$4=0,0,IF(SUM(AH$7:AH292)=2,0,IF(AL293=AH$6,IF(AL293=AL294,IF((AL292-AL293)&lt;=(AL295-AL294),2,0),IF(AL293=AL292,IF((AL291-AL292)&gt;(AL294-AL293),2,0),2)),0)))</f>
        <v>0</v>
      </c>
      <c r="AI293" s="12">
        <f>IF(S$4=0,0,IF(SUM(AI$7:AI292)=2,0,IF(AM293=AI$6,IF(AM293=AM294,IF((AM292-AM293)&lt;=(AM295-AM294),2,0),IF(AM293=AM292,IF((AM291-AM292)&gt;(AM294-AM293),2,0),2)),0)))</f>
        <v>0</v>
      </c>
      <c r="AJ293" s="12">
        <f t="shared" si="96"/>
        <v>1</v>
      </c>
      <c r="AK293" s="12">
        <f t="shared" si="100"/>
        <v>1</v>
      </c>
      <c r="AL293" s="12">
        <f t="shared" si="101"/>
        <v>1</v>
      </c>
      <c r="AM293" s="12">
        <f t="shared" si="102"/>
        <v>1</v>
      </c>
    </row>
    <row r="294" spans="3:39" ht="12" customHeight="1" x14ac:dyDescent="0.15">
      <c r="C294" s="14">
        <f t="shared" si="97"/>
        <v>-36</v>
      </c>
      <c r="F294" s="241" t="e">
        <f>VLOOKUP(C294,Blad1!$A:$F,6,0)</f>
        <v>#N/A</v>
      </c>
      <c r="K294" s="1">
        <f>IF(C$4=0,0,(SUM(D$8:D294)/C$4))</f>
        <v>0</v>
      </c>
      <c r="N294" s="1" t="str">
        <f t="shared" si="88"/>
        <v xml:space="preserve"> </v>
      </c>
      <c r="S294" s="12">
        <f t="shared" si="98"/>
        <v>-36</v>
      </c>
      <c r="T294" s="18">
        <f t="shared" si="90"/>
        <v>0</v>
      </c>
      <c r="U294" s="12">
        <f>IF(C$4=0,0,IF(SUM(U$7:U293)=2,0,IF(Y294=U$6,IF(Y294=Y295,IF((Y293-Y294)&lt;=(Y296-Y295),2,0),IF(Y294=Y293,IF((Y292-Y293)&gt;(Y295-Y294),2,0),2)),0)))</f>
        <v>0</v>
      </c>
      <c r="V294" s="12">
        <f>IF(C$4=0,0,IF(SUM(V$7:V293)=1,0,IF(Z294=V$6,IF(Z294=Z295,IF((Z293-Z294)&lt;=(Z296-Z295),1,0),IF(Z294=Z293,IF((Z292-Z293)&gt;(Z295-Z294),1,0),1)),0)))</f>
        <v>0</v>
      </c>
      <c r="W294" s="12">
        <f>IF(C$4=0,0,IF(SUM(W$7:W293)=2,0,IF(AA294=W$6,IF(AA294=AA295,IF((AA293-AA294)&lt;=(AA296-AA295),2,0),IF(AA294=AA293,IF((AA292-AA293)&gt;(AA295-AA294),2,0),2)),0)))</f>
        <v>0</v>
      </c>
      <c r="X294" s="12">
        <f>IF(C$4=0,0,IF(SUM(X$7:X293)=2,0,IF(AB294=X$6,IF(AB294=AB295,IF((AB293-AB294)&lt;=(AB296-AB295),2,0),IF(AB294=AB293,IF((AB292-AB293)&gt;(AB295-AB294),2,0),2)),0)))</f>
        <v>0</v>
      </c>
      <c r="Y294" s="12">
        <f t="shared" si="91"/>
        <v>1</v>
      </c>
      <c r="Z294" s="12">
        <f t="shared" si="92"/>
        <v>1</v>
      </c>
      <c r="AA294" s="12">
        <f t="shared" si="93"/>
        <v>1</v>
      </c>
      <c r="AB294" s="12">
        <f t="shared" si="94"/>
        <v>1</v>
      </c>
      <c r="AD294" s="12">
        <f t="shared" si="99"/>
        <v>-36</v>
      </c>
      <c r="AE294" s="18">
        <f t="shared" si="95"/>
        <v>0</v>
      </c>
      <c r="AF294" s="12">
        <f>IF(S$4=0,0,IF(SUM(AF$7:AF293)=2,0,IF(AJ294=AF$6,IF(AJ294=AJ295,IF((AJ293-AJ294)&lt;=(AJ296-AJ295),2,0),IF(AJ294=AJ293,IF((AJ292-AJ293)&gt;(AJ295-AJ294),2,0),2)),0)))</f>
        <v>0</v>
      </c>
      <c r="AG294" s="12">
        <f>IF(C$4=0,0,IF(SUM(AG$7:AG293)=1,0,IF(AK294=AG$6,IF(AK294=AK295,IF((AK293-AK294)&lt;=(AK296-AK295),1,0),IF(AK294=AK293,IF((AK292-AK293)&gt;(AK295-AK294),1,0),1)),0)))</f>
        <v>0</v>
      </c>
      <c r="AH294" s="12">
        <f>IF(C$4=0,0,IF(SUM(AH$7:AH293)=2,0,IF(AL294=AH$6,IF(AL294=AL295,IF((AL293-AL294)&lt;=(AL296-AL295),2,0),IF(AL294=AL293,IF((AL292-AL293)&gt;(AL295-AL294),2,0),2)),0)))</f>
        <v>0</v>
      </c>
      <c r="AI294" s="12">
        <f>IF(S$4=0,0,IF(SUM(AI$7:AI293)=2,0,IF(AM294=AI$6,IF(AM294=AM295,IF((AM293-AM294)&lt;=(AM296-AM295),2,0),IF(AM294=AM293,IF((AM292-AM293)&gt;(AM295-AM294),2,0),2)),0)))</f>
        <v>0</v>
      </c>
      <c r="AJ294" s="12">
        <f t="shared" si="96"/>
        <v>1</v>
      </c>
      <c r="AK294" s="12">
        <f t="shared" si="100"/>
        <v>1</v>
      </c>
      <c r="AL294" s="12">
        <f t="shared" si="101"/>
        <v>1</v>
      </c>
      <c r="AM294" s="12">
        <f t="shared" si="102"/>
        <v>1</v>
      </c>
    </row>
    <row r="295" spans="3:39" ht="12" customHeight="1" x14ac:dyDescent="0.15">
      <c r="C295" s="14">
        <f t="shared" si="97"/>
        <v>-37</v>
      </c>
      <c r="F295" s="241" t="e">
        <f>VLOOKUP(C295,Blad1!$A:$F,6,0)</f>
        <v>#N/A</v>
      </c>
      <c r="K295" s="1">
        <f>IF(C$4=0,0,(SUM(D$8:D295)/C$4))</f>
        <v>0</v>
      </c>
      <c r="N295" s="1" t="str">
        <f t="shared" si="88"/>
        <v xml:space="preserve"> </v>
      </c>
      <c r="S295" s="12">
        <f t="shared" si="98"/>
        <v>-37</v>
      </c>
      <c r="T295" s="18">
        <f t="shared" si="90"/>
        <v>0</v>
      </c>
      <c r="U295" s="12">
        <f>IF(C$4=0,0,IF(SUM(U$7:U294)=2,0,IF(Y295=U$6,IF(Y295=Y296,IF((Y294-Y295)&lt;=(Y297-Y296),2,0),IF(Y295=Y294,IF((Y293-Y294)&gt;(Y296-Y295),2,0),2)),0)))</f>
        <v>0</v>
      </c>
      <c r="V295" s="12">
        <f>IF(C$4=0,0,IF(SUM(V$7:V294)=1,0,IF(Z295=V$6,IF(Z295=Z296,IF((Z294-Z295)&lt;=(Z297-Z296),1,0),IF(Z295=Z294,IF((Z293-Z294)&gt;(Z296-Z295),1,0),1)),0)))</f>
        <v>0</v>
      </c>
      <c r="W295" s="12">
        <f>IF(C$4=0,0,IF(SUM(W$7:W294)=2,0,IF(AA295=W$6,IF(AA295=AA296,IF((AA294-AA295)&lt;=(AA297-AA296),2,0),IF(AA295=AA294,IF((AA293-AA294)&gt;(AA296-AA295),2,0),2)),0)))</f>
        <v>0</v>
      </c>
      <c r="X295" s="12">
        <f>IF(C$4=0,0,IF(SUM(X$7:X294)=2,0,IF(AB295=X$6,IF(AB295=AB296,IF((AB294-AB295)&lt;=(AB297-AB296),2,0),IF(AB295=AB294,IF((AB293-AB294)&gt;(AB296-AB295),2,0),2)),0)))</f>
        <v>0</v>
      </c>
      <c r="Y295" s="12">
        <f t="shared" si="91"/>
        <v>1</v>
      </c>
      <c r="Z295" s="12">
        <f t="shared" si="92"/>
        <v>1</v>
      </c>
      <c r="AA295" s="12">
        <f t="shared" si="93"/>
        <v>1</v>
      </c>
      <c r="AB295" s="12">
        <f t="shared" si="94"/>
        <v>1</v>
      </c>
      <c r="AD295" s="12">
        <f t="shared" si="99"/>
        <v>-37</v>
      </c>
      <c r="AE295" s="18">
        <f t="shared" si="95"/>
        <v>0</v>
      </c>
      <c r="AF295" s="12">
        <f>IF(S$4=0,0,IF(SUM(AF$7:AF294)=2,0,IF(AJ295=AF$6,IF(AJ295=AJ296,IF((AJ294-AJ295)&lt;=(AJ297-AJ296),2,0),IF(AJ295=AJ294,IF((AJ293-AJ294)&gt;(AJ296-AJ295),2,0),2)),0)))</f>
        <v>0</v>
      </c>
      <c r="AG295" s="12">
        <f>IF(C$4=0,0,IF(SUM(AG$7:AG294)=1,0,IF(AK295=AG$6,IF(AK295=AK296,IF((AK294-AK295)&lt;=(AK297-AK296),1,0),IF(AK295=AK294,IF((AK293-AK294)&gt;(AK296-AK295),1,0),1)),0)))</f>
        <v>0</v>
      </c>
      <c r="AH295" s="12">
        <f>IF(C$4=0,0,IF(SUM(AH$7:AH294)=2,0,IF(AL295=AH$6,IF(AL295=AL296,IF((AL294-AL295)&lt;=(AL297-AL296),2,0),IF(AL295=AL294,IF((AL293-AL294)&gt;(AL296-AL295),2,0),2)),0)))</f>
        <v>0</v>
      </c>
      <c r="AI295" s="12">
        <f>IF(S$4=0,0,IF(SUM(AI$7:AI294)=2,0,IF(AM295=AI$6,IF(AM295=AM296,IF((AM294-AM295)&lt;=(AM297-AM296),2,0),IF(AM295=AM294,IF((AM293-AM294)&gt;(AM296-AM295),2,0),2)),0)))</f>
        <v>0</v>
      </c>
      <c r="AJ295" s="12">
        <f t="shared" si="96"/>
        <v>1</v>
      </c>
      <c r="AK295" s="12">
        <f t="shared" si="100"/>
        <v>1</v>
      </c>
      <c r="AL295" s="12">
        <f t="shared" si="101"/>
        <v>1</v>
      </c>
      <c r="AM295" s="12">
        <f t="shared" si="102"/>
        <v>1</v>
      </c>
    </row>
    <row r="296" spans="3:39" ht="12" customHeight="1" x14ac:dyDescent="0.15">
      <c r="C296" s="14">
        <f t="shared" si="97"/>
        <v>-38</v>
      </c>
      <c r="F296" s="241" t="e">
        <f>VLOOKUP(C296,Blad1!$A:$F,6,0)</f>
        <v>#N/A</v>
      </c>
      <c r="K296" s="1">
        <f>IF(C$4=0,0,(SUM(D$8:D296)/C$4))</f>
        <v>0</v>
      </c>
      <c r="N296" s="1" t="str">
        <f t="shared" si="88"/>
        <v xml:space="preserve"> </v>
      </c>
      <c r="S296" s="12">
        <f t="shared" si="98"/>
        <v>-38</v>
      </c>
      <c r="T296" s="18">
        <f t="shared" si="90"/>
        <v>0</v>
      </c>
      <c r="U296" s="12">
        <f>IF(C$4=0,0,IF(SUM(U$7:U295)=2,0,IF(Y296=U$6,IF(Y296=Y297,IF((Y295-Y296)&lt;=(Y298-Y297),2,0),IF(Y296=Y295,IF((Y294-Y295)&gt;(Y297-Y296),2,0),2)),0)))</f>
        <v>0</v>
      </c>
      <c r="V296" s="12">
        <f>IF(C$4=0,0,IF(SUM(V$7:V295)=1,0,IF(Z296=V$6,IF(Z296=Z297,IF((Z295-Z296)&lt;=(Z298-Z297),1,0),IF(Z296=Z295,IF((Z294-Z295)&gt;(Z297-Z296),1,0),1)),0)))</f>
        <v>0</v>
      </c>
      <c r="W296" s="12">
        <f>IF(C$4=0,0,IF(SUM(W$7:W295)=2,0,IF(AA296=W$6,IF(AA296=AA297,IF((AA295-AA296)&lt;=(AA298-AA297),2,0),IF(AA296=AA295,IF((AA294-AA295)&gt;(AA297-AA296),2,0),2)),0)))</f>
        <v>0</v>
      </c>
      <c r="X296" s="12">
        <f>IF(C$4=0,0,IF(SUM(X$7:X295)=2,0,IF(AB296=X$6,IF(AB296=AB297,IF((AB295-AB296)&lt;=(AB298-AB297),2,0),IF(AB296=AB295,IF((AB294-AB295)&gt;(AB297-AB296),2,0),2)),0)))</f>
        <v>0</v>
      </c>
      <c r="Y296" s="12">
        <f t="shared" si="91"/>
        <v>1</v>
      </c>
      <c r="Z296" s="12">
        <f t="shared" si="92"/>
        <v>1</v>
      </c>
      <c r="AA296" s="12">
        <f t="shared" si="93"/>
        <v>1</v>
      </c>
      <c r="AB296" s="12">
        <f t="shared" si="94"/>
        <v>1</v>
      </c>
      <c r="AD296" s="12">
        <f t="shared" si="99"/>
        <v>-38</v>
      </c>
      <c r="AE296" s="18">
        <f t="shared" si="95"/>
        <v>0</v>
      </c>
      <c r="AF296" s="12">
        <f>IF(S$4=0,0,IF(SUM(AF$7:AF295)=2,0,IF(AJ296=AF$6,IF(AJ296=AJ297,IF((AJ295-AJ296)&lt;=(AJ298-AJ297),2,0),IF(AJ296=AJ295,IF((AJ294-AJ295)&gt;(AJ297-AJ296),2,0),2)),0)))</f>
        <v>0</v>
      </c>
      <c r="AG296" s="12">
        <f>IF(C$4=0,0,IF(SUM(AG$7:AG295)=1,0,IF(AK296=AG$6,IF(AK296=AK297,IF((AK295-AK296)&lt;=(AK298-AK297),1,0),IF(AK296=AK295,IF((AK294-AK295)&gt;(AK297-AK296),1,0),1)),0)))</f>
        <v>0</v>
      </c>
      <c r="AH296" s="12">
        <f>IF(C$4=0,0,IF(SUM(AH$7:AH295)=2,0,IF(AL296=AH$6,IF(AL296=AL297,IF((AL295-AL296)&lt;=(AL298-AL297),2,0),IF(AL296=AL295,IF((AL294-AL295)&gt;(AL297-AL296),2,0),2)),0)))</f>
        <v>0</v>
      </c>
      <c r="AI296" s="12">
        <f>IF(S$4=0,0,IF(SUM(AI$7:AI295)=2,0,IF(AM296=AI$6,IF(AM296=AM297,IF((AM295-AM296)&lt;=(AM298-AM297),2,0),IF(AM296=AM295,IF((AM294-AM295)&gt;(AM297-AM296),2,0),2)),0)))</f>
        <v>0</v>
      </c>
      <c r="AJ296" s="12">
        <f t="shared" si="96"/>
        <v>1</v>
      </c>
      <c r="AK296" s="12">
        <f t="shared" si="100"/>
        <v>1</v>
      </c>
      <c r="AL296" s="12">
        <f t="shared" si="101"/>
        <v>1</v>
      </c>
      <c r="AM296" s="12">
        <f t="shared" si="102"/>
        <v>1</v>
      </c>
    </row>
    <row r="297" spans="3:39" ht="12" customHeight="1" x14ac:dyDescent="0.15">
      <c r="C297" s="14">
        <f t="shared" si="97"/>
        <v>-39</v>
      </c>
      <c r="F297" s="241" t="e">
        <f>VLOOKUP(C297,Blad1!$A:$F,6,0)</f>
        <v>#N/A</v>
      </c>
      <c r="K297" s="1">
        <f>IF(C$4=0,0,(SUM(D$8:D297)/C$4))</f>
        <v>0</v>
      </c>
      <c r="N297" s="1" t="str">
        <f t="shared" si="88"/>
        <v xml:space="preserve"> </v>
      </c>
      <c r="S297" s="12">
        <f t="shared" si="98"/>
        <v>-39</v>
      </c>
      <c r="T297" s="18">
        <f t="shared" si="90"/>
        <v>0</v>
      </c>
      <c r="U297" s="12">
        <f>IF(C$4=0,0,IF(SUM(U$7:U296)=2,0,IF(Y297=U$6,IF(Y297=Y298,IF((Y296-Y297)&lt;=(Y299-Y298),2,0),IF(Y297=Y296,IF((Y295-Y296)&gt;(Y298-Y297),2,0),2)),0)))</f>
        <v>0</v>
      </c>
      <c r="V297" s="12">
        <f>IF(C$4=0,0,IF(SUM(V$7:V296)=1,0,IF(Z297=V$6,IF(Z297=Z298,IF((Z296-Z297)&lt;=(Z299-Z298),1,0),IF(Z297=Z296,IF((Z295-Z296)&gt;(Z298-Z297),1,0),1)),0)))</f>
        <v>0</v>
      </c>
      <c r="W297" s="12">
        <f>IF(C$4=0,0,IF(SUM(W$7:W296)=2,0,IF(AA297=W$6,IF(AA297=AA298,IF((AA296-AA297)&lt;=(AA299-AA298),2,0),IF(AA297=AA296,IF((AA295-AA296)&gt;(AA298-AA297),2,0),2)),0)))</f>
        <v>0</v>
      </c>
      <c r="X297" s="12">
        <f>IF(C$4=0,0,IF(SUM(X$7:X296)=2,0,IF(AB297=X$6,IF(AB297=AB298,IF((AB296-AB297)&lt;=(AB299-AB298),2,0),IF(AB297=AB296,IF((AB295-AB296)&gt;(AB298-AB297),2,0),2)),0)))</f>
        <v>0</v>
      </c>
      <c r="Y297" s="12">
        <f t="shared" si="91"/>
        <v>1</v>
      </c>
      <c r="Z297" s="12">
        <f t="shared" si="92"/>
        <v>1</v>
      </c>
      <c r="AA297" s="12">
        <f t="shared" si="93"/>
        <v>1</v>
      </c>
      <c r="AB297" s="12">
        <f t="shared" si="94"/>
        <v>1</v>
      </c>
      <c r="AD297" s="12">
        <f t="shared" si="99"/>
        <v>-39</v>
      </c>
      <c r="AE297" s="18">
        <f t="shared" si="95"/>
        <v>0</v>
      </c>
      <c r="AF297" s="12">
        <f>IF(S$4=0,0,IF(SUM(AF$7:AF296)=2,0,IF(AJ297=AF$6,IF(AJ297=AJ298,IF((AJ296-AJ297)&lt;=(AJ299-AJ298),2,0),IF(AJ297=AJ296,IF((AJ295-AJ296)&gt;(AJ298-AJ297),2,0),2)),0)))</f>
        <v>0</v>
      </c>
      <c r="AG297" s="12">
        <f>IF(C$4=0,0,IF(SUM(AG$7:AG296)=1,0,IF(AK297=AG$6,IF(AK297=AK298,IF((AK296-AK297)&lt;=(AK299-AK298),1,0),IF(AK297=AK296,IF((AK295-AK296)&gt;(AK298-AK297),1,0),1)),0)))</f>
        <v>0</v>
      </c>
      <c r="AH297" s="12">
        <f>IF(C$4=0,0,IF(SUM(AH$7:AH296)=2,0,IF(AL297=AH$6,IF(AL297=AL298,IF((AL296-AL297)&lt;=(AL299-AL298),2,0),IF(AL297=AL296,IF((AL295-AL296)&gt;(AL298-AL297),2,0),2)),0)))</f>
        <v>0</v>
      </c>
      <c r="AI297" s="12">
        <f>IF(S$4=0,0,IF(SUM(AI$7:AI296)=2,0,IF(AM297=AI$6,IF(AM297=AM298,IF((AM296-AM297)&lt;=(AM299-AM298),2,0),IF(AM297=AM296,IF((AM295-AM296)&gt;(AM298-AM297),2,0),2)),0)))</f>
        <v>0</v>
      </c>
      <c r="AJ297" s="12">
        <f t="shared" si="96"/>
        <v>1</v>
      </c>
      <c r="AK297" s="12">
        <f t="shared" si="100"/>
        <v>1</v>
      </c>
      <c r="AL297" s="12">
        <f t="shared" si="101"/>
        <v>1</v>
      </c>
      <c r="AM297" s="12">
        <f t="shared" si="102"/>
        <v>1</v>
      </c>
    </row>
    <row r="298" spans="3:39" ht="12" customHeight="1" x14ac:dyDescent="0.15">
      <c r="C298" s="14">
        <f t="shared" si="97"/>
        <v>-40</v>
      </c>
      <c r="F298" s="241" t="e">
        <f>VLOOKUP(C298,Blad1!$A:$F,6,0)</f>
        <v>#N/A</v>
      </c>
      <c r="K298" s="1">
        <f>IF(C$4=0,0,(SUM(D$8:D298)/C$4))</f>
        <v>0</v>
      </c>
      <c r="N298" s="1" t="str">
        <f t="shared" si="88"/>
        <v xml:space="preserve"> </v>
      </c>
      <c r="S298" s="12">
        <f t="shared" si="98"/>
        <v>-40</v>
      </c>
      <c r="T298" s="18">
        <f t="shared" si="90"/>
        <v>0</v>
      </c>
      <c r="U298" s="12">
        <f>IF(C$4=0,0,IF(SUM(U$7:U297)=2,0,IF(Y298=U$6,IF(Y298=Y299,IF((Y297-Y298)&lt;=(Y300-Y299),2,0),IF(Y298=Y297,IF((Y296-Y297)&gt;(Y299-Y298),2,0),2)),0)))</f>
        <v>0</v>
      </c>
      <c r="V298" s="12">
        <f>IF(C$4=0,0,IF(SUM(V$7:V297)=1,0,IF(Z298=V$6,IF(Z298=Z299,IF((Z297-Z298)&lt;=(Z300-Z299),1,0),IF(Z298=Z297,IF((Z296-Z297)&gt;(Z299-Z298),1,0),1)),0)))</f>
        <v>0</v>
      </c>
      <c r="W298" s="12">
        <f>IF(C$4=0,0,IF(SUM(W$7:W297)=2,0,IF(AA298=W$6,IF(AA298=AA299,IF((AA297-AA298)&lt;=(AA300-AA299),2,0),IF(AA298=AA297,IF((AA296-AA297)&gt;(AA299-AA298),2,0),2)),0)))</f>
        <v>0</v>
      </c>
      <c r="X298" s="12">
        <f>IF(C$4=0,0,IF(SUM(X$7:X297)=2,0,IF(AB298=X$6,IF(AB298=AB299,IF((AB297-AB298)&lt;=(AB300-AB299),2,0),IF(AB298=AB297,IF((AB296-AB297)&gt;(AB299-AB298),2,0),2)),0)))</f>
        <v>0</v>
      </c>
      <c r="Y298" s="12">
        <f t="shared" si="91"/>
        <v>1</v>
      </c>
      <c r="Z298" s="12">
        <f t="shared" si="92"/>
        <v>1</v>
      </c>
      <c r="AA298" s="12">
        <f t="shared" si="93"/>
        <v>1</v>
      </c>
      <c r="AB298" s="12">
        <f t="shared" si="94"/>
        <v>1</v>
      </c>
      <c r="AD298" s="12">
        <f t="shared" si="99"/>
        <v>-40</v>
      </c>
      <c r="AE298" s="18">
        <f t="shared" si="95"/>
        <v>0</v>
      </c>
      <c r="AF298" s="12">
        <f>IF(S$4=0,0,IF(SUM(AF$7:AF297)=2,0,IF(AJ298=AF$6,IF(AJ298=AJ299,IF((AJ297-AJ298)&lt;=(AJ300-AJ299),2,0),IF(AJ298=AJ297,IF((AJ296-AJ297)&gt;(AJ299-AJ298),2,0),2)),0)))</f>
        <v>0</v>
      </c>
      <c r="AG298" s="12">
        <f>IF(C$4=0,0,IF(SUM(AG$7:AG297)=1,0,IF(AK298=AG$6,IF(AK298=AK299,IF((AK297-AK298)&lt;=(AK300-AK299),1,0),IF(AK298=AK297,IF((AK296-AK297)&gt;(AK299-AK298),1,0),1)),0)))</f>
        <v>0</v>
      </c>
      <c r="AH298" s="12">
        <f>IF(C$4=0,0,IF(SUM(AH$7:AH297)=2,0,IF(AL298=AH$6,IF(AL298=AL299,IF((AL297-AL298)&lt;=(AL300-AL299),2,0),IF(AL298=AL297,IF((AL296-AL297)&gt;(AL299-AL298),2,0),2)),0)))</f>
        <v>0</v>
      </c>
      <c r="AI298" s="12">
        <f>IF(S$4=0,0,IF(SUM(AI$7:AI297)=2,0,IF(AM298=AI$6,IF(AM298=AM299,IF((AM297-AM298)&lt;=(AM300-AM299),2,0),IF(AM298=AM297,IF((AM296-AM297)&gt;(AM299-AM298),2,0),2)),0)))</f>
        <v>0</v>
      </c>
      <c r="AJ298" s="12">
        <f t="shared" si="96"/>
        <v>1</v>
      </c>
      <c r="AK298" s="12">
        <f t="shared" si="100"/>
        <v>1</v>
      </c>
      <c r="AL298" s="12">
        <f t="shared" si="101"/>
        <v>1</v>
      </c>
      <c r="AM298" s="12">
        <f t="shared" si="102"/>
        <v>1</v>
      </c>
    </row>
    <row r="299" spans="3:39" ht="12" customHeight="1" x14ac:dyDescent="0.15">
      <c r="C299" s="14">
        <f t="shared" si="97"/>
        <v>-41</v>
      </c>
      <c r="F299" s="241" t="e">
        <f>VLOOKUP(C299,Blad1!$A:$F,6,0)</f>
        <v>#N/A</v>
      </c>
      <c r="K299" s="1">
        <f>IF(C$4=0,0,(SUM(D$8:D299)/C$4))</f>
        <v>0</v>
      </c>
      <c r="N299" s="1" t="str">
        <f t="shared" si="88"/>
        <v xml:space="preserve"> </v>
      </c>
      <c r="S299" s="12">
        <f t="shared" si="98"/>
        <v>-41</v>
      </c>
      <c r="T299" s="18">
        <f t="shared" si="90"/>
        <v>0</v>
      </c>
      <c r="U299" s="12">
        <f>IF(C$4=0,0,IF(SUM(U$7:U298)=2,0,IF(Y299=U$6,IF(Y299=Y300,IF((Y298-Y299)&lt;=(Y301-Y300),2,0),IF(Y299=Y298,IF((Y297-Y298)&gt;(Y300-Y299),2,0),2)),0)))</f>
        <v>0</v>
      </c>
      <c r="V299" s="12">
        <f>IF(C$4=0,0,IF(SUM(V$7:V298)=1,0,IF(Z299=V$6,IF(Z299=Z300,IF((Z298-Z299)&lt;=(Z301-Z300),1,0),IF(Z299=Z298,IF((Z297-Z298)&gt;(Z300-Z299),1,0),1)),0)))</f>
        <v>0</v>
      </c>
      <c r="W299" s="12">
        <f>IF(C$4=0,0,IF(SUM(W$7:W298)=2,0,IF(AA299=W$6,IF(AA299=AA300,IF((AA298-AA299)&lt;=(AA301-AA300),2,0),IF(AA299=AA298,IF((AA297-AA298)&gt;(AA300-AA299),2,0),2)),0)))</f>
        <v>0</v>
      </c>
      <c r="X299" s="12">
        <f>IF(C$4=0,0,IF(SUM(X$7:X298)=2,0,IF(AB299=X$6,IF(AB299=AB300,IF((AB298-AB299)&lt;=(AB301-AB300),2,0),IF(AB299=AB298,IF((AB297-AB298)&gt;(AB300-AB299),2,0),2)),0)))</f>
        <v>0</v>
      </c>
      <c r="Y299" s="12">
        <f t="shared" si="91"/>
        <v>1</v>
      </c>
      <c r="Z299" s="12">
        <f t="shared" si="92"/>
        <v>1</v>
      </c>
      <c r="AA299" s="12">
        <f t="shared" si="93"/>
        <v>1</v>
      </c>
      <c r="AB299" s="12">
        <f t="shared" si="94"/>
        <v>1</v>
      </c>
      <c r="AD299" s="12">
        <f t="shared" si="99"/>
        <v>-41</v>
      </c>
      <c r="AE299" s="18">
        <f t="shared" si="95"/>
        <v>0</v>
      </c>
      <c r="AF299" s="12">
        <f>IF(S$4=0,0,IF(SUM(AF$7:AF298)=2,0,IF(AJ299=AF$6,IF(AJ299=AJ300,IF((AJ298-AJ299)&lt;=(AJ301-AJ300),2,0),IF(AJ299=AJ298,IF((AJ297-AJ298)&gt;(AJ300-AJ299),2,0),2)),0)))</f>
        <v>0</v>
      </c>
      <c r="AG299" s="12">
        <f>IF(C$4=0,0,IF(SUM(AG$7:AG298)=1,0,IF(AK299=AG$6,IF(AK299=AK300,IF((AK298-AK299)&lt;=(AK301-AK300),1,0),IF(AK299=AK298,IF((AK297-AK298)&gt;(AK300-AK299),1,0),1)),0)))</f>
        <v>0</v>
      </c>
      <c r="AH299" s="12">
        <f>IF(C$4=0,0,IF(SUM(AH$7:AH298)=2,0,IF(AL299=AH$6,IF(AL299=AL300,IF((AL298-AL299)&lt;=(AL301-AL300),2,0),IF(AL299=AL298,IF((AL297-AL298)&gt;(AL300-AL299),2,0),2)),0)))</f>
        <v>0</v>
      </c>
      <c r="AI299" s="12">
        <f>IF(S$4=0,0,IF(SUM(AI$7:AI298)=2,0,IF(AM299=AI$6,IF(AM299=AM300,IF((AM298-AM299)&lt;=(AM301-AM300),2,0),IF(AM299=AM298,IF((AM297-AM298)&gt;(AM300-AM299),2,0),2)),0)))</f>
        <v>0</v>
      </c>
      <c r="AJ299" s="12">
        <f t="shared" si="96"/>
        <v>1</v>
      </c>
      <c r="AK299" s="12">
        <f t="shared" si="100"/>
        <v>1</v>
      </c>
      <c r="AL299" s="12">
        <f t="shared" si="101"/>
        <v>1</v>
      </c>
      <c r="AM299" s="12">
        <f t="shared" si="102"/>
        <v>1</v>
      </c>
    </row>
    <row r="300" spans="3:39" ht="12" customHeight="1" x14ac:dyDescent="0.15">
      <c r="C300" s="14">
        <f t="shared" si="97"/>
        <v>-42</v>
      </c>
      <c r="F300" s="241" t="e">
        <f>VLOOKUP(C300,Blad1!$A:$F,6,0)</f>
        <v>#N/A</v>
      </c>
      <c r="K300" s="1">
        <f>IF(C$4=0,0,(SUM(D$8:D300)/C$4))</f>
        <v>0</v>
      </c>
      <c r="N300" s="1" t="str">
        <f t="shared" si="88"/>
        <v xml:space="preserve"> </v>
      </c>
      <c r="S300" s="12">
        <f t="shared" si="98"/>
        <v>-42</v>
      </c>
      <c r="T300" s="18">
        <f t="shared" si="90"/>
        <v>0</v>
      </c>
      <c r="U300" s="12">
        <f>IF(C$4=0,0,IF(SUM(U$7:U299)=2,0,IF(Y300=U$6,IF(Y300=Y301,IF((Y299-Y300)&lt;=(Y302-Y301),2,0),IF(Y300=Y299,IF((Y298-Y299)&gt;(Y301-Y300),2,0),2)),0)))</f>
        <v>0</v>
      </c>
      <c r="V300" s="12">
        <f>IF(C$4=0,0,IF(SUM(V$7:V299)=1,0,IF(Z300=V$6,IF(Z300=Z301,IF((Z299-Z300)&lt;=(Z302-Z301),1,0),IF(Z300=Z299,IF((Z298-Z299)&gt;(Z301-Z300),1,0),1)),0)))</f>
        <v>0</v>
      </c>
      <c r="W300" s="12">
        <f>IF(C$4=0,0,IF(SUM(W$7:W299)=2,0,IF(AA300=W$6,IF(AA300=AA301,IF((AA299-AA300)&lt;=(AA302-AA301),2,0),IF(AA300=AA299,IF((AA298-AA299)&gt;(AA301-AA300),2,0),2)),0)))</f>
        <v>0</v>
      </c>
      <c r="X300" s="12">
        <f>IF(C$4=0,0,IF(SUM(X$7:X299)=2,0,IF(AB300=X$6,IF(AB300=AB301,IF((AB299-AB300)&lt;=(AB302-AB301),2,0),IF(AB300=AB299,IF((AB298-AB299)&gt;(AB301-AB300),2,0),2)),0)))</f>
        <v>0</v>
      </c>
      <c r="Y300" s="12">
        <f t="shared" si="91"/>
        <v>1</v>
      </c>
      <c r="Z300" s="12">
        <f t="shared" si="92"/>
        <v>1</v>
      </c>
      <c r="AA300" s="12">
        <f t="shared" si="93"/>
        <v>1</v>
      </c>
      <c r="AB300" s="12">
        <f t="shared" si="94"/>
        <v>1</v>
      </c>
      <c r="AD300" s="12">
        <f t="shared" si="99"/>
        <v>-42</v>
      </c>
      <c r="AE300" s="18">
        <f t="shared" si="95"/>
        <v>0</v>
      </c>
      <c r="AF300" s="12">
        <f>IF(S$4=0,0,IF(SUM(AF$7:AF299)=2,0,IF(AJ300=AF$6,IF(AJ300=AJ301,IF((AJ299-AJ300)&lt;=(AJ302-AJ301),2,0),IF(AJ300=AJ299,IF((AJ298-AJ299)&gt;(AJ301-AJ300),2,0),2)),0)))</f>
        <v>0</v>
      </c>
      <c r="AG300" s="12">
        <f>IF(C$4=0,0,IF(SUM(AG$7:AG299)=1,0,IF(AK300=AG$6,IF(AK300=AK301,IF((AK299-AK300)&lt;=(AK302-AK301),1,0),IF(AK300=AK299,IF((AK298-AK299)&gt;(AK301-AK300),1,0),1)),0)))</f>
        <v>0</v>
      </c>
      <c r="AH300" s="12">
        <f>IF(C$4=0,0,IF(SUM(AH$7:AH299)=2,0,IF(AL300=AH$6,IF(AL300=AL301,IF((AL299-AL300)&lt;=(AL302-AL301),2,0),IF(AL300=AL299,IF((AL298-AL299)&gt;(AL301-AL300),2,0),2)),0)))</f>
        <v>0</v>
      </c>
      <c r="AI300" s="12">
        <f>IF(S$4=0,0,IF(SUM(AI$7:AI299)=2,0,IF(AM300=AI$6,IF(AM300=AM301,IF((AM299-AM300)&lt;=(AM302-AM301),2,0),IF(AM300=AM299,IF((AM298-AM299)&gt;(AM301-AM300),2,0),2)),0)))</f>
        <v>0</v>
      </c>
      <c r="AJ300" s="12">
        <f t="shared" si="96"/>
        <v>1</v>
      </c>
      <c r="AK300" s="12">
        <f t="shared" si="100"/>
        <v>1</v>
      </c>
      <c r="AL300" s="12">
        <f t="shared" si="101"/>
        <v>1</v>
      </c>
      <c r="AM300" s="12">
        <f t="shared" si="102"/>
        <v>1</v>
      </c>
    </row>
    <row r="301" spans="3:39" ht="12" customHeight="1" x14ac:dyDescent="0.15">
      <c r="C301" s="14">
        <f t="shared" si="97"/>
        <v>-43</v>
      </c>
      <c r="F301" s="241" t="e">
        <f>VLOOKUP(C301,Blad1!$A:$F,6,0)</f>
        <v>#N/A</v>
      </c>
      <c r="K301" s="1">
        <f>IF(C$4=0,0,(SUM(D$8:D301)/C$4))</f>
        <v>0</v>
      </c>
      <c r="N301" s="1" t="str">
        <f t="shared" si="88"/>
        <v xml:space="preserve"> </v>
      </c>
      <c r="S301" s="12">
        <f t="shared" si="98"/>
        <v>-43</v>
      </c>
      <c r="T301" s="18">
        <f t="shared" si="90"/>
        <v>0</v>
      </c>
      <c r="U301" s="12">
        <f>IF(C$4=0,0,IF(SUM(U$7:U300)=2,0,IF(Y301=U$6,IF(Y301=Y302,IF((Y300-Y301)&lt;=(Y303-Y302),2,0),IF(Y301=Y300,IF((Y299-Y300)&gt;(Y302-Y301),2,0),2)),0)))</f>
        <v>0</v>
      </c>
      <c r="V301" s="12">
        <f>IF(C$4=0,0,IF(SUM(V$7:V300)=1,0,IF(Z301=V$6,IF(Z301=Z302,IF((Z300-Z301)&lt;=(Z303-Z302),1,0),IF(Z301=Z300,IF((Z299-Z300)&gt;(Z302-Z301),1,0),1)),0)))</f>
        <v>0</v>
      </c>
      <c r="W301" s="12">
        <f>IF(C$4=0,0,IF(SUM(W$7:W300)=2,0,IF(AA301=W$6,IF(AA301=AA302,IF((AA300-AA301)&lt;=(AA303-AA302),2,0),IF(AA301=AA300,IF((AA299-AA300)&gt;(AA302-AA301),2,0),2)),0)))</f>
        <v>0</v>
      </c>
      <c r="X301" s="12">
        <f>IF(C$4=0,0,IF(SUM(X$7:X300)=2,0,IF(AB301=X$6,IF(AB301=AB302,IF((AB300-AB301)&lt;=(AB303-AB302),2,0),IF(AB301=AB300,IF((AB299-AB300)&gt;(AB302-AB301),2,0),2)),0)))</f>
        <v>0</v>
      </c>
      <c r="Y301" s="12">
        <f t="shared" si="91"/>
        <v>1</v>
      </c>
      <c r="Z301" s="12">
        <f t="shared" si="92"/>
        <v>1</v>
      </c>
      <c r="AA301" s="12">
        <f t="shared" si="93"/>
        <v>1</v>
      </c>
      <c r="AB301" s="12">
        <f t="shared" si="94"/>
        <v>1</v>
      </c>
      <c r="AD301" s="12">
        <f t="shared" si="99"/>
        <v>-43</v>
      </c>
      <c r="AE301" s="18">
        <f t="shared" si="95"/>
        <v>0</v>
      </c>
      <c r="AF301" s="12">
        <f>IF(S$4=0,0,IF(SUM(AF$7:AF300)=2,0,IF(AJ301=AF$6,IF(AJ301=AJ302,IF((AJ300-AJ301)&lt;=(AJ303-AJ302),2,0),IF(AJ301=AJ300,IF((AJ299-AJ300)&gt;(AJ302-AJ301),2,0),2)),0)))</f>
        <v>0</v>
      </c>
      <c r="AG301" s="12">
        <f>IF(C$4=0,0,IF(SUM(AG$7:AG300)=1,0,IF(AK301=AG$6,IF(AK301=AK302,IF((AK300-AK301)&lt;=(AK303-AK302),1,0),IF(AK301=AK300,IF((AK299-AK300)&gt;(AK302-AK301),1,0),1)),0)))</f>
        <v>0</v>
      </c>
      <c r="AH301" s="12">
        <f>IF(C$4=0,0,IF(SUM(AH$7:AH300)=2,0,IF(AL301=AH$6,IF(AL301=AL302,IF((AL300-AL301)&lt;=(AL303-AL302),2,0),IF(AL301=AL300,IF((AL299-AL300)&gt;(AL302-AL301),2,0),2)),0)))</f>
        <v>0</v>
      </c>
      <c r="AI301" s="12">
        <f>IF(S$4=0,0,IF(SUM(AI$7:AI300)=2,0,IF(AM301=AI$6,IF(AM301=AM302,IF((AM300-AM301)&lt;=(AM303-AM302),2,0),IF(AM301=AM300,IF((AM299-AM300)&gt;(AM302-AM301),2,0),2)),0)))</f>
        <v>0</v>
      </c>
      <c r="AJ301" s="12">
        <f t="shared" si="96"/>
        <v>1</v>
      </c>
      <c r="AK301" s="12">
        <f t="shared" si="100"/>
        <v>1</v>
      </c>
      <c r="AL301" s="12">
        <f t="shared" si="101"/>
        <v>1</v>
      </c>
      <c r="AM301" s="12">
        <f t="shared" si="102"/>
        <v>1</v>
      </c>
    </row>
  </sheetData>
  <sheetProtection sheet="1" objects="1" scenarios="1" selectLockedCells="1"/>
  <mergeCells count="5">
    <mergeCell ref="AQ37:BB37"/>
    <mergeCell ref="C1:N1"/>
    <mergeCell ref="C2:N2"/>
    <mergeCell ref="AQ33:BB33"/>
    <mergeCell ref="AQ35:BB35"/>
  </mergeCells>
  <conditionalFormatting sqref="AT10:AV15 AZ15:BB15">
    <cfRule type="cellIs" dxfId="1309" priority="134" stopIfTrue="1" operator="lessThanOrEqual">
      <formula>0</formula>
    </cfRule>
  </conditionalFormatting>
  <conditionalFormatting sqref="AT18:AV22">
    <cfRule type="cellIs" dxfId="1308" priority="133" stopIfTrue="1" operator="lessThanOrEqual">
      <formula>0</formula>
    </cfRule>
  </conditionalFormatting>
  <conditionalFormatting sqref="AW18:AZ22">
    <cfRule type="cellIs" dxfId="1307" priority="132" stopIfTrue="1" operator="lessThanOrEqual">
      <formula>0</formula>
    </cfRule>
  </conditionalFormatting>
  <conditionalFormatting sqref="K8:K65533">
    <cfRule type="expression" dxfId="1306" priority="129" stopIfTrue="1">
      <formula>OR($C8&lt;0,AND($C8=$Y8,$B8=$Y8))</formula>
    </cfRule>
    <cfRule type="expression" dxfId="1305" priority="130" stopIfTrue="1">
      <formula>SUM($U8:$X8)&gt;0</formula>
    </cfRule>
    <cfRule type="expression" dxfId="1304" priority="131" stopIfTrue="1">
      <formula>$D8=0</formula>
    </cfRule>
  </conditionalFormatting>
  <conditionalFormatting sqref="L8:M65533">
    <cfRule type="expression" dxfId="1303" priority="127" stopIfTrue="1">
      <formula>OR($C8&lt;0,AND($C8=$Y8,$B8=$Y8))</formula>
    </cfRule>
    <cfRule type="expression" dxfId="1302" priority="128" stopIfTrue="1">
      <formula>SUM($U8:$X8)&gt;1</formula>
    </cfRule>
  </conditionalFormatting>
  <conditionalFormatting sqref="B8:B65536">
    <cfRule type="expression" dxfId="1301" priority="123" stopIfTrue="1">
      <formula>OR($C8&lt;0,AND($C8=$Y8,$B8=$Y8))</formula>
    </cfRule>
    <cfRule type="expression" dxfId="1300" priority="124" stopIfTrue="1">
      <formula>$B8&gt;0</formula>
    </cfRule>
    <cfRule type="cellIs" dxfId="1299" priority="125" stopIfTrue="1" operator="equal">
      <formula>0</formula>
    </cfRule>
  </conditionalFormatting>
  <conditionalFormatting sqref="K65535:K65536">
    <cfRule type="expression" dxfId="1298" priority="120" stopIfTrue="1">
      <formula>OR($C65535&lt;0,AND($C65535=$Y65535,$B65535=$Y65535))</formula>
    </cfRule>
    <cfRule type="expression" dxfId="1297" priority="121" stopIfTrue="1">
      <formula>SUM($U65535:$X65537)&gt;0</formula>
    </cfRule>
    <cfRule type="expression" dxfId="1296" priority="122" stopIfTrue="1">
      <formula>$D65535=0</formula>
    </cfRule>
  </conditionalFormatting>
  <conditionalFormatting sqref="K65534">
    <cfRule type="expression" dxfId="1295" priority="117" stopIfTrue="1">
      <formula>OR($C65534&lt;0,AND($C65534=$Y65534,$B65534=$Y65534))</formula>
    </cfRule>
    <cfRule type="expression" dxfId="1294" priority="118" stopIfTrue="1">
      <formula>SUM($U65534:$X65536)&gt;0</formula>
    </cfRule>
    <cfRule type="expression" dxfId="1293" priority="119" stopIfTrue="1">
      <formula>$D65534=0</formula>
    </cfRule>
  </conditionalFormatting>
  <conditionalFormatting sqref="L65535:M65536">
    <cfRule type="expression" dxfId="1292" priority="115" stopIfTrue="1">
      <formula>OR($C65535&lt;0,AND($C65535=$Y65535,$B65535=$Y65535))</formula>
    </cfRule>
    <cfRule type="expression" dxfId="1291" priority="116" stopIfTrue="1">
      <formula>SUM($U65535:$X65537)&gt;1</formula>
    </cfRule>
  </conditionalFormatting>
  <conditionalFormatting sqref="L65534:M65534">
    <cfRule type="expression" dxfId="1290" priority="113" stopIfTrue="1">
      <formula>OR($C65534&lt;0,AND($C65534=$Y65534,$B65534=$Y65534))</formula>
    </cfRule>
    <cfRule type="expression" dxfId="1289" priority="114" stopIfTrue="1">
      <formula>SUM($U65534:$X65536)&gt;1</formula>
    </cfRule>
  </conditionalFormatting>
  <conditionalFormatting sqref="N8:P65536">
    <cfRule type="expression" dxfId="1288" priority="111" stopIfTrue="1">
      <formula>OR($C8&lt;0,AND($C8=$Y8,$B8=$Y8))</formula>
    </cfRule>
    <cfRule type="expression" dxfId="1287" priority="112" stopIfTrue="1">
      <formula>OR($O8="Plus",$O8="Basis",$O8="Breedte")</formula>
    </cfRule>
  </conditionalFormatting>
  <conditionalFormatting sqref="A8:A272">
    <cfRule type="expression" dxfId="1286" priority="108" stopIfTrue="1">
      <formula>OR($C8&lt;0,AND($C8=$AJ8,$A8=$AJ8))</formula>
    </cfRule>
    <cfRule type="expression" dxfId="1285" priority="109" stopIfTrue="1">
      <formula>$A8&gt;0</formula>
    </cfRule>
    <cfRule type="cellIs" dxfId="1284" priority="110" stopIfTrue="1" operator="equal">
      <formula>0</formula>
    </cfRule>
  </conditionalFormatting>
  <conditionalFormatting sqref="G8:H65536 C8:C65536">
    <cfRule type="expression" dxfId="1283" priority="106" stopIfTrue="1">
      <formula>OR($C8&lt;0,AND($C8=$Y8,$B8=$Y8))</formula>
    </cfRule>
    <cfRule type="expression" dxfId="1282" priority="107" stopIfTrue="1">
      <formula>$B8&gt;0</formula>
    </cfRule>
  </conditionalFormatting>
  <conditionalFormatting sqref="I8:J65536">
    <cfRule type="expression" dxfId="1281" priority="104" stopIfTrue="1">
      <formula>OR($C8&lt;0,AND($C8=$AJ8,$A8=$AJ8))</formula>
    </cfRule>
    <cfRule type="expression" dxfId="1280" priority="105" stopIfTrue="1">
      <formula>$A8&gt;0</formula>
    </cfRule>
  </conditionalFormatting>
  <conditionalFormatting sqref="AR25">
    <cfRule type="cellIs" dxfId="1279" priority="103" operator="equal">
      <formula>0</formula>
    </cfRule>
  </conditionalFormatting>
  <conditionalFormatting sqref="AR27">
    <cfRule type="cellIs" dxfId="1278" priority="102" operator="equal">
      <formula>0</formula>
    </cfRule>
  </conditionalFormatting>
  <conditionalFormatting sqref="AR29">
    <cfRule type="cellIs" dxfId="1277" priority="101" operator="equal">
      <formula>0</formula>
    </cfRule>
  </conditionalFormatting>
  <conditionalFormatting sqref="AQ26">
    <cfRule type="containsErrors" dxfId="1276" priority="100">
      <formula>ISERROR(AQ26)</formula>
    </cfRule>
  </conditionalFormatting>
  <conditionalFormatting sqref="AQ28">
    <cfRule type="containsErrors" dxfId="1275" priority="99">
      <formula>ISERROR(AQ28)</formula>
    </cfRule>
  </conditionalFormatting>
  <conditionalFormatting sqref="AQ30">
    <cfRule type="containsErrors" dxfId="1274" priority="98">
      <formula>ISERROR(AQ30)</formula>
    </cfRule>
  </conditionalFormatting>
  <conditionalFormatting sqref="AR25">
    <cfRule type="cellIs" dxfId="1273" priority="97" operator="equal">
      <formula>0</formula>
    </cfRule>
  </conditionalFormatting>
  <conditionalFormatting sqref="AR27">
    <cfRule type="cellIs" dxfId="1272" priority="96" operator="equal">
      <formula>0</formula>
    </cfRule>
  </conditionalFormatting>
  <conditionalFormatting sqref="AR29">
    <cfRule type="cellIs" dxfId="1271" priority="95" operator="equal">
      <formula>0</formula>
    </cfRule>
  </conditionalFormatting>
  <conditionalFormatting sqref="AQ26">
    <cfRule type="containsErrors" dxfId="1270" priority="94">
      <formula>ISERROR(AQ26)</formula>
    </cfRule>
  </conditionalFormatting>
  <conditionalFormatting sqref="AQ28">
    <cfRule type="containsErrors" dxfId="1269" priority="93">
      <formula>ISERROR(AQ28)</formula>
    </cfRule>
  </conditionalFormatting>
  <conditionalFormatting sqref="AQ30">
    <cfRule type="containsErrors" dxfId="1268" priority="92">
      <formula>ISERROR(AQ30)</formula>
    </cfRule>
  </conditionalFormatting>
  <conditionalFormatting sqref="AR25">
    <cfRule type="cellIs" dxfId="1267" priority="91" operator="equal">
      <formula>0</formula>
    </cfRule>
  </conditionalFormatting>
  <conditionalFormatting sqref="AR27">
    <cfRule type="cellIs" dxfId="1266" priority="90" operator="equal">
      <formula>0</formula>
    </cfRule>
  </conditionalFormatting>
  <conditionalFormatting sqref="AR29">
    <cfRule type="cellIs" dxfId="1265" priority="89" operator="equal">
      <formula>0</formula>
    </cfRule>
  </conditionalFormatting>
  <conditionalFormatting sqref="AQ26">
    <cfRule type="containsErrors" dxfId="1264" priority="88">
      <formula>ISERROR(AQ26)</formula>
    </cfRule>
  </conditionalFormatting>
  <conditionalFormatting sqref="AQ28">
    <cfRule type="containsErrors" dxfId="1263" priority="87">
      <formula>ISERROR(AQ28)</formula>
    </cfRule>
  </conditionalFormatting>
  <conditionalFormatting sqref="AQ30">
    <cfRule type="containsErrors" dxfId="1262" priority="86">
      <formula>ISERROR(AQ30)</formula>
    </cfRule>
  </conditionalFormatting>
  <conditionalFormatting sqref="AR25">
    <cfRule type="cellIs" dxfId="1261" priority="85" operator="equal">
      <formula>0</formula>
    </cfRule>
  </conditionalFormatting>
  <conditionalFormatting sqref="AR27">
    <cfRule type="cellIs" dxfId="1260" priority="84" operator="equal">
      <formula>0</formula>
    </cfRule>
  </conditionalFormatting>
  <conditionalFormatting sqref="AR29">
    <cfRule type="cellIs" dxfId="1259" priority="83" operator="equal">
      <formula>0</formula>
    </cfRule>
  </conditionalFormatting>
  <conditionalFormatting sqref="AQ26">
    <cfRule type="containsErrors" dxfId="1258" priority="82">
      <formula>ISERROR(AQ26)</formula>
    </cfRule>
  </conditionalFormatting>
  <conditionalFormatting sqref="AQ28">
    <cfRule type="containsErrors" dxfId="1257" priority="81">
      <formula>ISERROR(AQ28)</formula>
    </cfRule>
  </conditionalFormatting>
  <conditionalFormatting sqref="AQ30">
    <cfRule type="containsErrors" dxfId="1256" priority="80">
      <formula>ISERROR(AQ30)</formula>
    </cfRule>
  </conditionalFormatting>
  <conditionalFormatting sqref="AR25">
    <cfRule type="cellIs" dxfId="1255" priority="79" operator="equal">
      <formula>0</formula>
    </cfRule>
  </conditionalFormatting>
  <conditionalFormatting sqref="AR27">
    <cfRule type="cellIs" dxfId="1254" priority="78" operator="equal">
      <formula>0</formula>
    </cfRule>
  </conditionalFormatting>
  <conditionalFormatting sqref="AR29">
    <cfRule type="cellIs" dxfId="1253" priority="77" operator="equal">
      <formula>0</formula>
    </cfRule>
  </conditionalFormatting>
  <conditionalFormatting sqref="AQ26">
    <cfRule type="containsErrors" dxfId="1252" priority="76">
      <formula>ISERROR(AQ26)</formula>
    </cfRule>
  </conditionalFormatting>
  <conditionalFormatting sqref="AQ28">
    <cfRule type="containsErrors" dxfId="1251" priority="75">
      <formula>ISERROR(AQ28)</formula>
    </cfRule>
  </conditionalFormatting>
  <conditionalFormatting sqref="AQ30">
    <cfRule type="containsErrors" dxfId="1250" priority="74">
      <formula>ISERROR(AQ30)</formula>
    </cfRule>
  </conditionalFormatting>
  <conditionalFormatting sqref="AR25">
    <cfRule type="cellIs" dxfId="1249" priority="73" operator="equal">
      <formula>0</formula>
    </cfRule>
  </conditionalFormatting>
  <conditionalFormatting sqref="AR27">
    <cfRule type="cellIs" dxfId="1248" priority="72" operator="equal">
      <formula>0</formula>
    </cfRule>
  </conditionalFormatting>
  <conditionalFormatting sqref="AR29">
    <cfRule type="cellIs" dxfId="1247" priority="71" operator="equal">
      <formula>0</formula>
    </cfRule>
  </conditionalFormatting>
  <conditionalFormatting sqref="AQ26">
    <cfRule type="containsErrors" dxfId="1246" priority="70">
      <formula>ISERROR(AQ26)</formula>
    </cfRule>
  </conditionalFormatting>
  <conditionalFormatting sqref="AQ28">
    <cfRule type="containsErrors" dxfId="1245" priority="69">
      <formula>ISERROR(AQ28)</formula>
    </cfRule>
  </conditionalFormatting>
  <conditionalFormatting sqref="AQ30">
    <cfRule type="containsErrors" dxfId="1244" priority="68">
      <formula>ISERROR(AQ30)</formula>
    </cfRule>
  </conditionalFormatting>
  <conditionalFormatting sqref="AR25">
    <cfRule type="cellIs" dxfId="1243" priority="67" operator="equal">
      <formula>0</formula>
    </cfRule>
  </conditionalFormatting>
  <conditionalFormatting sqref="AR27">
    <cfRule type="cellIs" dxfId="1242" priority="66" operator="equal">
      <formula>0</formula>
    </cfRule>
  </conditionalFormatting>
  <conditionalFormatting sqref="AR29">
    <cfRule type="cellIs" dxfId="1241" priority="65" operator="equal">
      <formula>0</formula>
    </cfRule>
  </conditionalFormatting>
  <conditionalFormatting sqref="AQ26">
    <cfRule type="containsErrors" dxfId="1240" priority="64">
      <formula>ISERROR(AQ26)</formula>
    </cfRule>
  </conditionalFormatting>
  <conditionalFormatting sqref="AQ28">
    <cfRule type="containsErrors" dxfId="1239" priority="63">
      <formula>ISERROR(AQ28)</formula>
    </cfRule>
  </conditionalFormatting>
  <conditionalFormatting sqref="AQ30">
    <cfRule type="containsErrors" dxfId="1238" priority="62">
      <formula>ISERROR(AQ30)</formula>
    </cfRule>
  </conditionalFormatting>
  <conditionalFormatting sqref="AR25">
    <cfRule type="cellIs" dxfId="1237" priority="61" operator="equal">
      <formula>0</formula>
    </cfRule>
  </conditionalFormatting>
  <conditionalFormatting sqref="AR27">
    <cfRule type="cellIs" dxfId="1236" priority="60" operator="equal">
      <formula>0</formula>
    </cfRule>
  </conditionalFormatting>
  <conditionalFormatting sqref="AR29">
    <cfRule type="cellIs" dxfId="1235" priority="59" operator="equal">
      <formula>0</formula>
    </cfRule>
  </conditionalFormatting>
  <conditionalFormatting sqref="AQ26">
    <cfRule type="containsErrors" dxfId="1234" priority="58">
      <formula>ISERROR(AQ26)</formula>
    </cfRule>
  </conditionalFormatting>
  <conditionalFormatting sqref="AQ28">
    <cfRule type="containsErrors" dxfId="1233" priority="57">
      <formula>ISERROR(AQ28)</formula>
    </cfRule>
  </conditionalFormatting>
  <conditionalFormatting sqref="AQ30">
    <cfRule type="containsErrors" dxfId="1232" priority="56">
      <formula>ISERROR(AQ30)</formula>
    </cfRule>
  </conditionalFormatting>
  <conditionalFormatting sqref="AR25">
    <cfRule type="cellIs" dxfId="1231" priority="55" operator="equal">
      <formula>0</formula>
    </cfRule>
  </conditionalFormatting>
  <conditionalFormatting sqref="AR27">
    <cfRule type="cellIs" dxfId="1230" priority="54" operator="equal">
      <formula>0</formula>
    </cfRule>
  </conditionalFormatting>
  <conditionalFormatting sqref="AR29">
    <cfRule type="cellIs" dxfId="1229" priority="53" operator="equal">
      <formula>0</formula>
    </cfRule>
  </conditionalFormatting>
  <conditionalFormatting sqref="AQ26">
    <cfRule type="containsErrors" dxfId="1228" priority="52">
      <formula>ISERROR(AQ26)</formula>
    </cfRule>
  </conditionalFormatting>
  <conditionalFormatting sqref="AQ28">
    <cfRule type="containsErrors" dxfId="1227" priority="51">
      <formula>ISERROR(AQ28)</formula>
    </cfRule>
  </conditionalFormatting>
  <conditionalFormatting sqref="AQ30">
    <cfRule type="containsErrors" dxfId="1226" priority="50">
      <formula>ISERROR(AQ30)</formula>
    </cfRule>
  </conditionalFormatting>
  <conditionalFormatting sqref="D8:F3201">
    <cfRule type="expression" dxfId="1225" priority="45" stopIfTrue="1">
      <formula>OR($C8&lt;0,AND($C8=$Z8,$B8=$Z8))</formula>
    </cfRule>
  </conditionalFormatting>
  <conditionalFormatting sqref="F8:F301">
    <cfRule type="expression" dxfId="1224" priority="47">
      <formula>$D8=0</formula>
    </cfRule>
  </conditionalFormatting>
  <conditionalFormatting sqref="AT10:AV15 AZ15:BB15">
    <cfRule type="cellIs" dxfId="1223" priority="44" stopIfTrue="1" operator="lessThanOrEqual">
      <formula>0</formula>
    </cfRule>
  </conditionalFormatting>
  <conditionalFormatting sqref="AT18:AV22">
    <cfRule type="cellIs" dxfId="1222" priority="43" stopIfTrue="1" operator="lessThanOrEqual">
      <formula>0</formula>
    </cfRule>
  </conditionalFormatting>
  <conditionalFormatting sqref="AW18:AZ22">
    <cfRule type="cellIs" dxfId="1221" priority="42" stopIfTrue="1" operator="lessThanOrEqual">
      <formula>0</formula>
    </cfRule>
  </conditionalFormatting>
  <conditionalFormatting sqref="AR25">
    <cfRule type="cellIs" dxfId="1220" priority="41" operator="equal">
      <formula>0</formula>
    </cfRule>
  </conditionalFormatting>
  <conditionalFormatting sqref="AR27">
    <cfRule type="cellIs" dxfId="1219" priority="40" operator="equal">
      <formula>0</formula>
    </cfRule>
  </conditionalFormatting>
  <conditionalFormatting sqref="AR29">
    <cfRule type="cellIs" dxfId="1218" priority="39" operator="equal">
      <formula>0</formula>
    </cfRule>
  </conditionalFormatting>
  <conditionalFormatting sqref="AQ26">
    <cfRule type="containsErrors" dxfId="1217" priority="38">
      <formula>ISERROR(AQ26)</formula>
    </cfRule>
  </conditionalFormatting>
  <conditionalFormatting sqref="AQ28">
    <cfRule type="containsErrors" dxfId="1216" priority="37">
      <formula>ISERROR(AQ28)</formula>
    </cfRule>
  </conditionalFormatting>
  <conditionalFormatting sqref="AQ30">
    <cfRule type="containsErrors" dxfId="1215" priority="36">
      <formula>ISERROR(AQ30)</formula>
    </cfRule>
  </conditionalFormatting>
  <conditionalFormatting sqref="AR25">
    <cfRule type="cellIs" dxfId="1214" priority="35" operator="equal">
      <formula>0</formula>
    </cfRule>
  </conditionalFormatting>
  <conditionalFormatting sqref="AR27">
    <cfRule type="cellIs" dxfId="1213" priority="34" operator="equal">
      <formula>0</formula>
    </cfRule>
  </conditionalFormatting>
  <conditionalFormatting sqref="AR29">
    <cfRule type="cellIs" dxfId="1212" priority="33" operator="equal">
      <formula>0</formula>
    </cfRule>
  </conditionalFormatting>
  <conditionalFormatting sqref="AQ26">
    <cfRule type="containsErrors" dxfId="1211" priority="32">
      <formula>ISERROR(AQ26)</formula>
    </cfRule>
  </conditionalFormatting>
  <conditionalFormatting sqref="AQ28">
    <cfRule type="containsErrors" dxfId="1210" priority="31">
      <formula>ISERROR(AQ28)</formula>
    </cfRule>
  </conditionalFormatting>
  <conditionalFormatting sqref="AQ30">
    <cfRule type="containsErrors" dxfId="1209" priority="30">
      <formula>ISERROR(AQ30)</formula>
    </cfRule>
  </conditionalFormatting>
  <conditionalFormatting sqref="AR25">
    <cfRule type="cellIs" dxfId="1208" priority="29" operator="equal">
      <formula>0</formula>
    </cfRule>
  </conditionalFormatting>
  <conditionalFormatting sqref="AR27">
    <cfRule type="cellIs" dxfId="1207" priority="28" operator="equal">
      <formula>0</formula>
    </cfRule>
  </conditionalFormatting>
  <conditionalFormatting sqref="AR29">
    <cfRule type="cellIs" dxfId="1206" priority="27" operator="equal">
      <formula>0</formula>
    </cfRule>
  </conditionalFormatting>
  <conditionalFormatting sqref="AQ26">
    <cfRule type="containsErrors" dxfId="1205" priority="26">
      <formula>ISERROR(AQ26)</formula>
    </cfRule>
  </conditionalFormatting>
  <conditionalFormatting sqref="AQ28">
    <cfRule type="containsErrors" dxfId="1204" priority="25">
      <formula>ISERROR(AQ28)</formula>
    </cfRule>
  </conditionalFormatting>
  <conditionalFormatting sqref="AQ30">
    <cfRule type="containsErrors" dxfId="1203" priority="24">
      <formula>ISERROR(AQ30)</formula>
    </cfRule>
  </conditionalFormatting>
  <conditionalFormatting sqref="AR25">
    <cfRule type="cellIs" dxfId="1202" priority="23" operator="equal">
      <formula>0</formula>
    </cfRule>
  </conditionalFormatting>
  <conditionalFormatting sqref="AR27">
    <cfRule type="cellIs" dxfId="1201" priority="22" operator="equal">
      <formula>0</formula>
    </cfRule>
  </conditionalFormatting>
  <conditionalFormatting sqref="AR29">
    <cfRule type="cellIs" dxfId="1200" priority="21" operator="equal">
      <formula>0</formula>
    </cfRule>
  </conditionalFormatting>
  <conditionalFormatting sqref="AQ26">
    <cfRule type="containsErrors" dxfId="1199" priority="20">
      <formula>ISERROR(AQ26)</formula>
    </cfRule>
  </conditionalFormatting>
  <conditionalFormatting sqref="AQ28">
    <cfRule type="containsErrors" dxfId="1198" priority="19">
      <formula>ISERROR(AQ28)</formula>
    </cfRule>
  </conditionalFormatting>
  <conditionalFormatting sqref="AQ30">
    <cfRule type="containsErrors" dxfId="1197" priority="18">
      <formula>ISERROR(AQ30)</formula>
    </cfRule>
  </conditionalFormatting>
  <conditionalFormatting sqref="AR25">
    <cfRule type="cellIs" dxfId="1196" priority="17" operator="equal">
      <formula>0</formula>
    </cfRule>
  </conditionalFormatting>
  <conditionalFormatting sqref="AR27">
    <cfRule type="cellIs" dxfId="1195" priority="16" operator="equal">
      <formula>0</formula>
    </cfRule>
  </conditionalFormatting>
  <conditionalFormatting sqref="AR29">
    <cfRule type="cellIs" dxfId="1194" priority="15" operator="equal">
      <formula>0</formula>
    </cfRule>
  </conditionalFormatting>
  <conditionalFormatting sqref="AQ26">
    <cfRule type="containsErrors" dxfId="1193" priority="14">
      <formula>ISERROR(AQ26)</formula>
    </cfRule>
  </conditionalFormatting>
  <conditionalFormatting sqref="AQ28">
    <cfRule type="containsErrors" dxfId="1192" priority="13">
      <formula>ISERROR(AQ28)</formula>
    </cfRule>
  </conditionalFormatting>
  <conditionalFormatting sqref="AQ30">
    <cfRule type="containsErrors" dxfId="1191" priority="12">
      <formula>ISERROR(AQ30)</formula>
    </cfRule>
  </conditionalFormatting>
  <conditionalFormatting sqref="AR25">
    <cfRule type="cellIs" dxfId="1190" priority="11" operator="equal">
      <formula>0</formula>
    </cfRule>
  </conditionalFormatting>
  <conditionalFormatting sqref="AR27">
    <cfRule type="cellIs" dxfId="1189" priority="10" operator="equal">
      <formula>0</formula>
    </cfRule>
  </conditionalFormatting>
  <conditionalFormatting sqref="AR29">
    <cfRule type="cellIs" dxfId="1188" priority="9" operator="equal">
      <formula>0</formula>
    </cfRule>
  </conditionalFormatting>
  <conditionalFormatting sqref="AQ26">
    <cfRule type="containsErrors" dxfId="1187" priority="8">
      <formula>ISERROR(AQ26)</formula>
    </cfRule>
  </conditionalFormatting>
  <conditionalFormatting sqref="AQ28">
    <cfRule type="containsErrors" dxfId="1186" priority="7">
      <formula>ISERROR(AQ28)</formula>
    </cfRule>
  </conditionalFormatting>
  <conditionalFormatting sqref="AQ30">
    <cfRule type="containsErrors" dxfId="1185" priority="6">
      <formula>ISERROR(AQ30)</formula>
    </cfRule>
  </conditionalFormatting>
  <conditionalFormatting sqref="AT10:AV15 AZ15:BB15">
    <cfRule type="cellIs" dxfId="1184" priority="5" stopIfTrue="1" operator="lessThanOrEqual">
      <formula>0</formula>
    </cfRule>
  </conditionalFormatting>
  <conditionalFormatting sqref="AT18:AV22 AT26:AV30">
    <cfRule type="cellIs" dxfId="1183" priority="4" stopIfTrue="1" operator="lessThanOrEqual">
      <formula>0</formula>
    </cfRule>
  </conditionalFormatting>
  <conditionalFormatting sqref="AY26:BB30 AY18:BB22">
    <cfRule type="cellIs" dxfId="1182" priority="3" stopIfTrue="1" operator="lessThanOrEqual">
      <formula>0</formula>
    </cfRule>
  </conditionalFormatting>
  <conditionalFormatting sqref="AR32 AR34 AR36">
    <cfRule type="cellIs" dxfId="1181" priority="2" operator="equal">
      <formula>0</formula>
    </cfRule>
  </conditionalFormatting>
  <conditionalFormatting sqref="AQ33 AQ35 AQ37">
    <cfRule type="containsErrors" dxfId="1180" priority="1">
      <formula>ISERROR(AQ33)</formula>
    </cfRule>
  </conditionalFormatting>
  <pageMargins left="0.75" right="0.5699999999999999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00"/>
  <sheetViews>
    <sheetView workbookViewId="0">
      <pane xSplit="5" ySplit="7" topLeftCell="F189" activePane="bottomRight" state="frozen"/>
      <selection activeCell="C9" sqref="C9"/>
      <selection pane="topRight" activeCell="C9" sqref="C9"/>
      <selection pane="bottomLeft" activeCell="C9" sqref="C9"/>
      <selection pane="bottomRight" activeCell="D208" sqref="D20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8" customWidth="1"/>
    <col min="18" max="18" width="9.140625" style="58" hidden="1" customWidth="1"/>
    <col min="19" max="38" width="9.140625" style="12" hidden="1" customWidth="1"/>
    <col min="39" max="39" width="9" style="12" hidden="1" customWidth="1"/>
    <col min="40" max="41" width="9.140625" style="12" hidden="1" customWidth="1"/>
    <col min="42" max="42" width="9.140625" hidden="1" customWidth="1"/>
    <col min="43" max="44" width="8.28515625" customWidth="1"/>
    <col min="45" max="46" width="7.28515625" customWidth="1"/>
    <col min="47" max="47" width="7.7109375" customWidth="1"/>
    <col min="48" max="48" width="8.28515625" customWidth="1"/>
    <col min="49" max="49" width="5.7109375" customWidth="1"/>
    <col min="50" max="50" width="8.28515625" customWidth="1"/>
    <col min="51" max="51" width="8.140625" customWidth="1"/>
    <col min="52" max="52" width="7.7109375" customWidth="1"/>
    <col min="53" max="53" width="7.42578125" customWidth="1"/>
    <col min="55" max="55" width="1.42578125" customWidth="1"/>
  </cols>
  <sheetData>
    <row r="1" spans="1:54" ht="18" customHeight="1" x14ac:dyDescent="0.2">
      <c r="B1" s="8" t="s">
        <v>2</v>
      </c>
      <c r="C1" s="250" t="s">
        <v>88</v>
      </c>
      <c r="D1" s="251"/>
      <c r="E1" s="251"/>
      <c r="F1" s="251"/>
      <c r="G1" s="251"/>
      <c r="H1" s="251"/>
      <c r="I1" s="251"/>
      <c r="J1" s="251"/>
      <c r="K1" s="251"/>
      <c r="L1" s="251"/>
      <c r="M1" s="251"/>
      <c r="N1" s="252"/>
      <c r="O1" s="16"/>
      <c r="P1" s="7"/>
      <c r="Q1" s="58" t="s">
        <v>21</v>
      </c>
    </row>
    <row r="2" spans="1:54" ht="18" customHeight="1" x14ac:dyDescent="0.2">
      <c r="B2" s="8" t="s">
        <v>3</v>
      </c>
      <c r="C2" s="250" t="s">
        <v>47</v>
      </c>
      <c r="D2" s="251"/>
      <c r="E2" s="251"/>
      <c r="F2" s="251"/>
      <c r="G2" s="251"/>
      <c r="H2" s="251"/>
      <c r="I2" s="251"/>
      <c r="J2" s="251"/>
      <c r="K2" s="251"/>
      <c r="L2" s="251"/>
      <c r="M2" s="251"/>
      <c r="N2" s="252"/>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4" ht="12" customHeight="1" x14ac:dyDescent="0.15">
      <c r="B5" s="8" t="s">
        <v>5</v>
      </c>
      <c r="C5" s="69">
        <v>270</v>
      </c>
      <c r="D5" s="13"/>
      <c r="E5" s="13"/>
      <c r="F5" s="13"/>
      <c r="G5" s="16"/>
      <c r="H5" s="7"/>
      <c r="I5" s="41"/>
      <c r="J5" s="42"/>
      <c r="K5" s="7"/>
      <c r="L5" s="6"/>
      <c r="M5" s="7"/>
      <c r="N5" s="7"/>
      <c r="O5" s="16"/>
      <c r="P5" s="7"/>
      <c r="U5" s="12">
        <f>COUNTIF(G:G,"V")</f>
        <v>0</v>
      </c>
      <c r="V5" s="12">
        <f>COUNTIF(L:L,"Breedte")</f>
        <v>0</v>
      </c>
      <c r="W5" s="12">
        <f>COUNTIF(O:O,"Breedte")</f>
        <v>0</v>
      </c>
      <c r="AF5" s="12">
        <f>COUNTIF(I:I,"D")</f>
        <v>0</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77</v>
      </c>
    </row>
    <row r="8" spans="1:54" ht="12" customHeight="1" thickTop="1" x14ac:dyDescent="0.25">
      <c r="A8" s="5">
        <f t="shared" ref="A8:A71" si="0">IF(I8="A",25,IF(I8="B",25,IF(I8="C",25,IF(I8="D",15,IF(I8="E",10,0)))))</f>
        <v>0</v>
      </c>
      <c r="B8" s="5">
        <f t="shared" ref="B8:B71" si="1">IF(G8="I",20,IF(G8="II",20,IF(G8="III",20,IF(G8="IV",20,IF(G8="V",20,0)))))</f>
        <v>0</v>
      </c>
      <c r="C8" s="14">
        <f>C5</f>
        <v>270</v>
      </c>
      <c r="F8" s="241">
        <f>VLOOKUP(C8,Blad1!$A:$G,7,0)</f>
        <v>230</v>
      </c>
      <c r="G8" s="67" t="str">
        <f>IF(C8=237,"I",IF(C8=222,"II",IF(C8=208,"III",IF(C8=192,"IV",IF(C8=0,"V","")))))</f>
        <v/>
      </c>
      <c r="H8" s="4" t="str">
        <f>IF(G8="I",$K8,IF(G8="II",$K8-SUM(H7:H$8),IF(G8="III",$K8-SUM(H7:H$8),IF(G8="IV",$K8-SUM(H7:H$8),IF(G8="V",1-SUM(H7:H$8)," ")))))</f>
        <v xml:space="preserve"> </v>
      </c>
      <c r="I8" s="68" t="str">
        <f t="shared" ref="I8:I39" si="2">IF(C8=84,"A",IF(C8=75,"B",IF(C8=65,"C",IF(C8=56,"D",IF(C8=0,"E","")))))</f>
        <v/>
      </c>
      <c r="J8" s="43" t="str">
        <f>IF(I8="A",$K8,IF(I8="B",$K8-SUM(J7:J$8),IF(I8="C",$K8-SUM(J7:J$8),IF(I8="D",$K8-SUM(J7:J$8),IF(I8="E",1-SUM(J7:J$8)," ")))))</f>
        <v xml:space="preserve"> </v>
      </c>
      <c r="K8" s="1">
        <f>IF(C$4=0,0,(SUM(D$8:D8)/C$4))</f>
        <v>0</v>
      </c>
      <c r="L8" s="9" t="str">
        <f t="shared" ref="L8:L71" si="3">IF(U8=2,"Plus",IF(W8=2,"Basis",IF(X8=2,"Breedte"," ")))</f>
        <v xml:space="preserve"> </v>
      </c>
      <c r="M8" s="2" t="str">
        <f>IF(U8=2,K8,IF(W8=2,K8-SUM(M7:M$8),IF(X8=2,K8-SUM(M7:M$8),IF(X7=2,1-SUM(M7:M$8)," "))))</f>
        <v xml:space="preserve"> </v>
      </c>
      <c r="N8" s="1" t="str">
        <f t="shared" ref="N8:N71" si="4">IF(OR(O8="Plus",O8="Basis",O8="Breedte"),K8," ")</f>
        <v xml:space="preserve"> </v>
      </c>
      <c r="P8" s="3" t="str">
        <f>IF(O8="Plus",$K8,IF(O8="Basis",$K8-SUM(P7:P$8),IF(O8="Breedte",$K8-SUM(P7:P$8),IF(O7="Breedte",1-SUM(P7:P$8)," "))))</f>
        <v xml:space="preserve"> </v>
      </c>
      <c r="Q8" s="59" t="str">
        <f>CONCATENATE(IF(E8=0,"",CONCATENATE(E8,"; ")))</f>
        <v/>
      </c>
      <c r="R8" s="179">
        <f>F8</f>
        <v>230</v>
      </c>
      <c r="S8" s="12">
        <f t="shared" ref="S8:S71" si="5">C8</f>
        <v>270</v>
      </c>
      <c r="T8" s="18">
        <f t="shared" ref="T8:T71" si="6">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7">IF(D8=0,1,ABS(K8-0.2))</f>
        <v>1</v>
      </c>
      <c r="Z8" s="12">
        <f t="shared" ref="Z8:Z71" si="8">IF(D8=0,1,ABS(K8-0.5))</f>
        <v>1</v>
      </c>
      <c r="AA8" s="12">
        <f t="shared" ref="AA8:AA71" si="9">IF(D8=0,1,ABS(K8-0.8))</f>
        <v>1</v>
      </c>
      <c r="AB8" s="12">
        <f t="shared" ref="AB8:AB71" si="10">IF(D8=0,1,ABS(K8-1))</f>
        <v>1</v>
      </c>
      <c r="AD8" s="12">
        <f t="shared" ref="AD8:AD71" si="11">S8</f>
        <v>270</v>
      </c>
      <c r="AE8" s="18">
        <f t="shared" ref="AE8:AE71" si="12">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3">IF(AE8=0,1,ABS(AH8-0.25))</f>
        <v>1</v>
      </c>
      <c r="AK8" s="12">
        <f t="shared" ref="AK8:AK71" si="14">IF(T8=0,1,ABS(W8-0.5))</f>
        <v>1</v>
      </c>
      <c r="AL8" s="12">
        <f t="shared" ref="AL8:AL71" si="15">IF(T8=0,1,ABS(W8-0.75))</f>
        <v>1</v>
      </c>
      <c r="AM8" s="12">
        <f t="shared" ref="AM8:AM71" si="16">IF(T8=0,1,ABS(W8-0.9))</f>
        <v>1</v>
      </c>
      <c r="AQ8" s="27" t="s">
        <v>6</v>
      </c>
      <c r="AR8" s="28"/>
      <c r="AS8" s="28" t="s">
        <v>7</v>
      </c>
      <c r="AT8" s="28"/>
      <c r="AU8" s="28"/>
      <c r="AV8" s="28"/>
      <c r="AW8" s="45"/>
    </row>
    <row r="9" spans="1:54" ht="12" customHeight="1" x14ac:dyDescent="0.25">
      <c r="A9" s="5">
        <f t="shared" si="0"/>
        <v>0</v>
      </c>
      <c r="B9" s="5">
        <f t="shared" si="1"/>
        <v>0</v>
      </c>
      <c r="C9" s="14">
        <f t="shared" ref="C9:C72" si="17">C8-1</f>
        <v>269</v>
      </c>
      <c r="F9" s="241">
        <f>VLOOKUP(C9,Blad1!$A:$G,7,0)</f>
        <v>230</v>
      </c>
      <c r="G9" s="67" t="str">
        <f t="shared" ref="G9:G72" si="18">IF(C9=237,"I",IF(C9=222,"II",IF(C9=208,"III",IF(C9=192,"IV",IF(C9=0,"V","")))))</f>
        <v/>
      </c>
      <c r="H9" s="4" t="str">
        <f>IF(G9="I",$K9,IF(G9="II",$K9-SUM(H8:H$8),IF(G9="III",$K9-SUM(H8:H$8),IF(G9="IV",$K9-SUM(H8:H$8),IF(G9="V",1-SUM(H8:H$8)," ")))))</f>
        <v xml:space="preserve"> </v>
      </c>
      <c r="I9" s="68" t="str">
        <f t="shared" si="2"/>
        <v/>
      </c>
      <c r="J9" s="43" t="str">
        <f>IF(I9="A",$K9,IF(I9="B",$K9-SUM(J8:J$8),IF(I9="C",$K9-SUM(J8:J$8),IF(I9="D",$K9-SUM(J8:J$8),IF(I9="E",1-SUM(J8:J$8)," ")))))</f>
        <v xml:space="preserve"> </v>
      </c>
      <c r="K9" s="1">
        <f>IF(C$4=0,0,(SUM(D$8:D9)/C$4))</f>
        <v>0</v>
      </c>
      <c r="L9" s="9" t="str">
        <f t="shared" si="3"/>
        <v xml:space="preserve"> </v>
      </c>
      <c r="M9" s="2" t="str">
        <f>IF(U9=2,K9,IF(W9=2,K9-SUM(M8:M$8),IF(X9=2,K9-SUM(M8:M$8),IF(X8=2,1-SUM(M8:M$8)," "))))</f>
        <v xml:space="preserve"> </v>
      </c>
      <c r="N9" s="1" t="str">
        <f t="shared" si="4"/>
        <v xml:space="preserve"> </v>
      </c>
      <c r="P9" s="3" t="str">
        <f>IF(O9="Plus",$K9,IF(O9="Basis",$K9-SUM(P8:P$8),IF(O9="Breedte",$K9-SUM(P8:P$8),IF(O8="Breedte",1-SUM(P8:P$8)," "))))</f>
        <v xml:space="preserve"> </v>
      </c>
      <c r="Q9" s="57" t="str">
        <f t="shared" ref="Q9:Q72" si="19">IF(L8="plus",IF(E9=0,"",CONCATENATE(E9,", ")),IF(L8="basis",IF(E9=0,"",CONCATENATE(E9,", ")),CONCATENATE(Q8,IF(E9=0,"",CONCATENATE(E9,", ")))))</f>
        <v/>
      </c>
      <c r="R9" s="179">
        <f t="shared" ref="R9:R72" si="20">F9</f>
        <v>230</v>
      </c>
      <c r="S9" s="12">
        <f t="shared" si="5"/>
        <v>269</v>
      </c>
      <c r="T9" s="18">
        <f t="shared" si="6"/>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7"/>
        <v>1</v>
      </c>
      <c r="Z9" s="12">
        <f t="shared" si="8"/>
        <v>1</v>
      </c>
      <c r="AA9" s="12">
        <f t="shared" si="9"/>
        <v>1</v>
      </c>
      <c r="AB9" s="12">
        <f t="shared" si="10"/>
        <v>1</v>
      </c>
      <c r="AD9" s="12">
        <f t="shared" si="11"/>
        <v>269</v>
      </c>
      <c r="AE9" s="18">
        <f t="shared" si="12"/>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3"/>
        <v>1</v>
      </c>
      <c r="AK9" s="12">
        <f t="shared" si="14"/>
        <v>1</v>
      </c>
      <c r="AL9" s="12">
        <f t="shared" si="15"/>
        <v>1</v>
      </c>
      <c r="AM9" s="12">
        <f t="shared" si="16"/>
        <v>1</v>
      </c>
      <c r="AQ9" s="30"/>
      <c r="AR9" s="31"/>
      <c r="AS9" s="32" t="s">
        <v>17</v>
      </c>
      <c r="AT9" s="32" t="s">
        <v>18</v>
      </c>
      <c r="AU9" s="32" t="s">
        <v>19</v>
      </c>
      <c r="AV9" s="32" t="s">
        <v>20</v>
      </c>
      <c r="AW9" s="45"/>
    </row>
    <row r="10" spans="1:54" ht="12" customHeight="1" x14ac:dyDescent="0.25">
      <c r="A10" s="5">
        <f t="shared" si="0"/>
        <v>0</v>
      </c>
      <c r="B10" s="5">
        <f t="shared" si="1"/>
        <v>0</v>
      </c>
      <c r="C10" s="14">
        <f t="shared" si="17"/>
        <v>268</v>
      </c>
      <c r="F10" s="241">
        <f>VLOOKUP(C10,Blad1!$A:$G,7,0)</f>
        <v>230</v>
      </c>
      <c r="G10" s="67" t="str">
        <f t="shared" si="18"/>
        <v/>
      </c>
      <c r="H10" s="4" t="str">
        <f>IF(G10="I",$K10,IF(G10="II",$K10-SUM(H$8:H9),IF(G10="III",$K10-SUM(H$8:H9),IF(G10="IV",$K10-SUM(H$8:H9),IF(G10="V",1-SUM(H$8:H9)," ")))))</f>
        <v xml:space="preserve"> </v>
      </c>
      <c r="I10" s="68" t="str">
        <f t="shared" si="2"/>
        <v/>
      </c>
      <c r="J10" s="43" t="str">
        <f>IF(I10="A",$K10,IF(I10="B",$K10-SUM(J$8:J9),IF(I10="C",$K10-SUM(J$8:J9),IF(I10="D",$K10-SUM(J$8:J9),IF(I10="E",1-SUM(J$8:J9)," ")))))</f>
        <v xml:space="preserve"> </v>
      </c>
      <c r="K10" s="1">
        <f>IF(C$4=0,0,(SUM(D$8:D10)/C$4))</f>
        <v>0</v>
      </c>
      <c r="L10" s="9" t="str">
        <f t="shared" si="3"/>
        <v xml:space="preserve"> </v>
      </c>
      <c r="M10" s="2" t="str">
        <f>IF(U10=2,K10,IF(W10=2,K10-SUM(M$8:M9),IF(X10=2,K10-SUM(M$8:M9),IF(X9=2,1-SUM(M$8:M9)," "))))</f>
        <v xml:space="preserve"> </v>
      </c>
      <c r="N10" s="1" t="str">
        <f t="shared" si="4"/>
        <v xml:space="preserve"> </v>
      </c>
      <c r="P10" s="3" t="str">
        <f>IF(O10="Plus",$K10,IF(O10="Basis",$K10-SUM(P$8:P9),IF(O10="Breedte",$K10-SUM(P$8:P9),IF(O9="Breedte",1-SUM(P$8:P9)," "))))</f>
        <v xml:space="preserve"> </v>
      </c>
      <c r="Q10" s="57" t="str">
        <f t="shared" si="19"/>
        <v/>
      </c>
      <c r="R10" s="179">
        <f t="shared" si="20"/>
        <v>230</v>
      </c>
      <c r="S10" s="12">
        <f t="shared" si="5"/>
        <v>268</v>
      </c>
      <c r="T10" s="18">
        <f t="shared" si="6"/>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7"/>
        <v>1</v>
      </c>
      <c r="Z10" s="12">
        <f t="shared" si="8"/>
        <v>1</v>
      </c>
      <c r="AA10" s="12">
        <f t="shared" si="9"/>
        <v>1</v>
      </c>
      <c r="AB10" s="12">
        <f t="shared" si="10"/>
        <v>1</v>
      </c>
      <c r="AD10" s="12">
        <f t="shared" si="11"/>
        <v>268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si="14"/>
        <v>1</v>
      </c>
      <c r="AL10" s="12">
        <f t="shared" si="15"/>
        <v>1</v>
      </c>
      <c r="AM10" s="12">
        <f t="shared" si="16"/>
        <v>1</v>
      </c>
      <c r="AQ10" s="49" t="s">
        <v>26</v>
      </c>
      <c r="AR10" s="50">
        <v>0.2</v>
      </c>
      <c r="AS10" s="144">
        <f>IF($U3=0,0,VLOOKUP("I",$G:$S,13,FALSE))</f>
        <v>237</v>
      </c>
      <c r="AT10" s="144">
        <f>AU10*AT$14</f>
        <v>0</v>
      </c>
      <c r="AU10" s="145">
        <f>AV10</f>
        <v>0</v>
      </c>
      <c r="AV10" s="145">
        <f>IF($U3=0,0,VLOOKUP("I",$G:$S,5,FALSE))</f>
        <v>0</v>
      </c>
      <c r="AW10" s="45"/>
    </row>
    <row r="11" spans="1:54" ht="12" customHeight="1" x14ac:dyDescent="0.25">
      <c r="A11" s="5">
        <f t="shared" si="0"/>
        <v>0</v>
      </c>
      <c r="B11" s="5">
        <f t="shared" si="1"/>
        <v>0</v>
      </c>
      <c r="C11" s="14">
        <f t="shared" si="17"/>
        <v>267</v>
      </c>
      <c r="F11" s="241">
        <f>VLOOKUP(C11,Blad1!$A:$G,7,0)</f>
        <v>230</v>
      </c>
      <c r="G11" s="67" t="str">
        <f t="shared" si="18"/>
        <v/>
      </c>
      <c r="H11" s="4" t="str">
        <f>IF(G11="I",$K11,IF(G11="II",$K11-SUM(H$8:H10),IF(G11="III",$K11-SUM(H$8:H10),IF(G11="IV",$K11-SUM(H$8:H10),IF(G11="V",1-SUM(H$8:H10)," ")))))</f>
        <v xml:space="preserve"> </v>
      </c>
      <c r="I11" s="68" t="str">
        <f t="shared" si="2"/>
        <v/>
      </c>
      <c r="J11" s="43" t="str">
        <f>IF(I11="A",$K11,IF(I11="B",$K11-SUM(J$8:J10),IF(I11="C",$K11-SUM(J$8:J10),IF(I11="D",$K11-SUM(J$8:J10),IF(I11="E",1-SUM(J$8:J10)," ")))))</f>
        <v xml:space="preserve"> </v>
      </c>
      <c r="K11" s="1">
        <f>IF(C$4=0,0,(SUM(D$8:D11)/C$4))</f>
        <v>0</v>
      </c>
      <c r="L11" s="9" t="str">
        <f t="shared" si="3"/>
        <v xml:space="preserve"> </v>
      </c>
      <c r="M11" s="2" t="str">
        <f>IF(U11=2,K11,IF(W11=2,K11-SUM(M$8:M10),IF(X11=2,K11-SUM(M$8:M10),IF(X10=2,1-SUM(M$8:M10)," "))))</f>
        <v xml:space="preserve"> </v>
      </c>
      <c r="N11" s="1" t="str">
        <f t="shared" si="4"/>
        <v xml:space="preserve"> </v>
      </c>
      <c r="P11" s="3" t="str">
        <f>IF(O11="Plus",$K11,IF(O11="Basis",$K11-SUM(P$8:P10),IF(O11="Breedte",$K11-SUM(P$8:P10),IF(O10="Breedte",1-SUM(P$8:P10)," "))))</f>
        <v xml:space="preserve"> </v>
      </c>
      <c r="Q11" s="57" t="str">
        <f t="shared" si="19"/>
        <v/>
      </c>
      <c r="R11" s="179">
        <f t="shared" si="20"/>
        <v>230</v>
      </c>
      <c r="S11" s="12">
        <f t="shared" si="5"/>
        <v>267</v>
      </c>
      <c r="T11" s="18">
        <f t="shared" si="6"/>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7"/>
        <v>1</v>
      </c>
      <c r="Z11" s="12">
        <f t="shared" si="8"/>
        <v>1</v>
      </c>
      <c r="AA11" s="12">
        <f t="shared" si="9"/>
        <v>1</v>
      </c>
      <c r="AB11" s="12">
        <f t="shared" si="10"/>
        <v>1</v>
      </c>
      <c r="AD11" s="12">
        <f t="shared" si="11"/>
        <v>267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4"/>
        <v>1</v>
      </c>
      <c r="AL11" s="12">
        <f t="shared" si="15"/>
        <v>1</v>
      </c>
      <c r="AM11" s="12">
        <f t="shared" si="16"/>
        <v>1</v>
      </c>
      <c r="AQ11" s="49" t="s">
        <v>30</v>
      </c>
      <c r="AR11" s="50">
        <v>0.6</v>
      </c>
      <c r="AS11" s="144">
        <f>IF($U4=0,0,VLOOKUP("IV",$G:$S,13,FALSE))</f>
        <v>192</v>
      </c>
      <c r="AT11" s="144">
        <f>AU11*AT$14</f>
        <v>0</v>
      </c>
      <c r="AU11" s="145">
        <f>AV11-AV10</f>
        <v>0</v>
      </c>
      <c r="AV11" s="145">
        <f>IF($U4=0,0,VLOOKUP("IV",$G:$S,5,FALSE))</f>
        <v>0</v>
      </c>
      <c r="AW11" s="45"/>
    </row>
    <row r="12" spans="1:54" ht="12" customHeight="1" x14ac:dyDescent="0.25">
      <c r="A12" s="5">
        <f t="shared" si="0"/>
        <v>0</v>
      </c>
      <c r="B12" s="5">
        <f t="shared" si="1"/>
        <v>0</v>
      </c>
      <c r="C12" s="14">
        <f t="shared" si="17"/>
        <v>266</v>
      </c>
      <c r="F12" s="241">
        <f>VLOOKUP(C12,Blad1!$A:$G,7,0)</f>
        <v>230</v>
      </c>
      <c r="G12" s="67" t="str">
        <f t="shared" si="18"/>
        <v/>
      </c>
      <c r="H12" s="4" t="str">
        <f>IF(G12="I",$K12,IF(G12="II",$K12-SUM(H$8:H11),IF(G12="III",$K12-SUM(H$8:H11),IF(G12="IV",$K12-SUM(H$8:H11),IF(G12="V",1-SUM(H$8:H11)," ")))))</f>
        <v xml:space="preserve"> </v>
      </c>
      <c r="I12" s="68" t="str">
        <f t="shared" si="2"/>
        <v/>
      </c>
      <c r="J12" s="43" t="str">
        <f>IF(I12="A",$K12,IF(I12="B",$K12-SUM(J$8:J11),IF(I12="C",$K12-SUM(J$8:J11),IF(I12="D",$K12-SUM(J$8:J11),IF(I12="E",1-SUM(J$8:J11)," ")))))</f>
        <v xml:space="preserve"> </v>
      </c>
      <c r="K12" s="1">
        <f>IF(C$4=0,0,(SUM(D$8:D12)/C$4))</f>
        <v>0</v>
      </c>
      <c r="L12" s="9" t="str">
        <f t="shared" si="3"/>
        <v xml:space="preserve"> </v>
      </c>
      <c r="M12" s="2" t="str">
        <f>IF(U12=2,K12,IF(W12=2,K12-SUM(M$8:M11),IF(X12=2,K12-SUM(M$8:M11),IF(X11=2,1-SUM(M$8:M11)," "))))</f>
        <v xml:space="preserve"> </v>
      </c>
      <c r="N12" s="1" t="str">
        <f t="shared" si="4"/>
        <v xml:space="preserve"> </v>
      </c>
      <c r="P12" s="3" t="str">
        <f>IF(O12="Plus",$K12,IF(O12="Basis",$K12-SUM(P$8:P11),IF(O12="Breedte",$K12-SUM(P$8:P11),IF(O11="Breedte",1-SUM(P$8:P11)," "))))</f>
        <v xml:space="preserve"> </v>
      </c>
      <c r="Q12" s="57" t="str">
        <f t="shared" si="19"/>
        <v/>
      </c>
      <c r="R12" s="179">
        <f t="shared" si="20"/>
        <v>230</v>
      </c>
      <c r="S12" s="12">
        <f t="shared" si="5"/>
        <v>266</v>
      </c>
      <c r="T12" s="18">
        <f t="shared" si="6"/>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7"/>
        <v>1</v>
      </c>
      <c r="Z12" s="12">
        <f t="shared" si="8"/>
        <v>1</v>
      </c>
      <c r="AA12" s="12">
        <f t="shared" si="9"/>
        <v>1</v>
      </c>
      <c r="AB12" s="12">
        <f t="shared" si="10"/>
        <v>1</v>
      </c>
      <c r="AD12" s="12">
        <f t="shared" si="11"/>
        <v>266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4"/>
        <v>1</v>
      </c>
      <c r="AL12" s="12">
        <f t="shared" si="15"/>
        <v>1</v>
      </c>
      <c r="AM12" s="12">
        <f t="shared" si="16"/>
        <v>1</v>
      </c>
      <c r="AQ12" s="49" t="s">
        <v>29</v>
      </c>
      <c r="AR12" s="50">
        <v>0.2</v>
      </c>
      <c r="AS12" s="144">
        <f>IF($U5=0,0,VLOOKUP("V",$G:$S,13,FALSE))</f>
        <v>0</v>
      </c>
      <c r="AT12" s="144">
        <f>AU12*AT$14</f>
        <v>0</v>
      </c>
      <c r="AU12" s="145">
        <f>AV12-AV11</f>
        <v>0</v>
      </c>
      <c r="AV12" s="145">
        <f>IF($U5=0,0,VLOOKUP("V",$G:$S,5,FALSE))</f>
        <v>0</v>
      </c>
      <c r="AW12" s="45"/>
    </row>
    <row r="13" spans="1:54" ht="12" customHeight="1" x14ac:dyDescent="0.25">
      <c r="A13" s="5">
        <f t="shared" si="0"/>
        <v>0</v>
      </c>
      <c r="B13" s="5">
        <f t="shared" si="1"/>
        <v>0</v>
      </c>
      <c r="C13" s="14">
        <f t="shared" si="17"/>
        <v>265</v>
      </c>
      <c r="F13" s="241">
        <f>VLOOKUP(C13,Blad1!$A:$G,7,0)</f>
        <v>229</v>
      </c>
      <c r="G13" s="67" t="str">
        <f t="shared" si="18"/>
        <v/>
      </c>
      <c r="H13" s="4" t="str">
        <f>IF(G13="I",$K13,IF(G13="II",$K13-SUM(H$8:H12),IF(G13="III",$K13-SUM(H$8:H12),IF(G13="IV",$K13-SUM(H$8:H12),IF(G13="V",1-SUM(H$8:H12)," ")))))</f>
        <v xml:space="preserve"> </v>
      </c>
      <c r="I13" s="68" t="str">
        <f t="shared" si="2"/>
        <v/>
      </c>
      <c r="J13" s="43" t="str">
        <f>IF(I13="A",$K13,IF(I13="B",$K13-SUM(J$8:J12),IF(I13="C",$K13-SUM(J$8:J12),IF(I13="D",$K13-SUM(J$8:J12),IF(I13="E",1-SUM(J$8:J12)," ")))))</f>
        <v xml:space="preserve"> </v>
      </c>
      <c r="K13" s="1">
        <f>IF(C$4=0,0,(SUM(D$8:D13)/C$4))</f>
        <v>0</v>
      </c>
      <c r="L13" s="9" t="str">
        <f t="shared" si="3"/>
        <v xml:space="preserve"> </v>
      </c>
      <c r="M13" s="2" t="str">
        <f>IF(U13=2,K13,IF(W13=2,K13-SUM(M$8:M12),IF(X13=2,K13-SUM(M$8:M12),IF(X12=2,1-SUM(M$8:M12)," "))))</f>
        <v xml:space="preserve"> </v>
      </c>
      <c r="N13" s="1" t="str">
        <f t="shared" si="4"/>
        <v xml:space="preserve"> </v>
      </c>
      <c r="P13" s="3" t="str">
        <f>IF(O13="Plus",$K13,IF(O13="Basis",$K13-SUM(P$8:P12),IF(O13="Breedte",$K13-SUM(P$8:P12),IF(O12="Breedte",1-SUM(P$8:P12)," "))))</f>
        <v xml:space="preserve"> </v>
      </c>
      <c r="Q13" s="57" t="str">
        <f t="shared" si="19"/>
        <v/>
      </c>
      <c r="R13" s="179">
        <f t="shared" si="20"/>
        <v>229</v>
      </c>
      <c r="S13" s="12">
        <f t="shared" si="5"/>
        <v>265</v>
      </c>
      <c r="T13" s="18">
        <f t="shared" si="6"/>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7"/>
        <v>1</v>
      </c>
      <c r="Z13" s="12">
        <f t="shared" si="8"/>
        <v>1</v>
      </c>
      <c r="AA13" s="12">
        <f t="shared" si="9"/>
        <v>1</v>
      </c>
      <c r="AB13" s="12">
        <f t="shared" si="10"/>
        <v>1</v>
      </c>
      <c r="AD13" s="12">
        <f t="shared" si="11"/>
        <v>265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4"/>
        <v>1</v>
      </c>
      <c r="AL13" s="12">
        <f t="shared" si="15"/>
        <v>1</v>
      </c>
      <c r="AM13" s="12">
        <f t="shared" si="16"/>
        <v>1</v>
      </c>
      <c r="AQ13" s="49"/>
      <c r="AR13" s="50"/>
      <c r="AS13" s="144"/>
      <c r="AT13" s="144"/>
      <c r="AU13" s="145"/>
      <c r="AV13" s="145">
        <f>IF(SUM(AT10:AT12)&lt;AT14,1,0)</f>
        <v>0</v>
      </c>
      <c r="AW13" s="45"/>
    </row>
    <row r="14" spans="1:54" ht="12" customHeight="1" thickBot="1" x14ac:dyDescent="0.3">
      <c r="A14" s="5">
        <f t="shared" si="0"/>
        <v>0</v>
      </c>
      <c r="B14" s="5">
        <f t="shared" si="1"/>
        <v>0</v>
      </c>
      <c r="C14" s="14">
        <f t="shared" si="17"/>
        <v>264</v>
      </c>
      <c r="F14" s="241">
        <f>VLOOKUP(C14,Blad1!$A:$G,7,0)</f>
        <v>229</v>
      </c>
      <c r="G14" s="67" t="str">
        <f t="shared" si="18"/>
        <v/>
      </c>
      <c r="H14" s="4" t="str">
        <f>IF(G14="I",$K14,IF(G14="II",$K14-SUM(H$8:H13),IF(G14="III",$K14-SUM(H$8:H13),IF(G14="IV",$K14-SUM(H$8:H13),IF(G14="V",1-SUM(H$8:H13)," ")))))</f>
        <v xml:space="preserve"> </v>
      </c>
      <c r="I14" s="68" t="str">
        <f t="shared" si="2"/>
        <v/>
      </c>
      <c r="J14" s="43" t="str">
        <f>IF(I14="A",$K14,IF(I14="B",$K14-SUM(J$8:J13),IF(I14="C",$K14-SUM(J$8:J13),IF(I14="D",$K14-SUM(J$8:J13),IF(I14="E",1-SUM(J$8:J13)," ")))))</f>
        <v xml:space="preserve"> </v>
      </c>
      <c r="K14" s="1">
        <f>IF(C$4=0,0,(SUM(D$8:D14)/C$4))</f>
        <v>0</v>
      </c>
      <c r="L14" s="9" t="str">
        <f t="shared" si="3"/>
        <v xml:space="preserve"> </v>
      </c>
      <c r="M14" s="2" t="str">
        <f>IF(U14=2,K14,IF(W14=2,K14-SUM(M$8:M13),IF(X14=2,K14-SUM(M$8:M13),IF(X13=2,1-SUM(M$8:M13)," "))))</f>
        <v xml:space="preserve"> </v>
      </c>
      <c r="N14" s="1" t="str">
        <f t="shared" si="4"/>
        <v xml:space="preserve"> </v>
      </c>
      <c r="P14" s="3" t="str">
        <f>IF(O14="Plus",$K14,IF(O14="Basis",$K14-SUM(P$8:P13),IF(O14="Breedte",$K14-SUM(P$8:P13),IF(O13="Breedte",1-SUM(P$8:P13)," "))))</f>
        <v xml:space="preserve"> </v>
      </c>
      <c r="Q14" s="57" t="str">
        <f t="shared" si="19"/>
        <v/>
      </c>
      <c r="R14" s="179">
        <f t="shared" si="20"/>
        <v>229</v>
      </c>
      <c r="S14" s="12">
        <f t="shared" si="5"/>
        <v>264</v>
      </c>
      <c r="T14" s="18">
        <f t="shared" si="6"/>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7"/>
        <v>1</v>
      </c>
      <c r="Z14" s="12">
        <f t="shared" si="8"/>
        <v>1</v>
      </c>
      <c r="AA14" s="12">
        <f t="shared" si="9"/>
        <v>1</v>
      </c>
      <c r="AB14" s="12">
        <f t="shared" si="10"/>
        <v>1</v>
      </c>
      <c r="AD14" s="12">
        <f t="shared" si="11"/>
        <v>264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4"/>
        <v>1</v>
      </c>
      <c r="AL14" s="12">
        <f t="shared" si="15"/>
        <v>1</v>
      </c>
      <c r="AM14" s="12">
        <f t="shared" si="16"/>
        <v>1</v>
      </c>
      <c r="AQ14" s="34"/>
      <c r="AR14" s="35"/>
      <c r="AS14" s="146"/>
      <c r="AT14" s="147">
        <f>$C$4</f>
        <v>0</v>
      </c>
      <c r="AU14" s="146"/>
      <c r="AV14" s="146"/>
      <c r="AW14" s="45"/>
    </row>
    <row r="15" spans="1:54" ht="12" customHeight="1" thickTop="1" thickBot="1" x14ac:dyDescent="0.3">
      <c r="A15" s="5">
        <f t="shared" si="0"/>
        <v>0</v>
      </c>
      <c r="B15" s="5">
        <f t="shared" si="1"/>
        <v>0</v>
      </c>
      <c r="C15" s="14">
        <f t="shared" si="17"/>
        <v>263</v>
      </c>
      <c r="E15" s="56"/>
      <c r="F15" s="241">
        <f>VLOOKUP(C15,Blad1!$A:$G,7,0)</f>
        <v>228</v>
      </c>
      <c r="G15" s="67" t="str">
        <f t="shared" si="18"/>
        <v/>
      </c>
      <c r="H15" s="4" t="str">
        <f>IF(G15="I",$K15,IF(G15="II",$K15-SUM(H$8:H14),IF(G15="III",$K15-SUM(H$8:H14),IF(G15="IV",$K15-SUM(H$8:H14),IF(G15="V",1-SUM(H$8:H14)," ")))))</f>
        <v xml:space="preserve"> </v>
      </c>
      <c r="I15" s="68" t="str">
        <f t="shared" si="2"/>
        <v/>
      </c>
      <c r="J15" s="43" t="str">
        <f>IF(I15="A",$K15,IF(I15="B",$K15-SUM(J$8:J14),IF(I15="C",$K15-SUM(J$8:J14),IF(I15="D",$K15-SUM(J$8:J14),IF(I15="E",1-SUM(J$8:J14)," ")))))</f>
        <v xml:space="preserve"> </v>
      </c>
      <c r="K15" s="1">
        <f>IF(C$4=0,0,(SUM(D$8:D15)/C$4))</f>
        <v>0</v>
      </c>
      <c r="L15" s="9" t="str">
        <f t="shared" si="3"/>
        <v xml:space="preserve"> </v>
      </c>
      <c r="M15" s="2" t="str">
        <f>IF(U15=2,K15,IF(W15=2,K15-SUM(M$8:M14),IF(X15=2,K15-SUM(M$8:M14),IF(X14=2,1-SUM(M$8:M14)," "))))</f>
        <v xml:space="preserve"> </v>
      </c>
      <c r="N15" s="1" t="str">
        <f t="shared" si="4"/>
        <v xml:space="preserve"> </v>
      </c>
      <c r="P15" s="3" t="str">
        <f>IF(O15="Plus",$K15,IF(O15="Basis",$K15-SUM(P$8:P14),IF(O15="Breedte",$K15-SUM(P$8:P14),IF(O14="Breedte",1-SUM(P$8:P14)," "))))</f>
        <v xml:space="preserve"> </v>
      </c>
      <c r="Q15" s="57" t="str">
        <f t="shared" si="19"/>
        <v/>
      </c>
      <c r="R15" s="179">
        <f t="shared" si="20"/>
        <v>228</v>
      </c>
      <c r="S15" s="12">
        <f t="shared" si="5"/>
        <v>263</v>
      </c>
      <c r="T15" s="18">
        <f t="shared" si="6"/>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7"/>
        <v>1</v>
      </c>
      <c r="Z15" s="12">
        <f t="shared" si="8"/>
        <v>1</v>
      </c>
      <c r="AA15" s="12">
        <f t="shared" si="9"/>
        <v>1</v>
      </c>
      <c r="AB15" s="12">
        <f t="shared" si="10"/>
        <v>1</v>
      </c>
      <c r="AD15" s="12">
        <f t="shared" si="11"/>
        <v>263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4"/>
        <v>1</v>
      </c>
      <c r="AL15" s="12">
        <f t="shared" si="15"/>
        <v>1</v>
      </c>
      <c r="AM15" s="12">
        <f t="shared" si="16"/>
        <v>1</v>
      </c>
      <c r="AV15" s="129"/>
      <c r="AW15" s="135"/>
      <c r="AX15" s="135"/>
    </row>
    <row r="16" spans="1:54" ht="12" customHeight="1" thickTop="1" thickBot="1" x14ac:dyDescent="0.3">
      <c r="A16" s="5">
        <f t="shared" si="0"/>
        <v>0</v>
      </c>
      <c r="B16" s="5">
        <f t="shared" si="1"/>
        <v>0</v>
      </c>
      <c r="C16" s="14">
        <f t="shared" si="17"/>
        <v>262</v>
      </c>
      <c r="F16" s="241">
        <f>VLOOKUP(C16,Blad1!$A:$G,7,0)</f>
        <v>227</v>
      </c>
      <c r="G16" s="67" t="str">
        <f t="shared" si="18"/>
        <v/>
      </c>
      <c r="H16" s="4" t="str">
        <f>IF(G16="I",$K16,IF(G16="II",$K16-SUM(H$8:H15),IF(G16="III",$K16-SUM(H$8:H15),IF(G16="IV",$K16-SUM(H$8:H15),IF(G16="V",1-SUM(H$8:H15)," ")))))</f>
        <v xml:space="preserve"> </v>
      </c>
      <c r="I16" s="68" t="str">
        <f t="shared" si="2"/>
        <v/>
      </c>
      <c r="J16" s="43" t="str">
        <f>IF(I16="A",$K16,IF(I16="B",$K16-SUM(J$8:J15),IF(I16="C",$K16-SUM(J$8:J15),IF(I16="D",$K16-SUM(J$8:J15),IF(I16="E",1-SUM(J$8:J15)," ")))))</f>
        <v xml:space="preserve"> </v>
      </c>
      <c r="K16" s="1">
        <f>IF(C$4=0,0,(SUM(D$8:D16)/C$4))</f>
        <v>0</v>
      </c>
      <c r="L16" s="9" t="str">
        <f t="shared" si="3"/>
        <v xml:space="preserve"> </v>
      </c>
      <c r="M16" s="2" t="str">
        <f>IF(U16=2,K16,IF(W16=2,K16-SUM(M$8:M15),IF(X16=2,K16-SUM(M$8:M15),IF(X15=2,1-SUM(M$8:M15)," "))))</f>
        <v xml:space="preserve"> </v>
      </c>
      <c r="N16" s="1" t="str">
        <f t="shared" si="4"/>
        <v xml:space="preserve"> </v>
      </c>
      <c r="P16" s="3" t="str">
        <f>IF(O16="Plus",$K16,IF(O16="Basis",$K16-SUM(P$8:P15),IF(O16="Breedte",$K16-SUM(P$8:P15),IF(O15="Breedte",1-SUM(P$8:P15)," "))))</f>
        <v xml:space="preserve"> </v>
      </c>
      <c r="Q16" s="57" t="str">
        <f t="shared" si="19"/>
        <v/>
      </c>
      <c r="R16" s="179">
        <f t="shared" si="20"/>
        <v>227</v>
      </c>
      <c r="S16" s="12">
        <f t="shared" si="5"/>
        <v>262</v>
      </c>
      <c r="T16" s="18">
        <f t="shared" si="6"/>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7"/>
        <v>1</v>
      </c>
      <c r="Z16" s="12">
        <f t="shared" si="8"/>
        <v>1</v>
      </c>
      <c r="AA16" s="12">
        <f t="shared" si="9"/>
        <v>1</v>
      </c>
      <c r="AB16" s="12">
        <f t="shared" si="10"/>
        <v>1</v>
      </c>
      <c r="AD16" s="12">
        <f t="shared" si="11"/>
        <v>262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4"/>
        <v>1</v>
      </c>
      <c r="AL16" s="12">
        <f t="shared" si="15"/>
        <v>1</v>
      </c>
      <c r="AM16" s="12">
        <f t="shared" si="16"/>
        <v>1</v>
      </c>
      <c r="AP16" s="44"/>
      <c r="AQ16" s="27" t="s">
        <v>6</v>
      </c>
      <c r="AR16" s="28"/>
      <c r="AS16" s="28" t="s">
        <v>8</v>
      </c>
      <c r="AT16" s="28"/>
      <c r="AU16" s="28"/>
      <c r="AV16" s="51"/>
      <c r="AW16" s="140"/>
      <c r="AX16" s="131"/>
      <c r="AY16" s="28" t="s">
        <v>9</v>
      </c>
      <c r="AZ16" s="28"/>
      <c r="BA16" s="28"/>
      <c r="BB16" s="29"/>
    </row>
    <row r="17" spans="1:55" ht="12" customHeight="1" thickTop="1" x14ac:dyDescent="0.25">
      <c r="A17" s="5">
        <f t="shared" si="0"/>
        <v>0</v>
      </c>
      <c r="B17" s="5">
        <f t="shared" si="1"/>
        <v>0</v>
      </c>
      <c r="C17" s="14">
        <f t="shared" si="17"/>
        <v>261</v>
      </c>
      <c r="F17" s="241">
        <f>VLOOKUP(C17,Blad1!$A:$G,7,0)</f>
        <v>227</v>
      </c>
      <c r="G17" s="67" t="str">
        <f t="shared" si="18"/>
        <v/>
      </c>
      <c r="H17" s="4" t="str">
        <f>IF(G17="I",$K17,IF(G17="II",$K17-SUM(H$8:H16),IF(G17="III",$K17-SUM(H$8:H16),IF(G17="IV",$K17-SUM(H$8:H16),IF(G17="V",1-SUM(H$8:H16)," ")))))</f>
        <v xml:space="preserve"> </v>
      </c>
      <c r="I17" s="68" t="str">
        <f t="shared" si="2"/>
        <v/>
      </c>
      <c r="J17" s="43" t="str">
        <f>IF(I17="A",$K17,IF(I17="B",$K17-SUM(J$8:J16),IF(I17="C",$K17-SUM(J$8:J16),IF(I17="D",$K17-SUM(J$8:J16),IF(I17="E",1-SUM(J$8:J16)," ")))))</f>
        <v xml:space="preserve"> </v>
      </c>
      <c r="K17" s="1">
        <f>IF(C$4=0,0,(SUM(D$8:D17)/C$4))</f>
        <v>0</v>
      </c>
      <c r="L17" s="9" t="str">
        <f t="shared" si="3"/>
        <v xml:space="preserve"> </v>
      </c>
      <c r="M17" s="2" t="str">
        <f>IF(U17=2,K17,IF(W17=2,K17-SUM(M$8:M16),IF(X17=2,K17-SUM(M$8:M16),IF(X16=2,1-SUM(M$8:M16)," "))))</f>
        <v xml:space="preserve"> </v>
      </c>
      <c r="N17" s="1" t="str">
        <f t="shared" si="4"/>
        <v xml:space="preserve"> </v>
      </c>
      <c r="P17" s="3" t="str">
        <f>IF(O17="Plus",$K17,IF(O17="Basis",$K17-SUM(P$8:P16),IF(O17="Breedte",$K17-SUM(P$8:P16),IF(O16="Breedte",1-SUM(P$8:P16)," "))))</f>
        <v xml:space="preserve"> </v>
      </c>
      <c r="Q17" s="57" t="str">
        <f t="shared" si="19"/>
        <v/>
      </c>
      <c r="R17" s="179">
        <f t="shared" si="20"/>
        <v>227</v>
      </c>
      <c r="S17" s="12">
        <f t="shared" si="5"/>
        <v>261</v>
      </c>
      <c r="T17" s="18">
        <f t="shared" si="6"/>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7"/>
        <v>1</v>
      </c>
      <c r="Z17" s="12">
        <f t="shared" si="8"/>
        <v>1</v>
      </c>
      <c r="AA17" s="12">
        <f t="shared" si="9"/>
        <v>1</v>
      </c>
      <c r="AB17" s="12">
        <f t="shared" si="10"/>
        <v>1</v>
      </c>
      <c r="AD17" s="12">
        <f t="shared" si="11"/>
        <v>261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4"/>
        <v>1</v>
      </c>
      <c r="AL17" s="12">
        <f t="shared" si="15"/>
        <v>1</v>
      </c>
      <c r="AM17" s="12">
        <f t="shared" si="16"/>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3">
      <c r="A18" s="5">
        <f t="shared" si="0"/>
        <v>0</v>
      </c>
      <c r="B18" s="5">
        <f t="shared" si="1"/>
        <v>0</v>
      </c>
      <c r="C18" s="14">
        <f t="shared" si="17"/>
        <v>260</v>
      </c>
      <c r="F18" s="241">
        <f>VLOOKUP(C18,Blad1!$A:$G,7,0)</f>
        <v>226</v>
      </c>
      <c r="G18" s="67" t="str">
        <f t="shared" si="18"/>
        <v/>
      </c>
      <c r="H18" s="4" t="str">
        <f>IF(G18="I",$K18,IF(G18="II",$K18-SUM(H$8:H17),IF(G18="III",$K18-SUM(H$8:H17),IF(G18="IV",$K18-SUM(H$8:H17),IF(G18="V",1-SUM(H$8:H17)," ")))))</f>
        <v xml:space="preserve"> </v>
      </c>
      <c r="I18" s="68" t="str">
        <f t="shared" si="2"/>
        <v/>
      </c>
      <c r="J18" s="43" t="str">
        <f>IF(I18="A",$K18,IF(I18="B",$K18-SUM(J$8:J17),IF(I18="C",$K18-SUM(J$8:J17),IF(I18="D",$K18-SUM(J$8:J17),IF(I18="E",1-SUM(J$8:J17)," ")))))</f>
        <v xml:space="preserve"> </v>
      </c>
      <c r="K18" s="1">
        <f>IF(C$4=0,0,(SUM(D$8:D18)/C$4))</f>
        <v>0</v>
      </c>
      <c r="L18" s="9" t="str">
        <f t="shared" si="3"/>
        <v xml:space="preserve"> </v>
      </c>
      <c r="M18" s="2" t="str">
        <f>IF(U18=2,K18,IF(W18=2,K18-SUM(M$8:M17),IF(X18=2,K18-SUM(M$8:M17),IF(X17=2,1-SUM(M$8:M17)," "))))</f>
        <v xml:space="preserve"> </v>
      </c>
      <c r="N18" s="1" t="str">
        <f t="shared" si="4"/>
        <v xml:space="preserve"> </v>
      </c>
      <c r="P18" s="3" t="str">
        <f>IF(O18="Plus",$K18,IF(O18="Basis",$K18-SUM(P$8:P17),IF(O18="Breedte",$K18-SUM(P$8:P17),IF(O17="Breedte",1-SUM(P$8:P17)," "))))</f>
        <v xml:space="preserve"> </v>
      </c>
      <c r="Q18" s="57" t="str">
        <f t="shared" si="19"/>
        <v/>
      </c>
      <c r="R18" s="179">
        <f t="shared" si="20"/>
        <v>226</v>
      </c>
      <c r="S18" s="12">
        <f t="shared" si="5"/>
        <v>260</v>
      </c>
      <c r="T18" s="18">
        <f t="shared" si="6"/>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7"/>
        <v>1</v>
      </c>
      <c r="Z18" s="12">
        <f t="shared" si="8"/>
        <v>1</v>
      </c>
      <c r="AA18" s="12">
        <f t="shared" si="9"/>
        <v>1</v>
      </c>
      <c r="AB18" s="12">
        <f t="shared" si="10"/>
        <v>1</v>
      </c>
      <c r="AD18" s="12">
        <f t="shared" si="11"/>
        <v>260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4"/>
        <v>1</v>
      </c>
      <c r="AL18" s="12">
        <f t="shared" si="15"/>
        <v>1</v>
      </c>
      <c r="AM18" s="12">
        <f t="shared" si="16"/>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7"/>
        <v>259</v>
      </c>
      <c r="F19" s="241">
        <f>VLOOKUP(C19,Blad1!$A:$G,7,0)</f>
        <v>226</v>
      </c>
      <c r="G19" s="67" t="str">
        <f t="shared" si="18"/>
        <v/>
      </c>
      <c r="H19" s="4" t="str">
        <f>IF(G19="I",$K19,IF(G19="II",$K19-SUM(H$8:H18),IF(G19="III",$K19-SUM(H$8:H18),IF(G19="IV",$K19-SUM(H$8:H18),IF(G19="V",1-SUM(H$8:H18)," ")))))</f>
        <v xml:space="preserve"> </v>
      </c>
      <c r="I19" s="68" t="str">
        <f t="shared" si="2"/>
        <v/>
      </c>
      <c r="J19" s="43" t="str">
        <f>IF(I19="A",$K19,IF(I19="B",$K19-SUM(J$8:J18),IF(I19="C",$K19-SUM(J$8:J18),IF(I19="D",$K19-SUM(J$8:J18),IF(I19="E",1-SUM(J$8:J18)," ")))))</f>
        <v xml:space="preserve"> </v>
      </c>
      <c r="K19" s="1">
        <f>IF(C$4=0,0,(SUM(D$8:D19)/C$4))</f>
        <v>0</v>
      </c>
      <c r="L19" s="9" t="str">
        <f t="shared" si="3"/>
        <v xml:space="preserve"> </v>
      </c>
      <c r="M19" s="2" t="str">
        <f>IF(U19=2,K19,IF(W19=2,K19-SUM(M$8:M18),IF(X19=2,K19-SUM(M$8:M18),IF(X18=2,1-SUM(M$8:M18)," "))))</f>
        <v xml:space="preserve"> </v>
      </c>
      <c r="N19" s="1" t="str">
        <f t="shared" si="4"/>
        <v xml:space="preserve"> </v>
      </c>
      <c r="P19" s="3" t="str">
        <f>IF(O19="Plus",$K19,IF(O19="Basis",$K19-SUM(P$8:P18),IF(O19="Breedte",$K19-SUM(P$8:P18),IF(O18="Breedte",1-SUM(P$8:P18)," "))))</f>
        <v xml:space="preserve"> </v>
      </c>
      <c r="Q19" s="57" t="str">
        <f t="shared" si="19"/>
        <v/>
      </c>
      <c r="R19" s="179">
        <f t="shared" si="20"/>
        <v>226</v>
      </c>
      <c r="S19" s="12">
        <f t="shared" si="5"/>
        <v>259</v>
      </c>
      <c r="T19" s="18">
        <f t="shared" si="6"/>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7"/>
        <v>1</v>
      </c>
      <c r="Z19" s="12">
        <f t="shared" si="8"/>
        <v>1</v>
      </c>
      <c r="AA19" s="12">
        <f t="shared" si="9"/>
        <v>1</v>
      </c>
      <c r="AB19" s="12">
        <f t="shared" si="10"/>
        <v>1</v>
      </c>
      <c r="AD19" s="12">
        <f t="shared" si="11"/>
        <v>259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4"/>
        <v>1</v>
      </c>
      <c r="AL19" s="12">
        <f t="shared" si="15"/>
        <v>1</v>
      </c>
      <c r="AM19" s="12">
        <f t="shared" si="16"/>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7"/>
        <v>258</v>
      </c>
      <c r="F20" s="241">
        <f>VLOOKUP(C20,Blad1!$A:$G,7,0)</f>
        <v>225</v>
      </c>
      <c r="G20" s="67" t="str">
        <f t="shared" si="18"/>
        <v/>
      </c>
      <c r="H20" s="4" t="str">
        <f>IF(G20="I",$K20,IF(G20="II",$K20-SUM(H$8:H19),IF(G20="III",$K20-SUM(H$8:H19),IF(G20="IV",$K20-SUM(H$8:H19),IF(G20="V",1-SUM(H$8:H19)," ")))))</f>
        <v xml:space="preserve"> </v>
      </c>
      <c r="I20" s="68" t="str">
        <f t="shared" si="2"/>
        <v/>
      </c>
      <c r="J20" s="43" t="str">
        <f>IF(I20="A",$K20,IF(I20="B",$K20-SUM(J$8:J19),IF(I20="C",$K20-SUM(J$8:J19),IF(I20="D",$K20-SUM(J$8:J19),IF(I20="E",1-SUM(J$8:J19)," ")))))</f>
        <v xml:space="preserve"> </v>
      </c>
      <c r="K20" s="1">
        <f>IF(C$4=0,0,(SUM(D$8:D20)/C$4))</f>
        <v>0</v>
      </c>
      <c r="L20" s="9" t="str">
        <f t="shared" si="3"/>
        <v xml:space="preserve"> </v>
      </c>
      <c r="M20" s="2" t="str">
        <f>IF(U20=2,K20,IF(W20=2,K20-SUM(M$8:M19),IF(X20=2,K20-SUM(M$8:M19),IF(X19=2,1-SUM(M$8:M19)," "))))</f>
        <v xml:space="preserve"> </v>
      </c>
      <c r="N20" s="1" t="str">
        <f t="shared" si="4"/>
        <v xml:space="preserve"> </v>
      </c>
      <c r="P20" s="3" t="str">
        <f>IF(O20="Plus",$K20,IF(O20="Basis",$K20-SUM(P$8:P19),IF(O20="Breedte",$K20-SUM(P$8:P19),IF(O19="Breedte",1-SUM(P$8:P19)," "))))</f>
        <v xml:space="preserve"> </v>
      </c>
      <c r="Q20" s="57" t="str">
        <f t="shared" si="19"/>
        <v/>
      </c>
      <c r="R20" s="179">
        <f t="shared" si="20"/>
        <v>225</v>
      </c>
      <c r="S20" s="12">
        <f t="shared" si="5"/>
        <v>258</v>
      </c>
      <c r="T20" s="18">
        <f t="shared" si="6"/>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7"/>
        <v>1</v>
      </c>
      <c r="Z20" s="12">
        <f t="shared" si="8"/>
        <v>1</v>
      </c>
      <c r="AA20" s="12">
        <f t="shared" si="9"/>
        <v>1</v>
      </c>
      <c r="AB20" s="12">
        <f t="shared" si="10"/>
        <v>1</v>
      </c>
      <c r="AD20" s="12">
        <f t="shared" si="11"/>
        <v>258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4"/>
        <v>1</v>
      </c>
      <c r="AL20" s="12">
        <f t="shared" si="15"/>
        <v>1</v>
      </c>
      <c r="AM20" s="12">
        <f t="shared" si="16"/>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7"/>
        <v>257</v>
      </c>
      <c r="E21" s="56"/>
      <c r="F21" s="241">
        <f>VLOOKUP(C21,Blad1!$A:$G,7,0)</f>
        <v>225</v>
      </c>
      <c r="G21" s="67" t="str">
        <f t="shared" si="18"/>
        <v/>
      </c>
      <c r="H21" s="4" t="str">
        <f>IF(G21="I",$K21,IF(G21="II",$K21-SUM(H$8:H20),IF(G21="III",$K21-SUM(H$8:H20),IF(G21="IV",$K21-SUM(H$8:H20),IF(G21="V",1-SUM(H$8:H20)," ")))))</f>
        <v xml:space="preserve"> </v>
      </c>
      <c r="I21" s="68" t="str">
        <f t="shared" si="2"/>
        <v/>
      </c>
      <c r="J21" s="43" t="str">
        <f>IF(I21="A",$K21,IF(I21="B",$K21-SUM(J$8:J20),IF(I21="C",$K21-SUM(J$8:J20),IF(I21="D",$K21-SUM(J$8:J20),IF(I21="E",1-SUM(J$8:J20)," ")))))</f>
        <v xml:space="preserve"> </v>
      </c>
      <c r="K21" s="1">
        <f>IF(C$4=0,0,(SUM(D$8:D21)/C$4))</f>
        <v>0</v>
      </c>
      <c r="L21" s="9" t="str">
        <f t="shared" si="3"/>
        <v xml:space="preserve"> </v>
      </c>
      <c r="M21" s="2" t="str">
        <f>IF(U21=2,K21,IF(W21=2,K21-SUM(M$8:M20),IF(X21=2,K21-SUM(M$8:M20),IF(X20=2,1-SUM(M$8:M20)," "))))</f>
        <v xml:space="preserve"> </v>
      </c>
      <c r="N21" s="1" t="str">
        <f t="shared" si="4"/>
        <v xml:space="preserve"> </v>
      </c>
      <c r="P21" s="3" t="str">
        <f>IF(O21="Plus",$K21,IF(O21="Basis",$K21-SUM(P$8:P20),IF(O21="Breedte",$K21-SUM(P$8:P20),IF(O20="Breedte",1-SUM(P$8:P20)," "))))</f>
        <v xml:space="preserve"> </v>
      </c>
      <c r="Q21" s="57" t="str">
        <f t="shared" si="19"/>
        <v/>
      </c>
      <c r="R21" s="179">
        <f t="shared" si="20"/>
        <v>225</v>
      </c>
      <c r="S21" s="12">
        <f t="shared" si="5"/>
        <v>257</v>
      </c>
      <c r="T21" s="18">
        <f t="shared" si="6"/>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7"/>
        <v>1</v>
      </c>
      <c r="Z21" s="12">
        <f t="shared" si="8"/>
        <v>1</v>
      </c>
      <c r="AA21" s="12">
        <f t="shared" si="9"/>
        <v>1</v>
      </c>
      <c r="AB21" s="12">
        <f t="shared" si="10"/>
        <v>1</v>
      </c>
      <c r="AD21" s="12">
        <f t="shared" si="11"/>
        <v>257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4"/>
        <v>1</v>
      </c>
      <c r="AL21" s="12">
        <f t="shared" si="15"/>
        <v>1</v>
      </c>
      <c r="AM21" s="12">
        <f t="shared" si="16"/>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3">
      <c r="A22" s="5">
        <f t="shared" si="0"/>
        <v>0</v>
      </c>
      <c r="B22" s="5">
        <f t="shared" si="1"/>
        <v>0</v>
      </c>
      <c r="C22" s="14">
        <f t="shared" si="17"/>
        <v>256</v>
      </c>
      <c r="F22" s="241">
        <f>VLOOKUP(C22,Blad1!$A:$G,7,0)</f>
        <v>224</v>
      </c>
      <c r="G22" s="67" t="str">
        <f t="shared" si="18"/>
        <v/>
      </c>
      <c r="H22" s="4" t="str">
        <f>IF(G22="I",$K22,IF(G22="II",$K22-SUM(H$8:H21),IF(G22="III",$K22-SUM(H$8:H21),IF(G22="IV",$K22-SUM(H$8:H21),IF(G22="V",1-SUM(H$8:H21)," ")))))</f>
        <v xml:space="preserve"> </v>
      </c>
      <c r="I22" s="68" t="str">
        <f t="shared" si="2"/>
        <v/>
      </c>
      <c r="J22" s="43" t="str">
        <f>IF(I22="A",$K22,IF(I22="B",$K22-SUM(J$8:J21),IF(I22="C",$K22-SUM(J$8:J21),IF(I22="D",$K22-SUM(J$8:J21),IF(I22="E",1-SUM(J$8:J21)," ")))))</f>
        <v xml:space="preserve"> </v>
      </c>
      <c r="K22" s="1">
        <f>IF(C$4=0,0,(SUM(D$8:D22)/C$4))</f>
        <v>0</v>
      </c>
      <c r="L22" s="9" t="str">
        <f t="shared" si="3"/>
        <v xml:space="preserve"> </v>
      </c>
      <c r="M22" s="2" t="str">
        <f>IF(U22=2,K22,IF(W22=2,K22-SUM(M$8:M21),IF(X22=2,K22-SUM(M$8:M21),IF(X21=2,1-SUM(M$8:M21)," "))))</f>
        <v xml:space="preserve"> </v>
      </c>
      <c r="N22" s="1" t="str">
        <f t="shared" si="4"/>
        <v xml:space="preserve"> </v>
      </c>
      <c r="P22" s="3" t="str">
        <f>IF(O22="Plus",$K22,IF(O22="Basis",$K22-SUM(P$8:P21),IF(O22="Breedte",$K22-SUM(P$8:P21),IF(O21="Breedte",1-SUM(P$8:P21)," "))))</f>
        <v xml:space="preserve"> </v>
      </c>
      <c r="Q22" s="57" t="str">
        <f t="shared" si="19"/>
        <v/>
      </c>
      <c r="R22" s="179">
        <f t="shared" si="20"/>
        <v>224</v>
      </c>
      <c r="S22" s="12">
        <f t="shared" si="5"/>
        <v>256</v>
      </c>
      <c r="T22" s="18">
        <f t="shared" si="6"/>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7"/>
        <v>1</v>
      </c>
      <c r="Z22" s="12">
        <f t="shared" si="8"/>
        <v>1</v>
      </c>
      <c r="AA22" s="12">
        <f t="shared" si="9"/>
        <v>1</v>
      </c>
      <c r="AB22" s="12">
        <f t="shared" si="10"/>
        <v>1</v>
      </c>
      <c r="AD22" s="12">
        <f t="shared" si="11"/>
        <v>256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4"/>
        <v>1</v>
      </c>
      <c r="AL22" s="12">
        <f t="shared" si="15"/>
        <v>1</v>
      </c>
      <c r="AM22" s="12">
        <f t="shared" si="16"/>
        <v>1</v>
      </c>
      <c r="AP22" s="44"/>
      <c r="AQ22" s="52"/>
      <c r="AR22" s="53"/>
      <c r="AS22" s="36"/>
      <c r="AT22" s="142">
        <f>$C$4</f>
        <v>0</v>
      </c>
      <c r="AU22" s="36"/>
      <c r="AV22" s="36"/>
      <c r="AW22" s="60"/>
      <c r="AX22" s="141"/>
      <c r="AY22" s="37"/>
      <c r="AZ22" s="48">
        <f>AT22</f>
        <v>0</v>
      </c>
      <c r="BA22" s="37"/>
      <c r="BB22" s="38"/>
    </row>
    <row r="23" spans="1:55" ht="12" customHeight="1" thickTop="1" thickBot="1" x14ac:dyDescent="0.3">
      <c r="A23" s="5">
        <f t="shared" si="0"/>
        <v>0</v>
      </c>
      <c r="B23" s="5">
        <f t="shared" si="1"/>
        <v>0</v>
      </c>
      <c r="C23" s="14">
        <f t="shared" si="17"/>
        <v>255</v>
      </c>
      <c r="F23" s="241">
        <f>VLOOKUP(C23,Blad1!$A:$G,7,0)</f>
        <v>223</v>
      </c>
      <c r="G23" s="67" t="str">
        <f t="shared" si="18"/>
        <v/>
      </c>
      <c r="H23" s="4" t="str">
        <f>IF(G23="I",$K23,IF(G23="II",$K23-SUM(H$8:H22),IF(G23="III",$K23-SUM(H$8:H22),IF(G23="IV",$K23-SUM(H$8:H22),IF(G23="V",1-SUM(H$8:H22)," ")))))</f>
        <v xml:space="preserve"> </v>
      </c>
      <c r="I23" s="68" t="str">
        <f t="shared" si="2"/>
        <v/>
      </c>
      <c r="J23" s="43" t="str">
        <f>IF(I23="A",$K23,IF(I23="B",$K23-SUM(J$8:J22),IF(I23="C",$K23-SUM(J$8:J22),IF(I23="D",$K23-SUM(J$8:J22),IF(I23="E",1-SUM(J$8:J22)," ")))))</f>
        <v xml:space="preserve"> </v>
      </c>
      <c r="K23" s="1">
        <f>IF(C$4=0,0,(SUM(D$8:D23)/C$4))</f>
        <v>0</v>
      </c>
      <c r="L23" s="9" t="str">
        <f t="shared" si="3"/>
        <v xml:space="preserve"> </v>
      </c>
      <c r="M23" s="2" t="str">
        <f>IF(U23=2,K23,IF(W23=2,K23-SUM(M$8:M22),IF(X23=2,K23-SUM(M$8:M22),IF(X22=2,1-SUM(M$8:M22)," "))))</f>
        <v xml:space="preserve"> </v>
      </c>
      <c r="N23" s="1" t="str">
        <f t="shared" si="4"/>
        <v xml:space="preserve"> </v>
      </c>
      <c r="P23" s="3" t="str">
        <f>IF(O23="Plus",$K23,IF(O23="Basis",$K23-SUM(P$8:P22),IF(O23="Breedte",$K23-SUM(P$8:P22),IF(O22="Breedte",1-SUM(P$8:P22)," "))))</f>
        <v xml:space="preserve"> </v>
      </c>
      <c r="Q23" s="57" t="str">
        <f t="shared" si="19"/>
        <v/>
      </c>
      <c r="R23" s="179">
        <f t="shared" si="20"/>
        <v>223</v>
      </c>
      <c r="S23" s="12">
        <f t="shared" si="5"/>
        <v>255</v>
      </c>
      <c r="T23" s="18">
        <f t="shared" si="6"/>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7"/>
        <v>1</v>
      </c>
      <c r="Z23" s="12">
        <f t="shared" si="8"/>
        <v>1</v>
      </c>
      <c r="AA23" s="12">
        <f t="shared" si="9"/>
        <v>1</v>
      </c>
      <c r="AB23" s="12">
        <f t="shared" si="10"/>
        <v>1</v>
      </c>
      <c r="AD23" s="12">
        <f t="shared" si="11"/>
        <v>255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4"/>
        <v>1</v>
      </c>
      <c r="AL23" s="12">
        <f t="shared" si="15"/>
        <v>1</v>
      </c>
      <c r="AM23" s="12">
        <f t="shared" si="16"/>
        <v>1</v>
      </c>
      <c r="AV23" s="134"/>
      <c r="AW23" s="134"/>
      <c r="AX23" s="134"/>
    </row>
    <row r="24" spans="1:55" ht="12" customHeight="1" thickTop="1" thickBot="1" x14ac:dyDescent="0.3">
      <c r="A24" s="5">
        <f t="shared" si="0"/>
        <v>0</v>
      </c>
      <c r="B24" s="5">
        <f t="shared" si="1"/>
        <v>0</v>
      </c>
      <c r="C24" s="14">
        <f t="shared" si="17"/>
        <v>254</v>
      </c>
      <c r="F24" s="241">
        <f>VLOOKUP(C24,Blad1!$A:$G,7,0)</f>
        <v>223</v>
      </c>
      <c r="G24" s="67" t="str">
        <f t="shared" si="18"/>
        <v/>
      </c>
      <c r="H24" s="4" t="str">
        <f>IF(G24="I",$K24,IF(G24="II",$K24-SUM(H$8:H23),IF(G24="III",$K24-SUM(H$8:H23),IF(G24="IV",$K24-SUM(H$8:H23),IF(G24="V",1-SUM(H$8:H23)," ")))))</f>
        <v xml:space="preserve"> </v>
      </c>
      <c r="I24" s="68" t="str">
        <f t="shared" si="2"/>
        <v/>
      </c>
      <c r="J24" s="43" t="str">
        <f>IF(I24="A",$K24,IF(I24="B",$K24-SUM(J$8:J23),IF(I24="C",$K24-SUM(J$8:J23),IF(I24="D",$K24-SUM(J$8:J23),IF(I24="E",1-SUM(J$8:J23)," ")))))</f>
        <v xml:space="preserve"> </v>
      </c>
      <c r="K24" s="1">
        <f>IF(C$4=0,0,(SUM(D$8:D24)/C$4))</f>
        <v>0</v>
      </c>
      <c r="L24" s="9" t="str">
        <f t="shared" si="3"/>
        <v xml:space="preserve"> </v>
      </c>
      <c r="M24" s="2" t="str">
        <f>IF(U24=2,K24,IF(W24=2,K24-SUM(M$8:M23),IF(X24=2,K24-SUM(M$8:M23),IF(X23=2,1-SUM(M$8:M23)," "))))</f>
        <v xml:space="preserve"> </v>
      </c>
      <c r="N24" s="1" t="str">
        <f t="shared" si="4"/>
        <v xml:space="preserve"> </v>
      </c>
      <c r="P24" s="3" t="str">
        <f>IF(O24="Plus",$K24,IF(O24="Basis",$K24-SUM(P$8:P23),IF(O24="Breedte",$K24-SUM(P$8:P23),IF(O23="Breedte",1-SUM(P$8:P23)," "))))</f>
        <v xml:space="preserve"> </v>
      </c>
      <c r="Q24" s="57" t="str">
        <f t="shared" si="19"/>
        <v/>
      </c>
      <c r="R24" s="179">
        <f t="shared" si="20"/>
        <v>223</v>
      </c>
      <c r="S24" s="12">
        <f t="shared" si="5"/>
        <v>254</v>
      </c>
      <c r="T24" s="18">
        <f t="shared" si="6"/>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7"/>
        <v>1</v>
      </c>
      <c r="Z24" s="12">
        <f t="shared" si="8"/>
        <v>1</v>
      </c>
      <c r="AA24" s="12">
        <f t="shared" si="9"/>
        <v>1</v>
      </c>
      <c r="AB24" s="12">
        <f t="shared" si="10"/>
        <v>1</v>
      </c>
      <c r="AD24" s="12">
        <f t="shared" si="11"/>
        <v>254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4"/>
        <v>1</v>
      </c>
      <c r="AL24" s="12">
        <f t="shared" si="15"/>
        <v>1</v>
      </c>
      <c r="AM24" s="12">
        <f t="shared" si="16"/>
        <v>1</v>
      </c>
      <c r="AQ24" s="27" t="s">
        <v>6</v>
      </c>
      <c r="AR24" s="28"/>
      <c r="AS24" s="28" t="s">
        <v>8</v>
      </c>
      <c r="AT24" s="28"/>
      <c r="AU24" s="28"/>
      <c r="AV24" s="51"/>
      <c r="AW24" s="140"/>
      <c r="AX24" s="131"/>
      <c r="AY24" s="28" t="s">
        <v>9</v>
      </c>
      <c r="AZ24" s="28"/>
      <c r="BA24" s="28"/>
      <c r="BB24" s="29"/>
    </row>
    <row r="25" spans="1:55" ht="12" customHeight="1" thickTop="1" x14ac:dyDescent="0.25">
      <c r="A25" s="5">
        <f t="shared" si="0"/>
        <v>0</v>
      </c>
      <c r="B25" s="5">
        <f t="shared" si="1"/>
        <v>0</v>
      </c>
      <c r="C25" s="14">
        <f t="shared" si="17"/>
        <v>253</v>
      </c>
      <c r="F25" s="241">
        <f>VLOOKUP(C25,Blad1!$A:$G,7,0)</f>
        <v>222</v>
      </c>
      <c r="G25" s="67" t="str">
        <f t="shared" si="18"/>
        <v/>
      </c>
      <c r="H25" s="4" t="str">
        <f>IF(G25="I",$K25,IF(G25="II",$K25-SUM(H$8:H24),IF(G25="III",$K25-SUM(H$8:H24),IF(G25="IV",$K25-SUM(H$8:H24),IF(G25="V",1-SUM(H$8:H24)," ")))))</f>
        <v xml:space="preserve"> </v>
      </c>
      <c r="I25" s="68" t="str">
        <f t="shared" si="2"/>
        <v/>
      </c>
      <c r="J25" s="43" t="str">
        <f>IF(I25="A",$K25,IF(I25="B",$K25-SUM(J$8:J24),IF(I25="C",$K25-SUM(J$8:J24),IF(I25="D",$K25-SUM(J$8:J24),IF(I25="E",1-SUM(J$8:J24)," ")))))</f>
        <v xml:space="preserve"> </v>
      </c>
      <c r="K25" s="1">
        <f>IF(C$4=0,0,(SUM(D$8:D25)/C$4))</f>
        <v>0</v>
      </c>
      <c r="L25" s="9" t="str">
        <f t="shared" si="3"/>
        <v xml:space="preserve"> </v>
      </c>
      <c r="M25" s="2" t="str">
        <f>IF(U25=2,K25,IF(W25=2,K25-SUM(M$8:M24),IF(X25=2,K25-SUM(M$8:M24),IF(X24=2,1-SUM(M$8:M24)," "))))</f>
        <v xml:space="preserve"> </v>
      </c>
      <c r="N25" s="1" t="str">
        <f t="shared" si="4"/>
        <v xml:space="preserve"> </v>
      </c>
      <c r="P25" s="3" t="str">
        <f>IF(O25="Plus",$K25,IF(O25="Basis",$K25-SUM(P$8:P24),IF(O25="Breedte",$K25-SUM(P$8:P24),IF(O24="Breedte",1-SUM(P$8:P24)," "))))</f>
        <v xml:space="preserve"> </v>
      </c>
      <c r="Q25" s="57" t="str">
        <f t="shared" si="19"/>
        <v/>
      </c>
      <c r="R25" s="179">
        <f t="shared" si="20"/>
        <v>222</v>
      </c>
      <c r="S25" s="12">
        <f t="shared" si="5"/>
        <v>253</v>
      </c>
      <c r="T25" s="18">
        <f t="shared" si="6"/>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7"/>
        <v>1</v>
      </c>
      <c r="Z25" s="12">
        <f t="shared" si="8"/>
        <v>1</v>
      </c>
      <c r="AA25" s="12">
        <f t="shared" si="9"/>
        <v>1</v>
      </c>
      <c r="AB25" s="12">
        <f t="shared" si="10"/>
        <v>1</v>
      </c>
      <c r="AD25" s="12">
        <f t="shared" si="11"/>
        <v>253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4"/>
        <v>1</v>
      </c>
      <c r="AL25" s="12">
        <f t="shared" si="15"/>
        <v>1</v>
      </c>
      <c r="AM25" s="12">
        <f t="shared" si="16"/>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3">
      <c r="A26" s="5">
        <f t="shared" si="0"/>
        <v>0</v>
      </c>
      <c r="B26" s="5">
        <f t="shared" si="1"/>
        <v>0</v>
      </c>
      <c r="C26" s="14">
        <f t="shared" si="17"/>
        <v>252</v>
      </c>
      <c r="E26" s="56"/>
      <c r="F26" s="241">
        <f>VLOOKUP(C26,Blad1!$A:$G,7,0)</f>
        <v>222</v>
      </c>
      <c r="G26" s="67" t="str">
        <f t="shared" si="18"/>
        <v/>
      </c>
      <c r="H26" s="4" t="str">
        <f>IF(G26="I",$K26,IF(G26="II",$K26-SUM(H$8:H25),IF(G26="III",$K26-SUM(H$8:H25),IF(G26="IV",$K26-SUM(H$8:H25),IF(G26="V",1-SUM(H$8:H25)," ")))))</f>
        <v xml:space="preserve"> </v>
      </c>
      <c r="I26" s="68" t="str">
        <f t="shared" si="2"/>
        <v/>
      </c>
      <c r="J26" s="43" t="str">
        <f>IF(I26="A",$K26,IF(I26="B",$K26-SUM(J$8:J25),IF(I26="C",$K26-SUM(J$8:J25),IF(I26="D",$K26-SUM(J$8:J25),IF(I26="E",1-SUM(J$8:J25)," ")))))</f>
        <v xml:space="preserve"> </v>
      </c>
      <c r="K26" s="1">
        <f>IF(C$4=0,0,(SUM(D$8:D26)/C$4))</f>
        <v>0</v>
      </c>
      <c r="L26" s="9" t="str">
        <f t="shared" si="3"/>
        <v xml:space="preserve"> </v>
      </c>
      <c r="M26" s="2" t="str">
        <f>IF(U26=2,K26,IF(W26=2,K26-SUM(M$8:M25),IF(X26=2,K26-SUM(M$8:M25),IF(X25=2,1-SUM(M$8:M25)," "))))</f>
        <v xml:space="preserve"> </v>
      </c>
      <c r="N26" s="1" t="str">
        <f t="shared" si="4"/>
        <v xml:space="preserve"> </v>
      </c>
      <c r="P26" s="3" t="str">
        <f>IF(O26="Plus",$K26,IF(O26="Basis",$K26-SUM(P$8:P25),IF(O26="Breedte",$K26-SUM(P$8:P25),IF(O25="Breedte",1-SUM(P$8:P25)," "))))</f>
        <v xml:space="preserve"> </v>
      </c>
      <c r="Q26" s="57" t="str">
        <f t="shared" si="19"/>
        <v/>
      </c>
      <c r="R26" s="179">
        <f t="shared" si="20"/>
        <v>222</v>
      </c>
      <c r="S26" s="12">
        <f t="shared" si="5"/>
        <v>252</v>
      </c>
      <c r="T26" s="18">
        <f t="shared" si="6"/>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7"/>
        <v>1</v>
      </c>
      <c r="Z26" s="12">
        <f t="shared" si="8"/>
        <v>1</v>
      </c>
      <c r="AA26" s="12">
        <f t="shared" si="9"/>
        <v>1</v>
      </c>
      <c r="AB26" s="12">
        <f t="shared" si="10"/>
        <v>1</v>
      </c>
      <c r="AD26" s="12">
        <f t="shared" si="11"/>
        <v>252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4"/>
        <v>1</v>
      </c>
      <c r="AL26" s="12">
        <f t="shared" si="15"/>
        <v>1</v>
      </c>
      <c r="AM26" s="12">
        <f t="shared" si="16"/>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7"/>
        <v>251</v>
      </c>
      <c r="F27" s="241">
        <f>VLOOKUP(C27,Blad1!$A:$G,7,0)</f>
        <v>221</v>
      </c>
      <c r="G27" s="67" t="str">
        <f t="shared" si="18"/>
        <v/>
      </c>
      <c r="H27" s="4" t="str">
        <f>IF(G27="I",$K27,IF(G27="II",$K27-SUM(H$8:H26),IF(G27="III",$K27-SUM(H$8:H26),IF(G27="IV",$K27-SUM(H$8:H26),IF(G27="V",1-SUM(H$8:H26)," ")))))</f>
        <v xml:space="preserve"> </v>
      </c>
      <c r="I27" s="68" t="str">
        <f t="shared" si="2"/>
        <v/>
      </c>
      <c r="J27" s="43" t="str">
        <f>IF(I27="A",$K27,IF(I27="B",$K27-SUM(J$8:J26),IF(I27="C",$K27-SUM(J$8:J26),IF(I27="D",$K27-SUM(J$8:J26),IF(I27="E",1-SUM(J$8:J26)," ")))))</f>
        <v xml:space="preserve"> </v>
      </c>
      <c r="K27" s="1">
        <f>IF(C$4=0,0,(SUM(D$8:D27)/C$4))</f>
        <v>0</v>
      </c>
      <c r="L27" s="9" t="str">
        <f t="shared" si="3"/>
        <v xml:space="preserve"> </v>
      </c>
      <c r="M27" s="2" t="str">
        <f>IF(U27=2,K27,IF(W27=2,K27-SUM(M$8:M26),IF(X27=2,K27-SUM(M$8:M26),IF(X26=2,1-SUM(M$8:M26)," "))))</f>
        <v xml:space="preserve"> </v>
      </c>
      <c r="N27" s="1" t="str">
        <f t="shared" si="4"/>
        <v xml:space="preserve"> </v>
      </c>
      <c r="P27" s="3" t="str">
        <f>IF(O27="Plus",$K27,IF(O27="Basis",$K27-SUM(P$8:P26),IF(O27="Breedte",$K27-SUM(P$8:P26),IF(O26="Breedte",1-SUM(P$8:P26)," "))))</f>
        <v xml:space="preserve"> </v>
      </c>
      <c r="Q27" s="57" t="str">
        <f t="shared" si="19"/>
        <v/>
      </c>
      <c r="R27" s="179">
        <f t="shared" si="20"/>
        <v>221</v>
      </c>
      <c r="S27" s="12">
        <f t="shared" si="5"/>
        <v>251</v>
      </c>
      <c r="T27" s="18">
        <f t="shared" si="6"/>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7"/>
        <v>1</v>
      </c>
      <c r="Z27" s="12">
        <f t="shared" si="8"/>
        <v>1</v>
      </c>
      <c r="AA27" s="12">
        <f t="shared" si="9"/>
        <v>1</v>
      </c>
      <c r="AB27" s="12">
        <f t="shared" si="10"/>
        <v>1</v>
      </c>
      <c r="AD27" s="12">
        <f t="shared" si="11"/>
        <v>251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4"/>
        <v>1</v>
      </c>
      <c r="AL27" s="12">
        <f t="shared" si="15"/>
        <v>1</v>
      </c>
      <c r="AM27" s="12">
        <f t="shared" si="16"/>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7"/>
        <v>250</v>
      </c>
      <c r="F28" s="241">
        <f>VLOOKUP(C28,Blad1!$A:$G,7,0)</f>
        <v>220</v>
      </c>
      <c r="G28" s="67" t="str">
        <f t="shared" si="18"/>
        <v/>
      </c>
      <c r="H28" s="4" t="str">
        <f>IF(G28="I",$K28,IF(G28="II",$K28-SUM(H$8:H27),IF(G28="III",$K28-SUM(H$8:H27),IF(G28="IV",$K28-SUM(H$8:H27),IF(G28="V",1-SUM(H$8:H27)," ")))))</f>
        <v xml:space="preserve"> </v>
      </c>
      <c r="I28" s="68" t="str">
        <f t="shared" si="2"/>
        <v/>
      </c>
      <c r="J28" s="43" t="str">
        <f>IF(I28="A",$K28,IF(I28="B",$K28-SUM(J$8:J27),IF(I28="C",$K28-SUM(J$8:J27),IF(I28="D",$K28-SUM(J$8:J27),IF(I28="E",1-SUM(J$8:J27)," ")))))</f>
        <v xml:space="preserve"> </v>
      </c>
      <c r="K28" s="1">
        <f>IF(C$4=0,0,(SUM(D$8:D28)/C$4))</f>
        <v>0</v>
      </c>
      <c r="L28" s="9" t="str">
        <f t="shared" si="3"/>
        <v xml:space="preserve"> </v>
      </c>
      <c r="M28" s="2" t="str">
        <f>IF(U28=2,K28,IF(W28=2,K28-SUM(M$8:M27),IF(X28=2,K28-SUM(M$8:M27),IF(X27=2,1-SUM(M$8:M27)," "))))</f>
        <v xml:space="preserve"> </v>
      </c>
      <c r="N28" s="1" t="str">
        <f t="shared" si="4"/>
        <v xml:space="preserve"> </v>
      </c>
      <c r="P28" s="3" t="str">
        <f>IF(O28="Plus",$K28,IF(O28="Basis",$K28-SUM(P$8:P27),IF(O28="Breedte",$K28-SUM(P$8:P27),IF(O27="Breedte",1-SUM(P$8:P27)," "))))</f>
        <v xml:space="preserve"> </v>
      </c>
      <c r="Q28" s="57" t="str">
        <f t="shared" si="19"/>
        <v/>
      </c>
      <c r="R28" s="179">
        <f t="shared" si="20"/>
        <v>220</v>
      </c>
      <c r="S28" s="12">
        <f t="shared" si="5"/>
        <v>250</v>
      </c>
      <c r="T28" s="18">
        <f t="shared" si="6"/>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7"/>
        <v>1</v>
      </c>
      <c r="Z28" s="12">
        <f t="shared" si="8"/>
        <v>1</v>
      </c>
      <c r="AA28" s="12">
        <f t="shared" si="9"/>
        <v>1</v>
      </c>
      <c r="AB28" s="12">
        <f t="shared" si="10"/>
        <v>1</v>
      </c>
      <c r="AD28" s="12">
        <f t="shared" si="11"/>
        <v>250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4"/>
        <v>1</v>
      </c>
      <c r="AL28" s="12">
        <f t="shared" si="15"/>
        <v>1</v>
      </c>
      <c r="AM28" s="12">
        <f t="shared" si="16"/>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3">
      <c r="A29" s="5">
        <f t="shared" si="0"/>
        <v>0</v>
      </c>
      <c r="B29" s="5">
        <f t="shared" si="1"/>
        <v>0</v>
      </c>
      <c r="C29" s="14">
        <f t="shared" si="17"/>
        <v>249</v>
      </c>
      <c r="F29" s="241">
        <f>VLOOKUP(C29,Blad1!$A:$G,7,0)</f>
        <v>220</v>
      </c>
      <c r="G29" s="67" t="str">
        <f t="shared" si="18"/>
        <v/>
      </c>
      <c r="H29" s="4" t="str">
        <f>IF(G29="I",$K29,IF(G29="II",$K29-SUM(H$8:H28),IF(G29="III",$K29-SUM(H$8:H28),IF(G29="IV",$K29-SUM(H$8:H28),IF(G29="V",1-SUM(H$8:H28)," ")))))</f>
        <v xml:space="preserve"> </v>
      </c>
      <c r="I29" s="68" t="str">
        <f t="shared" si="2"/>
        <v/>
      </c>
      <c r="J29" s="43" t="str">
        <f>IF(I29="A",$K29,IF(I29="B",$K29-SUM(J$8:J28),IF(I29="C",$K29-SUM(J$8:J28),IF(I29="D",$K29-SUM(J$8:J28),IF(I29="E",1-SUM(J$8:J28)," ")))))</f>
        <v xml:space="preserve"> </v>
      </c>
      <c r="K29" s="1">
        <f>IF(C$4=0,0,(SUM(D$8:D29)/C$4))</f>
        <v>0</v>
      </c>
      <c r="L29" s="9" t="str">
        <f t="shared" si="3"/>
        <v xml:space="preserve"> </v>
      </c>
      <c r="M29" s="2" t="str">
        <f>IF(U29=2,K29,IF(W29=2,K29-SUM(M$8:M28),IF(X29=2,K29-SUM(M$8:M28),IF(X28=2,1-SUM(M$8:M28)," "))))</f>
        <v xml:space="preserve"> </v>
      </c>
      <c r="N29" s="1" t="str">
        <f t="shared" si="4"/>
        <v xml:space="preserve"> </v>
      </c>
      <c r="P29" s="3" t="str">
        <f>IF(O29="Plus",$K29,IF(O29="Basis",$K29-SUM(P$8:P28),IF(O29="Breedte",$K29-SUM(P$8:P28),IF(O28="Breedte",1-SUM(P$8:P28)," "))))</f>
        <v xml:space="preserve"> </v>
      </c>
      <c r="Q29" s="57" t="str">
        <f t="shared" si="19"/>
        <v/>
      </c>
      <c r="R29" s="179">
        <f t="shared" si="20"/>
        <v>220</v>
      </c>
      <c r="S29" s="12">
        <f t="shared" si="5"/>
        <v>249</v>
      </c>
      <c r="T29" s="18">
        <f t="shared" si="6"/>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7"/>
        <v>1</v>
      </c>
      <c r="Z29" s="12">
        <f t="shared" si="8"/>
        <v>1</v>
      </c>
      <c r="AA29" s="12">
        <f t="shared" si="9"/>
        <v>1</v>
      </c>
      <c r="AB29" s="12">
        <f t="shared" si="10"/>
        <v>1</v>
      </c>
      <c r="AD29" s="12">
        <f t="shared" si="11"/>
        <v>249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4"/>
        <v>1</v>
      </c>
      <c r="AL29" s="12">
        <f t="shared" si="15"/>
        <v>1</v>
      </c>
      <c r="AM29" s="12">
        <f t="shared" si="16"/>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3">
      <c r="A30" s="5">
        <f t="shared" si="0"/>
        <v>0</v>
      </c>
      <c r="B30" s="5">
        <f t="shared" si="1"/>
        <v>0</v>
      </c>
      <c r="C30" s="14">
        <f t="shared" si="17"/>
        <v>248</v>
      </c>
      <c r="F30" s="241">
        <f>VLOOKUP(C30,Blad1!$A:$G,7,0)</f>
        <v>219</v>
      </c>
      <c r="G30" s="67" t="str">
        <f t="shared" si="18"/>
        <v/>
      </c>
      <c r="H30" s="4" t="str">
        <f>IF(G30="I",$K30,IF(G30="II",$K30-SUM(H$8:H29),IF(G30="III",$K30-SUM(H$8:H29),IF(G30="IV",$K30-SUM(H$8:H29),IF(G30="V",1-SUM(H$8:H29)," ")))))</f>
        <v xml:space="preserve"> </v>
      </c>
      <c r="I30" s="68" t="str">
        <f t="shared" si="2"/>
        <v/>
      </c>
      <c r="J30" s="43" t="str">
        <f>IF(I30="A",$K30,IF(I30="B",$K30-SUM(J$8:J29),IF(I30="C",$K30-SUM(J$8:J29),IF(I30="D",$K30-SUM(J$8:J29),IF(I30="E",1-SUM(J$8:J29)," ")))))</f>
        <v xml:space="preserve"> </v>
      </c>
      <c r="K30" s="1">
        <f>IF(C$4=0,0,(SUM(D$8:D30)/C$4))</f>
        <v>0</v>
      </c>
      <c r="L30" s="9" t="str">
        <f t="shared" si="3"/>
        <v xml:space="preserve"> </v>
      </c>
      <c r="M30" s="2" t="str">
        <f>IF(U30=2,K30,IF(W30=2,K30-SUM(M$8:M29),IF(X30=2,K30-SUM(M$8:M29),IF(X29=2,1-SUM(M$8:M29)," "))))</f>
        <v xml:space="preserve"> </v>
      </c>
      <c r="N30" s="1" t="str">
        <f t="shared" si="4"/>
        <v xml:space="preserve"> </v>
      </c>
      <c r="P30" s="3" t="str">
        <f>IF(O30="Plus",$K30,IF(O30="Basis",$K30-SUM(P$8:P29),IF(O30="Breedte",$K30-SUM(P$8:P29),IF(O29="Breedte",1-SUM(P$8:P29)," "))))</f>
        <v xml:space="preserve"> </v>
      </c>
      <c r="Q30" s="57" t="str">
        <f t="shared" si="19"/>
        <v/>
      </c>
      <c r="R30" s="179">
        <f t="shared" si="20"/>
        <v>219</v>
      </c>
      <c r="S30" s="12">
        <f t="shared" si="5"/>
        <v>248</v>
      </c>
      <c r="T30" s="18">
        <f t="shared" si="6"/>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7"/>
        <v>1</v>
      </c>
      <c r="Z30" s="12">
        <f t="shared" si="8"/>
        <v>1</v>
      </c>
      <c r="AA30" s="12">
        <f t="shared" si="9"/>
        <v>1</v>
      </c>
      <c r="AB30" s="12">
        <f t="shared" si="10"/>
        <v>1</v>
      </c>
      <c r="AD30" s="12">
        <f t="shared" si="11"/>
        <v>248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4"/>
        <v>1</v>
      </c>
      <c r="AL30" s="12">
        <f t="shared" si="15"/>
        <v>1</v>
      </c>
      <c r="AM30" s="12">
        <f t="shared" si="16"/>
        <v>1</v>
      </c>
      <c r="AQ30" s="52"/>
      <c r="AR30" s="53"/>
      <c r="AS30" s="36"/>
      <c r="AT30" s="142">
        <f>$C$4</f>
        <v>0</v>
      </c>
      <c r="AU30" s="36"/>
      <c r="AV30" s="36"/>
      <c r="AW30" s="136"/>
      <c r="AX30" s="136"/>
      <c r="AY30" s="37"/>
      <c r="AZ30" s="48">
        <f>AT30</f>
        <v>0</v>
      </c>
      <c r="BA30" s="37"/>
      <c r="BB30" s="38"/>
    </row>
    <row r="31" spans="1:55" ht="12" customHeight="1" thickTop="1" thickBot="1" x14ac:dyDescent="0.3">
      <c r="A31" s="5">
        <f t="shared" si="0"/>
        <v>0</v>
      </c>
      <c r="B31" s="5">
        <f t="shared" si="1"/>
        <v>0</v>
      </c>
      <c r="C31" s="14">
        <f t="shared" si="17"/>
        <v>247</v>
      </c>
      <c r="F31" s="241">
        <f>VLOOKUP(C31,Blad1!$A:$G,7,0)</f>
        <v>219</v>
      </c>
      <c r="G31" s="67" t="str">
        <f t="shared" si="18"/>
        <v/>
      </c>
      <c r="H31" s="4" t="str">
        <f>IF(G31="I",$K31,IF(G31="II",$K31-SUM(H$8:H30),IF(G31="III",$K31-SUM(H$8:H30),IF(G31="IV",$K31-SUM(H$8:H30),IF(G31="V",1-SUM(H$8:H30)," ")))))</f>
        <v xml:space="preserve"> </v>
      </c>
      <c r="I31" s="68" t="str">
        <f t="shared" si="2"/>
        <v/>
      </c>
      <c r="J31" s="43" t="str">
        <f>IF(I31="A",$K31,IF(I31="B",$K31-SUM(J$8:J30),IF(I31="C",$K31-SUM(J$8:J30),IF(I31="D",$K31-SUM(J$8:J30),IF(I31="E",1-SUM(J$8:J30)," ")))))</f>
        <v xml:space="preserve"> </v>
      </c>
      <c r="K31" s="1">
        <f>IF(C$4=0,0,(SUM(D$8:D31)/C$4))</f>
        <v>0</v>
      </c>
      <c r="L31" s="9" t="str">
        <f t="shared" si="3"/>
        <v xml:space="preserve"> </v>
      </c>
      <c r="M31" s="2" t="str">
        <f>IF(U31=2,K31,IF(W31=2,K31-SUM(M$8:M30),IF(X31=2,K31-SUM(M$8:M30),IF(X30=2,1-SUM(M$8:M30)," "))))</f>
        <v xml:space="preserve"> </v>
      </c>
      <c r="N31" s="1" t="str">
        <f t="shared" si="4"/>
        <v xml:space="preserve"> </v>
      </c>
      <c r="P31" s="3" t="str">
        <f>IF(O31="Plus",$K31,IF(O31="Basis",$K31-SUM(P$8:P30),IF(O31="Breedte",$K31-SUM(P$8:P30),IF(O30="Breedte",1-SUM(P$8:P30)," "))))</f>
        <v xml:space="preserve"> </v>
      </c>
      <c r="Q31" s="57" t="str">
        <f t="shared" si="19"/>
        <v/>
      </c>
      <c r="R31" s="179">
        <f t="shared" si="20"/>
        <v>219</v>
      </c>
      <c r="S31" s="12">
        <f t="shared" si="5"/>
        <v>247</v>
      </c>
      <c r="T31" s="18">
        <f t="shared" si="6"/>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7"/>
        <v>1</v>
      </c>
      <c r="Z31" s="12">
        <f t="shared" si="8"/>
        <v>1</v>
      </c>
      <c r="AA31" s="12">
        <f t="shared" si="9"/>
        <v>1</v>
      </c>
      <c r="AB31" s="12">
        <f t="shared" si="10"/>
        <v>1</v>
      </c>
      <c r="AD31" s="12">
        <f t="shared" si="11"/>
        <v>247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4"/>
        <v>1</v>
      </c>
      <c r="AL31" s="12">
        <f t="shared" si="15"/>
        <v>1</v>
      </c>
      <c r="AM31" s="12">
        <f t="shared" si="16"/>
        <v>1</v>
      </c>
      <c r="AQ31" s="60"/>
      <c r="AR31" s="60"/>
      <c r="AS31" s="60"/>
      <c r="AT31" s="60"/>
      <c r="AU31" s="60"/>
      <c r="AV31" s="60"/>
      <c r="AW31" s="135"/>
      <c r="AX31" s="135"/>
      <c r="AY31" s="60"/>
      <c r="AZ31" s="60"/>
      <c r="BA31" s="60"/>
      <c r="BB31" s="60"/>
    </row>
    <row r="32" spans="1:55" ht="12" customHeight="1" thickTop="1" x14ac:dyDescent="0.25">
      <c r="A32" s="5">
        <f t="shared" si="0"/>
        <v>0</v>
      </c>
      <c r="B32" s="5">
        <f t="shared" si="1"/>
        <v>0</v>
      </c>
      <c r="C32" s="14">
        <f t="shared" si="17"/>
        <v>246</v>
      </c>
      <c r="F32" s="241">
        <f>VLOOKUP(C32,Blad1!$A:$G,7,0)</f>
        <v>218</v>
      </c>
      <c r="G32" s="67" t="str">
        <f t="shared" si="18"/>
        <v/>
      </c>
      <c r="H32" s="4" t="str">
        <f>IF(G32="I",$K32,IF(G32="II",$K32-SUM(H$8:H31),IF(G32="III",$K32-SUM(H$8:H31),IF(G32="IV",$K32-SUM(H$8:H31),IF(G32="V",1-SUM(H$8:H31)," ")))))</f>
        <v xml:space="preserve"> </v>
      </c>
      <c r="I32" s="68" t="str">
        <f t="shared" si="2"/>
        <v/>
      </c>
      <c r="J32" s="43" t="str">
        <f>IF(I32="A",$K32,IF(I32="B",$K32-SUM(J$8:J31),IF(I32="C",$K32-SUM(J$8:J31),IF(I32="D",$K32-SUM(J$8:J31),IF(I32="E",1-SUM(J$8:J31)," ")))))</f>
        <v xml:space="preserve"> </v>
      </c>
      <c r="K32" s="1">
        <f>IF(C$4=0,0,(SUM(D$8:D32)/C$4))</f>
        <v>0</v>
      </c>
      <c r="L32" s="9" t="str">
        <f t="shared" si="3"/>
        <v xml:space="preserve"> </v>
      </c>
      <c r="M32" s="2" t="str">
        <f>IF(U32=2,K32,IF(W32=2,K32-SUM(M$8:M31),IF(X32=2,K32-SUM(M$8:M31),IF(X31=2,1-SUM(M$8:M31)," "))))</f>
        <v xml:space="preserve"> </v>
      </c>
      <c r="N32" s="1" t="str">
        <f t="shared" si="4"/>
        <v xml:space="preserve"> </v>
      </c>
      <c r="P32" s="3" t="str">
        <f>IF(O32="Plus",$K32,IF(O32="Basis",$K32-SUM(P$8:P31),IF(O32="Breedte",$K32-SUM(P$8:P31),IF(O31="Breedte",1-SUM(P$8:P31)," "))))</f>
        <v xml:space="preserve"> </v>
      </c>
      <c r="Q32" s="57" t="str">
        <f t="shared" si="19"/>
        <v/>
      </c>
      <c r="R32" s="179">
        <f t="shared" si="20"/>
        <v>218</v>
      </c>
      <c r="S32" s="12">
        <f t="shared" si="5"/>
        <v>246</v>
      </c>
      <c r="T32" s="18">
        <f t="shared" si="6"/>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7"/>
        <v>1</v>
      </c>
      <c r="Z32" s="12">
        <f t="shared" si="8"/>
        <v>1</v>
      </c>
      <c r="AA32" s="12">
        <f t="shared" si="9"/>
        <v>1</v>
      </c>
      <c r="AB32" s="12">
        <f t="shared" si="10"/>
        <v>1</v>
      </c>
      <c r="AD32" s="12">
        <f t="shared" si="11"/>
        <v>246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4"/>
        <v>1</v>
      </c>
      <c r="AL32" s="12">
        <f t="shared" si="15"/>
        <v>1</v>
      </c>
      <c r="AM32" s="12">
        <f t="shared" si="16"/>
        <v>1</v>
      </c>
      <c r="AQ32" s="49" t="s">
        <v>24</v>
      </c>
      <c r="AR32" s="51"/>
      <c r="AS32" s="122"/>
      <c r="AT32" s="51"/>
      <c r="AU32" s="51"/>
      <c r="AV32" s="51"/>
      <c r="AW32" s="51"/>
      <c r="AX32" s="51"/>
      <c r="AY32" s="51"/>
      <c r="AZ32" s="51"/>
      <c r="BA32" s="51"/>
      <c r="BB32" s="55"/>
    </row>
    <row r="33" spans="1:54" ht="12" customHeight="1" x14ac:dyDescent="0.25">
      <c r="A33" s="5">
        <f t="shared" si="0"/>
        <v>0</v>
      </c>
      <c r="B33" s="5">
        <f t="shared" si="1"/>
        <v>0</v>
      </c>
      <c r="C33" s="14">
        <f t="shared" si="17"/>
        <v>245</v>
      </c>
      <c r="F33" s="241">
        <f>VLOOKUP(C33,Blad1!$A:$G,7,0)</f>
        <v>217</v>
      </c>
      <c r="G33" s="67" t="str">
        <f t="shared" si="18"/>
        <v/>
      </c>
      <c r="H33" s="4" t="str">
        <f>IF(G33="I",$K33,IF(G33="II",$K33-SUM(H$8:H32),IF(G33="III",$K33-SUM(H$8:H32),IF(G33="IV",$K33-SUM(H$8:H32),IF(G33="V",1-SUM(H$8:H32)," ")))))</f>
        <v xml:space="preserve"> </v>
      </c>
      <c r="I33" s="68" t="str">
        <f t="shared" si="2"/>
        <v/>
      </c>
      <c r="J33" s="43" t="str">
        <f>IF(I33="A",$K33,IF(I33="B",$K33-SUM(J$8:J32),IF(I33="C",$K33-SUM(J$8:J32),IF(I33="D",$K33-SUM(J$8:J32),IF(I33="E",1-SUM(J$8:J32)," ")))))</f>
        <v xml:space="preserve"> </v>
      </c>
      <c r="K33" s="1">
        <f>IF(C$4=0,0,(SUM(D$8:D33)/C$4))</f>
        <v>0</v>
      </c>
      <c r="L33" s="9" t="str">
        <f t="shared" si="3"/>
        <v xml:space="preserve"> </v>
      </c>
      <c r="M33" s="2" t="str">
        <f>IF(U33=2,K33,IF(W33=2,K33-SUM(M$8:M32),IF(X33=2,K33-SUM(M$8:M32),IF(X32=2,1-SUM(M$8:M32)," "))))</f>
        <v xml:space="preserve"> </v>
      </c>
      <c r="N33" s="1" t="str">
        <f t="shared" si="4"/>
        <v xml:space="preserve"> </v>
      </c>
      <c r="P33" s="3" t="str">
        <f>IF(O33="Plus",$K33,IF(O33="Basis",$K33-SUM(P$8:P32),IF(O33="Breedte",$K33-SUM(P$8:P32),IF(O32="Breedte",1-SUM(P$8:P32)," "))))</f>
        <v xml:space="preserve"> </v>
      </c>
      <c r="Q33" s="57" t="str">
        <f t="shared" si="19"/>
        <v/>
      </c>
      <c r="R33" s="179">
        <f t="shared" si="20"/>
        <v>217</v>
      </c>
      <c r="S33" s="12">
        <f t="shared" si="5"/>
        <v>245</v>
      </c>
      <c r="T33" s="18">
        <f t="shared" si="6"/>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7"/>
        <v>1</v>
      </c>
      <c r="Z33" s="12">
        <f t="shared" si="8"/>
        <v>1</v>
      </c>
      <c r="AA33" s="12">
        <f t="shared" si="9"/>
        <v>1</v>
      </c>
      <c r="AB33" s="12">
        <f t="shared" si="10"/>
        <v>1</v>
      </c>
      <c r="AD33" s="12">
        <f t="shared" si="11"/>
        <v>245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4"/>
        <v>1</v>
      </c>
      <c r="AL33" s="12">
        <f t="shared" si="15"/>
        <v>1</v>
      </c>
      <c r="AM33" s="12">
        <f t="shared" si="16"/>
        <v>1</v>
      </c>
      <c r="AQ33" s="253" t="e">
        <f>VLOOKUP(AQ32,L8:Q275,6,FALSE)</f>
        <v>#N/A</v>
      </c>
      <c r="AR33" s="254"/>
      <c r="AS33" s="254"/>
      <c r="AT33" s="254"/>
      <c r="AU33" s="254"/>
      <c r="AV33" s="254"/>
      <c r="AW33" s="254"/>
      <c r="AX33" s="254"/>
      <c r="AY33" s="254"/>
      <c r="AZ33" s="254"/>
      <c r="BA33" s="254"/>
      <c r="BB33" s="255"/>
    </row>
    <row r="34" spans="1:54" ht="12" customHeight="1" x14ac:dyDescent="0.25">
      <c r="A34" s="5">
        <f t="shared" si="0"/>
        <v>0</v>
      </c>
      <c r="B34" s="5">
        <f t="shared" si="1"/>
        <v>0</v>
      </c>
      <c r="C34" s="14">
        <f t="shared" si="17"/>
        <v>244</v>
      </c>
      <c r="F34" s="241">
        <f>VLOOKUP(C34,Blad1!$A:$G,7,0)</f>
        <v>217</v>
      </c>
      <c r="G34" s="67" t="str">
        <f t="shared" si="18"/>
        <v/>
      </c>
      <c r="H34" s="4" t="str">
        <f>IF(G34="I",$K34,IF(G34="II",$K34-SUM(H$8:H33),IF(G34="III",$K34-SUM(H$8:H33),IF(G34="IV",$K34-SUM(H$8:H33),IF(G34="V",1-SUM(H$8:H33)," ")))))</f>
        <v xml:space="preserve"> </v>
      </c>
      <c r="I34" s="68" t="str">
        <f t="shared" si="2"/>
        <v/>
      </c>
      <c r="J34" s="43" t="str">
        <f>IF(I34="A",$K34,IF(I34="B",$K34-SUM(J$8:J33),IF(I34="C",$K34-SUM(J$8:J33),IF(I34="D",$K34-SUM(J$8:J33),IF(I34="E",1-SUM(J$8:J33)," ")))))</f>
        <v xml:space="preserve"> </v>
      </c>
      <c r="K34" s="1">
        <f>IF(C$4=0,0,(SUM(D$8:D34)/C$4))</f>
        <v>0</v>
      </c>
      <c r="L34" s="9" t="str">
        <f t="shared" si="3"/>
        <v xml:space="preserve"> </v>
      </c>
      <c r="M34" s="2" t="str">
        <f>IF(U34=2,K34,IF(W34=2,K34-SUM(M$8:M33),IF(X34=2,K34-SUM(M$8:M33),IF(X33=2,1-SUM(M$8:M33)," "))))</f>
        <v xml:space="preserve"> </v>
      </c>
      <c r="N34" s="1" t="str">
        <f t="shared" si="4"/>
        <v xml:space="preserve"> </v>
      </c>
      <c r="P34" s="3" t="str">
        <f>IF(O34="Plus",$K34,IF(O34="Basis",$K34-SUM(P$8:P33),IF(O34="Breedte",$K34-SUM(P$8:P33),IF(O33="Breedte",1-SUM(P$8:P33)," "))))</f>
        <v xml:space="preserve"> </v>
      </c>
      <c r="Q34" s="57" t="str">
        <f t="shared" si="19"/>
        <v/>
      </c>
      <c r="R34" s="179">
        <f t="shared" si="20"/>
        <v>217</v>
      </c>
      <c r="S34" s="12">
        <f t="shared" si="5"/>
        <v>244</v>
      </c>
      <c r="T34" s="18">
        <f t="shared" si="6"/>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7"/>
        <v>1</v>
      </c>
      <c r="Z34" s="12">
        <f t="shared" si="8"/>
        <v>1</v>
      </c>
      <c r="AA34" s="12">
        <f t="shared" si="9"/>
        <v>1</v>
      </c>
      <c r="AB34" s="12">
        <f t="shared" si="10"/>
        <v>1</v>
      </c>
      <c r="AD34" s="12">
        <f t="shared" si="11"/>
        <v>244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4"/>
        <v>1</v>
      </c>
      <c r="AL34" s="12">
        <f t="shared" si="15"/>
        <v>1</v>
      </c>
      <c r="AM34" s="12">
        <f t="shared" si="16"/>
        <v>1</v>
      </c>
      <c r="AQ34" s="49" t="s">
        <v>22</v>
      </c>
      <c r="AR34" s="51"/>
      <c r="AS34" s="122"/>
      <c r="AT34" s="51"/>
      <c r="AU34" s="51"/>
      <c r="AV34" s="51"/>
      <c r="AW34" s="51"/>
      <c r="AX34" s="51"/>
      <c r="AY34" s="51"/>
      <c r="AZ34" s="51"/>
      <c r="BA34" s="51"/>
      <c r="BB34" s="55"/>
    </row>
    <row r="35" spans="1:54" ht="24" customHeight="1" x14ac:dyDescent="0.25">
      <c r="A35" s="5">
        <f t="shared" si="0"/>
        <v>0</v>
      </c>
      <c r="B35" s="5">
        <f t="shared" si="1"/>
        <v>0</v>
      </c>
      <c r="C35" s="14">
        <f t="shared" si="17"/>
        <v>243</v>
      </c>
      <c r="F35" s="241">
        <f>VLOOKUP(C35,Blad1!$A:$G,7,0)</f>
        <v>216</v>
      </c>
      <c r="G35" s="67" t="str">
        <f t="shared" si="18"/>
        <v/>
      </c>
      <c r="H35" s="4" t="str">
        <f>IF(G35="I",$K35,IF(G35="II",$K35-SUM(H$8:H34),IF(G35="III",$K35-SUM(H$8:H34),IF(G35="IV",$K35-SUM(H$8:H34),IF(G35="V",1-SUM(H$8:H34)," ")))))</f>
        <v xml:space="preserve"> </v>
      </c>
      <c r="I35" s="68" t="str">
        <f t="shared" si="2"/>
        <v/>
      </c>
      <c r="J35" s="43" t="str">
        <f>IF(I35="A",$K35,IF(I35="B",$K35-SUM(J$8:J34),IF(I35="C",$K35-SUM(J$8:J34),IF(I35="D",$K35-SUM(J$8:J34),IF(I35="E",1-SUM(J$8:J34)," ")))))</f>
        <v xml:space="preserve"> </v>
      </c>
      <c r="K35" s="1">
        <f>IF(C$4=0,0,(SUM(D$8:D35)/C$4))</f>
        <v>0</v>
      </c>
      <c r="L35" s="9" t="str">
        <f t="shared" si="3"/>
        <v xml:space="preserve"> </v>
      </c>
      <c r="M35" s="2" t="str">
        <f>IF(U35=2,K35,IF(W35=2,K35-SUM(M$8:M34),IF(X35=2,K35-SUM(M$8:M34),IF(X34=2,1-SUM(M$8:M34)," "))))</f>
        <v xml:space="preserve"> </v>
      </c>
      <c r="N35" s="1" t="str">
        <f t="shared" si="4"/>
        <v xml:space="preserve"> </v>
      </c>
      <c r="P35" s="3" t="str">
        <f>IF(O35="Plus",$K35,IF(O35="Basis",$K35-SUM(P$8:P34),IF(O35="Breedte",$K35-SUM(P$8:P34),IF(O34="Breedte",1-SUM(P$8:P34)," "))))</f>
        <v xml:space="preserve"> </v>
      </c>
      <c r="Q35" s="57" t="str">
        <f t="shared" si="19"/>
        <v/>
      </c>
      <c r="R35" s="179">
        <f t="shared" si="20"/>
        <v>216</v>
      </c>
      <c r="S35" s="12">
        <f t="shared" si="5"/>
        <v>243</v>
      </c>
      <c r="T35" s="18">
        <f t="shared" si="6"/>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7"/>
        <v>1</v>
      </c>
      <c r="Z35" s="12">
        <f t="shared" si="8"/>
        <v>1</v>
      </c>
      <c r="AA35" s="12">
        <f t="shared" si="9"/>
        <v>1</v>
      </c>
      <c r="AB35" s="12">
        <f t="shared" si="10"/>
        <v>1</v>
      </c>
      <c r="AD35" s="12">
        <f t="shared" si="11"/>
        <v>243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3"/>
        <v>1</v>
      </c>
      <c r="AK35" s="12">
        <f t="shared" si="14"/>
        <v>1</v>
      </c>
      <c r="AL35" s="12">
        <f t="shared" si="15"/>
        <v>1</v>
      </c>
      <c r="AM35" s="12">
        <f t="shared" si="16"/>
        <v>1</v>
      </c>
      <c r="AQ35" s="256" t="e">
        <f>VLOOKUP(AQ34,L8:Q275,6,FALSE)</f>
        <v>#N/A</v>
      </c>
      <c r="AR35" s="257"/>
      <c r="AS35" s="257"/>
      <c r="AT35" s="257"/>
      <c r="AU35" s="257"/>
      <c r="AV35" s="257"/>
      <c r="AW35" s="257"/>
      <c r="AX35" s="257"/>
      <c r="AY35" s="257"/>
      <c r="AZ35" s="257"/>
      <c r="BA35" s="257"/>
      <c r="BB35" s="258"/>
    </row>
    <row r="36" spans="1:54" ht="12" customHeight="1" x14ac:dyDescent="0.25">
      <c r="A36" s="5">
        <f t="shared" si="0"/>
        <v>0</v>
      </c>
      <c r="B36" s="5">
        <f t="shared" si="1"/>
        <v>0</v>
      </c>
      <c r="C36" s="14">
        <f t="shared" si="17"/>
        <v>242</v>
      </c>
      <c r="F36" s="241">
        <f>VLOOKUP(C36,Blad1!$A:$G,7,0)</f>
        <v>216</v>
      </c>
      <c r="G36" s="67" t="str">
        <f t="shared" si="18"/>
        <v/>
      </c>
      <c r="H36" s="4" t="str">
        <f>IF(G36="I",$K36,IF(G36="II",$K36-SUM(H$8:H35),IF(G36="III",$K36-SUM(H$8:H35),IF(G36="IV",$K36-SUM(H$8:H35),IF(G36="V",1-SUM(H$8:H35)," ")))))</f>
        <v xml:space="preserve"> </v>
      </c>
      <c r="I36" s="68" t="str">
        <f t="shared" si="2"/>
        <v/>
      </c>
      <c r="J36" s="43" t="str">
        <f>IF(I36="A",$K36,IF(I36="B",$K36-SUM(J$8:J35),IF(I36="C",$K36-SUM(J$8:J35),IF(I36="D",$K36-SUM(J$8:J35),IF(I36="E",1-SUM(J$8:J35)," ")))))</f>
        <v xml:space="preserve"> </v>
      </c>
      <c r="K36" s="1">
        <f>IF(C$4=0,0,(SUM(D$8:D36)/C$4))</f>
        <v>0</v>
      </c>
      <c r="L36" s="9" t="str">
        <f t="shared" si="3"/>
        <v xml:space="preserve"> </v>
      </c>
      <c r="M36" s="2" t="str">
        <f>IF(U36=2,K36,IF(W36=2,K36-SUM(M$8:M35),IF(X36=2,K36-SUM(M$8:M35),IF(X35=2,1-SUM(M$8:M35)," "))))</f>
        <v xml:space="preserve"> </v>
      </c>
      <c r="N36" s="1" t="str">
        <f t="shared" si="4"/>
        <v xml:space="preserve"> </v>
      </c>
      <c r="P36" s="3" t="str">
        <f>IF(O36="Plus",$K36,IF(O36="Basis",$K36-SUM(P$8:P35),IF(O36="Breedte",$K36-SUM(P$8:P35),IF(O35="Breedte",1-SUM(P$8:P35)," "))))</f>
        <v xml:space="preserve"> </v>
      </c>
      <c r="Q36" s="57" t="str">
        <f t="shared" si="19"/>
        <v/>
      </c>
      <c r="R36" s="179">
        <f t="shared" si="20"/>
        <v>216</v>
      </c>
      <c r="S36" s="12">
        <f t="shared" si="5"/>
        <v>242</v>
      </c>
      <c r="T36" s="18">
        <f t="shared" si="6"/>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7"/>
        <v>1</v>
      </c>
      <c r="Z36" s="12">
        <f t="shared" si="8"/>
        <v>1</v>
      </c>
      <c r="AA36" s="12">
        <f t="shared" si="9"/>
        <v>1</v>
      </c>
      <c r="AB36" s="12">
        <f t="shared" si="10"/>
        <v>1</v>
      </c>
      <c r="AD36" s="12">
        <f t="shared" si="11"/>
        <v>242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4"/>
        <v>1</v>
      </c>
      <c r="AL36" s="12">
        <f t="shared" si="15"/>
        <v>1</v>
      </c>
      <c r="AM36" s="12">
        <f t="shared" si="16"/>
        <v>1</v>
      </c>
      <c r="AQ36" s="49" t="s">
        <v>23</v>
      </c>
      <c r="AR36" s="51"/>
      <c r="AS36" s="122"/>
      <c r="AT36" s="51"/>
      <c r="AU36" s="51"/>
      <c r="AV36" s="51"/>
      <c r="AW36" s="51"/>
      <c r="AX36" s="51"/>
      <c r="AY36" s="51"/>
      <c r="AZ36" s="51"/>
      <c r="BA36" s="51"/>
      <c r="BB36" s="55"/>
    </row>
    <row r="37" spans="1:54" ht="12" customHeight="1" thickBot="1" x14ac:dyDescent="0.3">
      <c r="A37" s="5">
        <f t="shared" si="0"/>
        <v>0</v>
      </c>
      <c r="B37" s="5">
        <f t="shared" si="1"/>
        <v>0</v>
      </c>
      <c r="C37" s="14">
        <f t="shared" si="17"/>
        <v>241</v>
      </c>
      <c r="F37" s="241">
        <f>VLOOKUP(C37,Blad1!$A:$G,7,0)</f>
        <v>215</v>
      </c>
      <c r="G37" s="67" t="str">
        <f t="shared" si="18"/>
        <v/>
      </c>
      <c r="H37" s="4" t="str">
        <f>IF(G37="I",$K37,IF(G37="II",$K37-SUM(H$8:H36),IF(G37="III",$K37-SUM(H$8:H36),IF(G37="IV",$K37-SUM(H$8:H36),IF(G37="V",1-SUM(H$8:H36)," ")))))</f>
        <v xml:space="preserve"> </v>
      </c>
      <c r="I37" s="68" t="str">
        <f t="shared" si="2"/>
        <v/>
      </c>
      <c r="J37" s="43" t="str">
        <f>IF(I37="A",$K37,IF(I37="B",$K37-SUM(J$8:J36),IF(I37="C",$K37-SUM(J$8:J36),IF(I37="D",$K37-SUM(J$8:J36),IF(I37="E",1-SUM(J$8:J36)," ")))))</f>
        <v xml:space="preserve"> </v>
      </c>
      <c r="K37" s="1">
        <f>IF(C$4=0,0,(SUM(D$8:D37)/C$4))</f>
        <v>0</v>
      </c>
      <c r="L37" s="9" t="str">
        <f t="shared" si="3"/>
        <v xml:space="preserve"> </v>
      </c>
      <c r="M37" s="2" t="str">
        <f>IF(U37=2,K37,IF(W37=2,K37-SUM(M$8:M36),IF(X37=2,K37-SUM(M$8:M36),IF(X36=2,1-SUM(M$8:M36)," "))))</f>
        <v xml:space="preserve"> </v>
      </c>
      <c r="N37" s="1" t="str">
        <f t="shared" si="4"/>
        <v xml:space="preserve"> </v>
      </c>
      <c r="P37" s="3" t="str">
        <f>IF(O37="Plus",$K37,IF(O37="Basis",$K37-SUM(P$8:P36),IF(O37="Breedte",$K37-SUM(P$8:P36),IF(O36="Breedte",1-SUM(P$8:P36)," "))))</f>
        <v xml:space="preserve"> </v>
      </c>
      <c r="Q37" s="57" t="str">
        <f t="shared" si="19"/>
        <v/>
      </c>
      <c r="R37" s="179">
        <f t="shared" si="20"/>
        <v>215</v>
      </c>
      <c r="S37" s="12">
        <f t="shared" si="5"/>
        <v>241</v>
      </c>
      <c r="T37" s="18">
        <f t="shared" si="6"/>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7"/>
        <v>1</v>
      </c>
      <c r="Z37" s="12">
        <f t="shared" si="8"/>
        <v>1</v>
      </c>
      <c r="AA37" s="12">
        <f t="shared" si="9"/>
        <v>1</v>
      </c>
      <c r="AB37" s="12">
        <f t="shared" si="10"/>
        <v>1</v>
      </c>
      <c r="AD37" s="12">
        <f t="shared" si="11"/>
        <v>241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4"/>
        <v>1</v>
      </c>
      <c r="AL37" s="12">
        <f t="shared" si="15"/>
        <v>1</v>
      </c>
      <c r="AM37" s="12">
        <f t="shared" si="16"/>
        <v>1</v>
      </c>
      <c r="AQ37" s="247" t="e">
        <f>VLOOKUP(AQ36,L8:T275,6,FALSE)</f>
        <v>#N/A</v>
      </c>
      <c r="AR37" s="248"/>
      <c r="AS37" s="248"/>
      <c r="AT37" s="248"/>
      <c r="AU37" s="248"/>
      <c r="AV37" s="248"/>
      <c r="AW37" s="248"/>
      <c r="AX37" s="248"/>
      <c r="AY37" s="248"/>
      <c r="AZ37" s="248"/>
      <c r="BA37" s="248"/>
      <c r="BB37" s="249"/>
    </row>
    <row r="38" spans="1:54" ht="12" customHeight="1" thickTop="1" x14ac:dyDescent="0.25">
      <c r="A38" s="5">
        <f t="shared" si="0"/>
        <v>0</v>
      </c>
      <c r="B38" s="5">
        <f t="shared" si="1"/>
        <v>0</v>
      </c>
      <c r="C38" s="14">
        <f t="shared" si="17"/>
        <v>240</v>
      </c>
      <c r="F38" s="241">
        <f>VLOOKUP(C38,Blad1!$A:$G,7,0)</f>
        <v>214</v>
      </c>
      <c r="G38" s="67" t="str">
        <f t="shared" si="18"/>
        <v/>
      </c>
      <c r="H38" s="4" t="str">
        <f>IF(G38="I",$K38,IF(G38="II",$K38-SUM(H$8:H37),IF(G38="III",$K38-SUM(H$8:H37),IF(G38="IV",$K38-SUM(H$8:H37),IF(G38="V",1-SUM(H$8:H37)," ")))))</f>
        <v xml:space="preserve"> </v>
      </c>
      <c r="I38" s="68" t="str">
        <f t="shared" si="2"/>
        <v/>
      </c>
      <c r="J38" s="43" t="str">
        <f>IF(I38="A",$K38,IF(I38="B",$K38-SUM(J$8:J37),IF(I38="C",$K38-SUM(J$8:J37),IF(I38="D",$K38-SUM(J$8:J37),IF(I38="E",1-SUM(J$8:J37)," ")))))</f>
        <v xml:space="preserve"> </v>
      </c>
      <c r="K38" s="1">
        <f>IF(C$4=0,0,(SUM(D$8:D38)/C$4))</f>
        <v>0</v>
      </c>
      <c r="L38" s="9" t="str">
        <f t="shared" si="3"/>
        <v xml:space="preserve"> </v>
      </c>
      <c r="M38" s="2" t="str">
        <f>IF(U38=2,K38,IF(W38=2,K38-SUM(M$8:M37),IF(X38=2,K38-SUM(M$8:M37),IF(X37=2,1-SUM(M$8:M37)," "))))</f>
        <v xml:space="preserve"> </v>
      </c>
      <c r="N38" s="1" t="str">
        <f t="shared" si="4"/>
        <v xml:space="preserve"> </v>
      </c>
      <c r="P38" s="3" t="str">
        <f>IF(O38="Plus",$K38,IF(O38="Basis",$K38-SUM(P$8:P37),IF(O38="Breedte",$K38-SUM(P$8:P37),IF(O37="Breedte",1-SUM(P$8:P37)," "))))</f>
        <v xml:space="preserve"> </v>
      </c>
      <c r="Q38" s="57" t="str">
        <f t="shared" si="19"/>
        <v/>
      </c>
      <c r="R38" s="179">
        <f t="shared" si="20"/>
        <v>214</v>
      </c>
      <c r="S38" s="12">
        <f t="shared" si="5"/>
        <v>240</v>
      </c>
      <c r="T38" s="18">
        <f t="shared" si="6"/>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7"/>
        <v>1</v>
      </c>
      <c r="Z38" s="12">
        <f t="shared" si="8"/>
        <v>1</v>
      </c>
      <c r="AA38" s="12">
        <f t="shared" si="9"/>
        <v>1</v>
      </c>
      <c r="AB38" s="12">
        <f t="shared" si="10"/>
        <v>1</v>
      </c>
      <c r="AD38" s="12">
        <f t="shared" si="11"/>
        <v>240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4"/>
        <v>1</v>
      </c>
      <c r="AL38" s="12">
        <f t="shared" si="15"/>
        <v>1</v>
      </c>
      <c r="AM38" s="12">
        <f t="shared" si="16"/>
        <v>1</v>
      </c>
    </row>
    <row r="39" spans="1:54" ht="12" customHeight="1" x14ac:dyDescent="0.25">
      <c r="A39" s="5">
        <f t="shared" si="0"/>
        <v>0</v>
      </c>
      <c r="B39" s="5">
        <f t="shared" si="1"/>
        <v>0</v>
      </c>
      <c r="C39" s="14">
        <f t="shared" si="17"/>
        <v>239</v>
      </c>
      <c r="F39" s="241">
        <f>VLOOKUP(C39,Blad1!$A:$G,7,0)</f>
        <v>214</v>
      </c>
      <c r="G39" s="67" t="str">
        <f t="shared" si="18"/>
        <v/>
      </c>
      <c r="H39" s="4" t="str">
        <f>IF(G39="I",$K39,IF(G39="II",$K39-SUM(H$8:H38),IF(G39="III",$K39-SUM(H$8:H38),IF(G39="IV",$K39-SUM(H$8:H38),IF(G39="V",1-SUM(H$8:H38)," ")))))</f>
        <v xml:space="preserve"> </v>
      </c>
      <c r="I39" s="68" t="str">
        <f t="shared" si="2"/>
        <v/>
      </c>
      <c r="J39" s="43" t="str">
        <f>IF(I39="A",$K39,IF(I39="B",$K39-SUM(J$8:J38),IF(I39="C",$K39-SUM(J$8:J38),IF(I39="D",$K39-SUM(J$8:J38),IF(I39="E",1-SUM(J$8:J38)," ")))))</f>
        <v xml:space="preserve"> </v>
      </c>
      <c r="K39" s="1">
        <f>IF(C$4=0,0,(SUM(D$8:D39)/C$4))</f>
        <v>0</v>
      </c>
      <c r="L39" s="9" t="str">
        <f t="shared" si="3"/>
        <v xml:space="preserve"> </v>
      </c>
      <c r="M39" s="2" t="str">
        <f>IF(U39=2,K39,IF(W39=2,K39-SUM(M$8:M38),IF(X39=2,K39-SUM(M$8:M38),IF(X38=2,1-SUM(M$8:M38)," "))))</f>
        <v xml:space="preserve"> </v>
      </c>
      <c r="N39" s="1" t="str">
        <f t="shared" si="4"/>
        <v xml:space="preserve"> </v>
      </c>
      <c r="P39" s="3" t="str">
        <f>IF(O39="Plus",$K39,IF(O39="Basis",$K39-SUM(P$8:P38),IF(O39="Breedte",$K39-SUM(P$8:P38),IF(O38="Breedte",1-SUM(P$8:P38)," "))))</f>
        <v xml:space="preserve"> </v>
      </c>
      <c r="Q39" s="57" t="str">
        <f t="shared" si="19"/>
        <v/>
      </c>
      <c r="R39" s="179">
        <f t="shared" si="20"/>
        <v>214</v>
      </c>
      <c r="S39" s="12">
        <f t="shared" si="5"/>
        <v>239</v>
      </c>
      <c r="T39" s="18">
        <f t="shared" si="6"/>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7"/>
        <v>1</v>
      </c>
      <c r="Z39" s="12">
        <f t="shared" si="8"/>
        <v>1</v>
      </c>
      <c r="AA39" s="12">
        <f t="shared" si="9"/>
        <v>1</v>
      </c>
      <c r="AB39" s="12">
        <f t="shared" si="10"/>
        <v>1</v>
      </c>
      <c r="AD39" s="12">
        <f t="shared" si="11"/>
        <v>239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4"/>
        <v>1</v>
      </c>
      <c r="AL39" s="12">
        <f t="shared" si="15"/>
        <v>1</v>
      </c>
      <c r="AM39" s="12">
        <f t="shared" si="16"/>
        <v>1</v>
      </c>
    </row>
    <row r="40" spans="1:54" ht="12" customHeight="1" x14ac:dyDescent="0.25">
      <c r="A40" s="5">
        <f t="shared" si="0"/>
        <v>0</v>
      </c>
      <c r="B40" s="5">
        <f t="shared" si="1"/>
        <v>0</v>
      </c>
      <c r="C40" s="14">
        <f t="shared" si="17"/>
        <v>238</v>
      </c>
      <c r="F40" s="241">
        <f>VLOOKUP(C40,Blad1!$A:$G,7,0)</f>
        <v>213</v>
      </c>
      <c r="G40" s="67" t="str">
        <f t="shared" si="18"/>
        <v/>
      </c>
      <c r="H40" s="4" t="str">
        <f>IF(G40="I",$K40,IF(G40="II",$K40-SUM(H$8:H39),IF(G40="III",$K40-SUM(H$8:H39),IF(G40="IV",$K40-SUM(H$8:H39),IF(G40="V",1-SUM(H$8:H39)," ")))))</f>
        <v xml:space="preserve"> </v>
      </c>
      <c r="I40" s="68" t="str">
        <f t="shared" ref="I40:I71" si="24">IF(C40=84,"A",IF(C40=75,"B",IF(C40=65,"C",IF(C40=56,"D",IF(C40=0,"E","")))))</f>
        <v/>
      </c>
      <c r="J40" s="43" t="str">
        <f>IF(I40="A",$K40,IF(I40="B",$K40-SUM(J$8:J39),IF(I40="C",$K40-SUM(J$8:J39),IF(I40="D",$K40-SUM(J$8:J39),IF(I40="E",1-SUM(J$8:J39)," ")))))</f>
        <v xml:space="preserve"> </v>
      </c>
      <c r="K40" s="1">
        <f>IF(C$4=0,0,(SUM(D$8:D40)/C$4))</f>
        <v>0</v>
      </c>
      <c r="L40" s="9" t="str">
        <f t="shared" si="3"/>
        <v xml:space="preserve"> </v>
      </c>
      <c r="M40" s="2" t="str">
        <f>IF(U40=2,K40,IF(W40=2,K40-SUM(M$8:M39),IF(X40=2,K40-SUM(M$8:M39),IF(X39=2,1-SUM(M$8:M39)," "))))</f>
        <v xml:space="preserve"> </v>
      </c>
      <c r="N40" s="1" t="str">
        <f t="shared" si="4"/>
        <v xml:space="preserve"> </v>
      </c>
      <c r="P40" s="3" t="str">
        <f>IF(O40="Plus",$K40,IF(O40="Basis",$K40-SUM(P$8:P39),IF(O40="Breedte",$K40-SUM(P$8:P39),IF(O39="Breedte",1-SUM(P$8:P39)," "))))</f>
        <v xml:space="preserve"> </v>
      </c>
      <c r="Q40" s="57" t="str">
        <f t="shared" si="19"/>
        <v/>
      </c>
      <c r="R40" s="179">
        <f t="shared" si="20"/>
        <v>213</v>
      </c>
      <c r="S40" s="12">
        <f t="shared" si="5"/>
        <v>238</v>
      </c>
      <c r="T40" s="18">
        <f t="shared" si="6"/>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7"/>
        <v>1</v>
      </c>
      <c r="Z40" s="12">
        <f t="shared" si="8"/>
        <v>1</v>
      </c>
      <c r="AA40" s="12">
        <f t="shared" si="9"/>
        <v>1</v>
      </c>
      <c r="AB40" s="12">
        <f t="shared" si="10"/>
        <v>1</v>
      </c>
      <c r="AD40" s="12">
        <f t="shared" si="11"/>
        <v>238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4"/>
        <v>1</v>
      </c>
      <c r="AL40" s="12">
        <f t="shared" si="15"/>
        <v>1</v>
      </c>
      <c r="AM40" s="12">
        <f t="shared" si="16"/>
        <v>1</v>
      </c>
    </row>
    <row r="41" spans="1:54" ht="12" customHeight="1" x14ac:dyDescent="0.25">
      <c r="A41" s="5">
        <f t="shared" si="0"/>
        <v>0</v>
      </c>
      <c r="B41" s="5">
        <f t="shared" si="1"/>
        <v>20</v>
      </c>
      <c r="C41" s="14">
        <f t="shared" si="17"/>
        <v>237</v>
      </c>
      <c r="F41" s="241">
        <f>VLOOKUP(C41,Blad1!$A:$G,7,0)</f>
        <v>213</v>
      </c>
      <c r="G41" s="67" t="str">
        <f t="shared" si="18"/>
        <v>I</v>
      </c>
      <c r="H41" s="4">
        <f>IF(G41="I",$K41,IF(G41="II",$K41-SUM(H$8:H40),IF(G41="III",$K41-SUM(H$8:H40),IF(G41="IV",$K41-SUM(H$8:H40),IF(G41="V",1-SUM(H$8:H40)," ")))))</f>
        <v>0</v>
      </c>
      <c r="I41" s="68" t="str">
        <f t="shared" si="24"/>
        <v/>
      </c>
      <c r="J41" s="43" t="str">
        <f>IF(I41="A",$K41,IF(I41="B",$K41-SUM(J$8:J40),IF(I41="C",$K41-SUM(J$8:J40),IF(I41="D",$K41-SUM(J$8:J40),IF(I41="E",1-SUM(J$8:J40)," ")))))</f>
        <v xml:space="preserve"> </v>
      </c>
      <c r="K41" s="1">
        <f>IF(C$4=0,0,(SUM(D$8:D41)/C$4))</f>
        <v>0</v>
      </c>
      <c r="L41" s="9" t="str">
        <f t="shared" si="3"/>
        <v xml:space="preserve"> </v>
      </c>
      <c r="M41" s="2" t="str">
        <f>IF(U41=2,K41,IF(W41=2,K41-SUM(M$8:M40),IF(X41=2,K41-SUM(M$8:M40),IF(X40=2,1-SUM(M$8:M40)," "))))</f>
        <v xml:space="preserve"> </v>
      </c>
      <c r="N41" s="1" t="str">
        <f t="shared" si="4"/>
        <v xml:space="preserve"> </v>
      </c>
      <c r="P41" s="3" t="str">
        <f>IF(O41="Plus",$K41,IF(O41="Basis",$K41-SUM(P$8:P40),IF(O41="Breedte",$K41-SUM(P$8:P40),IF(O40="Breedte",1-SUM(P$8:P40)," "))))</f>
        <v xml:space="preserve"> </v>
      </c>
      <c r="Q41" s="57" t="str">
        <f t="shared" si="19"/>
        <v/>
      </c>
      <c r="R41" s="179">
        <f t="shared" si="20"/>
        <v>213</v>
      </c>
      <c r="S41" s="12">
        <f t="shared" si="5"/>
        <v>237</v>
      </c>
      <c r="T41" s="18">
        <f t="shared" si="6"/>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7"/>
        <v>1</v>
      </c>
      <c r="Z41" s="12">
        <f t="shared" si="8"/>
        <v>1</v>
      </c>
      <c r="AA41" s="12">
        <f t="shared" si="9"/>
        <v>1</v>
      </c>
      <c r="AB41" s="12">
        <f t="shared" si="10"/>
        <v>1</v>
      </c>
      <c r="AD41" s="12">
        <f t="shared" si="11"/>
        <v>237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4"/>
        <v>1</v>
      </c>
      <c r="AL41" s="12">
        <f t="shared" si="15"/>
        <v>1</v>
      </c>
      <c r="AM41" s="12">
        <f t="shared" si="16"/>
        <v>1</v>
      </c>
    </row>
    <row r="42" spans="1:54" ht="12" customHeight="1" x14ac:dyDescent="0.25">
      <c r="A42" s="5">
        <f t="shared" si="0"/>
        <v>0</v>
      </c>
      <c r="B42" s="5">
        <f t="shared" si="1"/>
        <v>0</v>
      </c>
      <c r="C42" s="14">
        <f t="shared" si="17"/>
        <v>236</v>
      </c>
      <c r="F42" s="241">
        <f>VLOOKUP(C42,Blad1!$A:$G,7,0)</f>
        <v>212</v>
      </c>
      <c r="G42" s="67" t="str">
        <f t="shared" si="18"/>
        <v/>
      </c>
      <c r="H42" s="4" t="str">
        <f>IF(G42="I",$K42,IF(G42="II",$K42-SUM(H$8:H41),IF(G42="III",$K42-SUM(H$8:H41),IF(G42="IV",$K42-SUM(H$8:H41),IF(G42="V",1-SUM(H$8:H41)," ")))))</f>
        <v xml:space="preserve"> </v>
      </c>
      <c r="I42" s="68" t="str">
        <f t="shared" si="24"/>
        <v/>
      </c>
      <c r="J42" s="43" t="str">
        <f>IF(I42="A",$K42,IF(I42="B",$K42-SUM(J$8:J41),IF(I42="C",$K42-SUM(J$8:J41),IF(I42="D",$K42-SUM(J$8:J41),IF(I42="E",1-SUM(J$8:J41)," ")))))</f>
        <v xml:space="preserve"> </v>
      </c>
      <c r="K42" s="1">
        <f>IF(C$4=0,0,(SUM(D$8:D42)/C$4))</f>
        <v>0</v>
      </c>
      <c r="L42" s="9" t="str">
        <f t="shared" si="3"/>
        <v xml:space="preserve"> </v>
      </c>
      <c r="M42" s="2" t="str">
        <f>IF(U42=2,K42,IF(W42=2,K42-SUM(M$8:M41),IF(X42=2,K42-SUM(M$8:M41),IF(X41=2,1-SUM(M$8:M41)," "))))</f>
        <v xml:space="preserve"> </v>
      </c>
      <c r="N42" s="1" t="str">
        <f t="shared" si="4"/>
        <v xml:space="preserve"> </v>
      </c>
      <c r="P42" s="3" t="str">
        <f>IF(O42="Plus",$K42,IF(O42="Basis",$K42-SUM(P$8:P41),IF(O42="Breedte",$K42-SUM(P$8:P41),IF(O41="Breedte",1-SUM(P$8:P41)," "))))</f>
        <v xml:space="preserve"> </v>
      </c>
      <c r="Q42" s="57" t="str">
        <f t="shared" si="19"/>
        <v/>
      </c>
      <c r="R42" s="179">
        <f t="shared" si="20"/>
        <v>212</v>
      </c>
      <c r="S42" s="12">
        <f t="shared" si="5"/>
        <v>236</v>
      </c>
      <c r="T42" s="18">
        <f t="shared" si="6"/>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7"/>
        <v>1</v>
      </c>
      <c r="Z42" s="12">
        <f t="shared" si="8"/>
        <v>1</v>
      </c>
      <c r="AA42" s="12">
        <f t="shared" si="9"/>
        <v>1</v>
      </c>
      <c r="AB42" s="12">
        <f t="shared" si="10"/>
        <v>1</v>
      </c>
      <c r="AD42" s="12">
        <f t="shared" si="11"/>
        <v>236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4"/>
        <v>1</v>
      </c>
      <c r="AL42" s="12">
        <f t="shared" si="15"/>
        <v>1</v>
      </c>
      <c r="AM42" s="12">
        <f t="shared" si="16"/>
        <v>1</v>
      </c>
    </row>
    <row r="43" spans="1:54" ht="12" customHeight="1" x14ac:dyDescent="0.25">
      <c r="A43" s="5">
        <f t="shared" si="0"/>
        <v>0</v>
      </c>
      <c r="B43" s="5">
        <f t="shared" si="1"/>
        <v>0</v>
      </c>
      <c r="C43" s="14">
        <f t="shared" si="17"/>
        <v>235</v>
      </c>
      <c r="F43" s="241">
        <f>VLOOKUP(C43,Blad1!$A:$G,7,0)</f>
        <v>212</v>
      </c>
      <c r="G43" s="67" t="str">
        <f t="shared" si="18"/>
        <v/>
      </c>
      <c r="I43" s="68" t="str">
        <f t="shared" si="24"/>
        <v/>
      </c>
      <c r="J43" s="43" t="str">
        <f>IF(I43="A",$K43,IF(I43="B",$K43-SUM(J$8:J42),IF(I43="C",$K43-SUM(J$8:J42),IF(I43="D",$K43-SUM(J$8:J42),IF(I43="E",1-SUM(J$8:J42)," ")))))</f>
        <v xml:space="preserve"> </v>
      </c>
      <c r="K43" s="1">
        <f>IF(C$4=0,0,(SUM(D$8:D43)/C$4))</f>
        <v>0</v>
      </c>
      <c r="L43" s="9" t="str">
        <f t="shared" si="3"/>
        <v xml:space="preserve"> </v>
      </c>
      <c r="M43" s="2" t="str">
        <f>IF(U43=2,K43,IF(W43=2,K43-SUM(M$8:M42),IF(X43=2,K43-SUM(M$8:M42),IF(X42=2,1-SUM(M$8:M42)," "))))</f>
        <v xml:space="preserve"> </v>
      </c>
      <c r="N43" s="1" t="str">
        <f t="shared" si="4"/>
        <v xml:space="preserve"> </v>
      </c>
      <c r="P43" s="3" t="str">
        <f>IF(O43="Plus",$K43,IF(O43="Basis",$K43-SUM(P$8:P42),IF(O43="Breedte",$K43-SUM(P$8:P42),IF(O42="Breedte",1-SUM(P$8:P42)," "))))</f>
        <v xml:space="preserve"> </v>
      </c>
      <c r="Q43" s="57" t="str">
        <f t="shared" si="19"/>
        <v/>
      </c>
      <c r="R43" s="179">
        <f t="shared" si="20"/>
        <v>212</v>
      </c>
      <c r="S43" s="12">
        <f t="shared" si="5"/>
        <v>235</v>
      </c>
      <c r="T43" s="18">
        <f t="shared" si="6"/>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7"/>
        <v>1</v>
      </c>
      <c r="Z43" s="12">
        <f t="shared" si="8"/>
        <v>1</v>
      </c>
      <c r="AA43" s="12">
        <f t="shared" si="9"/>
        <v>1</v>
      </c>
      <c r="AB43" s="12">
        <f t="shared" si="10"/>
        <v>1</v>
      </c>
      <c r="AD43" s="12">
        <f t="shared" si="11"/>
        <v>235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4"/>
        <v>1</v>
      </c>
      <c r="AL43" s="12">
        <f t="shared" si="15"/>
        <v>1</v>
      </c>
      <c r="AM43" s="12">
        <f t="shared" si="16"/>
        <v>1</v>
      </c>
    </row>
    <row r="44" spans="1:54" ht="12" customHeight="1" x14ac:dyDescent="0.25">
      <c r="A44" s="5">
        <f t="shared" si="0"/>
        <v>0</v>
      </c>
      <c r="B44" s="5">
        <f t="shared" si="1"/>
        <v>0</v>
      </c>
      <c r="C44" s="14">
        <f t="shared" si="17"/>
        <v>234</v>
      </c>
      <c r="F44" s="241">
        <f>VLOOKUP(C44,Blad1!$A:$G,7,0)</f>
        <v>211</v>
      </c>
      <c r="G44" s="67" t="str">
        <f t="shared" si="18"/>
        <v/>
      </c>
      <c r="H44" s="4" t="str">
        <f>IF(G44="I",$K44,IF(G44="II",$K44-SUM(H$8:H43),IF(G44="III",$K44-SUM(H$8:H43),IF(G44="IV",$K44-SUM(H$8:H43),IF(G44="V",1-SUM(H$8:H43)," ")))))</f>
        <v xml:space="preserve"> </v>
      </c>
      <c r="I44" s="68" t="str">
        <f t="shared" si="24"/>
        <v/>
      </c>
      <c r="J44" s="43" t="str">
        <f>IF(I44="A",$K44,IF(I44="B",$K44-SUM(J$8:J43),IF(I44="C",$K44-SUM(J$8:J43),IF(I44="D",$K44-SUM(J$8:J43),IF(I44="E",1-SUM(J$8:J43)," ")))))</f>
        <v xml:space="preserve"> </v>
      </c>
      <c r="K44" s="1">
        <f>IF(C$4=0,0,(SUM(D$8:D44)/C$4))</f>
        <v>0</v>
      </c>
      <c r="L44" s="9" t="str">
        <f t="shared" si="3"/>
        <v xml:space="preserve"> </v>
      </c>
      <c r="M44" s="2" t="str">
        <f>IF(U44=2,K44,IF(W44=2,K44-SUM(M$8:M43),IF(X44=2,K44-SUM(M$8:M43),IF(X43=2,1-SUM(M$8:M43)," "))))</f>
        <v xml:space="preserve"> </v>
      </c>
      <c r="N44" s="1" t="str">
        <f t="shared" si="4"/>
        <v xml:space="preserve"> </v>
      </c>
      <c r="P44" s="3" t="str">
        <f>IF(O44="Plus",$K44,IF(O44="Basis",$K44-SUM(P$8:P43),IF(O44="Breedte",$K44-SUM(P$8:P43),IF(O43="Breedte",1-SUM(P$8:P43)," "))))</f>
        <v xml:space="preserve"> </v>
      </c>
      <c r="Q44" s="57" t="str">
        <f t="shared" si="19"/>
        <v/>
      </c>
      <c r="R44" s="179">
        <f t="shared" si="20"/>
        <v>211</v>
      </c>
      <c r="S44" s="12">
        <f t="shared" si="5"/>
        <v>234</v>
      </c>
      <c r="T44" s="18">
        <f t="shared" si="6"/>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7"/>
        <v>1</v>
      </c>
      <c r="Z44" s="12">
        <f t="shared" si="8"/>
        <v>1</v>
      </c>
      <c r="AA44" s="12">
        <f t="shared" si="9"/>
        <v>1</v>
      </c>
      <c r="AB44" s="12">
        <f t="shared" si="10"/>
        <v>1</v>
      </c>
      <c r="AD44" s="12">
        <f t="shared" si="11"/>
        <v>234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4"/>
        <v>1</v>
      </c>
      <c r="AL44" s="12">
        <f t="shared" si="15"/>
        <v>1</v>
      </c>
      <c r="AM44" s="12">
        <f t="shared" si="16"/>
        <v>1</v>
      </c>
    </row>
    <row r="45" spans="1:54" ht="12" customHeight="1" x14ac:dyDescent="0.25">
      <c r="A45" s="5">
        <f t="shared" si="0"/>
        <v>0</v>
      </c>
      <c r="B45" s="5">
        <f t="shared" si="1"/>
        <v>0</v>
      </c>
      <c r="C45" s="14">
        <f t="shared" si="17"/>
        <v>233</v>
      </c>
      <c r="F45" s="241">
        <f>VLOOKUP(C45,Blad1!$A:$G,7,0)</f>
        <v>210</v>
      </c>
      <c r="G45" s="67" t="str">
        <f t="shared" si="18"/>
        <v/>
      </c>
      <c r="H45" s="4" t="str">
        <f>IF(G45="I",$K45,IF(G45="II",$K45-SUM(H$8:H44),IF(G45="III",$K45-SUM(H$8:H44),IF(G45="IV",$K45-SUM(H$8:H44),IF(G45="V",1-SUM(H$8:H44)," ")))))</f>
        <v xml:space="preserve"> </v>
      </c>
      <c r="I45" s="68" t="str">
        <f t="shared" si="24"/>
        <v/>
      </c>
      <c r="J45" s="43" t="str">
        <f>IF(I45="A",$K45,IF(I45="B",$K45-SUM(J$8:J44),IF(I45="C",$K45-SUM(J$8:J44),IF(I45="D",$K45-SUM(J$8:J44),IF(I45="E",1-SUM(J$8:J44)," ")))))</f>
        <v xml:space="preserve"> </v>
      </c>
      <c r="K45" s="1">
        <f>IF(C$4=0,0,(SUM(D$8:D45)/C$4))</f>
        <v>0</v>
      </c>
      <c r="L45" s="9" t="str">
        <f t="shared" si="3"/>
        <v xml:space="preserve"> </v>
      </c>
      <c r="M45" s="2" t="str">
        <f>IF(U45=2,K45,IF(W45=2,K45-SUM(M$8:M44),IF(X45=2,K45-SUM(M$8:M44),IF(X44=2,1-SUM(M$8:M44)," "))))</f>
        <v xml:space="preserve"> </v>
      </c>
      <c r="N45" s="1" t="str">
        <f t="shared" si="4"/>
        <v xml:space="preserve"> </v>
      </c>
      <c r="P45" s="3" t="str">
        <f>IF(O45="Plus",$K45,IF(O45="Basis",$K45-SUM(P$8:P44),IF(O45="Breedte",$K45-SUM(P$8:P44),IF(O44="Breedte",1-SUM(P$8:P44)," "))))</f>
        <v xml:space="preserve"> </v>
      </c>
      <c r="Q45" s="57" t="str">
        <f t="shared" si="19"/>
        <v/>
      </c>
      <c r="R45" s="179">
        <f t="shared" si="20"/>
        <v>210</v>
      </c>
      <c r="S45" s="12">
        <f t="shared" si="5"/>
        <v>233</v>
      </c>
      <c r="T45" s="18">
        <f t="shared" si="6"/>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7"/>
        <v>1</v>
      </c>
      <c r="Z45" s="12">
        <f t="shared" si="8"/>
        <v>1</v>
      </c>
      <c r="AA45" s="12">
        <f t="shared" si="9"/>
        <v>1</v>
      </c>
      <c r="AB45" s="12">
        <f t="shared" si="10"/>
        <v>1</v>
      </c>
      <c r="AD45" s="12">
        <f t="shared" si="11"/>
        <v>233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4"/>
        <v>1</v>
      </c>
      <c r="AL45" s="12">
        <f t="shared" si="15"/>
        <v>1</v>
      </c>
      <c r="AM45" s="12">
        <f t="shared" si="16"/>
        <v>1</v>
      </c>
    </row>
    <row r="46" spans="1:54" ht="12" customHeight="1" x14ac:dyDescent="0.25">
      <c r="A46" s="5">
        <f t="shared" si="0"/>
        <v>0</v>
      </c>
      <c r="B46" s="5">
        <f t="shared" si="1"/>
        <v>0</v>
      </c>
      <c r="C46" s="14">
        <f t="shared" si="17"/>
        <v>232</v>
      </c>
      <c r="F46" s="241">
        <f>VLOOKUP(C46,Blad1!$A:$G,7,0)</f>
        <v>210</v>
      </c>
      <c r="G46" s="67" t="str">
        <f t="shared" si="18"/>
        <v/>
      </c>
      <c r="H46" s="4" t="str">
        <f>IF(G46="I",$K46,IF(G46="II",$K46-SUM(H$8:H45),IF(G46="III",$K46-SUM(H$8:H45),IF(G46="IV",$K46-SUM(H$8:H45),IF(G46="V",1-SUM(H$8:H45)," ")))))</f>
        <v xml:space="preserve"> </v>
      </c>
      <c r="I46" s="68" t="str">
        <f t="shared" si="24"/>
        <v/>
      </c>
      <c r="J46" s="43" t="str">
        <f>IF(I46="A",$K46,IF(I46="B",$K46-SUM(J$8:J45),IF(I46="C",$K46-SUM(J$8:J45),IF(I46="D",$K46-SUM(J$8:J45),IF(I46="E",1-SUM(J$8:J45)," ")))))</f>
        <v xml:space="preserve"> </v>
      </c>
      <c r="K46" s="1">
        <f>IF(C$4=0,0,(SUM(D$8:D46)/C$4))</f>
        <v>0</v>
      </c>
      <c r="L46" s="9" t="str">
        <f t="shared" si="3"/>
        <v xml:space="preserve"> </v>
      </c>
      <c r="M46" s="2" t="str">
        <f>IF(U46=2,K46,IF(W46=2,K46-SUM(M$8:M45),IF(X46=2,K46-SUM(M$8:M45),IF(X45=2,1-SUM(M$8:M45)," "))))</f>
        <v xml:space="preserve"> </v>
      </c>
      <c r="N46" s="1" t="str">
        <f t="shared" si="4"/>
        <v xml:space="preserve"> </v>
      </c>
      <c r="P46" s="3" t="str">
        <f>IF(O46="Plus",$K46,IF(O46="Basis",$K46-SUM(P$8:P45),IF(O46="Breedte",$K46-SUM(P$8:P45),IF(O45="Breedte",1-SUM(P$8:P45)," "))))</f>
        <v xml:space="preserve"> </v>
      </c>
      <c r="Q46" s="57" t="str">
        <f t="shared" si="19"/>
        <v/>
      </c>
      <c r="R46" s="179">
        <f t="shared" si="20"/>
        <v>210</v>
      </c>
      <c r="S46" s="12">
        <f t="shared" si="5"/>
        <v>232</v>
      </c>
      <c r="T46" s="18">
        <f t="shared" si="6"/>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7"/>
        <v>1</v>
      </c>
      <c r="Z46" s="12">
        <f t="shared" si="8"/>
        <v>1</v>
      </c>
      <c r="AA46" s="12">
        <f t="shared" si="9"/>
        <v>1</v>
      </c>
      <c r="AB46" s="12">
        <f t="shared" si="10"/>
        <v>1</v>
      </c>
      <c r="AD46" s="12">
        <f t="shared" si="11"/>
        <v>232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4"/>
        <v>1</v>
      </c>
      <c r="AL46" s="12">
        <f t="shared" si="15"/>
        <v>1</v>
      </c>
      <c r="AM46" s="12">
        <f t="shared" si="16"/>
        <v>1</v>
      </c>
    </row>
    <row r="47" spans="1:54" ht="12" customHeight="1" x14ac:dyDescent="0.25">
      <c r="A47" s="5">
        <f t="shared" si="0"/>
        <v>0</v>
      </c>
      <c r="B47" s="5">
        <f t="shared" si="1"/>
        <v>0</v>
      </c>
      <c r="C47" s="14">
        <f t="shared" si="17"/>
        <v>231</v>
      </c>
      <c r="F47" s="241">
        <f>VLOOKUP(C47,Blad1!$A:$G,7,0)</f>
        <v>209</v>
      </c>
      <c r="G47" s="67" t="str">
        <f t="shared" si="18"/>
        <v/>
      </c>
      <c r="H47" s="4" t="str">
        <f>IF(G47="I",$K47,IF(G47="II",$K47-SUM(H$8:H46),IF(G47="III",$K47-SUM(H$8:H46),IF(G47="IV",$K47-SUM(H$8:H46),IF(G47="V",1-SUM(H$8:H46)," ")))))</f>
        <v xml:space="preserve"> </v>
      </c>
      <c r="I47" s="68" t="str">
        <f t="shared" si="24"/>
        <v/>
      </c>
      <c r="J47" s="43" t="str">
        <f>IF(I47="A",$K47,IF(I47="B",$K47-SUM(J$8:J46),IF(I47="C",$K47-SUM(J$8:J46),IF(I47="D",$K47-SUM(J$8:J46),IF(I47="E",1-SUM(J$8:J46)," ")))))</f>
        <v xml:space="preserve"> </v>
      </c>
      <c r="K47" s="1">
        <f>IF(C$4=0,0,(SUM(D$8:D47)/C$4))</f>
        <v>0</v>
      </c>
      <c r="L47" s="9" t="str">
        <f t="shared" si="3"/>
        <v xml:space="preserve"> </v>
      </c>
      <c r="M47" s="2" t="str">
        <f>IF(U47=2,K47,IF(W47=2,K47-SUM(M$8:M46),IF(X47=2,K47-SUM(M$8:M46),IF(X46=2,1-SUM(M$8:M46)," "))))</f>
        <v xml:space="preserve"> </v>
      </c>
      <c r="N47" s="1" t="str">
        <f t="shared" si="4"/>
        <v xml:space="preserve"> </v>
      </c>
      <c r="P47" s="3" t="str">
        <f>IF(O47="Plus",$K47,IF(O47="Basis",$K47-SUM(P$8:P46),IF(O47="Breedte",$K47-SUM(P$8:P46),IF(O46="Breedte",1-SUM(P$8:P46)," "))))</f>
        <v xml:space="preserve"> </v>
      </c>
      <c r="Q47" s="57" t="str">
        <f t="shared" si="19"/>
        <v/>
      </c>
      <c r="R47" s="179">
        <f t="shared" si="20"/>
        <v>209</v>
      </c>
      <c r="S47" s="12">
        <f t="shared" si="5"/>
        <v>231</v>
      </c>
      <c r="T47" s="18">
        <f t="shared" si="6"/>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7"/>
        <v>1</v>
      </c>
      <c r="Z47" s="12">
        <f t="shared" si="8"/>
        <v>1</v>
      </c>
      <c r="AA47" s="12">
        <f t="shared" si="9"/>
        <v>1</v>
      </c>
      <c r="AB47" s="12">
        <f t="shared" si="10"/>
        <v>1</v>
      </c>
      <c r="AD47" s="12">
        <f t="shared" si="11"/>
        <v>231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4"/>
        <v>1</v>
      </c>
      <c r="AL47" s="12">
        <f t="shared" si="15"/>
        <v>1</v>
      </c>
      <c r="AM47" s="12">
        <f t="shared" si="16"/>
        <v>1</v>
      </c>
    </row>
    <row r="48" spans="1:54" ht="12" customHeight="1" x14ac:dyDescent="0.25">
      <c r="A48" s="5">
        <f t="shared" si="0"/>
        <v>0</v>
      </c>
      <c r="B48" s="5">
        <f t="shared" si="1"/>
        <v>0</v>
      </c>
      <c r="C48" s="14">
        <f t="shared" si="17"/>
        <v>230</v>
      </c>
      <c r="F48" s="241">
        <f>VLOOKUP(C48,Blad1!$A:$G,7,0)</f>
        <v>209</v>
      </c>
      <c r="G48" s="67" t="str">
        <f t="shared" si="18"/>
        <v/>
      </c>
      <c r="H48" s="4" t="str">
        <f>IF(G48="I",$K48,IF(G48="II",$K48-SUM(H$8:H47),IF(G48="III",$K48-SUM(H$8:H47),IF(G48="IV",$K48-SUM(H$8:H47),IF(G48="V",1-SUM(H$8:H47)," ")))))</f>
        <v xml:space="preserve"> </v>
      </c>
      <c r="I48" s="68" t="str">
        <f t="shared" si="24"/>
        <v/>
      </c>
      <c r="J48" s="43" t="str">
        <f>IF(I48="A",$K48,IF(I48="B",$K48-SUM(J$8:J47),IF(I48="C",$K48-SUM(J$8:J47),IF(I48="D",$K48-SUM(J$8:J47),IF(I48="E",1-SUM(J$8:J47)," ")))))</f>
        <v xml:space="preserve"> </v>
      </c>
      <c r="K48" s="1">
        <f>IF(C$4=0,0,(SUM(D$8:D48)/C$4))</f>
        <v>0</v>
      </c>
      <c r="L48" s="9" t="str">
        <f t="shared" si="3"/>
        <v xml:space="preserve"> </v>
      </c>
      <c r="M48" s="2" t="str">
        <f>IF(U48=2,K48,IF(W48=2,K48-SUM(M$8:M47),IF(X48=2,K48-SUM(M$8:M47),IF(X47=2,1-SUM(M$8:M47)," "))))</f>
        <v xml:space="preserve"> </v>
      </c>
      <c r="N48" s="1" t="str">
        <f t="shared" si="4"/>
        <v xml:space="preserve"> </v>
      </c>
      <c r="P48" s="3" t="str">
        <f>IF(O48="Plus",$K48,IF(O48="Basis",$K48-SUM(P$8:P47),IF(O48="Breedte",$K48-SUM(P$8:P47),IF(O47="Breedte",1-SUM(P$8:P47)," "))))</f>
        <v xml:space="preserve"> </v>
      </c>
      <c r="Q48" s="57" t="str">
        <f t="shared" si="19"/>
        <v/>
      </c>
      <c r="R48" s="179">
        <f t="shared" si="20"/>
        <v>209</v>
      </c>
      <c r="S48" s="12">
        <f t="shared" si="5"/>
        <v>230</v>
      </c>
      <c r="T48" s="18">
        <f t="shared" si="6"/>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7"/>
        <v>1</v>
      </c>
      <c r="Z48" s="12">
        <f t="shared" si="8"/>
        <v>1</v>
      </c>
      <c r="AA48" s="12">
        <f t="shared" si="9"/>
        <v>1</v>
      </c>
      <c r="AB48" s="12">
        <f t="shared" si="10"/>
        <v>1</v>
      </c>
      <c r="AD48" s="12">
        <f t="shared" si="11"/>
        <v>230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4"/>
        <v>1</v>
      </c>
      <c r="AL48" s="12">
        <f t="shared" si="15"/>
        <v>1</v>
      </c>
      <c r="AM48" s="12">
        <f t="shared" si="16"/>
        <v>1</v>
      </c>
    </row>
    <row r="49" spans="1:39" ht="12" customHeight="1" x14ac:dyDescent="0.25">
      <c r="A49" s="5">
        <f t="shared" si="0"/>
        <v>0</v>
      </c>
      <c r="B49" s="5">
        <f t="shared" si="1"/>
        <v>0</v>
      </c>
      <c r="C49" s="14">
        <f t="shared" si="17"/>
        <v>229</v>
      </c>
      <c r="F49" s="241">
        <f>VLOOKUP(C49,Blad1!$A:$G,7,0)</f>
        <v>208</v>
      </c>
      <c r="G49" s="67" t="str">
        <f t="shared" si="18"/>
        <v/>
      </c>
      <c r="H49" s="4" t="str">
        <f>IF(G49="I",$K49,IF(G49="II",$K49-SUM(H$8:H48),IF(G49="III",$K49-SUM(H$8:H48),IF(G49="IV",$K49-SUM(H$8:H48),IF(G49="V",1-SUM(H$8:H48)," ")))))</f>
        <v xml:space="preserve"> </v>
      </c>
      <c r="I49" s="68" t="str">
        <f t="shared" si="24"/>
        <v/>
      </c>
      <c r="J49" s="43" t="str">
        <f>IF(I49="A",$K49,IF(I49="B",$K49-SUM(J$8:J48),IF(I49="C",$K49-SUM(J$8:J48),IF(I49="D",$K49-SUM(J$8:J48),IF(I49="E",1-SUM(J$8:J48)," ")))))</f>
        <v xml:space="preserve"> </v>
      </c>
      <c r="K49" s="1">
        <f>IF(C$4=0,0,(SUM(D$8:D49)/C$4))</f>
        <v>0</v>
      </c>
      <c r="L49" s="9" t="str">
        <f t="shared" si="3"/>
        <v xml:space="preserve"> </v>
      </c>
      <c r="M49" s="2" t="str">
        <f>IF(U49=2,K49,IF(W49=2,K49-SUM(M$8:M48),IF(X49=2,K49-SUM(M$8:M48),IF(X48=2,1-SUM(M$8:M48)," "))))</f>
        <v xml:space="preserve"> </v>
      </c>
      <c r="N49" s="1" t="str">
        <f t="shared" si="4"/>
        <v xml:space="preserve"> </v>
      </c>
      <c r="P49" s="3" t="str">
        <f>IF(O49="Plus",$K49,IF(O49="Basis",$K49-SUM(P$8:P48),IF(O49="Breedte",$K49-SUM(P$8:P48),IF(O48="Breedte",1-SUM(P$8:P48)," "))))</f>
        <v xml:space="preserve"> </v>
      </c>
      <c r="Q49" s="57" t="str">
        <f t="shared" si="19"/>
        <v/>
      </c>
      <c r="R49" s="179">
        <f t="shared" si="20"/>
        <v>208</v>
      </c>
      <c r="S49" s="12">
        <f t="shared" si="5"/>
        <v>229</v>
      </c>
      <c r="T49" s="18">
        <f t="shared" si="6"/>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7"/>
        <v>1</v>
      </c>
      <c r="Z49" s="12">
        <f t="shared" si="8"/>
        <v>1</v>
      </c>
      <c r="AA49" s="12">
        <f t="shared" si="9"/>
        <v>1</v>
      </c>
      <c r="AB49" s="12">
        <f t="shared" si="10"/>
        <v>1</v>
      </c>
      <c r="AD49" s="12">
        <f t="shared" si="11"/>
        <v>229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4"/>
        <v>1</v>
      </c>
      <c r="AL49" s="12">
        <f t="shared" si="15"/>
        <v>1</v>
      </c>
      <c r="AM49" s="12">
        <f t="shared" si="16"/>
        <v>1</v>
      </c>
    </row>
    <row r="50" spans="1:39" ht="12" customHeight="1" x14ac:dyDescent="0.25">
      <c r="A50" s="5">
        <f t="shared" si="0"/>
        <v>0</v>
      </c>
      <c r="B50" s="5">
        <f t="shared" si="1"/>
        <v>0</v>
      </c>
      <c r="C50" s="14">
        <f t="shared" si="17"/>
        <v>228</v>
      </c>
      <c r="F50" s="241">
        <f>VLOOKUP(C50,Blad1!$A:$G,7,0)</f>
        <v>207</v>
      </c>
      <c r="G50" s="67" t="str">
        <f t="shared" si="18"/>
        <v/>
      </c>
      <c r="H50" s="4" t="str">
        <f>IF(G50="I",$K50,IF(G50="II",$K50-SUM(H$8:H49),IF(G50="III",$K50-SUM(H$8:H49),IF(G50="IV",$K50-SUM(H$8:H49),IF(G50="V",1-SUM(H$8:H49)," ")))))</f>
        <v xml:space="preserve"> </v>
      </c>
      <c r="I50" s="68" t="str">
        <f t="shared" si="24"/>
        <v/>
      </c>
      <c r="J50" s="43" t="str">
        <f>IF(I50="A",$K50,IF(I50="B",$K50-SUM(J$8:J49),IF(I50="C",$K50-SUM(J$8:J49),IF(I50="D",$K50-SUM(J$8:J49),IF(I50="E",1-SUM(J$8:J49)," ")))))</f>
        <v xml:space="preserve"> </v>
      </c>
      <c r="K50" s="1">
        <f>IF(C$4=0,0,(SUM(D$8:D50)/C$4))</f>
        <v>0</v>
      </c>
      <c r="L50" s="9" t="str">
        <f t="shared" si="3"/>
        <v xml:space="preserve"> </v>
      </c>
      <c r="M50" s="2" t="str">
        <f>IF(U50=2,K50,IF(W50=2,K50-SUM(M$8:M49),IF(X50=2,K50-SUM(M$8:M49),IF(X49=2,1-SUM(M$8:M49)," "))))</f>
        <v xml:space="preserve"> </v>
      </c>
      <c r="N50" s="1" t="str">
        <f t="shared" si="4"/>
        <v xml:space="preserve"> </v>
      </c>
      <c r="P50" s="3" t="str">
        <f>IF(O50="Plus",$K50,IF(O50="Basis",$K50-SUM(P$8:P49),IF(O50="Breedte",$K50-SUM(P$8:P49),IF(O49="Breedte",1-SUM(P$8:P49)," "))))</f>
        <v xml:space="preserve"> </v>
      </c>
      <c r="Q50" s="57" t="str">
        <f t="shared" si="19"/>
        <v/>
      </c>
      <c r="R50" s="179">
        <f t="shared" si="20"/>
        <v>207</v>
      </c>
      <c r="S50" s="12">
        <f t="shared" si="5"/>
        <v>228</v>
      </c>
      <c r="T50" s="18">
        <f t="shared" si="6"/>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7"/>
        <v>1</v>
      </c>
      <c r="Z50" s="12">
        <f t="shared" si="8"/>
        <v>1</v>
      </c>
      <c r="AA50" s="12">
        <f t="shared" si="9"/>
        <v>1</v>
      </c>
      <c r="AB50" s="12">
        <f t="shared" si="10"/>
        <v>1</v>
      </c>
      <c r="AD50" s="12">
        <f t="shared" si="11"/>
        <v>228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4"/>
        <v>1</v>
      </c>
      <c r="AL50" s="12">
        <f t="shared" si="15"/>
        <v>1</v>
      </c>
      <c r="AM50" s="12">
        <f t="shared" si="16"/>
        <v>1</v>
      </c>
    </row>
    <row r="51" spans="1:39" ht="12" customHeight="1" x14ac:dyDescent="0.25">
      <c r="A51" s="5">
        <f t="shared" si="0"/>
        <v>0</v>
      </c>
      <c r="B51" s="5">
        <f t="shared" si="1"/>
        <v>0</v>
      </c>
      <c r="C51" s="14">
        <f t="shared" si="17"/>
        <v>227</v>
      </c>
      <c r="F51" s="241">
        <f>VLOOKUP(C51,Blad1!$A:$G,7,0)</f>
        <v>207</v>
      </c>
      <c r="G51" s="67" t="str">
        <f t="shared" si="18"/>
        <v/>
      </c>
      <c r="H51" s="4" t="str">
        <f>IF(G51="I",$K51,IF(G51="II",$K51-SUM(H$8:H50),IF(G51="III",$K51-SUM(H$8:H50),IF(G51="IV",$K51-SUM(H$8:H50),IF(G51="V",1-SUM(H$8:H50)," ")))))</f>
        <v xml:space="preserve"> </v>
      </c>
      <c r="I51" s="68" t="str">
        <f t="shared" si="24"/>
        <v/>
      </c>
      <c r="J51" s="43" t="str">
        <f>IF(I51="A",$K51,IF(I51="B",$K51-SUM(J$8:J50),IF(I51="C",$K51-SUM(J$8:J50),IF(I51="D",$K51-SUM(J$8:J50),IF(I51="E",1-SUM(J$8:J50)," ")))))</f>
        <v xml:space="preserve"> </v>
      </c>
      <c r="K51" s="1">
        <f>IF(C$4=0,0,(SUM(D$8:D51)/C$4))</f>
        <v>0</v>
      </c>
      <c r="L51" s="9" t="str">
        <f t="shared" si="3"/>
        <v xml:space="preserve"> </v>
      </c>
      <c r="M51" s="2" t="str">
        <f>IF(U51=2,K51,IF(W51=2,K51-SUM(M$8:M50),IF(X51=2,K51-SUM(M$8:M50),IF(X50=2,1-SUM(M$8:M50)," "))))</f>
        <v xml:space="preserve"> </v>
      </c>
      <c r="N51" s="1" t="str">
        <f t="shared" si="4"/>
        <v xml:space="preserve"> </v>
      </c>
      <c r="P51" s="3" t="str">
        <f>IF(O51="Plus",$K51,IF(O51="Basis",$K51-SUM(P$8:P50),IF(O51="Breedte",$K51-SUM(P$8:P50),IF(O50="Breedte",1-SUM(P$8:P50)," "))))</f>
        <v xml:space="preserve"> </v>
      </c>
      <c r="Q51" s="57" t="str">
        <f t="shared" si="19"/>
        <v/>
      </c>
      <c r="R51" s="179">
        <f t="shared" si="20"/>
        <v>207</v>
      </c>
      <c r="S51" s="12">
        <f t="shared" si="5"/>
        <v>227</v>
      </c>
      <c r="T51" s="18">
        <f t="shared" si="6"/>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7"/>
        <v>1</v>
      </c>
      <c r="Z51" s="12">
        <f t="shared" si="8"/>
        <v>1</v>
      </c>
      <c r="AA51" s="12">
        <f t="shared" si="9"/>
        <v>1</v>
      </c>
      <c r="AB51" s="12">
        <f t="shared" si="10"/>
        <v>1</v>
      </c>
      <c r="AD51" s="12">
        <f t="shared" si="11"/>
        <v>227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4"/>
        <v>1</v>
      </c>
      <c r="AL51" s="12">
        <f t="shared" si="15"/>
        <v>1</v>
      </c>
      <c r="AM51" s="12">
        <f t="shared" si="16"/>
        <v>1</v>
      </c>
    </row>
    <row r="52" spans="1:39" ht="12" customHeight="1" x14ac:dyDescent="0.25">
      <c r="A52" s="5">
        <f t="shared" si="0"/>
        <v>0</v>
      </c>
      <c r="B52" s="5">
        <f t="shared" si="1"/>
        <v>0</v>
      </c>
      <c r="C52" s="14">
        <f t="shared" si="17"/>
        <v>226</v>
      </c>
      <c r="F52" s="241">
        <f>VLOOKUP(C52,Blad1!$A:$G,7,0)</f>
        <v>206</v>
      </c>
      <c r="G52" s="67" t="str">
        <f t="shared" si="18"/>
        <v/>
      </c>
      <c r="H52" s="4" t="str">
        <f>IF(G52="I",$K52,IF(G52="II",$K52-SUM(H$8:H51),IF(G52="III",$K52-SUM(H$8:H51),IF(G52="IV",$K52-SUM(H$8:H51),IF(G52="V",1-SUM(H$8:H51)," ")))))</f>
        <v xml:space="preserve"> </v>
      </c>
      <c r="I52" s="68" t="str">
        <f t="shared" si="24"/>
        <v/>
      </c>
      <c r="J52" s="43" t="str">
        <f>IF(I52="A",$K52,IF(I52="B",$K52-SUM(J$8:J51),IF(I52="C",$K52-SUM(J$8:J51),IF(I52="D",$K52-SUM(J$8:J51),IF(I52="E",1-SUM(J$8:J51)," ")))))</f>
        <v xml:space="preserve"> </v>
      </c>
      <c r="K52" s="1">
        <f>IF(C$4=0,0,(SUM(D$8:D52)/C$4))</f>
        <v>0</v>
      </c>
      <c r="L52" s="9" t="str">
        <f t="shared" si="3"/>
        <v xml:space="preserve"> </v>
      </c>
      <c r="M52" s="2" t="str">
        <f>IF(U52=2,K52,IF(W52=2,K52-SUM(M$8:M51),IF(X52=2,K52-SUM(M$8:M51),IF(X51=2,1-SUM(M$8:M51)," "))))</f>
        <v xml:space="preserve"> </v>
      </c>
      <c r="N52" s="1" t="str">
        <f t="shared" si="4"/>
        <v xml:space="preserve"> </v>
      </c>
      <c r="P52" s="3" t="str">
        <f>IF(O52="Plus",$K52,IF(O52="Basis",$K52-SUM(P$8:P51),IF(O52="Breedte",$K52-SUM(P$8:P51),IF(O51="Breedte",1-SUM(P$8:P51)," "))))</f>
        <v xml:space="preserve"> </v>
      </c>
      <c r="Q52" s="57" t="str">
        <f t="shared" si="19"/>
        <v/>
      </c>
      <c r="R52" s="179">
        <f t="shared" si="20"/>
        <v>206</v>
      </c>
      <c r="S52" s="12">
        <f t="shared" si="5"/>
        <v>226</v>
      </c>
      <c r="T52" s="18">
        <f t="shared" si="6"/>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7"/>
        <v>1</v>
      </c>
      <c r="Z52" s="12">
        <f t="shared" si="8"/>
        <v>1</v>
      </c>
      <c r="AA52" s="12">
        <f t="shared" si="9"/>
        <v>1</v>
      </c>
      <c r="AB52" s="12">
        <f t="shared" si="10"/>
        <v>1</v>
      </c>
      <c r="AD52" s="12">
        <f t="shared" si="11"/>
        <v>226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4"/>
        <v>1</v>
      </c>
      <c r="AL52" s="12">
        <f t="shared" si="15"/>
        <v>1</v>
      </c>
      <c r="AM52" s="12">
        <f t="shared" si="16"/>
        <v>1</v>
      </c>
    </row>
    <row r="53" spans="1:39" ht="12" customHeight="1" x14ac:dyDescent="0.25">
      <c r="A53" s="5">
        <f t="shared" si="0"/>
        <v>0</v>
      </c>
      <c r="B53" s="5">
        <f t="shared" si="1"/>
        <v>0</v>
      </c>
      <c r="C53" s="14">
        <f t="shared" si="17"/>
        <v>225</v>
      </c>
      <c r="F53" s="241">
        <f>VLOOKUP(C53,Blad1!$A:$G,7,0)</f>
        <v>206</v>
      </c>
      <c r="G53" s="67" t="str">
        <f t="shared" si="18"/>
        <v/>
      </c>
      <c r="H53" s="4" t="str">
        <f>IF(G53="I",$K53,IF(G53="II",$K53-SUM(H$8:H52),IF(G53="III",$K53-SUM(H$8:H52),IF(G53="IV",$K53-SUM(H$8:H52),IF(G53="V",1-SUM(H$8:H52)," ")))))</f>
        <v xml:space="preserve"> </v>
      </c>
      <c r="I53" s="68" t="str">
        <f t="shared" si="24"/>
        <v/>
      </c>
      <c r="J53" s="43" t="str">
        <f>IF(I53="A",$K53,IF(I53="B",$K53-SUM(J$8:J52),IF(I53="C",$K53-SUM(J$8:J52),IF(I53="D",$K53-SUM(J$8:J52),IF(I53="E",1-SUM(J$8:J52)," ")))))</f>
        <v xml:space="preserve"> </v>
      </c>
      <c r="K53" s="1">
        <f>IF(C$4=0,0,(SUM(D$8:D53)/C$4))</f>
        <v>0</v>
      </c>
      <c r="L53" s="9" t="str">
        <f t="shared" si="3"/>
        <v xml:space="preserve"> </v>
      </c>
      <c r="M53" s="2" t="str">
        <f>IF(U53=2,K53,IF(W53=2,K53-SUM(M$8:M52),IF(X53=2,K53-SUM(M$8:M52),IF(X52=2,1-SUM(M$8:M52)," "))))</f>
        <v xml:space="preserve"> </v>
      </c>
      <c r="N53" s="1" t="str">
        <f t="shared" si="4"/>
        <v xml:space="preserve"> </v>
      </c>
      <c r="P53" s="3" t="str">
        <f>IF(O53="Plus",$K53,IF(O53="Basis",$K53-SUM(P$8:P52),IF(O53="Breedte",$K53-SUM(P$8:P52),IF(O52="Breedte",1-SUM(P$8:P52)," "))))</f>
        <v xml:space="preserve"> </v>
      </c>
      <c r="Q53" s="57" t="str">
        <f t="shared" si="19"/>
        <v/>
      </c>
      <c r="R53" s="179">
        <f t="shared" si="20"/>
        <v>206</v>
      </c>
      <c r="S53" s="12">
        <f t="shared" si="5"/>
        <v>225</v>
      </c>
      <c r="T53" s="18">
        <f t="shared" si="6"/>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7"/>
        <v>1</v>
      </c>
      <c r="Z53" s="12">
        <f t="shared" si="8"/>
        <v>1</v>
      </c>
      <c r="AA53" s="12">
        <f t="shared" si="9"/>
        <v>1</v>
      </c>
      <c r="AB53" s="12">
        <f t="shared" si="10"/>
        <v>1</v>
      </c>
      <c r="AD53" s="12">
        <f t="shared" si="11"/>
        <v>225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4"/>
        <v>1</v>
      </c>
      <c r="AL53" s="12">
        <f t="shared" si="15"/>
        <v>1</v>
      </c>
      <c r="AM53" s="12">
        <f t="shared" si="16"/>
        <v>1</v>
      </c>
    </row>
    <row r="54" spans="1:39" ht="12" customHeight="1" x14ac:dyDescent="0.25">
      <c r="A54" s="5">
        <f t="shared" si="0"/>
        <v>0</v>
      </c>
      <c r="B54" s="5">
        <f t="shared" si="1"/>
        <v>0</v>
      </c>
      <c r="C54" s="14">
        <f t="shared" si="17"/>
        <v>224</v>
      </c>
      <c r="F54" s="241">
        <f>VLOOKUP(C54,Blad1!$A:$G,7,0)</f>
        <v>205</v>
      </c>
      <c r="G54" s="67" t="str">
        <f t="shared" si="18"/>
        <v/>
      </c>
      <c r="H54" s="4" t="str">
        <f>IF(G54="I",$K54,IF(G54="II",$K54-SUM(H$8:H53),IF(G54="III",$K54-SUM(H$8:H53),IF(G54="IV",$K54-SUM(H$8:H53),IF(G54="V",1-SUM(H$8:H53)," ")))))</f>
        <v xml:space="preserve"> </v>
      </c>
      <c r="I54" s="68" t="str">
        <f t="shared" si="24"/>
        <v/>
      </c>
      <c r="J54" s="43" t="str">
        <f>IF(I54="A",$K54,IF(I54="B",$K54-SUM(J$8:J53),IF(I54="C",$K54-SUM(J$8:J53),IF(I54="D",$K54-SUM(J$8:J53),IF(I54="E",1-SUM(J$8:J53)," ")))))</f>
        <v xml:space="preserve"> </v>
      </c>
      <c r="K54" s="1">
        <f>IF(C$4=0,0,(SUM(D$8:D54)/C$4))</f>
        <v>0</v>
      </c>
      <c r="L54" s="9" t="str">
        <f t="shared" si="3"/>
        <v xml:space="preserve"> </v>
      </c>
      <c r="M54" s="2" t="str">
        <f>IF(U54=2,K54,IF(W54=2,K54-SUM(M$8:M53),IF(X54=2,K54-SUM(M$8:M53),IF(X53=2,1-SUM(M$8:M53)," "))))</f>
        <v xml:space="preserve"> </v>
      </c>
      <c r="N54" s="1" t="str">
        <f t="shared" si="4"/>
        <v xml:space="preserve"> </v>
      </c>
      <c r="P54" s="3" t="str">
        <f>IF(O54="Plus",$K54,IF(O54="Basis",$K54-SUM(P$8:P53),IF(O54="Breedte",$K54-SUM(P$8:P53),IF(O53="Breedte",1-SUM(P$8:P53)," "))))</f>
        <v xml:space="preserve"> </v>
      </c>
      <c r="Q54" s="57" t="str">
        <f t="shared" si="19"/>
        <v/>
      </c>
      <c r="R54" s="179">
        <f t="shared" si="20"/>
        <v>205</v>
      </c>
      <c r="S54" s="12">
        <f t="shared" si="5"/>
        <v>224</v>
      </c>
      <c r="T54" s="18">
        <f t="shared" si="6"/>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7"/>
        <v>1</v>
      </c>
      <c r="Z54" s="12">
        <f t="shared" si="8"/>
        <v>1</v>
      </c>
      <c r="AA54" s="12">
        <f t="shared" si="9"/>
        <v>1</v>
      </c>
      <c r="AB54" s="12">
        <f t="shared" si="10"/>
        <v>1</v>
      </c>
      <c r="AD54" s="12">
        <f t="shared" si="11"/>
        <v>224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4"/>
        <v>1</v>
      </c>
      <c r="AL54" s="12">
        <f t="shared" si="15"/>
        <v>1</v>
      </c>
      <c r="AM54" s="12">
        <f t="shared" si="16"/>
        <v>1</v>
      </c>
    </row>
    <row r="55" spans="1:39" ht="12" customHeight="1" x14ac:dyDescent="0.25">
      <c r="A55" s="5">
        <f t="shared" si="0"/>
        <v>0</v>
      </c>
      <c r="B55" s="5">
        <f t="shared" si="1"/>
        <v>0</v>
      </c>
      <c r="C55" s="14">
        <f t="shared" si="17"/>
        <v>223</v>
      </c>
      <c r="F55" s="241">
        <f>VLOOKUP(C55,Blad1!$A:$G,7,0)</f>
        <v>204</v>
      </c>
      <c r="G55" s="67" t="str">
        <f t="shared" si="18"/>
        <v/>
      </c>
      <c r="H55" s="4" t="str">
        <f>IF(G55="I",$K55,IF(G55="II",$K55-SUM(H$8:H54),IF(G55="III",$K55-SUM(H$8:H54),IF(G55="IV",$K55-SUM(H$8:H54),IF(G55="V",1-SUM(H$8:H54)," ")))))</f>
        <v xml:space="preserve"> </v>
      </c>
      <c r="I55" s="68" t="str">
        <f t="shared" si="24"/>
        <v/>
      </c>
      <c r="J55" s="43" t="str">
        <f>IF(I55="A",$K55,IF(I55="B",$K55-SUM(J$8:J54),IF(I55="C",$K55-SUM(J$8:J54),IF(I55="D",$K55-SUM(J$8:J54),IF(I55="E",1-SUM(J$8:J54)," ")))))</f>
        <v xml:space="preserve"> </v>
      </c>
      <c r="K55" s="1">
        <f>IF(C$4=0,0,(SUM(D$8:D55)/C$4))</f>
        <v>0</v>
      </c>
      <c r="L55" s="9" t="str">
        <f t="shared" si="3"/>
        <v xml:space="preserve"> </v>
      </c>
      <c r="M55" s="2" t="str">
        <f>IF(U55=2,K55,IF(W55=2,K55-SUM(M$8:M54),IF(X55=2,K55-SUM(M$8:M54),IF(X54=2,1-SUM(M$8:M54)," "))))</f>
        <v xml:space="preserve"> </v>
      </c>
      <c r="N55" s="1" t="str">
        <f t="shared" si="4"/>
        <v xml:space="preserve"> </v>
      </c>
      <c r="P55" s="3" t="str">
        <f>IF(O55="Plus",$K55,IF(O55="Basis",$K55-SUM(P$8:P54),IF(O55="Breedte",$K55-SUM(P$8:P54),IF(O54="Breedte",1-SUM(P$8:P54)," "))))</f>
        <v xml:space="preserve"> </v>
      </c>
      <c r="Q55" s="57" t="str">
        <f t="shared" si="19"/>
        <v/>
      </c>
      <c r="R55" s="179">
        <f t="shared" si="20"/>
        <v>204</v>
      </c>
      <c r="S55" s="12">
        <f t="shared" si="5"/>
        <v>223</v>
      </c>
      <c r="T55" s="18">
        <f t="shared" si="6"/>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7"/>
        <v>1</v>
      </c>
      <c r="Z55" s="12">
        <f t="shared" si="8"/>
        <v>1</v>
      </c>
      <c r="AA55" s="12">
        <f t="shared" si="9"/>
        <v>1</v>
      </c>
      <c r="AB55" s="12">
        <f t="shared" si="10"/>
        <v>1</v>
      </c>
      <c r="AD55" s="12">
        <f t="shared" si="11"/>
        <v>223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4"/>
        <v>1</v>
      </c>
      <c r="AL55" s="12">
        <f t="shared" si="15"/>
        <v>1</v>
      </c>
      <c r="AM55" s="12">
        <f t="shared" si="16"/>
        <v>1</v>
      </c>
    </row>
    <row r="56" spans="1:39" ht="12" customHeight="1" x14ac:dyDescent="0.25">
      <c r="A56" s="5">
        <f t="shared" si="0"/>
        <v>0</v>
      </c>
      <c r="B56" s="5">
        <f t="shared" si="1"/>
        <v>20</v>
      </c>
      <c r="C56" s="14">
        <f t="shared" si="17"/>
        <v>222</v>
      </c>
      <c r="F56" s="241">
        <f>VLOOKUP(C56,Blad1!$A:$G,7,0)</f>
        <v>204</v>
      </c>
      <c r="G56" s="67" t="str">
        <f t="shared" si="18"/>
        <v>II</v>
      </c>
      <c r="H56" s="4">
        <f>IF(G56="I",$K56,IF(G56="II",$K56-SUM(H$8:H55),IF(G56="III",$K56-SUM(H$8:H55),IF(G56="IV",$K56-SUM(H$8:H55),IF(G56="V",1-SUM(H$8:H55)," ")))))</f>
        <v>0</v>
      </c>
      <c r="I56" s="68" t="str">
        <f t="shared" si="24"/>
        <v/>
      </c>
      <c r="J56" s="43" t="str">
        <f>IF(I56="A",$K56,IF(I56="B",$K56-SUM(J$8:J55),IF(I56="C",$K56-SUM(J$8:J55),IF(I56="D",$K56-SUM(J$8:J55),IF(I56="E",1-SUM(J$8:J55)," ")))))</f>
        <v xml:space="preserve"> </v>
      </c>
      <c r="K56" s="1">
        <f>IF(C$4=0,0,(SUM(D$8:D56)/C$4))</f>
        <v>0</v>
      </c>
      <c r="L56" s="9" t="str">
        <f t="shared" si="3"/>
        <v xml:space="preserve"> </v>
      </c>
      <c r="M56" s="2" t="str">
        <f>IF(U56=2,K56,IF(W56=2,K56-SUM(M$8:M55),IF(X56=2,K56-SUM(M$8:M55),IF(X55=2,1-SUM(M$8:M55)," "))))</f>
        <v xml:space="preserve"> </v>
      </c>
      <c r="N56" s="1" t="str">
        <f t="shared" si="4"/>
        <v xml:space="preserve"> </v>
      </c>
      <c r="P56" s="3" t="str">
        <f>IF(O56="Plus",$K56,IF(O56="Basis",$K56-SUM(P$8:P55),IF(O56="Breedte",$K56-SUM(P$8:P55),IF(O55="Breedte",1-SUM(P$8:P55)," "))))</f>
        <v xml:space="preserve"> </v>
      </c>
      <c r="Q56" s="57" t="str">
        <f t="shared" si="19"/>
        <v/>
      </c>
      <c r="R56" s="179">
        <f t="shared" si="20"/>
        <v>204</v>
      </c>
      <c r="S56" s="12">
        <f t="shared" si="5"/>
        <v>222</v>
      </c>
      <c r="T56" s="18">
        <f t="shared" si="6"/>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7"/>
        <v>1</v>
      </c>
      <c r="Z56" s="12">
        <f t="shared" si="8"/>
        <v>1</v>
      </c>
      <c r="AA56" s="12">
        <f t="shared" si="9"/>
        <v>1</v>
      </c>
      <c r="AB56" s="12">
        <f t="shared" si="10"/>
        <v>1</v>
      </c>
      <c r="AD56" s="12">
        <f t="shared" si="11"/>
        <v>222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4"/>
        <v>1</v>
      </c>
      <c r="AL56" s="12">
        <f t="shared" si="15"/>
        <v>1</v>
      </c>
      <c r="AM56" s="12">
        <f t="shared" si="16"/>
        <v>1</v>
      </c>
    </row>
    <row r="57" spans="1:39" ht="12" customHeight="1" x14ac:dyDescent="0.25">
      <c r="A57" s="5">
        <f t="shared" si="0"/>
        <v>0</v>
      </c>
      <c r="B57" s="5">
        <f t="shared" si="1"/>
        <v>0</v>
      </c>
      <c r="C57" s="14">
        <f t="shared" si="17"/>
        <v>221</v>
      </c>
      <c r="F57" s="241">
        <f>VLOOKUP(C57,Blad1!$A:$G,7,0)</f>
        <v>203</v>
      </c>
      <c r="G57" s="67" t="str">
        <f t="shared" si="18"/>
        <v/>
      </c>
      <c r="H57" s="4" t="str">
        <f>IF(G57="I",$K57,IF(G57="II",$K57-SUM(H$8:H56),IF(G57="III",$K57-SUM(H$8:H56),IF(G57="IV",$K57-SUM(H$8:H56),IF(G57="V",1-SUM(H$8:H56)," ")))))</f>
        <v xml:space="preserve"> </v>
      </c>
      <c r="I57" s="68" t="str">
        <f t="shared" si="24"/>
        <v/>
      </c>
      <c r="J57" s="43" t="str">
        <f>IF(I57="A",$K57,IF(I57="B",$K57-SUM(J$8:J56),IF(I57="C",$K57-SUM(J$8:J56),IF(I57="D",$K57-SUM(J$8:J56),IF(I57="E",1-SUM(J$8:J56)," ")))))</f>
        <v xml:space="preserve"> </v>
      </c>
      <c r="K57" s="1">
        <f>IF(C$4=0,0,(SUM(D$8:D57)/C$4))</f>
        <v>0</v>
      </c>
      <c r="L57" s="9" t="str">
        <f t="shared" si="3"/>
        <v xml:space="preserve"> </v>
      </c>
      <c r="M57" s="2" t="str">
        <f>IF(U57=2,K57,IF(W57=2,K57-SUM(M$8:M56),IF(X57=2,K57-SUM(M$8:M56),IF(X56=2,1-SUM(M$8:M56)," "))))</f>
        <v xml:space="preserve"> </v>
      </c>
      <c r="N57" s="1" t="str">
        <f t="shared" si="4"/>
        <v xml:space="preserve"> </v>
      </c>
      <c r="P57" s="3" t="str">
        <f>IF(O57="Plus",$K57,IF(O57="Basis",$K57-SUM(P$8:P56),IF(O57="Breedte",$K57-SUM(P$8:P56),IF(O56="Breedte",1-SUM(P$8:P56)," "))))</f>
        <v xml:space="preserve"> </v>
      </c>
      <c r="Q57" s="57" t="str">
        <f t="shared" si="19"/>
        <v/>
      </c>
      <c r="R57" s="179">
        <f t="shared" si="20"/>
        <v>203</v>
      </c>
      <c r="S57" s="12">
        <f t="shared" si="5"/>
        <v>221</v>
      </c>
      <c r="T57" s="18">
        <f t="shared" si="6"/>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7"/>
        <v>1</v>
      </c>
      <c r="Z57" s="12">
        <f t="shared" si="8"/>
        <v>1</v>
      </c>
      <c r="AA57" s="12">
        <f t="shared" si="9"/>
        <v>1</v>
      </c>
      <c r="AB57" s="12">
        <f t="shared" si="10"/>
        <v>1</v>
      </c>
      <c r="AD57" s="12">
        <f t="shared" si="11"/>
        <v>221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4"/>
        <v>1</v>
      </c>
      <c r="AL57" s="12">
        <f t="shared" si="15"/>
        <v>1</v>
      </c>
      <c r="AM57" s="12">
        <f t="shared" si="16"/>
        <v>1</v>
      </c>
    </row>
    <row r="58" spans="1:39" ht="12" customHeight="1" x14ac:dyDescent="0.25">
      <c r="A58" s="5">
        <f t="shared" si="0"/>
        <v>0</v>
      </c>
      <c r="B58" s="5">
        <f t="shared" si="1"/>
        <v>0</v>
      </c>
      <c r="C58" s="14">
        <f t="shared" si="17"/>
        <v>220</v>
      </c>
      <c r="F58" s="241">
        <f>VLOOKUP(C58,Blad1!$A:$G,7,0)</f>
        <v>203</v>
      </c>
      <c r="G58" s="67" t="str">
        <f t="shared" si="18"/>
        <v/>
      </c>
      <c r="H58" s="4" t="str">
        <f>IF(G58="I",$K58,IF(G58="II",$K58-SUM(H$8:H57),IF(G58="III",$K58-SUM(H$8:H57),IF(G58="IV",$K58-SUM(H$8:H57),IF(G58="V",1-SUM(H$8:H57)," ")))))</f>
        <v xml:space="preserve"> </v>
      </c>
      <c r="I58" s="68" t="str">
        <f t="shared" si="24"/>
        <v/>
      </c>
      <c r="J58" s="43" t="str">
        <f>IF(I58="A",$K58,IF(I58="B",$K58-SUM(J$8:J57),IF(I58="C",$K58-SUM(J$8:J57),IF(I58="D",$K58-SUM(J$8:J57),IF(I58="E",1-SUM(J$8:J57)," ")))))</f>
        <v xml:space="preserve"> </v>
      </c>
      <c r="K58" s="1">
        <f>IF(C$4=0,0,(SUM(D$8:D58)/C$4))</f>
        <v>0</v>
      </c>
      <c r="L58" s="9" t="str">
        <f t="shared" si="3"/>
        <v xml:space="preserve"> </v>
      </c>
      <c r="M58" s="2" t="str">
        <f>IF(U58=2,K58,IF(W58=2,K58-SUM(M$8:M57),IF(X58=2,K58-SUM(M$8:M57),IF(X57=2,1-SUM(M$8:M57)," "))))</f>
        <v xml:space="preserve"> </v>
      </c>
      <c r="N58" s="1" t="str">
        <f t="shared" si="4"/>
        <v xml:space="preserve"> </v>
      </c>
      <c r="P58" s="3" t="str">
        <f>IF(O58="Plus",$K58,IF(O58="Basis",$K58-SUM(P$8:P57),IF(O58="Breedte",$K58-SUM(P$8:P57),IF(O57="Breedte",1-SUM(P$8:P57)," "))))</f>
        <v xml:space="preserve"> </v>
      </c>
      <c r="Q58" s="57" t="str">
        <f t="shared" si="19"/>
        <v/>
      </c>
      <c r="R58" s="179">
        <f t="shared" si="20"/>
        <v>203</v>
      </c>
      <c r="S58" s="12">
        <f t="shared" si="5"/>
        <v>220</v>
      </c>
      <c r="T58" s="18">
        <f t="shared" si="6"/>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7"/>
        <v>1</v>
      </c>
      <c r="Z58" s="12">
        <f t="shared" si="8"/>
        <v>1</v>
      </c>
      <c r="AA58" s="12">
        <f t="shared" si="9"/>
        <v>1</v>
      </c>
      <c r="AB58" s="12">
        <f t="shared" si="10"/>
        <v>1</v>
      </c>
      <c r="AD58" s="12">
        <f t="shared" si="11"/>
        <v>220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4"/>
        <v>1</v>
      </c>
      <c r="AL58" s="12">
        <f t="shared" si="15"/>
        <v>1</v>
      </c>
      <c r="AM58" s="12">
        <f t="shared" si="16"/>
        <v>1</v>
      </c>
    </row>
    <row r="59" spans="1:39" ht="12" customHeight="1" x14ac:dyDescent="0.25">
      <c r="A59" s="5">
        <f t="shared" si="0"/>
        <v>0</v>
      </c>
      <c r="B59" s="5">
        <f t="shared" si="1"/>
        <v>0</v>
      </c>
      <c r="C59" s="14">
        <f t="shared" si="17"/>
        <v>219</v>
      </c>
      <c r="F59" s="241">
        <f>VLOOKUP(C59,Blad1!$A:$G,7,0)</f>
        <v>202</v>
      </c>
      <c r="G59" s="67" t="str">
        <f t="shared" si="18"/>
        <v/>
      </c>
      <c r="H59" s="4" t="str">
        <f>IF(G59="I",$K59,IF(G59="II",$K59-SUM(H$8:H58),IF(G59="III",$K59-SUM(H$8:H58),IF(G59="IV",$K59-SUM(H$8:H58),IF(G59="V",1-SUM(H$8:H58)," ")))))</f>
        <v xml:space="preserve"> </v>
      </c>
      <c r="I59" s="68" t="str">
        <f t="shared" si="24"/>
        <v/>
      </c>
      <c r="J59" s="43" t="str">
        <f>IF(I59="A",$K59,IF(I59="B",$K59-SUM(J$8:J58),IF(I59="C",$K59-SUM(J$8:J58),IF(I59="D",$K59-SUM(J$8:J58),IF(I59="E",1-SUM(J$8:J58)," ")))))</f>
        <v xml:space="preserve"> </v>
      </c>
      <c r="K59" s="1">
        <f>IF(C$4=0,0,(SUM(D$8:D59)/C$4))</f>
        <v>0</v>
      </c>
      <c r="L59" s="9" t="str">
        <f t="shared" si="3"/>
        <v xml:space="preserve"> </v>
      </c>
      <c r="M59" s="2" t="str">
        <f>IF(U59=2,K59,IF(W59=2,K59-SUM(M$8:M58),IF(X59=2,K59-SUM(M$8:M58),IF(X58=2,1-SUM(M$8:M58)," "))))</f>
        <v xml:space="preserve"> </v>
      </c>
      <c r="N59" s="1" t="str">
        <f t="shared" si="4"/>
        <v xml:space="preserve"> </v>
      </c>
      <c r="P59" s="3" t="str">
        <f>IF(O59="Plus",$K59,IF(O59="Basis",$K59-SUM(P$8:P58),IF(O59="Breedte",$K59-SUM(P$8:P58),IF(O58="Breedte",1-SUM(P$8:P58)," "))))</f>
        <v xml:space="preserve"> </v>
      </c>
      <c r="Q59" s="57" t="str">
        <f t="shared" si="19"/>
        <v/>
      </c>
      <c r="R59" s="179">
        <f t="shared" si="20"/>
        <v>202</v>
      </c>
      <c r="S59" s="12">
        <f t="shared" si="5"/>
        <v>219</v>
      </c>
      <c r="T59" s="18">
        <f t="shared" si="6"/>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7"/>
        <v>1</v>
      </c>
      <c r="Z59" s="12">
        <f t="shared" si="8"/>
        <v>1</v>
      </c>
      <c r="AA59" s="12">
        <f t="shared" si="9"/>
        <v>1</v>
      </c>
      <c r="AB59" s="12">
        <f t="shared" si="10"/>
        <v>1</v>
      </c>
      <c r="AD59" s="12">
        <f t="shared" si="11"/>
        <v>219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4"/>
        <v>1</v>
      </c>
      <c r="AL59" s="12">
        <f t="shared" si="15"/>
        <v>1</v>
      </c>
      <c r="AM59" s="12">
        <f t="shared" si="16"/>
        <v>1</v>
      </c>
    </row>
    <row r="60" spans="1:39" ht="12" customHeight="1" x14ac:dyDescent="0.25">
      <c r="A60" s="5">
        <f t="shared" si="0"/>
        <v>0</v>
      </c>
      <c r="B60" s="5">
        <f t="shared" si="1"/>
        <v>0</v>
      </c>
      <c r="C60" s="14">
        <f t="shared" si="17"/>
        <v>218</v>
      </c>
      <c r="F60" s="241">
        <f>VLOOKUP(C60,Blad1!$A:$G,7,0)</f>
        <v>201</v>
      </c>
      <c r="G60" s="67" t="str">
        <f t="shared" si="18"/>
        <v/>
      </c>
      <c r="H60" s="4" t="str">
        <f>IF(G60="I",$K60,IF(G60="II",$K60-SUM(H$8:H59),IF(G60="III",$K60-SUM(H$8:H59),IF(G60="IV",$K60-SUM(H$8:H59),IF(G60="V",1-SUM(H$8:H59)," ")))))</f>
        <v xml:space="preserve"> </v>
      </c>
      <c r="I60" s="68" t="str">
        <f t="shared" si="24"/>
        <v/>
      </c>
      <c r="J60" s="43" t="str">
        <f>IF(I60="A",$K60,IF(I60="B",$K60-SUM(J$8:J59),IF(I60="C",$K60-SUM(J$8:J59),IF(I60="D",$K60-SUM(J$8:J59),IF(I60="E",1-SUM(J$8:J59)," ")))))</f>
        <v xml:space="preserve"> </v>
      </c>
      <c r="K60" s="1">
        <f>IF(C$4=0,0,(SUM(D$8:D60)/C$4))</f>
        <v>0</v>
      </c>
      <c r="L60" s="9" t="str">
        <f t="shared" si="3"/>
        <v xml:space="preserve"> </v>
      </c>
      <c r="M60" s="2" t="str">
        <f>IF(U60=2,K60,IF(W60=2,K60-SUM(M$8:M59),IF(X60=2,K60-SUM(M$8:M59),IF(X59=2,1-SUM(M$8:M59)," "))))</f>
        <v xml:space="preserve"> </v>
      </c>
      <c r="N60" s="1" t="str">
        <f t="shared" si="4"/>
        <v xml:space="preserve"> </v>
      </c>
      <c r="P60" s="3" t="str">
        <f>IF(O60="Plus",$K60,IF(O60="Basis",$K60-SUM(P$8:P59),IF(O60="Breedte",$K60-SUM(P$8:P59),IF(O59="Breedte",1-SUM(P$8:P59)," "))))</f>
        <v xml:space="preserve"> </v>
      </c>
      <c r="Q60" s="57" t="str">
        <f t="shared" si="19"/>
        <v/>
      </c>
      <c r="R60" s="179">
        <f t="shared" si="20"/>
        <v>201</v>
      </c>
      <c r="S60" s="12">
        <f t="shared" si="5"/>
        <v>218</v>
      </c>
      <c r="T60" s="18">
        <f t="shared" si="6"/>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7"/>
        <v>1</v>
      </c>
      <c r="Z60" s="12">
        <f t="shared" si="8"/>
        <v>1</v>
      </c>
      <c r="AA60" s="12">
        <f t="shared" si="9"/>
        <v>1</v>
      </c>
      <c r="AB60" s="12">
        <f t="shared" si="10"/>
        <v>1</v>
      </c>
      <c r="AD60" s="12">
        <f t="shared" si="11"/>
        <v>218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4"/>
        <v>1</v>
      </c>
      <c r="AL60" s="12">
        <f t="shared" si="15"/>
        <v>1</v>
      </c>
      <c r="AM60" s="12">
        <f t="shared" si="16"/>
        <v>1</v>
      </c>
    </row>
    <row r="61" spans="1:39" ht="12" customHeight="1" x14ac:dyDescent="0.25">
      <c r="A61" s="5">
        <f t="shared" si="0"/>
        <v>0</v>
      </c>
      <c r="B61" s="5">
        <f t="shared" si="1"/>
        <v>0</v>
      </c>
      <c r="C61" s="14">
        <f t="shared" si="17"/>
        <v>217</v>
      </c>
      <c r="F61" s="241">
        <f>VLOOKUP(C61,Blad1!$A:$G,7,0)</f>
        <v>201</v>
      </c>
      <c r="G61" s="67" t="str">
        <f t="shared" si="18"/>
        <v/>
      </c>
      <c r="H61" s="4" t="str">
        <f>IF(G61="I",$K61,IF(G61="II",$K61-SUM(H$8:H60),IF(G61="III",$K61-SUM(H$8:H60),IF(G61="IV",$K61-SUM(H$8:H60),IF(G61="V",1-SUM(H$8:H60)," ")))))</f>
        <v xml:space="preserve"> </v>
      </c>
      <c r="I61" s="68" t="str">
        <f t="shared" si="24"/>
        <v/>
      </c>
      <c r="J61" s="43" t="str">
        <f>IF(I61="A",$K61,IF(I61="B",$K61-SUM(J$8:J60),IF(I61="C",$K61-SUM(J$8:J60),IF(I61="D",$K61-SUM(J$8:J60),IF(I61="E",1-SUM(J$8:J60)," ")))))</f>
        <v xml:space="preserve"> </v>
      </c>
      <c r="K61" s="1">
        <f>IF(C$4=0,0,(SUM(D$8:D61)/C$4))</f>
        <v>0</v>
      </c>
      <c r="L61" s="9" t="str">
        <f t="shared" si="3"/>
        <v xml:space="preserve"> </v>
      </c>
      <c r="M61" s="2" t="str">
        <f>IF(U61=2,K61,IF(W61=2,K61-SUM(M$8:M60),IF(X61=2,K61-SUM(M$8:M60),IF(X60=2,1-SUM(M$8:M60)," "))))</f>
        <v xml:space="preserve"> </v>
      </c>
      <c r="N61" s="1" t="str">
        <f t="shared" si="4"/>
        <v xml:space="preserve"> </v>
      </c>
      <c r="P61" s="3" t="str">
        <f>IF(O61="Plus",$K61,IF(O61="Basis",$K61-SUM(P$8:P60),IF(O61="Breedte",$K61-SUM(P$8:P60),IF(O60="Breedte",1-SUM(P$8:P60)," "))))</f>
        <v xml:space="preserve"> </v>
      </c>
      <c r="Q61" s="57" t="str">
        <f t="shared" si="19"/>
        <v/>
      </c>
      <c r="R61" s="179">
        <f t="shared" si="20"/>
        <v>201</v>
      </c>
      <c r="S61" s="12">
        <f t="shared" si="5"/>
        <v>217</v>
      </c>
      <c r="T61" s="18">
        <f t="shared" si="6"/>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7"/>
        <v>1</v>
      </c>
      <c r="Z61" s="12">
        <f t="shared" si="8"/>
        <v>1</v>
      </c>
      <c r="AA61" s="12">
        <f t="shared" si="9"/>
        <v>1</v>
      </c>
      <c r="AB61" s="12">
        <f t="shared" si="10"/>
        <v>1</v>
      </c>
      <c r="AD61" s="12">
        <f t="shared" si="11"/>
        <v>217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4"/>
        <v>1</v>
      </c>
      <c r="AL61" s="12">
        <f t="shared" si="15"/>
        <v>1</v>
      </c>
      <c r="AM61" s="12">
        <f t="shared" si="16"/>
        <v>1</v>
      </c>
    </row>
    <row r="62" spans="1:39" ht="12" customHeight="1" x14ac:dyDescent="0.25">
      <c r="A62" s="5">
        <f t="shared" si="0"/>
        <v>0</v>
      </c>
      <c r="B62" s="5">
        <f t="shared" si="1"/>
        <v>0</v>
      </c>
      <c r="C62" s="14">
        <f t="shared" si="17"/>
        <v>216</v>
      </c>
      <c r="F62" s="241">
        <f>VLOOKUP(C62,Blad1!$A:$G,7,0)</f>
        <v>200</v>
      </c>
      <c r="G62" s="67" t="str">
        <f t="shared" si="18"/>
        <v/>
      </c>
      <c r="H62" s="4" t="str">
        <f>IF(G62="I",$K62,IF(G62="II",$K62-SUM(H$8:H61),IF(G62="III",$K62-SUM(H$8:H61),IF(G62="IV",$K62-SUM(H$8:H61),IF(G62="V",1-SUM(H$8:H61)," ")))))</f>
        <v xml:space="preserve"> </v>
      </c>
      <c r="I62" s="68" t="str">
        <f t="shared" si="24"/>
        <v/>
      </c>
      <c r="J62" s="43" t="str">
        <f>IF(I62="A",$K62,IF(I62="B",$K62-SUM(J$8:J61),IF(I62="C",$K62-SUM(J$8:J61),IF(I62="D",$K62-SUM(J$8:J61),IF(I62="E",1-SUM(J$8:J61)," ")))))</f>
        <v xml:space="preserve"> </v>
      </c>
      <c r="K62" s="1">
        <f>IF(C$4=0,0,(SUM(D$8:D62)/C$4))</f>
        <v>0</v>
      </c>
      <c r="L62" s="9" t="str">
        <f t="shared" si="3"/>
        <v xml:space="preserve"> </v>
      </c>
      <c r="M62" s="2" t="str">
        <f>IF(U62=2,K62,IF(W62=2,K62-SUM(M$8:M61),IF(X62=2,K62-SUM(M$8:M61),IF(X61=2,1-SUM(M$8:M61)," "))))</f>
        <v xml:space="preserve"> </v>
      </c>
      <c r="N62" s="1" t="str">
        <f t="shared" si="4"/>
        <v xml:space="preserve"> </v>
      </c>
      <c r="P62" s="3" t="str">
        <f>IF(O62="Plus",$K62,IF(O62="Basis",$K62-SUM(P$8:P61),IF(O62="Breedte",$K62-SUM(P$8:P61),IF(O61="Breedte",1-SUM(P$8:P61)," "))))</f>
        <v xml:space="preserve"> </v>
      </c>
      <c r="Q62" s="57" t="str">
        <f t="shared" si="19"/>
        <v/>
      </c>
      <c r="R62" s="179">
        <f t="shared" si="20"/>
        <v>200</v>
      </c>
      <c r="S62" s="12">
        <f t="shared" si="5"/>
        <v>216</v>
      </c>
      <c r="T62" s="18">
        <f t="shared" si="6"/>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7"/>
        <v>1</v>
      </c>
      <c r="Z62" s="12">
        <f t="shared" si="8"/>
        <v>1</v>
      </c>
      <c r="AA62" s="12">
        <f t="shared" si="9"/>
        <v>1</v>
      </c>
      <c r="AB62" s="12">
        <f t="shared" si="10"/>
        <v>1</v>
      </c>
      <c r="AD62" s="12">
        <f t="shared" si="11"/>
        <v>216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4"/>
        <v>1</v>
      </c>
      <c r="AL62" s="12">
        <f t="shared" si="15"/>
        <v>1</v>
      </c>
      <c r="AM62" s="12">
        <f t="shared" si="16"/>
        <v>1</v>
      </c>
    </row>
    <row r="63" spans="1:39" ht="12" customHeight="1" x14ac:dyDescent="0.25">
      <c r="A63" s="5">
        <f t="shared" si="0"/>
        <v>0</v>
      </c>
      <c r="B63" s="5">
        <f t="shared" si="1"/>
        <v>0</v>
      </c>
      <c r="C63" s="14">
        <f t="shared" si="17"/>
        <v>215</v>
      </c>
      <c r="F63" s="241">
        <f>VLOOKUP(C63,Blad1!$A:$G,7,0)</f>
        <v>200</v>
      </c>
      <c r="G63" s="67" t="str">
        <f t="shared" si="18"/>
        <v/>
      </c>
      <c r="H63" s="4" t="str">
        <f>IF(G63="I",$K63,IF(G63="II",$K63-SUM(H$8:H62),IF(G63="III",$K63-SUM(H$8:H62),IF(G63="IV",$K63-SUM(H$8:H62),IF(G63="V",1-SUM(H$8:H62)," ")))))</f>
        <v xml:space="preserve"> </v>
      </c>
      <c r="I63" s="68" t="str">
        <f t="shared" si="24"/>
        <v/>
      </c>
      <c r="J63" s="43" t="str">
        <f>IF(I63="A",$K63,IF(I63="B",$K63-SUM(J$8:J62),IF(I63="C",$K63-SUM(J$8:J62),IF(I63="D",$K63-SUM(J$8:J62),IF(I63="E",1-SUM(J$8:J62)," ")))))</f>
        <v xml:space="preserve"> </v>
      </c>
      <c r="K63" s="1">
        <f>IF(C$4=0,0,(SUM(D$8:D63)/C$4))</f>
        <v>0</v>
      </c>
      <c r="L63" s="9" t="str">
        <f t="shared" si="3"/>
        <v xml:space="preserve"> </v>
      </c>
      <c r="M63" s="2" t="str">
        <f>IF(U63=2,K63,IF(W63=2,K63-SUM(M$8:M62),IF(X63=2,K63-SUM(M$8:M62),IF(X62=2,1-SUM(M$8:M62)," "))))</f>
        <v xml:space="preserve"> </v>
      </c>
      <c r="N63" s="1" t="str">
        <f t="shared" si="4"/>
        <v xml:space="preserve"> </v>
      </c>
      <c r="P63" s="3" t="str">
        <f>IF(O63="Plus",$K63,IF(O63="Basis",$K63-SUM(P$8:P62),IF(O63="Breedte",$K63-SUM(P$8:P62),IF(O62="Breedte",1-SUM(P$8:P62)," "))))</f>
        <v xml:space="preserve"> </v>
      </c>
      <c r="Q63" s="57" t="str">
        <f t="shared" si="19"/>
        <v/>
      </c>
      <c r="R63" s="179">
        <f t="shared" si="20"/>
        <v>200</v>
      </c>
      <c r="S63" s="12">
        <f t="shared" si="5"/>
        <v>215</v>
      </c>
      <c r="T63" s="18">
        <f t="shared" si="6"/>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7"/>
        <v>1</v>
      </c>
      <c r="Z63" s="12">
        <f t="shared" si="8"/>
        <v>1</v>
      </c>
      <c r="AA63" s="12">
        <f t="shared" si="9"/>
        <v>1</v>
      </c>
      <c r="AB63" s="12">
        <f t="shared" si="10"/>
        <v>1</v>
      </c>
      <c r="AD63" s="12">
        <f t="shared" si="11"/>
        <v>215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4"/>
        <v>1</v>
      </c>
      <c r="AL63" s="12">
        <f t="shared" si="15"/>
        <v>1</v>
      </c>
      <c r="AM63" s="12">
        <f t="shared" si="16"/>
        <v>1</v>
      </c>
    </row>
    <row r="64" spans="1:39" ht="12" customHeight="1" x14ac:dyDescent="0.25">
      <c r="A64" s="5">
        <f t="shared" si="0"/>
        <v>0</v>
      </c>
      <c r="B64" s="5">
        <f t="shared" si="1"/>
        <v>0</v>
      </c>
      <c r="C64" s="14">
        <f t="shared" si="17"/>
        <v>214</v>
      </c>
      <c r="F64" s="241">
        <f>VLOOKUP(C64,Blad1!$A:$G,7,0)</f>
        <v>199</v>
      </c>
      <c r="G64" s="67" t="str">
        <f t="shared" si="18"/>
        <v/>
      </c>
      <c r="H64" s="4" t="str">
        <f>IF(G64="I",$K64,IF(G64="II",$K64-SUM(H$8:H63),IF(G64="III",$K64-SUM(H$8:H63),IF(G64="IV",$K64-SUM(H$8:H63),IF(G64="V",1-SUM(H$8:H63)," ")))))</f>
        <v xml:space="preserve"> </v>
      </c>
      <c r="I64" s="68" t="str">
        <f t="shared" si="24"/>
        <v/>
      </c>
      <c r="J64" s="43" t="str">
        <f>IF(I64="A",$K64,IF(I64="B",$K64-SUM(J$8:J63),IF(I64="C",$K64-SUM(J$8:J63),IF(I64="D",$K64-SUM(J$8:J63),IF(I64="E",1-SUM(J$8:J63)," ")))))</f>
        <v xml:space="preserve"> </v>
      </c>
      <c r="K64" s="1">
        <f>IF(C$4=0,0,(SUM(D$8:D64)/C$4))</f>
        <v>0</v>
      </c>
      <c r="L64" s="9" t="str">
        <f t="shared" si="3"/>
        <v xml:space="preserve"> </v>
      </c>
      <c r="M64" s="2" t="str">
        <f>IF(U64=2,K64,IF(W64=2,K64-SUM(M$8:M63),IF(X64=2,K64-SUM(M$8:M63),IF(X63=2,1-SUM(M$8:M63)," "))))</f>
        <v xml:space="preserve"> </v>
      </c>
      <c r="N64" s="1" t="str">
        <f t="shared" si="4"/>
        <v xml:space="preserve"> </v>
      </c>
      <c r="P64" s="3" t="str">
        <f>IF(O64="Plus",$K64,IF(O64="Basis",$K64-SUM(P$8:P63),IF(O64="Breedte",$K64-SUM(P$8:P63),IF(O63="Breedte",1-SUM(P$8:P63)," "))))</f>
        <v xml:space="preserve"> </v>
      </c>
      <c r="Q64" s="57" t="str">
        <f t="shared" si="19"/>
        <v/>
      </c>
      <c r="R64" s="179">
        <f t="shared" si="20"/>
        <v>199</v>
      </c>
      <c r="S64" s="12">
        <f t="shared" si="5"/>
        <v>214</v>
      </c>
      <c r="T64" s="18">
        <f t="shared" si="6"/>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7"/>
        <v>1</v>
      </c>
      <c r="Z64" s="12">
        <f t="shared" si="8"/>
        <v>1</v>
      </c>
      <c r="AA64" s="12">
        <f t="shared" si="9"/>
        <v>1</v>
      </c>
      <c r="AB64" s="12">
        <f t="shared" si="10"/>
        <v>1</v>
      </c>
      <c r="AD64" s="12">
        <f t="shared" si="11"/>
        <v>214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4"/>
        <v>1</v>
      </c>
      <c r="AL64" s="12">
        <f t="shared" si="15"/>
        <v>1</v>
      </c>
      <c r="AM64" s="12">
        <f t="shared" si="16"/>
        <v>1</v>
      </c>
    </row>
    <row r="65" spans="1:39" ht="12" customHeight="1" x14ac:dyDescent="0.25">
      <c r="A65" s="5">
        <f t="shared" si="0"/>
        <v>0</v>
      </c>
      <c r="B65" s="5">
        <f t="shared" si="1"/>
        <v>0</v>
      </c>
      <c r="C65" s="14">
        <f t="shared" si="17"/>
        <v>213</v>
      </c>
      <c r="F65" s="241">
        <f>VLOOKUP(C65,Blad1!$A:$G,7,0)</f>
        <v>199</v>
      </c>
      <c r="G65" s="67" t="str">
        <f t="shared" si="18"/>
        <v/>
      </c>
      <c r="H65" s="4" t="str">
        <f>IF(G65="I",$K65,IF(G65="II",$K65-SUM(H$8:H64),IF(G65="III",$K65-SUM(H$8:H64),IF(G65="IV",$K65-SUM(H$8:H64),IF(G65="V",1-SUM(H$8:H64)," ")))))</f>
        <v xml:space="preserve"> </v>
      </c>
      <c r="I65" s="68" t="str">
        <f t="shared" si="24"/>
        <v/>
      </c>
      <c r="J65" s="43" t="str">
        <f>IF(I65="A",$K65,IF(I65="B",$K65-SUM(J$8:J64),IF(I65="C",$K65-SUM(J$8:J64),IF(I65="D",$K65-SUM(J$8:J64),IF(I65="E",1-SUM(J$8:J64)," ")))))</f>
        <v xml:space="preserve"> </v>
      </c>
      <c r="K65" s="1">
        <f>IF(C$4=0,0,(SUM(D$8:D65)/C$4))</f>
        <v>0</v>
      </c>
      <c r="L65" s="9" t="str">
        <f t="shared" si="3"/>
        <v xml:space="preserve"> </v>
      </c>
      <c r="M65" s="2" t="str">
        <f>IF(U65=2,K65,IF(W65=2,K65-SUM(M$8:M64),IF(X65=2,K65-SUM(M$8:M64),IF(X64=2,1-SUM(M$8:M64)," "))))</f>
        <v xml:space="preserve"> </v>
      </c>
      <c r="N65" s="1" t="str">
        <f t="shared" si="4"/>
        <v xml:space="preserve"> </v>
      </c>
      <c r="P65" s="3" t="str">
        <f>IF(O65="Plus",$K65,IF(O65="Basis",$K65-SUM(P$8:P64),IF(O65="Breedte",$K65-SUM(P$8:P64),IF(O64="Breedte",1-SUM(P$8:P64)," "))))</f>
        <v xml:space="preserve"> </v>
      </c>
      <c r="Q65" s="57" t="str">
        <f t="shared" si="19"/>
        <v/>
      </c>
      <c r="R65" s="179">
        <f t="shared" si="20"/>
        <v>199</v>
      </c>
      <c r="S65" s="12">
        <f t="shared" si="5"/>
        <v>213</v>
      </c>
      <c r="T65" s="18">
        <f t="shared" si="6"/>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7"/>
        <v>1</v>
      </c>
      <c r="Z65" s="12">
        <f t="shared" si="8"/>
        <v>1</v>
      </c>
      <c r="AA65" s="12">
        <f t="shared" si="9"/>
        <v>1</v>
      </c>
      <c r="AB65" s="12">
        <f t="shared" si="10"/>
        <v>1</v>
      </c>
      <c r="AD65" s="12">
        <f t="shared" si="11"/>
        <v>213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4"/>
        <v>1</v>
      </c>
      <c r="AL65" s="12">
        <f t="shared" si="15"/>
        <v>1</v>
      </c>
      <c r="AM65" s="12">
        <f t="shared" si="16"/>
        <v>1</v>
      </c>
    </row>
    <row r="66" spans="1:39" ht="12" customHeight="1" x14ac:dyDescent="0.25">
      <c r="A66" s="5">
        <f t="shared" si="0"/>
        <v>0</v>
      </c>
      <c r="B66" s="5">
        <f t="shared" si="1"/>
        <v>0</v>
      </c>
      <c r="C66" s="14">
        <f t="shared" si="17"/>
        <v>212</v>
      </c>
      <c r="F66" s="241">
        <f>VLOOKUP(C66,Blad1!$A:$G,7,0)</f>
        <v>198</v>
      </c>
      <c r="G66" s="67" t="str">
        <f t="shared" si="18"/>
        <v/>
      </c>
      <c r="H66" s="4" t="str">
        <f>IF(G66="I",$K66,IF(G66="II",$K66-SUM(H$8:H65),IF(G66="III",$K66-SUM(H$8:H65),IF(G66="IV",$K66-SUM(H$8:H65),IF(G66="V",1-SUM(H$8:H65)," ")))))</f>
        <v xml:space="preserve"> </v>
      </c>
      <c r="I66" s="68" t="str">
        <f t="shared" si="24"/>
        <v/>
      </c>
      <c r="J66" s="43" t="str">
        <f>IF(I66="A",$K66,IF(I66="B",$K66-SUM(J$8:J65),IF(I66="C",$K66-SUM(J$8:J65),IF(I66="D",$K66-SUM(J$8:J65),IF(I66="E",1-SUM(J$8:J65)," ")))))</f>
        <v xml:space="preserve"> </v>
      </c>
      <c r="K66" s="1">
        <f>IF(C$4=0,0,(SUM(D$8:D66)/C$4))</f>
        <v>0</v>
      </c>
      <c r="L66" s="9" t="str">
        <f t="shared" si="3"/>
        <v xml:space="preserve"> </v>
      </c>
      <c r="M66" s="2" t="str">
        <f>IF(U66=2,K66,IF(W66=2,K66-SUM(M$8:M65),IF(X66=2,K66-SUM(M$8:M65),IF(X65=2,1-SUM(M$8:M65)," "))))</f>
        <v xml:space="preserve"> </v>
      </c>
      <c r="N66" s="1" t="str">
        <f t="shared" si="4"/>
        <v xml:space="preserve"> </v>
      </c>
      <c r="P66" s="3" t="str">
        <f>IF(O66="Plus",$K66,IF(O66="Basis",$K66-SUM(P$8:P65),IF(O66="Breedte",$K66-SUM(P$8:P65),IF(O65="Breedte",1-SUM(P$8:P65)," "))))</f>
        <v xml:space="preserve"> </v>
      </c>
      <c r="Q66" s="57" t="str">
        <f t="shared" si="19"/>
        <v/>
      </c>
      <c r="R66" s="179">
        <f t="shared" si="20"/>
        <v>198</v>
      </c>
      <c r="S66" s="12">
        <f t="shared" si="5"/>
        <v>212</v>
      </c>
      <c r="T66" s="18">
        <f t="shared" si="6"/>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7"/>
        <v>1</v>
      </c>
      <c r="Z66" s="12">
        <f t="shared" si="8"/>
        <v>1</v>
      </c>
      <c r="AA66" s="12">
        <f t="shared" si="9"/>
        <v>1</v>
      </c>
      <c r="AB66" s="12">
        <f t="shared" si="10"/>
        <v>1</v>
      </c>
      <c r="AD66" s="12">
        <f t="shared" si="11"/>
        <v>212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4"/>
        <v>1</v>
      </c>
      <c r="AL66" s="12">
        <f t="shared" si="15"/>
        <v>1</v>
      </c>
      <c r="AM66" s="12">
        <f t="shared" si="16"/>
        <v>1</v>
      </c>
    </row>
    <row r="67" spans="1:39" ht="12" customHeight="1" x14ac:dyDescent="0.25">
      <c r="A67" s="5">
        <f t="shared" si="0"/>
        <v>0</v>
      </c>
      <c r="B67" s="5">
        <f t="shared" si="1"/>
        <v>0</v>
      </c>
      <c r="C67" s="14">
        <f t="shared" si="17"/>
        <v>211</v>
      </c>
      <c r="F67" s="241">
        <f>VLOOKUP(C67,Blad1!$A:$G,7,0)</f>
        <v>197</v>
      </c>
      <c r="G67" s="67" t="str">
        <f t="shared" si="18"/>
        <v/>
      </c>
      <c r="H67" s="4" t="str">
        <f>IF(G67="I",$K67,IF(G67="II",$K67-SUM(H$8:H66),IF(G67="III",$K67-SUM(H$8:H66),IF(G67="IV",$K67-SUM(H$8:H66),IF(G67="V",1-SUM(H$8:H66)," ")))))</f>
        <v xml:space="preserve"> </v>
      </c>
      <c r="I67" s="68" t="str">
        <f t="shared" si="24"/>
        <v/>
      </c>
      <c r="J67" s="43" t="str">
        <f>IF(I67="A",$K67,IF(I67="B",$K67-SUM(J$8:J66),IF(I67="C",$K67-SUM(J$8:J66),IF(I67="D",$K67-SUM(J$8:J66),IF(I67="E",1-SUM(J$8:J66)," ")))))</f>
        <v xml:space="preserve"> </v>
      </c>
      <c r="K67" s="1">
        <f>IF(C$4=0,0,(SUM(D$8:D67)/C$4))</f>
        <v>0</v>
      </c>
      <c r="L67" s="9" t="str">
        <f t="shared" si="3"/>
        <v xml:space="preserve"> </v>
      </c>
      <c r="M67" s="2" t="str">
        <f>IF(U67=2,K67,IF(W67=2,K67-SUM(M$8:M66),IF(X67=2,K67-SUM(M$8:M66),IF(X66=2,1-SUM(M$8:M66)," "))))</f>
        <v xml:space="preserve"> </v>
      </c>
      <c r="N67" s="1" t="str">
        <f t="shared" si="4"/>
        <v xml:space="preserve"> </v>
      </c>
      <c r="P67" s="3" t="str">
        <f>IF(O67="Plus",$K67,IF(O67="Basis",$K67-SUM(P$8:P66),IF(O67="Breedte",$K67-SUM(P$8:P66),IF(O66="Breedte",1-SUM(P$8:P66)," "))))</f>
        <v xml:space="preserve"> </v>
      </c>
      <c r="Q67" s="57" t="str">
        <f t="shared" si="19"/>
        <v/>
      </c>
      <c r="R67" s="179">
        <f t="shared" si="20"/>
        <v>197</v>
      </c>
      <c r="S67" s="12">
        <f t="shared" si="5"/>
        <v>211</v>
      </c>
      <c r="T67" s="18">
        <f t="shared" si="6"/>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7"/>
        <v>1</v>
      </c>
      <c r="Z67" s="12">
        <f t="shared" si="8"/>
        <v>1</v>
      </c>
      <c r="AA67" s="12">
        <f t="shared" si="9"/>
        <v>1</v>
      </c>
      <c r="AB67" s="12">
        <f t="shared" si="10"/>
        <v>1</v>
      </c>
      <c r="AD67" s="12">
        <f t="shared" si="11"/>
        <v>211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4"/>
        <v>1</v>
      </c>
      <c r="AL67" s="12">
        <f t="shared" si="15"/>
        <v>1</v>
      </c>
      <c r="AM67" s="12">
        <f t="shared" si="16"/>
        <v>1</v>
      </c>
    </row>
    <row r="68" spans="1:39" ht="12" customHeight="1" x14ac:dyDescent="0.25">
      <c r="A68" s="5">
        <f t="shared" si="0"/>
        <v>0</v>
      </c>
      <c r="B68" s="5">
        <f t="shared" si="1"/>
        <v>0</v>
      </c>
      <c r="C68" s="14">
        <f t="shared" si="17"/>
        <v>210</v>
      </c>
      <c r="F68" s="241">
        <f>VLOOKUP(C68,Blad1!$A:$G,7,0)</f>
        <v>197</v>
      </c>
      <c r="G68" s="67" t="str">
        <f t="shared" si="18"/>
        <v/>
      </c>
      <c r="H68" s="4" t="str">
        <f>IF(G68="I",$K68,IF(G68="II",$K68-SUM(H$8:H67),IF(G68="III",$K68-SUM(H$8:H67),IF(G68="IV",$K68-SUM(H$8:H67),IF(G68="V",1-SUM(H$8:H67)," ")))))</f>
        <v xml:space="preserve"> </v>
      </c>
      <c r="I68" s="68" t="str">
        <f t="shared" si="24"/>
        <v/>
      </c>
      <c r="J68" s="43" t="str">
        <f>IF(I68="A",$K68,IF(I68="B",$K68-SUM(J$8:J67),IF(I68="C",$K68-SUM(J$8:J67),IF(I68="D",$K68-SUM(J$8:J67),IF(I68="E",1-SUM(J$8:J67)," ")))))</f>
        <v xml:space="preserve"> </v>
      </c>
      <c r="K68" s="1">
        <f>IF(C$4=0,0,(SUM(D$8:D68)/C$4))</f>
        <v>0</v>
      </c>
      <c r="L68" s="9" t="str">
        <f t="shared" si="3"/>
        <v xml:space="preserve"> </v>
      </c>
      <c r="M68" s="2" t="str">
        <f>IF(U68=2,K68,IF(W68=2,K68-SUM(M$8:M67),IF(X68=2,K68-SUM(M$8:M67),IF(X67=2,1-SUM(M$8:M67)," "))))</f>
        <v xml:space="preserve"> </v>
      </c>
      <c r="N68" s="1" t="str">
        <f t="shared" si="4"/>
        <v xml:space="preserve"> </v>
      </c>
      <c r="P68" s="3" t="str">
        <f>IF(O68="Plus",$K68,IF(O68="Basis",$K68-SUM(P$8:P67),IF(O68="Breedte",$K68-SUM(P$8:P67),IF(O67="Breedte",1-SUM(P$8:P67)," "))))</f>
        <v xml:space="preserve"> </v>
      </c>
      <c r="Q68" s="57" t="str">
        <f t="shared" si="19"/>
        <v/>
      </c>
      <c r="R68" s="179">
        <f t="shared" si="20"/>
        <v>197</v>
      </c>
      <c r="S68" s="12">
        <f t="shared" si="5"/>
        <v>210</v>
      </c>
      <c r="T68" s="18">
        <f t="shared" si="6"/>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7"/>
        <v>1</v>
      </c>
      <c r="Z68" s="12">
        <f t="shared" si="8"/>
        <v>1</v>
      </c>
      <c r="AA68" s="12">
        <f t="shared" si="9"/>
        <v>1</v>
      </c>
      <c r="AB68" s="12">
        <f t="shared" si="10"/>
        <v>1</v>
      </c>
      <c r="AD68" s="12">
        <f t="shared" si="11"/>
        <v>210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4"/>
        <v>1</v>
      </c>
      <c r="AL68" s="12">
        <f t="shared" si="15"/>
        <v>1</v>
      </c>
      <c r="AM68" s="12">
        <f t="shared" si="16"/>
        <v>1</v>
      </c>
    </row>
    <row r="69" spans="1:39" ht="12" customHeight="1" x14ac:dyDescent="0.25">
      <c r="A69" s="5">
        <f t="shared" si="0"/>
        <v>0</v>
      </c>
      <c r="B69" s="5">
        <f t="shared" si="1"/>
        <v>0</v>
      </c>
      <c r="C69" s="14">
        <f t="shared" si="17"/>
        <v>209</v>
      </c>
      <c r="F69" s="241">
        <f>VLOOKUP(C69,Blad1!$A:$G,7,0)</f>
        <v>196</v>
      </c>
      <c r="G69" s="67" t="str">
        <f t="shared" si="18"/>
        <v/>
      </c>
      <c r="H69" s="4" t="str">
        <f>IF(G69="I",$K69,IF(G69="II",$K69-SUM(H$8:H68),IF(G69="III",$K69-SUM(H$8:H68),IF(G69="IV",$K69-SUM(H$8:H68),IF(G69="V",1-SUM(H$8:H68)," ")))))</f>
        <v xml:space="preserve"> </v>
      </c>
      <c r="I69" s="68" t="str">
        <f t="shared" si="24"/>
        <v/>
      </c>
      <c r="J69" s="43" t="str">
        <f>IF(I69="A",$K69,IF(I69="B",$K69-SUM(J$8:J68),IF(I69="C",$K69-SUM(J$8:J68),IF(I69="D",$K69-SUM(J$8:J68),IF(I69="E",1-SUM(J$8:J68)," ")))))</f>
        <v xml:space="preserve"> </v>
      </c>
      <c r="K69" s="1">
        <f>IF(C$4=0,0,(SUM(D$8:D69)/C$4))</f>
        <v>0</v>
      </c>
      <c r="L69" s="9" t="str">
        <f t="shared" si="3"/>
        <v xml:space="preserve"> </v>
      </c>
      <c r="M69" s="2" t="str">
        <f>IF(U69=2,K69,IF(W69=2,K69-SUM(M$8:M68),IF(X69=2,K69-SUM(M$8:M68),IF(X68=2,1-SUM(M$8:M68)," "))))</f>
        <v xml:space="preserve"> </v>
      </c>
      <c r="N69" s="1" t="str">
        <f t="shared" si="4"/>
        <v xml:space="preserve"> </v>
      </c>
      <c r="P69" s="3" t="str">
        <f>IF(O69="Plus",$K69,IF(O69="Basis",$K69-SUM(P$8:P68),IF(O69="Breedte",$K69-SUM(P$8:P68),IF(O68="Breedte",1-SUM(P$8:P68)," "))))</f>
        <v xml:space="preserve"> </v>
      </c>
      <c r="Q69" s="57" t="str">
        <f t="shared" si="19"/>
        <v/>
      </c>
      <c r="R69" s="179">
        <f t="shared" si="20"/>
        <v>196</v>
      </c>
      <c r="S69" s="12">
        <f t="shared" si="5"/>
        <v>209</v>
      </c>
      <c r="T69" s="18">
        <f t="shared" si="6"/>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7"/>
        <v>1</v>
      </c>
      <c r="Z69" s="12">
        <f t="shared" si="8"/>
        <v>1</v>
      </c>
      <c r="AA69" s="12">
        <f t="shared" si="9"/>
        <v>1</v>
      </c>
      <c r="AB69" s="12">
        <f t="shared" si="10"/>
        <v>1</v>
      </c>
      <c r="AD69" s="12">
        <f t="shared" si="11"/>
        <v>209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4"/>
        <v>1</v>
      </c>
      <c r="AL69" s="12">
        <f t="shared" si="15"/>
        <v>1</v>
      </c>
      <c r="AM69" s="12">
        <f t="shared" si="16"/>
        <v>1</v>
      </c>
    </row>
    <row r="70" spans="1:39" ht="12" customHeight="1" x14ac:dyDescent="0.25">
      <c r="A70" s="5">
        <f t="shared" si="0"/>
        <v>0</v>
      </c>
      <c r="B70" s="5">
        <f t="shared" si="1"/>
        <v>20</v>
      </c>
      <c r="C70" s="14">
        <f t="shared" si="17"/>
        <v>208</v>
      </c>
      <c r="F70" s="241">
        <f>VLOOKUP(C70,Blad1!$A:$G,7,0)</f>
        <v>196</v>
      </c>
      <c r="G70" s="67" t="str">
        <f t="shared" si="18"/>
        <v>III</v>
      </c>
      <c r="H70" s="4">
        <f>IF(G70="I",$K70,IF(G70="II",$K70-SUM(H$8:H69),IF(G70="III",$K70-SUM(H$8:H69),IF(G70="IV",$K70-SUM(H$8:H69),IF(G70="V",1-SUM(H$8:H69)," ")))))</f>
        <v>0</v>
      </c>
      <c r="I70" s="68" t="str">
        <f t="shared" si="24"/>
        <v/>
      </c>
      <c r="J70" s="43" t="str">
        <f>IF(I70="A",$K70,IF(I70="B",$K70-SUM(J$8:J69),IF(I70="C",$K70-SUM(J$8:J69),IF(I70="D",$K70-SUM(J$8:J69),IF(I70="E",1-SUM(J$8:J69)," ")))))</f>
        <v xml:space="preserve"> </v>
      </c>
      <c r="K70" s="1">
        <f>IF(C$4=0,0,(SUM(D$8:D70)/C$4))</f>
        <v>0</v>
      </c>
      <c r="L70" s="9" t="str">
        <f t="shared" si="3"/>
        <v xml:space="preserve"> </v>
      </c>
      <c r="M70" s="2" t="str">
        <f>IF(U70=2,K70,IF(W70=2,K70-SUM(M$8:M69),IF(X70=2,K70-SUM(M$8:M69),IF(X69=2,1-SUM(M$8:M69)," "))))</f>
        <v xml:space="preserve"> </v>
      </c>
      <c r="N70" s="1" t="str">
        <f t="shared" si="4"/>
        <v xml:space="preserve"> </v>
      </c>
      <c r="P70" s="3" t="str">
        <f>IF(O70="Plus",$K70,IF(O70="Basis",$K70-SUM(P$8:P69),IF(O70="Breedte",$K70-SUM(P$8:P69),IF(O69="Breedte",1-SUM(P$8:P69)," "))))</f>
        <v xml:space="preserve"> </v>
      </c>
      <c r="Q70" s="57" t="str">
        <f t="shared" si="19"/>
        <v/>
      </c>
      <c r="R70" s="179">
        <f t="shared" si="20"/>
        <v>196</v>
      </c>
      <c r="S70" s="12">
        <f t="shared" si="5"/>
        <v>208</v>
      </c>
      <c r="T70" s="18">
        <f t="shared" si="6"/>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7"/>
        <v>1</v>
      </c>
      <c r="Z70" s="12">
        <f t="shared" si="8"/>
        <v>1</v>
      </c>
      <c r="AA70" s="12">
        <f t="shared" si="9"/>
        <v>1</v>
      </c>
      <c r="AB70" s="12">
        <f t="shared" si="10"/>
        <v>1</v>
      </c>
      <c r="AD70" s="12">
        <f t="shared" si="11"/>
        <v>208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4"/>
        <v>1</v>
      </c>
      <c r="AL70" s="12">
        <f t="shared" si="15"/>
        <v>1</v>
      </c>
      <c r="AM70" s="12">
        <f t="shared" si="16"/>
        <v>1</v>
      </c>
    </row>
    <row r="71" spans="1:39" ht="12" customHeight="1" x14ac:dyDescent="0.25">
      <c r="A71" s="5">
        <f t="shared" si="0"/>
        <v>0</v>
      </c>
      <c r="B71" s="5">
        <f t="shared" si="1"/>
        <v>0</v>
      </c>
      <c r="C71" s="14">
        <f t="shared" si="17"/>
        <v>207</v>
      </c>
      <c r="F71" s="241">
        <f>VLOOKUP(C71,Blad1!$A:$G,7,0)</f>
        <v>195</v>
      </c>
      <c r="G71" s="67" t="str">
        <f t="shared" si="18"/>
        <v/>
      </c>
      <c r="H71" s="4" t="str">
        <f>IF(G71="I",$K71,IF(G71="II",$K71-SUM(H$8:H70),IF(G71="III",$K71-SUM(H$8:H70),IF(G71="IV",$K71-SUM(H$8:H70),IF(G71="V",1-SUM(H$8:H70)," ")))))</f>
        <v xml:space="preserve"> </v>
      </c>
      <c r="I71" s="68" t="str">
        <f t="shared" si="24"/>
        <v/>
      </c>
      <c r="J71" s="43" t="str">
        <f>IF(I71="A",$K71,IF(I71="B",$K71-SUM(J$8:J70),IF(I71="C",$K71-SUM(J$8:J70),IF(I71="D",$K71-SUM(J$8:J70),IF(I71="E",1-SUM(J$8:J70)," ")))))</f>
        <v xml:space="preserve"> </v>
      </c>
      <c r="K71" s="1">
        <f>IF(C$4=0,0,(SUM(D$8:D71)/C$4))</f>
        <v>0</v>
      </c>
      <c r="L71" s="9" t="str">
        <f t="shared" si="3"/>
        <v xml:space="preserve"> </v>
      </c>
      <c r="M71" s="2" t="str">
        <f>IF(U71=2,K71,IF(W71=2,K71-SUM(M$8:M70),IF(X71=2,K71-SUM(M$8:M70),IF(X70=2,1-SUM(M$8:M70)," "))))</f>
        <v xml:space="preserve"> </v>
      </c>
      <c r="N71" s="1" t="str">
        <f t="shared" si="4"/>
        <v xml:space="preserve"> </v>
      </c>
      <c r="P71" s="3" t="str">
        <f>IF(O71="Plus",$K71,IF(O71="Basis",$K71-SUM(P$8:P70),IF(O71="Breedte",$K71-SUM(P$8:P70),IF(O70="Breedte",1-SUM(P$8:P70)," "))))</f>
        <v xml:space="preserve"> </v>
      </c>
      <c r="Q71" s="57" t="str">
        <f t="shared" si="19"/>
        <v/>
      </c>
      <c r="R71" s="179">
        <f t="shared" si="20"/>
        <v>195</v>
      </c>
      <c r="S71" s="12">
        <f t="shared" si="5"/>
        <v>207</v>
      </c>
      <c r="T71" s="18">
        <f t="shared" si="6"/>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7"/>
        <v>1</v>
      </c>
      <c r="Z71" s="12">
        <f t="shared" si="8"/>
        <v>1</v>
      </c>
      <c r="AA71" s="12">
        <f t="shared" si="9"/>
        <v>1</v>
      </c>
      <c r="AB71" s="12">
        <f t="shared" si="10"/>
        <v>1</v>
      </c>
      <c r="AD71" s="12">
        <f t="shared" si="11"/>
        <v>207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4"/>
        <v>1</v>
      </c>
      <c r="AL71" s="12">
        <f t="shared" si="15"/>
        <v>1</v>
      </c>
      <c r="AM71" s="12">
        <f t="shared" si="16"/>
        <v>1</v>
      </c>
    </row>
    <row r="72" spans="1:39" ht="12" customHeight="1" x14ac:dyDescent="0.25">
      <c r="A72" s="5">
        <f t="shared" ref="A72:A135" si="25">IF(I72="A",25,IF(I72="B",25,IF(I72="C",25,IF(I72="D",15,IF(I72="E",10,0)))))</f>
        <v>0</v>
      </c>
      <c r="B72" s="5">
        <f t="shared" ref="B72:B135" si="26">IF(G72="I",20,IF(G72="II",20,IF(G72="III",20,IF(G72="IV",20,IF(G72="V",20,0)))))</f>
        <v>0</v>
      </c>
      <c r="C72" s="14">
        <f t="shared" si="17"/>
        <v>206</v>
      </c>
      <c r="F72" s="241">
        <f>VLOOKUP(C72,Blad1!$A:$G,7,0)</f>
        <v>195</v>
      </c>
      <c r="G72" s="67" t="str">
        <f t="shared" si="18"/>
        <v/>
      </c>
      <c r="H72" s="4" t="str">
        <f>IF(G72="I",$K72,IF(G72="II",$K72-SUM(H$8:H71),IF(G72="III",$K72-SUM(H$8:H71),IF(G72="IV",$K72-SUM(H$8:H71),IF(G72="V",1-SUM(H$8:H71)," ")))))</f>
        <v xml:space="preserve"> </v>
      </c>
      <c r="I72" s="68" t="str">
        <f t="shared" ref="I72:I103" si="27">IF(C72=84,"A",IF(C72=75,"B",IF(C72=65,"C",IF(C72=56,"D",IF(C72=0,"E","")))))</f>
        <v/>
      </c>
      <c r="J72" s="43" t="str">
        <f>IF(I72="A",$K72,IF(I72="B",$K72-SUM(J$8:J71),IF(I72="C",$K72-SUM(J$8:J71),IF(I72="D",$K72-SUM(J$8:J71),IF(I72="E",1-SUM(J$8:J71)," ")))))</f>
        <v xml:space="preserve"> </v>
      </c>
      <c r="K72" s="1">
        <f>IF(C$4=0,0,(SUM(D$8:D72)/C$4))</f>
        <v>0</v>
      </c>
      <c r="L72" s="9" t="str">
        <f t="shared" ref="L72:L135" si="28">IF(U72=2,"Plus",IF(W72=2,"Basis",IF(X72=2,"Breedte"," ")))</f>
        <v xml:space="preserve"> </v>
      </c>
      <c r="M72" s="2" t="str">
        <f>IF(U72=2,K72,IF(W72=2,K72-SUM(M$8:M71),IF(X72=2,K72-SUM(M$8:M71),IF(X71=2,1-SUM(M$8:M71)," "))))</f>
        <v xml:space="preserve"> </v>
      </c>
      <c r="N72" s="1" t="str">
        <f t="shared" ref="N72:N135" si="29">IF(OR(O72="Plus",O72="Basis",O72="Breedte"),K72," ")</f>
        <v xml:space="preserve"> </v>
      </c>
      <c r="P72" s="3" t="str">
        <f>IF(O72="Plus",$K72,IF(O72="Basis",$K72-SUM(P$8:P71),IF(O72="Breedte",$K72-SUM(P$8:P71),IF(O71="Breedte",1-SUM(P$8:P71)," "))))</f>
        <v xml:space="preserve"> </v>
      </c>
      <c r="Q72" s="57" t="str">
        <f t="shared" si="19"/>
        <v/>
      </c>
      <c r="R72" s="179">
        <f t="shared" si="20"/>
        <v>195</v>
      </c>
      <c r="S72" s="12">
        <f t="shared" ref="S72:S135" si="30">C72</f>
        <v>206</v>
      </c>
      <c r="T72" s="18">
        <f t="shared" ref="T72:T135" si="31">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2">IF(D72=0,1,ABS(K72-0.2))</f>
        <v>1</v>
      </c>
      <c r="Z72" s="12">
        <f t="shared" ref="Z72:Z135" si="33">IF(D72=0,1,ABS(K72-0.5))</f>
        <v>1</v>
      </c>
      <c r="AA72" s="12">
        <f t="shared" ref="AA72:AA135" si="34">IF(D72=0,1,ABS(K72-0.8))</f>
        <v>1</v>
      </c>
      <c r="AB72" s="12">
        <f t="shared" ref="AB72:AB135" si="35">IF(D72=0,1,ABS(K72-1))</f>
        <v>1</v>
      </c>
      <c r="AD72" s="12">
        <f t="shared" ref="AD72:AD135" si="36">S72</f>
        <v>206</v>
      </c>
      <c r="AE72" s="18">
        <f t="shared" ref="AE72:AE135" si="37">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8">IF(AE72=0,1,ABS(AH72-0.25))</f>
        <v>1</v>
      </c>
      <c r="AK72" s="12">
        <f t="shared" ref="AK72:AK135" si="39">IF(T72=0,1,ABS(W72-0.5))</f>
        <v>1</v>
      </c>
      <c r="AL72" s="12">
        <f t="shared" ref="AL72:AL135" si="40">IF(T72=0,1,ABS(W72-0.75))</f>
        <v>1</v>
      </c>
      <c r="AM72" s="12">
        <f t="shared" ref="AM72:AM135" si="41">IF(T72=0,1,ABS(W72-0.9))</f>
        <v>1</v>
      </c>
    </row>
    <row r="73" spans="1:39" ht="12" customHeight="1" x14ac:dyDescent="0.25">
      <c r="A73" s="5">
        <f t="shared" si="25"/>
        <v>0</v>
      </c>
      <c r="B73" s="5">
        <f t="shared" si="26"/>
        <v>0</v>
      </c>
      <c r="C73" s="14">
        <f t="shared" ref="C73:C136" si="42">C72-1</f>
        <v>205</v>
      </c>
      <c r="F73" s="241">
        <f>VLOOKUP(C73,Blad1!$A:$G,7,0)</f>
        <v>194</v>
      </c>
      <c r="G73" s="67" t="str">
        <f t="shared" ref="G73:G136" si="43">IF(C73=237,"I",IF(C73=222,"II",IF(C73=208,"III",IF(C73=192,"IV",IF(C73=0,"V","")))))</f>
        <v/>
      </c>
      <c r="H73" s="4" t="str">
        <f>IF(G73="I",$K73,IF(G73="II",$K73-SUM(H$8:H72),IF(G73="III",$K73-SUM(H$8:H72),IF(G73="IV",$K73-SUM(H$8:H72),IF(G73="V",1-SUM(H$8:H72)," ")))))</f>
        <v xml:space="preserve"> </v>
      </c>
      <c r="I73" s="68" t="str">
        <f t="shared" si="27"/>
        <v/>
      </c>
      <c r="J73" s="43" t="str">
        <f>IF(I73="A",$K73,IF(I73="B",$K73-SUM(J$8:J72),IF(I73="C",$K73-SUM(J$8:J72),IF(I73="D",$K73-SUM(J$8:J72),IF(I73="E",1-SUM(J$8:J72)," ")))))</f>
        <v xml:space="preserve"> </v>
      </c>
      <c r="K73" s="1">
        <f>IF(C$4=0,0,(SUM(D$8:D73)/C$4))</f>
        <v>0</v>
      </c>
      <c r="L73" s="9" t="str">
        <f t="shared" si="28"/>
        <v xml:space="preserve"> </v>
      </c>
      <c r="M73" s="2" t="str">
        <f>IF(U73=2,K73,IF(W73=2,K73-SUM(M$8:M72),IF(X73=2,K73-SUM(M$8:M72),IF(X72=2,1-SUM(M$8:M72)," "))))</f>
        <v xml:space="preserve"> </v>
      </c>
      <c r="N73" s="1" t="str">
        <f t="shared" si="29"/>
        <v xml:space="preserve"> </v>
      </c>
      <c r="P73" s="3" t="str">
        <f>IF(O73="Plus",$K73,IF(O73="Basis",$K73-SUM(P$8:P72),IF(O73="Breedte",$K73-SUM(P$8:P72),IF(O72="Breedte",1-SUM(P$8:P72)," "))))</f>
        <v xml:space="preserve"> </v>
      </c>
      <c r="Q73" s="57" t="str">
        <f t="shared" ref="Q73:Q136" si="44">IF(L72="plus",IF(E73=0,"",CONCATENATE(E73,", ")),IF(L72="basis",IF(E73=0,"",CONCATENATE(E73,", ")),CONCATENATE(Q72,IF(E73=0,"",CONCATENATE(E73,", ")))))</f>
        <v/>
      </c>
      <c r="R73" s="179">
        <f t="shared" ref="R73:R136" si="45">F73</f>
        <v>194</v>
      </c>
      <c r="S73" s="12">
        <f t="shared" si="30"/>
        <v>205</v>
      </c>
      <c r="T73" s="18">
        <f t="shared" si="31"/>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2"/>
        <v>1</v>
      </c>
      <c r="Z73" s="12">
        <f t="shared" si="33"/>
        <v>1</v>
      </c>
      <c r="AA73" s="12">
        <f t="shared" si="34"/>
        <v>1</v>
      </c>
      <c r="AB73" s="12">
        <f t="shared" si="35"/>
        <v>1</v>
      </c>
      <c r="AD73" s="12">
        <f t="shared" si="36"/>
        <v>205</v>
      </c>
      <c r="AE73" s="18">
        <f t="shared" si="37"/>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8"/>
        <v>1</v>
      </c>
      <c r="AK73" s="12">
        <f t="shared" si="39"/>
        <v>1</v>
      </c>
      <c r="AL73" s="12">
        <f t="shared" si="40"/>
        <v>1</v>
      </c>
      <c r="AM73" s="12">
        <f t="shared" si="41"/>
        <v>1</v>
      </c>
    </row>
    <row r="74" spans="1:39" ht="12" customHeight="1" x14ac:dyDescent="0.25">
      <c r="A74" s="5">
        <f t="shared" si="25"/>
        <v>0</v>
      </c>
      <c r="B74" s="5">
        <f t="shared" si="26"/>
        <v>0</v>
      </c>
      <c r="C74" s="14">
        <f t="shared" si="42"/>
        <v>204</v>
      </c>
      <c r="F74" s="241">
        <f>VLOOKUP(C74,Blad1!$A:$G,7,0)</f>
        <v>194</v>
      </c>
      <c r="G74" s="67" t="str">
        <f t="shared" si="43"/>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44"/>
        <v/>
      </c>
      <c r="R74" s="179">
        <f t="shared" si="45"/>
        <v>194</v>
      </c>
      <c r="S74" s="12">
        <f t="shared" si="30"/>
        <v>204</v>
      </c>
      <c r="T74" s="18">
        <f t="shared" si="31"/>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2"/>
        <v>1</v>
      </c>
      <c r="Z74" s="12">
        <f t="shared" si="33"/>
        <v>1</v>
      </c>
      <c r="AA74" s="12">
        <f t="shared" si="34"/>
        <v>1</v>
      </c>
      <c r="AB74" s="12">
        <f t="shared" si="35"/>
        <v>1</v>
      </c>
      <c r="AD74" s="12">
        <f t="shared" si="36"/>
        <v>204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si="39"/>
        <v>1</v>
      </c>
      <c r="AL74" s="12">
        <f t="shared" si="40"/>
        <v>1</v>
      </c>
      <c r="AM74" s="12">
        <f t="shared" si="41"/>
        <v>1</v>
      </c>
    </row>
    <row r="75" spans="1:39" ht="12" customHeight="1" x14ac:dyDescent="0.25">
      <c r="A75" s="5">
        <f t="shared" si="25"/>
        <v>0</v>
      </c>
      <c r="B75" s="5">
        <f t="shared" si="26"/>
        <v>0</v>
      </c>
      <c r="C75" s="14">
        <f t="shared" si="42"/>
        <v>203</v>
      </c>
      <c r="F75" s="241">
        <f>VLOOKUP(C75,Blad1!$A:$G,7,0)</f>
        <v>193</v>
      </c>
      <c r="G75" s="67" t="str">
        <f t="shared" si="43"/>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44"/>
        <v/>
      </c>
      <c r="R75" s="179">
        <f t="shared" si="45"/>
        <v>193</v>
      </c>
      <c r="S75" s="12">
        <f t="shared" si="30"/>
        <v>203</v>
      </c>
      <c r="T75" s="18">
        <f t="shared" si="31"/>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2"/>
        <v>1</v>
      </c>
      <c r="Z75" s="12">
        <f t="shared" si="33"/>
        <v>1</v>
      </c>
      <c r="AA75" s="12">
        <f t="shared" si="34"/>
        <v>1</v>
      </c>
      <c r="AB75" s="12">
        <f t="shared" si="35"/>
        <v>1</v>
      </c>
      <c r="AD75" s="12">
        <f t="shared" si="36"/>
        <v>203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39"/>
        <v>1</v>
      </c>
      <c r="AL75" s="12">
        <f t="shared" si="40"/>
        <v>1</v>
      </c>
      <c r="AM75" s="12">
        <f t="shared" si="41"/>
        <v>1</v>
      </c>
    </row>
    <row r="76" spans="1:39" ht="12" customHeight="1" x14ac:dyDescent="0.25">
      <c r="A76" s="5">
        <f t="shared" si="25"/>
        <v>0</v>
      </c>
      <c r="B76" s="5">
        <f t="shared" si="26"/>
        <v>0</v>
      </c>
      <c r="C76" s="14">
        <f t="shared" si="42"/>
        <v>202</v>
      </c>
      <c r="F76" s="241">
        <f>VLOOKUP(C76,Blad1!$A:$G,7,0)</f>
        <v>192</v>
      </c>
      <c r="G76" s="67" t="str">
        <f t="shared" si="43"/>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44"/>
        <v/>
      </c>
      <c r="R76" s="179">
        <f t="shared" si="45"/>
        <v>192</v>
      </c>
      <c r="S76" s="12">
        <f t="shared" si="30"/>
        <v>202</v>
      </c>
      <c r="T76" s="18">
        <f t="shared" si="31"/>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2"/>
        <v>1</v>
      </c>
      <c r="Z76" s="12">
        <f t="shared" si="33"/>
        <v>1</v>
      </c>
      <c r="AA76" s="12">
        <f t="shared" si="34"/>
        <v>1</v>
      </c>
      <c r="AB76" s="12">
        <f t="shared" si="35"/>
        <v>1</v>
      </c>
      <c r="AD76" s="12">
        <f t="shared" si="36"/>
        <v>202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39"/>
        <v>1</v>
      </c>
      <c r="AL76" s="12">
        <f t="shared" si="40"/>
        <v>1</v>
      </c>
      <c r="AM76" s="12">
        <f t="shared" si="41"/>
        <v>1</v>
      </c>
    </row>
    <row r="77" spans="1:39" ht="12" customHeight="1" x14ac:dyDescent="0.25">
      <c r="A77" s="5">
        <f t="shared" si="25"/>
        <v>0</v>
      </c>
      <c r="B77" s="5">
        <f t="shared" si="26"/>
        <v>0</v>
      </c>
      <c r="C77" s="14">
        <f t="shared" si="42"/>
        <v>201</v>
      </c>
      <c r="F77" s="241">
        <f>VLOOKUP(C77,Blad1!$A:$G,7,0)</f>
        <v>192</v>
      </c>
      <c r="G77" s="67" t="str">
        <f t="shared" si="43"/>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44"/>
        <v/>
      </c>
      <c r="R77" s="179">
        <f t="shared" si="45"/>
        <v>192</v>
      </c>
      <c r="S77" s="12">
        <f t="shared" si="30"/>
        <v>201</v>
      </c>
      <c r="T77" s="18">
        <f t="shared" si="31"/>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2"/>
        <v>1</v>
      </c>
      <c r="Z77" s="12">
        <f t="shared" si="33"/>
        <v>1</v>
      </c>
      <c r="AA77" s="12">
        <f t="shared" si="34"/>
        <v>1</v>
      </c>
      <c r="AB77" s="12">
        <f t="shared" si="35"/>
        <v>1</v>
      </c>
      <c r="AD77" s="12">
        <f t="shared" si="36"/>
        <v>201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39"/>
        <v>1</v>
      </c>
      <c r="AL77" s="12">
        <f t="shared" si="40"/>
        <v>1</v>
      </c>
      <c r="AM77" s="12">
        <f t="shared" si="41"/>
        <v>1</v>
      </c>
    </row>
    <row r="78" spans="1:39" ht="12" customHeight="1" x14ac:dyDescent="0.25">
      <c r="A78" s="5">
        <f t="shared" si="25"/>
        <v>0</v>
      </c>
      <c r="B78" s="5">
        <f t="shared" si="26"/>
        <v>0</v>
      </c>
      <c r="C78" s="14">
        <f t="shared" si="42"/>
        <v>200</v>
      </c>
      <c r="F78" s="241">
        <f>VLOOKUP(C78,Blad1!$A:$G,7,0)</f>
        <v>191</v>
      </c>
      <c r="G78" s="67" t="str">
        <f t="shared" si="43"/>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44"/>
        <v/>
      </c>
      <c r="R78" s="179">
        <f t="shared" si="45"/>
        <v>191</v>
      </c>
      <c r="S78" s="12">
        <f t="shared" si="30"/>
        <v>200</v>
      </c>
      <c r="T78" s="18">
        <f t="shared" si="31"/>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2"/>
        <v>1</v>
      </c>
      <c r="Z78" s="12">
        <f t="shared" si="33"/>
        <v>1</v>
      </c>
      <c r="AA78" s="12">
        <f t="shared" si="34"/>
        <v>1</v>
      </c>
      <c r="AB78" s="12">
        <f t="shared" si="35"/>
        <v>1</v>
      </c>
      <c r="AD78" s="12">
        <f t="shared" si="36"/>
        <v>200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39"/>
        <v>1</v>
      </c>
      <c r="AL78" s="12">
        <f t="shared" si="40"/>
        <v>1</v>
      </c>
      <c r="AM78" s="12">
        <f t="shared" si="41"/>
        <v>1</v>
      </c>
    </row>
    <row r="79" spans="1:39" ht="12" customHeight="1" x14ac:dyDescent="0.25">
      <c r="A79" s="5">
        <f t="shared" si="25"/>
        <v>0</v>
      </c>
      <c r="B79" s="5">
        <f t="shared" si="26"/>
        <v>0</v>
      </c>
      <c r="C79" s="14">
        <f t="shared" si="42"/>
        <v>199</v>
      </c>
      <c r="F79" s="241">
        <f>VLOOKUP(C79,Blad1!$A:$G,7,0)</f>
        <v>191</v>
      </c>
      <c r="G79" s="67" t="str">
        <f t="shared" si="43"/>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44"/>
        <v/>
      </c>
      <c r="R79" s="179">
        <f t="shared" si="45"/>
        <v>191</v>
      </c>
      <c r="S79" s="12">
        <f t="shared" si="30"/>
        <v>199</v>
      </c>
      <c r="T79" s="18">
        <f t="shared" si="31"/>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2"/>
        <v>1</v>
      </c>
      <c r="Z79" s="12">
        <f t="shared" si="33"/>
        <v>1</v>
      </c>
      <c r="AA79" s="12">
        <f t="shared" si="34"/>
        <v>1</v>
      </c>
      <c r="AB79" s="12">
        <f t="shared" si="35"/>
        <v>1</v>
      </c>
      <c r="AD79" s="12">
        <f t="shared" si="36"/>
        <v>199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39"/>
        <v>1</v>
      </c>
      <c r="AL79" s="12">
        <f t="shared" si="40"/>
        <v>1</v>
      </c>
      <c r="AM79" s="12">
        <f t="shared" si="41"/>
        <v>1</v>
      </c>
    </row>
    <row r="80" spans="1:39" ht="12" customHeight="1" x14ac:dyDescent="0.25">
      <c r="A80" s="5">
        <f t="shared" si="25"/>
        <v>0</v>
      </c>
      <c r="B80" s="5">
        <f t="shared" si="26"/>
        <v>0</v>
      </c>
      <c r="C80" s="14">
        <f t="shared" si="42"/>
        <v>198</v>
      </c>
      <c r="F80" s="241">
        <f>VLOOKUP(C80,Blad1!$A:$G,7,0)</f>
        <v>190</v>
      </c>
      <c r="G80" s="67" t="str">
        <f t="shared" si="43"/>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44"/>
        <v/>
      </c>
      <c r="R80" s="179">
        <f t="shared" si="45"/>
        <v>190</v>
      </c>
      <c r="S80" s="12">
        <f t="shared" si="30"/>
        <v>198</v>
      </c>
      <c r="T80" s="18">
        <f t="shared" si="31"/>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2"/>
        <v>1</v>
      </c>
      <c r="Z80" s="12">
        <f t="shared" si="33"/>
        <v>1</v>
      </c>
      <c r="AA80" s="12">
        <f t="shared" si="34"/>
        <v>1</v>
      </c>
      <c r="AB80" s="12">
        <f t="shared" si="35"/>
        <v>1</v>
      </c>
      <c r="AD80" s="12">
        <f t="shared" si="36"/>
        <v>198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39"/>
        <v>1</v>
      </c>
      <c r="AL80" s="12">
        <f t="shared" si="40"/>
        <v>1</v>
      </c>
      <c r="AM80" s="12">
        <f t="shared" si="41"/>
        <v>1</v>
      </c>
    </row>
    <row r="81" spans="1:39" ht="12" customHeight="1" x14ac:dyDescent="0.25">
      <c r="A81" s="5">
        <f t="shared" si="25"/>
        <v>0</v>
      </c>
      <c r="B81" s="5">
        <f t="shared" si="26"/>
        <v>0</v>
      </c>
      <c r="C81" s="14">
        <f t="shared" si="42"/>
        <v>197</v>
      </c>
      <c r="F81" s="241">
        <f>VLOOKUP(C81,Blad1!$A:$G,7,0)</f>
        <v>190</v>
      </c>
      <c r="G81" s="67" t="str">
        <f t="shared" si="43"/>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44"/>
        <v/>
      </c>
      <c r="R81" s="179">
        <f t="shared" si="45"/>
        <v>190</v>
      </c>
      <c r="S81" s="12">
        <f t="shared" si="30"/>
        <v>197</v>
      </c>
      <c r="T81" s="18">
        <f t="shared" si="31"/>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2"/>
        <v>1</v>
      </c>
      <c r="Z81" s="12">
        <f t="shared" si="33"/>
        <v>1</v>
      </c>
      <c r="AA81" s="12">
        <f t="shared" si="34"/>
        <v>1</v>
      </c>
      <c r="AB81" s="12">
        <f t="shared" si="35"/>
        <v>1</v>
      </c>
      <c r="AD81" s="12">
        <f t="shared" si="36"/>
        <v>197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39"/>
        <v>1</v>
      </c>
      <c r="AL81" s="12">
        <f t="shared" si="40"/>
        <v>1</v>
      </c>
      <c r="AM81" s="12">
        <f t="shared" si="41"/>
        <v>1</v>
      </c>
    </row>
    <row r="82" spans="1:39" ht="12" customHeight="1" x14ac:dyDescent="0.25">
      <c r="A82" s="5">
        <f t="shared" si="25"/>
        <v>0</v>
      </c>
      <c r="B82" s="5">
        <f t="shared" si="26"/>
        <v>0</v>
      </c>
      <c r="C82" s="14">
        <f t="shared" si="42"/>
        <v>196</v>
      </c>
      <c r="F82" s="241">
        <f>VLOOKUP(C82,Blad1!$A:$G,7,0)</f>
        <v>189</v>
      </c>
      <c r="G82" s="67" t="str">
        <f t="shared" si="43"/>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44"/>
        <v/>
      </c>
      <c r="R82" s="179">
        <f t="shared" si="45"/>
        <v>189</v>
      </c>
      <c r="S82" s="12">
        <f t="shared" si="30"/>
        <v>196</v>
      </c>
      <c r="T82" s="18">
        <f t="shared" si="31"/>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2"/>
        <v>1</v>
      </c>
      <c r="Z82" s="12">
        <f t="shared" si="33"/>
        <v>1</v>
      </c>
      <c r="AA82" s="12">
        <f t="shared" si="34"/>
        <v>1</v>
      </c>
      <c r="AB82" s="12">
        <f t="shared" si="35"/>
        <v>1</v>
      </c>
      <c r="AD82" s="12">
        <f t="shared" si="36"/>
        <v>196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39"/>
        <v>1</v>
      </c>
      <c r="AL82" s="12">
        <f t="shared" si="40"/>
        <v>1</v>
      </c>
      <c r="AM82" s="12">
        <f t="shared" si="41"/>
        <v>1</v>
      </c>
    </row>
    <row r="83" spans="1:39" ht="12" customHeight="1" x14ac:dyDescent="0.25">
      <c r="A83" s="5">
        <f t="shared" si="25"/>
        <v>0</v>
      </c>
      <c r="B83" s="5">
        <f t="shared" si="26"/>
        <v>0</v>
      </c>
      <c r="C83" s="14">
        <f t="shared" si="42"/>
        <v>195</v>
      </c>
      <c r="F83" s="241">
        <f>VLOOKUP(C83,Blad1!$A:$G,7,0)</f>
        <v>189</v>
      </c>
      <c r="G83" s="67" t="str">
        <f t="shared" si="43"/>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44"/>
        <v/>
      </c>
      <c r="R83" s="179">
        <f t="shared" si="45"/>
        <v>189</v>
      </c>
      <c r="S83" s="12">
        <f t="shared" si="30"/>
        <v>195</v>
      </c>
      <c r="T83" s="18">
        <f t="shared" si="31"/>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2"/>
        <v>1</v>
      </c>
      <c r="Z83" s="12">
        <f t="shared" si="33"/>
        <v>1</v>
      </c>
      <c r="AA83" s="12">
        <f t="shared" si="34"/>
        <v>1</v>
      </c>
      <c r="AB83" s="12">
        <f t="shared" si="35"/>
        <v>1</v>
      </c>
      <c r="AD83" s="12">
        <f t="shared" si="36"/>
        <v>195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39"/>
        <v>1</v>
      </c>
      <c r="AL83" s="12">
        <f t="shared" si="40"/>
        <v>1</v>
      </c>
      <c r="AM83" s="12">
        <f t="shared" si="41"/>
        <v>1</v>
      </c>
    </row>
    <row r="84" spans="1:39" ht="12" customHeight="1" x14ac:dyDescent="0.25">
      <c r="A84" s="5">
        <f t="shared" si="25"/>
        <v>0</v>
      </c>
      <c r="B84" s="5">
        <f t="shared" si="26"/>
        <v>0</v>
      </c>
      <c r="C84" s="14">
        <f t="shared" si="42"/>
        <v>194</v>
      </c>
      <c r="F84" s="241">
        <f>VLOOKUP(C84,Blad1!$A:$G,7,0)</f>
        <v>188</v>
      </c>
      <c r="G84" s="67" t="str">
        <f t="shared" si="43"/>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44"/>
        <v/>
      </c>
      <c r="R84" s="179">
        <f t="shared" si="45"/>
        <v>188</v>
      </c>
      <c r="S84" s="12">
        <f t="shared" si="30"/>
        <v>194</v>
      </c>
      <c r="T84" s="18">
        <f t="shared" si="31"/>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2"/>
        <v>1</v>
      </c>
      <c r="Z84" s="12">
        <f t="shared" si="33"/>
        <v>1</v>
      </c>
      <c r="AA84" s="12">
        <f t="shared" si="34"/>
        <v>1</v>
      </c>
      <c r="AB84" s="12">
        <f t="shared" si="35"/>
        <v>1</v>
      </c>
      <c r="AD84" s="12">
        <f t="shared" si="36"/>
        <v>194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39"/>
        <v>1</v>
      </c>
      <c r="AL84" s="12">
        <f t="shared" si="40"/>
        <v>1</v>
      </c>
      <c r="AM84" s="12">
        <f t="shared" si="41"/>
        <v>1</v>
      </c>
    </row>
    <row r="85" spans="1:39" ht="12" customHeight="1" x14ac:dyDescent="0.25">
      <c r="A85" s="5">
        <f t="shared" si="25"/>
        <v>0</v>
      </c>
      <c r="B85" s="5">
        <f t="shared" si="26"/>
        <v>0</v>
      </c>
      <c r="C85" s="14">
        <f t="shared" si="42"/>
        <v>193</v>
      </c>
      <c r="F85" s="241">
        <f>VLOOKUP(C85,Blad1!$A:$G,7,0)</f>
        <v>187</v>
      </c>
      <c r="G85" s="67" t="str">
        <f t="shared" si="43"/>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44"/>
        <v/>
      </c>
      <c r="R85" s="179">
        <f t="shared" si="45"/>
        <v>187</v>
      </c>
      <c r="S85" s="12">
        <f t="shared" si="30"/>
        <v>193</v>
      </c>
      <c r="T85" s="18">
        <f t="shared" si="31"/>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2"/>
        <v>1</v>
      </c>
      <c r="Z85" s="12">
        <f t="shared" si="33"/>
        <v>1</v>
      </c>
      <c r="AA85" s="12">
        <f t="shared" si="34"/>
        <v>1</v>
      </c>
      <c r="AB85" s="12">
        <f t="shared" si="35"/>
        <v>1</v>
      </c>
      <c r="AD85" s="12">
        <f t="shared" si="36"/>
        <v>193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39"/>
        <v>1</v>
      </c>
      <c r="AL85" s="12">
        <f t="shared" si="40"/>
        <v>1</v>
      </c>
      <c r="AM85" s="12">
        <f t="shared" si="41"/>
        <v>1</v>
      </c>
    </row>
    <row r="86" spans="1:39" ht="12" customHeight="1" x14ac:dyDescent="0.25">
      <c r="A86" s="5">
        <f t="shared" si="25"/>
        <v>0</v>
      </c>
      <c r="B86" s="5">
        <f t="shared" si="26"/>
        <v>20</v>
      </c>
      <c r="C86" s="14">
        <f t="shared" si="42"/>
        <v>192</v>
      </c>
      <c r="F86" s="241">
        <f>VLOOKUP(C86,Blad1!$A:$G,7,0)</f>
        <v>187</v>
      </c>
      <c r="G86" s="67" t="str">
        <f t="shared" si="43"/>
        <v>IV</v>
      </c>
      <c r="H86" s="4">
        <f>IF(G86="I",$K86,IF(G86="II",$K86-SUM(H$8:H85),IF(G86="III",$K86-SUM(H$8:H85),IF(G86="IV",$K86-SUM(H$8:H85),IF(G86="V",1-SUM(H$8:H85)," ")))))</f>
        <v>0</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44"/>
        <v/>
      </c>
      <c r="R86" s="179">
        <f t="shared" si="45"/>
        <v>187</v>
      </c>
      <c r="S86" s="12">
        <f t="shared" si="30"/>
        <v>192</v>
      </c>
      <c r="T86" s="18">
        <f t="shared" si="31"/>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2"/>
        <v>1</v>
      </c>
      <c r="Z86" s="12">
        <f t="shared" si="33"/>
        <v>1</v>
      </c>
      <c r="AA86" s="12">
        <f t="shared" si="34"/>
        <v>1</v>
      </c>
      <c r="AB86" s="12">
        <f t="shared" si="35"/>
        <v>1</v>
      </c>
      <c r="AD86" s="12">
        <f t="shared" si="36"/>
        <v>192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39"/>
        <v>1</v>
      </c>
      <c r="AL86" s="12">
        <f t="shared" si="40"/>
        <v>1</v>
      </c>
      <c r="AM86" s="12">
        <f t="shared" si="41"/>
        <v>1</v>
      </c>
    </row>
    <row r="87" spans="1:39" ht="12" customHeight="1" x14ac:dyDescent="0.25">
      <c r="A87" s="5">
        <f t="shared" si="25"/>
        <v>0</v>
      </c>
      <c r="B87" s="5">
        <f t="shared" si="26"/>
        <v>0</v>
      </c>
      <c r="C87" s="14">
        <f t="shared" si="42"/>
        <v>191</v>
      </c>
      <c r="F87" s="241">
        <f>VLOOKUP(C87,Blad1!$A:$G,7,0)</f>
        <v>186</v>
      </c>
      <c r="G87" s="67" t="str">
        <f t="shared" si="43"/>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44"/>
        <v/>
      </c>
      <c r="R87" s="179">
        <f t="shared" si="45"/>
        <v>186</v>
      </c>
      <c r="S87" s="12">
        <f t="shared" si="30"/>
        <v>191</v>
      </c>
      <c r="T87" s="18">
        <f t="shared" si="31"/>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2"/>
        <v>1</v>
      </c>
      <c r="Z87" s="12">
        <f t="shared" si="33"/>
        <v>1</v>
      </c>
      <c r="AA87" s="12">
        <f t="shared" si="34"/>
        <v>1</v>
      </c>
      <c r="AB87" s="12">
        <f t="shared" si="35"/>
        <v>1</v>
      </c>
      <c r="AD87" s="12">
        <f t="shared" si="36"/>
        <v>191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39"/>
        <v>1</v>
      </c>
      <c r="AL87" s="12">
        <f t="shared" si="40"/>
        <v>1</v>
      </c>
      <c r="AM87" s="12">
        <f t="shared" si="41"/>
        <v>1</v>
      </c>
    </row>
    <row r="88" spans="1:39" ht="12" customHeight="1" x14ac:dyDescent="0.25">
      <c r="A88" s="5">
        <f t="shared" si="25"/>
        <v>0</v>
      </c>
      <c r="B88" s="5">
        <f t="shared" si="26"/>
        <v>0</v>
      </c>
      <c r="C88" s="14">
        <f t="shared" si="42"/>
        <v>190</v>
      </c>
      <c r="F88" s="241">
        <f>VLOOKUP(C88,Blad1!$A:$G,7,0)</f>
        <v>186</v>
      </c>
      <c r="G88" s="67" t="str">
        <f t="shared" si="43"/>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44"/>
        <v/>
      </c>
      <c r="R88" s="179">
        <f t="shared" si="45"/>
        <v>186</v>
      </c>
      <c r="S88" s="12">
        <f t="shared" si="30"/>
        <v>190</v>
      </c>
      <c r="T88" s="18">
        <f t="shared" si="31"/>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2"/>
        <v>1</v>
      </c>
      <c r="Z88" s="12">
        <f t="shared" si="33"/>
        <v>1</v>
      </c>
      <c r="AA88" s="12">
        <f t="shared" si="34"/>
        <v>1</v>
      </c>
      <c r="AB88" s="12">
        <f t="shared" si="35"/>
        <v>1</v>
      </c>
      <c r="AD88" s="12">
        <f t="shared" si="36"/>
        <v>190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39"/>
        <v>1</v>
      </c>
      <c r="AL88" s="12">
        <f t="shared" si="40"/>
        <v>1</v>
      </c>
      <c r="AM88" s="12">
        <f t="shared" si="41"/>
        <v>1</v>
      </c>
    </row>
    <row r="89" spans="1:39" ht="12" customHeight="1" x14ac:dyDescent="0.25">
      <c r="A89" s="5">
        <f t="shared" si="25"/>
        <v>0</v>
      </c>
      <c r="B89" s="5">
        <f t="shared" si="26"/>
        <v>0</v>
      </c>
      <c r="C89" s="14">
        <f t="shared" si="42"/>
        <v>189</v>
      </c>
      <c r="F89" s="241">
        <f>VLOOKUP(C89,Blad1!$A:$G,7,0)</f>
        <v>185</v>
      </c>
      <c r="G89" s="67" t="str">
        <f t="shared" si="43"/>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44"/>
        <v/>
      </c>
      <c r="R89" s="179">
        <f t="shared" si="45"/>
        <v>185</v>
      </c>
      <c r="S89" s="12">
        <f t="shared" si="30"/>
        <v>189</v>
      </c>
      <c r="T89" s="18">
        <f t="shared" si="31"/>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2"/>
        <v>1</v>
      </c>
      <c r="Z89" s="12">
        <f t="shared" si="33"/>
        <v>1</v>
      </c>
      <c r="AA89" s="12">
        <f t="shared" si="34"/>
        <v>1</v>
      </c>
      <c r="AB89" s="12">
        <f t="shared" si="35"/>
        <v>1</v>
      </c>
      <c r="AD89" s="12">
        <f t="shared" si="36"/>
        <v>189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39"/>
        <v>1</v>
      </c>
      <c r="AL89" s="12">
        <f t="shared" si="40"/>
        <v>1</v>
      </c>
      <c r="AM89" s="12">
        <f t="shared" si="41"/>
        <v>1</v>
      </c>
    </row>
    <row r="90" spans="1:39" ht="12" customHeight="1" x14ac:dyDescent="0.25">
      <c r="A90" s="5">
        <f t="shared" si="25"/>
        <v>0</v>
      </c>
      <c r="B90" s="5">
        <f t="shared" si="26"/>
        <v>0</v>
      </c>
      <c r="C90" s="14">
        <f t="shared" si="42"/>
        <v>188</v>
      </c>
      <c r="F90" s="241">
        <f>VLOOKUP(C90,Blad1!$A:$G,7,0)</f>
        <v>185</v>
      </c>
      <c r="G90" s="67" t="str">
        <f t="shared" si="43"/>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44"/>
        <v/>
      </c>
      <c r="R90" s="179">
        <f t="shared" si="45"/>
        <v>185</v>
      </c>
      <c r="S90" s="12">
        <f t="shared" si="30"/>
        <v>188</v>
      </c>
      <c r="T90" s="18">
        <f t="shared" si="31"/>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2"/>
        <v>1</v>
      </c>
      <c r="Z90" s="12">
        <f t="shared" si="33"/>
        <v>1</v>
      </c>
      <c r="AA90" s="12">
        <f t="shared" si="34"/>
        <v>1</v>
      </c>
      <c r="AB90" s="12">
        <f t="shared" si="35"/>
        <v>1</v>
      </c>
      <c r="AD90" s="12">
        <f t="shared" si="36"/>
        <v>188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39"/>
        <v>1</v>
      </c>
      <c r="AL90" s="12">
        <f t="shared" si="40"/>
        <v>1</v>
      </c>
      <c r="AM90" s="12">
        <f t="shared" si="41"/>
        <v>1</v>
      </c>
    </row>
    <row r="91" spans="1:39" ht="12" customHeight="1" x14ac:dyDescent="0.25">
      <c r="A91" s="5">
        <f t="shared" si="25"/>
        <v>0</v>
      </c>
      <c r="B91" s="5">
        <f t="shared" si="26"/>
        <v>0</v>
      </c>
      <c r="C91" s="14">
        <f t="shared" si="42"/>
        <v>187</v>
      </c>
      <c r="F91" s="241">
        <f>VLOOKUP(C91,Blad1!$A:$G,7,0)</f>
        <v>184</v>
      </c>
      <c r="G91" s="67" t="str">
        <f t="shared" si="43"/>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44"/>
        <v/>
      </c>
      <c r="R91" s="179">
        <f t="shared" si="45"/>
        <v>184</v>
      </c>
      <c r="S91" s="12">
        <f t="shared" si="30"/>
        <v>187</v>
      </c>
      <c r="T91" s="18">
        <f t="shared" si="31"/>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2"/>
        <v>1</v>
      </c>
      <c r="Z91" s="12">
        <f t="shared" si="33"/>
        <v>1</v>
      </c>
      <c r="AA91" s="12">
        <f t="shared" si="34"/>
        <v>1</v>
      </c>
      <c r="AB91" s="12">
        <f t="shared" si="35"/>
        <v>1</v>
      </c>
      <c r="AD91" s="12">
        <f t="shared" si="36"/>
        <v>187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39"/>
        <v>1</v>
      </c>
      <c r="AL91" s="12">
        <f t="shared" si="40"/>
        <v>1</v>
      </c>
      <c r="AM91" s="12">
        <f t="shared" si="41"/>
        <v>1</v>
      </c>
    </row>
    <row r="92" spans="1:39" ht="12" customHeight="1" x14ac:dyDescent="0.25">
      <c r="A92" s="5">
        <f t="shared" si="25"/>
        <v>0</v>
      </c>
      <c r="B92" s="5">
        <f t="shared" si="26"/>
        <v>0</v>
      </c>
      <c r="C92" s="14">
        <f t="shared" si="42"/>
        <v>186</v>
      </c>
      <c r="F92" s="241">
        <f>VLOOKUP(C92,Blad1!$A:$G,7,0)</f>
        <v>184</v>
      </c>
      <c r="G92" s="67" t="str">
        <f t="shared" si="43"/>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44"/>
        <v/>
      </c>
      <c r="R92" s="179">
        <f t="shared" si="45"/>
        <v>184</v>
      </c>
      <c r="S92" s="12">
        <f t="shared" si="30"/>
        <v>186</v>
      </c>
      <c r="T92" s="18">
        <f t="shared" si="31"/>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2"/>
        <v>1</v>
      </c>
      <c r="Z92" s="12">
        <f t="shared" si="33"/>
        <v>1</v>
      </c>
      <c r="AA92" s="12">
        <f t="shared" si="34"/>
        <v>1</v>
      </c>
      <c r="AB92" s="12">
        <f t="shared" si="35"/>
        <v>1</v>
      </c>
      <c r="AD92" s="12">
        <f t="shared" si="36"/>
        <v>186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39"/>
        <v>1</v>
      </c>
      <c r="AL92" s="12">
        <f t="shared" si="40"/>
        <v>1</v>
      </c>
      <c r="AM92" s="12">
        <f t="shared" si="41"/>
        <v>1</v>
      </c>
    </row>
    <row r="93" spans="1:39" ht="12" customHeight="1" x14ac:dyDescent="0.25">
      <c r="A93" s="5">
        <f t="shared" si="25"/>
        <v>0</v>
      </c>
      <c r="B93" s="5">
        <f t="shared" si="26"/>
        <v>0</v>
      </c>
      <c r="C93" s="14">
        <f t="shared" si="42"/>
        <v>185</v>
      </c>
      <c r="F93" s="241">
        <f>VLOOKUP(C93,Blad1!$A:$G,7,0)</f>
        <v>183</v>
      </c>
      <c r="G93" s="67" t="str">
        <f t="shared" si="43"/>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44"/>
        <v/>
      </c>
      <c r="R93" s="179">
        <f t="shared" si="45"/>
        <v>183</v>
      </c>
      <c r="S93" s="12">
        <f t="shared" si="30"/>
        <v>185</v>
      </c>
      <c r="T93" s="18">
        <f t="shared" si="31"/>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2"/>
        <v>1</v>
      </c>
      <c r="Z93" s="12">
        <f t="shared" si="33"/>
        <v>1</v>
      </c>
      <c r="AA93" s="12">
        <f t="shared" si="34"/>
        <v>1</v>
      </c>
      <c r="AB93" s="12">
        <f t="shared" si="35"/>
        <v>1</v>
      </c>
      <c r="AD93" s="12">
        <f t="shared" si="36"/>
        <v>185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39"/>
        <v>1</v>
      </c>
      <c r="AL93" s="12">
        <f t="shared" si="40"/>
        <v>1</v>
      </c>
      <c r="AM93" s="12">
        <f t="shared" si="41"/>
        <v>1</v>
      </c>
    </row>
    <row r="94" spans="1:39" ht="12" customHeight="1" x14ac:dyDescent="0.25">
      <c r="A94" s="5">
        <f t="shared" si="25"/>
        <v>0</v>
      </c>
      <c r="B94" s="5">
        <f t="shared" si="26"/>
        <v>0</v>
      </c>
      <c r="C94" s="14">
        <f t="shared" si="42"/>
        <v>184</v>
      </c>
      <c r="F94" s="241">
        <f>VLOOKUP(C94,Blad1!$A:$G,7,0)</f>
        <v>182</v>
      </c>
      <c r="G94" s="67" t="str">
        <f t="shared" si="43"/>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44"/>
        <v/>
      </c>
      <c r="R94" s="179">
        <f t="shared" si="45"/>
        <v>182</v>
      </c>
      <c r="S94" s="12">
        <f t="shared" si="30"/>
        <v>184</v>
      </c>
      <c r="T94" s="18">
        <f t="shared" si="31"/>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2"/>
        <v>1</v>
      </c>
      <c r="Z94" s="12">
        <f t="shared" si="33"/>
        <v>1</v>
      </c>
      <c r="AA94" s="12">
        <f t="shared" si="34"/>
        <v>1</v>
      </c>
      <c r="AB94" s="12">
        <f t="shared" si="35"/>
        <v>1</v>
      </c>
      <c r="AD94" s="12">
        <f t="shared" si="36"/>
        <v>184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39"/>
        <v>1</v>
      </c>
      <c r="AL94" s="12">
        <f t="shared" si="40"/>
        <v>1</v>
      </c>
      <c r="AM94" s="12">
        <f t="shared" si="41"/>
        <v>1</v>
      </c>
    </row>
    <row r="95" spans="1:39" ht="12" customHeight="1" x14ac:dyDescent="0.25">
      <c r="A95" s="5">
        <f t="shared" si="25"/>
        <v>0</v>
      </c>
      <c r="B95" s="5">
        <f t="shared" si="26"/>
        <v>0</v>
      </c>
      <c r="C95" s="14">
        <f t="shared" si="42"/>
        <v>183</v>
      </c>
      <c r="F95" s="241">
        <f>VLOOKUP(C95,Blad1!$A:$G,7,0)</f>
        <v>182</v>
      </c>
      <c r="G95" s="67" t="str">
        <f t="shared" si="43"/>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44"/>
        <v/>
      </c>
      <c r="R95" s="179">
        <f t="shared" si="45"/>
        <v>182</v>
      </c>
      <c r="S95" s="12">
        <f t="shared" si="30"/>
        <v>183</v>
      </c>
      <c r="T95" s="18">
        <f t="shared" si="31"/>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2"/>
        <v>1</v>
      </c>
      <c r="Z95" s="12">
        <f t="shared" si="33"/>
        <v>1</v>
      </c>
      <c r="AA95" s="12">
        <f t="shared" si="34"/>
        <v>1</v>
      </c>
      <c r="AB95" s="12">
        <f t="shared" si="35"/>
        <v>1</v>
      </c>
      <c r="AD95" s="12">
        <f t="shared" si="36"/>
        <v>183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39"/>
        <v>1</v>
      </c>
      <c r="AL95" s="12">
        <f t="shared" si="40"/>
        <v>1</v>
      </c>
      <c r="AM95" s="12">
        <f t="shared" si="41"/>
        <v>1</v>
      </c>
    </row>
    <row r="96" spans="1:39" ht="12" customHeight="1" x14ac:dyDescent="0.25">
      <c r="A96" s="5">
        <f t="shared" si="25"/>
        <v>0</v>
      </c>
      <c r="B96" s="5">
        <f t="shared" si="26"/>
        <v>0</v>
      </c>
      <c r="C96" s="14">
        <f t="shared" si="42"/>
        <v>182</v>
      </c>
      <c r="F96" s="241">
        <f>VLOOKUP(C96,Blad1!$A:$G,7,0)</f>
        <v>181</v>
      </c>
      <c r="G96" s="67" t="str">
        <f t="shared" si="43"/>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44"/>
        <v/>
      </c>
      <c r="R96" s="179">
        <f t="shared" si="45"/>
        <v>181</v>
      </c>
      <c r="S96" s="12">
        <f t="shared" si="30"/>
        <v>182</v>
      </c>
      <c r="T96" s="18">
        <f t="shared" si="31"/>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2"/>
        <v>1</v>
      </c>
      <c r="Z96" s="12">
        <f t="shared" si="33"/>
        <v>1</v>
      </c>
      <c r="AA96" s="12">
        <f t="shared" si="34"/>
        <v>1</v>
      </c>
      <c r="AB96" s="12">
        <f t="shared" si="35"/>
        <v>1</v>
      </c>
      <c r="AD96" s="12">
        <f t="shared" si="36"/>
        <v>182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39"/>
        <v>1</v>
      </c>
      <c r="AL96" s="12">
        <f t="shared" si="40"/>
        <v>1</v>
      </c>
      <c r="AM96" s="12">
        <f t="shared" si="41"/>
        <v>1</v>
      </c>
    </row>
    <row r="97" spans="1:39" ht="12" customHeight="1" x14ac:dyDescent="0.25">
      <c r="A97" s="5">
        <f t="shared" si="25"/>
        <v>0</v>
      </c>
      <c r="B97" s="5">
        <f t="shared" si="26"/>
        <v>0</v>
      </c>
      <c r="C97" s="14">
        <f t="shared" si="42"/>
        <v>181</v>
      </c>
      <c r="F97" s="241">
        <f>VLOOKUP(C97,Blad1!$A:$G,7,0)</f>
        <v>181</v>
      </c>
      <c r="G97" s="67" t="str">
        <f t="shared" si="43"/>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44"/>
        <v/>
      </c>
      <c r="R97" s="179">
        <f t="shared" si="45"/>
        <v>181</v>
      </c>
      <c r="S97" s="12">
        <f t="shared" si="30"/>
        <v>181</v>
      </c>
      <c r="T97" s="18">
        <f t="shared" si="31"/>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2"/>
        <v>1</v>
      </c>
      <c r="Z97" s="12">
        <f t="shared" si="33"/>
        <v>1</v>
      </c>
      <c r="AA97" s="12">
        <f t="shared" si="34"/>
        <v>1</v>
      </c>
      <c r="AB97" s="12">
        <f t="shared" si="35"/>
        <v>1</v>
      </c>
      <c r="AD97" s="12">
        <f t="shared" si="36"/>
        <v>181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39"/>
        <v>1</v>
      </c>
      <c r="AL97" s="12">
        <f t="shared" si="40"/>
        <v>1</v>
      </c>
      <c r="AM97" s="12">
        <f t="shared" si="41"/>
        <v>1</v>
      </c>
    </row>
    <row r="98" spans="1:39" ht="12" customHeight="1" x14ac:dyDescent="0.25">
      <c r="A98" s="5">
        <f t="shared" si="25"/>
        <v>0</v>
      </c>
      <c r="B98" s="5">
        <f t="shared" si="26"/>
        <v>0</v>
      </c>
      <c r="C98" s="14">
        <f t="shared" si="42"/>
        <v>180</v>
      </c>
      <c r="F98" s="241">
        <f>VLOOKUP(C98,Blad1!$A:$G,7,0)</f>
        <v>180</v>
      </c>
      <c r="G98" s="67" t="str">
        <f t="shared" si="43"/>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44"/>
        <v/>
      </c>
      <c r="R98" s="179">
        <f t="shared" si="45"/>
        <v>180</v>
      </c>
      <c r="S98" s="12">
        <f t="shared" si="30"/>
        <v>180</v>
      </c>
      <c r="T98" s="18">
        <f t="shared" si="31"/>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2"/>
        <v>1</v>
      </c>
      <c r="Z98" s="12">
        <f t="shared" si="33"/>
        <v>1</v>
      </c>
      <c r="AA98" s="12">
        <f t="shared" si="34"/>
        <v>1</v>
      </c>
      <c r="AB98" s="12">
        <f t="shared" si="35"/>
        <v>1</v>
      </c>
      <c r="AD98" s="12">
        <f t="shared" si="36"/>
        <v>180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39"/>
        <v>1</v>
      </c>
      <c r="AL98" s="12">
        <f t="shared" si="40"/>
        <v>1</v>
      </c>
      <c r="AM98" s="12">
        <f t="shared" si="41"/>
        <v>1</v>
      </c>
    </row>
    <row r="99" spans="1:39" ht="12" customHeight="1" x14ac:dyDescent="0.25">
      <c r="A99" s="5">
        <f t="shared" si="25"/>
        <v>0</v>
      </c>
      <c r="B99" s="5">
        <f t="shared" si="26"/>
        <v>0</v>
      </c>
      <c r="C99" s="14">
        <f t="shared" si="42"/>
        <v>179</v>
      </c>
      <c r="F99" s="241">
        <f>VLOOKUP(C99,Blad1!$A:$G,7,0)</f>
        <v>180</v>
      </c>
      <c r="G99" s="67" t="str">
        <f t="shared" si="43"/>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44"/>
        <v/>
      </c>
      <c r="R99" s="179">
        <f t="shared" si="45"/>
        <v>180</v>
      </c>
      <c r="S99" s="12">
        <f t="shared" si="30"/>
        <v>179</v>
      </c>
      <c r="T99" s="18">
        <f t="shared" si="31"/>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2"/>
        <v>1</v>
      </c>
      <c r="Z99" s="12">
        <f t="shared" si="33"/>
        <v>1</v>
      </c>
      <c r="AA99" s="12">
        <f t="shared" si="34"/>
        <v>1</v>
      </c>
      <c r="AB99" s="12">
        <f t="shared" si="35"/>
        <v>1</v>
      </c>
      <c r="AD99" s="12">
        <f t="shared" si="36"/>
        <v>179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39"/>
        <v>1</v>
      </c>
      <c r="AL99" s="12">
        <f t="shared" si="40"/>
        <v>1</v>
      </c>
      <c r="AM99" s="12">
        <f t="shared" si="41"/>
        <v>1</v>
      </c>
    </row>
    <row r="100" spans="1:39" ht="12" customHeight="1" x14ac:dyDescent="0.25">
      <c r="A100" s="5">
        <f t="shared" si="25"/>
        <v>0</v>
      </c>
      <c r="B100" s="5">
        <f t="shared" si="26"/>
        <v>0</v>
      </c>
      <c r="C100" s="14">
        <f t="shared" si="42"/>
        <v>178</v>
      </c>
      <c r="F100" s="241">
        <f>VLOOKUP(C100,Blad1!$A:$G,7,0)</f>
        <v>179</v>
      </c>
      <c r="G100" s="67" t="str">
        <f t="shared" si="43"/>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44"/>
        <v/>
      </c>
      <c r="R100" s="179">
        <f t="shared" si="45"/>
        <v>179</v>
      </c>
      <c r="S100" s="12">
        <f t="shared" si="30"/>
        <v>178</v>
      </c>
      <c r="T100" s="18">
        <f t="shared" si="31"/>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2"/>
        <v>1</v>
      </c>
      <c r="Z100" s="12">
        <f t="shared" si="33"/>
        <v>1</v>
      </c>
      <c r="AA100" s="12">
        <f t="shared" si="34"/>
        <v>1</v>
      </c>
      <c r="AB100" s="12">
        <f t="shared" si="35"/>
        <v>1</v>
      </c>
      <c r="AD100" s="12">
        <f t="shared" si="36"/>
        <v>178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39"/>
        <v>1</v>
      </c>
      <c r="AL100" s="12">
        <f t="shared" si="40"/>
        <v>1</v>
      </c>
      <c r="AM100" s="12">
        <f t="shared" si="41"/>
        <v>1</v>
      </c>
    </row>
    <row r="101" spans="1:39" ht="12" customHeight="1" x14ac:dyDescent="0.25">
      <c r="A101" s="5">
        <f t="shared" si="25"/>
        <v>0</v>
      </c>
      <c r="B101" s="5">
        <f t="shared" si="26"/>
        <v>0</v>
      </c>
      <c r="C101" s="14">
        <f t="shared" si="42"/>
        <v>177</v>
      </c>
      <c r="F101" s="241">
        <f>VLOOKUP(C101,Blad1!$A:$G,7,0)</f>
        <v>179</v>
      </c>
      <c r="G101" s="67" t="str">
        <f t="shared" si="43"/>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44"/>
        <v/>
      </c>
      <c r="R101" s="179">
        <f t="shared" si="45"/>
        <v>179</v>
      </c>
      <c r="S101" s="12">
        <f t="shared" si="30"/>
        <v>177</v>
      </c>
      <c r="T101" s="18">
        <f t="shared" si="31"/>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2"/>
        <v>1</v>
      </c>
      <c r="Z101" s="12">
        <f t="shared" si="33"/>
        <v>1</v>
      </c>
      <c r="AA101" s="12">
        <f t="shared" si="34"/>
        <v>1</v>
      </c>
      <c r="AB101" s="12">
        <f t="shared" si="35"/>
        <v>1</v>
      </c>
      <c r="AD101" s="12">
        <f t="shared" si="36"/>
        <v>177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39"/>
        <v>1</v>
      </c>
      <c r="AL101" s="12">
        <f t="shared" si="40"/>
        <v>1</v>
      </c>
      <c r="AM101" s="12">
        <f t="shared" si="41"/>
        <v>1</v>
      </c>
    </row>
    <row r="102" spans="1:39" ht="12" customHeight="1" x14ac:dyDescent="0.25">
      <c r="A102" s="5">
        <f t="shared" si="25"/>
        <v>0</v>
      </c>
      <c r="B102" s="5">
        <f t="shared" si="26"/>
        <v>0</v>
      </c>
      <c r="C102" s="14">
        <f t="shared" si="42"/>
        <v>176</v>
      </c>
      <c r="F102" s="241">
        <f>VLOOKUP(C102,Blad1!$A:$G,7,0)</f>
        <v>178</v>
      </c>
      <c r="G102" s="67" t="str">
        <f t="shared" si="43"/>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44"/>
        <v/>
      </c>
      <c r="R102" s="179">
        <f t="shared" si="45"/>
        <v>178</v>
      </c>
      <c r="S102" s="12">
        <f t="shared" si="30"/>
        <v>176</v>
      </c>
      <c r="T102" s="18">
        <f t="shared" si="31"/>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2"/>
        <v>1</v>
      </c>
      <c r="Z102" s="12">
        <f t="shared" si="33"/>
        <v>1</v>
      </c>
      <c r="AA102" s="12">
        <f t="shared" si="34"/>
        <v>1</v>
      </c>
      <c r="AB102" s="12">
        <f t="shared" si="35"/>
        <v>1</v>
      </c>
      <c r="AD102" s="12">
        <f t="shared" si="36"/>
        <v>176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39"/>
        <v>1</v>
      </c>
      <c r="AL102" s="12">
        <f t="shared" si="40"/>
        <v>1</v>
      </c>
      <c r="AM102" s="12">
        <f t="shared" si="41"/>
        <v>1</v>
      </c>
    </row>
    <row r="103" spans="1:39" ht="12" customHeight="1" x14ac:dyDescent="0.25">
      <c r="A103" s="5">
        <f t="shared" si="25"/>
        <v>0</v>
      </c>
      <c r="B103" s="5">
        <f t="shared" si="26"/>
        <v>0</v>
      </c>
      <c r="C103" s="14">
        <f t="shared" si="42"/>
        <v>175</v>
      </c>
      <c r="F103" s="241">
        <f>VLOOKUP(C103,Blad1!$A:$G,7,0)</f>
        <v>177</v>
      </c>
      <c r="G103" s="67" t="str">
        <f t="shared" si="43"/>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44"/>
        <v/>
      </c>
      <c r="R103" s="179">
        <f t="shared" si="45"/>
        <v>177</v>
      </c>
      <c r="S103" s="12">
        <f t="shared" si="30"/>
        <v>175</v>
      </c>
      <c r="T103" s="18">
        <f t="shared" si="31"/>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2"/>
        <v>1</v>
      </c>
      <c r="Z103" s="12">
        <f t="shared" si="33"/>
        <v>1</v>
      </c>
      <c r="AA103" s="12">
        <f t="shared" si="34"/>
        <v>1</v>
      </c>
      <c r="AB103" s="12">
        <f t="shared" si="35"/>
        <v>1</v>
      </c>
      <c r="AD103" s="12">
        <f t="shared" si="36"/>
        <v>175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39"/>
        <v>1</v>
      </c>
      <c r="AL103" s="12">
        <f t="shared" si="40"/>
        <v>1</v>
      </c>
      <c r="AM103" s="12">
        <f t="shared" si="41"/>
        <v>1</v>
      </c>
    </row>
    <row r="104" spans="1:39" ht="12" customHeight="1" x14ac:dyDescent="0.25">
      <c r="A104" s="5">
        <f t="shared" si="25"/>
        <v>0</v>
      </c>
      <c r="B104" s="5">
        <f t="shared" si="26"/>
        <v>0</v>
      </c>
      <c r="C104" s="14">
        <f t="shared" si="42"/>
        <v>174</v>
      </c>
      <c r="F104" s="241">
        <f>VLOOKUP(C104,Blad1!$A:$G,7,0)</f>
        <v>177</v>
      </c>
      <c r="G104" s="67" t="str">
        <f t="shared" si="43"/>
        <v/>
      </c>
      <c r="H104" s="4" t="str">
        <f>IF(G104="I",$K104,IF(G104="II",$K104-SUM(H$8:H103),IF(G104="III",$K104-SUM(H$8:H103),IF(G104="IV",$K104-SUM(H$8:H103),IF(G104="V",1-SUM(H$8:H103)," ")))))</f>
        <v xml:space="preserve"> </v>
      </c>
      <c r="I104" s="68" t="str">
        <f t="shared" ref="I104:I135" si="46">IF(C104=84,"A",IF(C104=75,"B",IF(C104=65,"C",IF(C104=56,"D",IF(C104=0,"E","")))))</f>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44"/>
        <v/>
      </c>
      <c r="R104" s="179">
        <f t="shared" si="45"/>
        <v>177</v>
      </c>
      <c r="S104" s="12">
        <f t="shared" si="30"/>
        <v>174</v>
      </c>
      <c r="T104" s="18">
        <f t="shared" si="31"/>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2"/>
        <v>1</v>
      </c>
      <c r="Z104" s="12">
        <f t="shared" si="33"/>
        <v>1</v>
      </c>
      <c r="AA104" s="12">
        <f t="shared" si="34"/>
        <v>1</v>
      </c>
      <c r="AB104" s="12">
        <f t="shared" si="35"/>
        <v>1</v>
      </c>
      <c r="AD104" s="12">
        <f t="shared" si="36"/>
        <v>174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39"/>
        <v>1</v>
      </c>
      <c r="AL104" s="12">
        <f t="shared" si="40"/>
        <v>1</v>
      </c>
      <c r="AM104" s="12">
        <f t="shared" si="41"/>
        <v>1</v>
      </c>
    </row>
    <row r="105" spans="1:39" ht="12" customHeight="1" x14ac:dyDescent="0.25">
      <c r="A105" s="5">
        <f t="shared" si="25"/>
        <v>0</v>
      </c>
      <c r="B105" s="5">
        <f t="shared" si="26"/>
        <v>0</v>
      </c>
      <c r="C105" s="14">
        <f t="shared" si="42"/>
        <v>173</v>
      </c>
      <c r="F105" s="241">
        <f>VLOOKUP(C105,Blad1!$A:$G,7,0)</f>
        <v>176</v>
      </c>
      <c r="G105" s="67" t="str">
        <f t="shared" si="43"/>
        <v/>
      </c>
      <c r="H105" s="4" t="str">
        <f>IF(G105="I",$K105,IF(G105="II",$K105-SUM(H$8:H104),IF(G105="III",$K105-SUM(H$8:H104),IF(G105="IV",$K105-SUM(H$8:H104),IF(G105="V",1-SUM(H$8:H104)," ")))))</f>
        <v xml:space="preserve"> </v>
      </c>
      <c r="I105" s="68" t="str">
        <f t="shared" si="46"/>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44"/>
        <v/>
      </c>
      <c r="R105" s="179">
        <f t="shared" si="45"/>
        <v>176</v>
      </c>
      <c r="S105" s="12">
        <f t="shared" si="30"/>
        <v>173</v>
      </c>
      <c r="T105" s="18">
        <f t="shared" si="31"/>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2"/>
        <v>1</v>
      </c>
      <c r="Z105" s="12">
        <f t="shared" si="33"/>
        <v>1</v>
      </c>
      <c r="AA105" s="12">
        <f t="shared" si="34"/>
        <v>1</v>
      </c>
      <c r="AB105" s="12">
        <f t="shared" si="35"/>
        <v>1</v>
      </c>
      <c r="AD105" s="12">
        <f t="shared" si="36"/>
        <v>173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39"/>
        <v>1</v>
      </c>
      <c r="AL105" s="12">
        <f t="shared" si="40"/>
        <v>1</v>
      </c>
      <c r="AM105" s="12">
        <f t="shared" si="41"/>
        <v>1</v>
      </c>
    </row>
    <row r="106" spans="1:39" ht="12" customHeight="1" x14ac:dyDescent="0.25">
      <c r="A106" s="5">
        <f t="shared" si="25"/>
        <v>0</v>
      </c>
      <c r="B106" s="5">
        <f t="shared" si="26"/>
        <v>0</v>
      </c>
      <c r="C106" s="14">
        <f t="shared" si="42"/>
        <v>172</v>
      </c>
      <c r="F106" s="241">
        <f>VLOOKUP(C106,Blad1!$A:$G,7,0)</f>
        <v>176</v>
      </c>
      <c r="G106" s="67" t="str">
        <f t="shared" si="43"/>
        <v/>
      </c>
      <c r="H106" s="4" t="str">
        <f>IF(G106="I",$K106,IF(G106="II",$K106-SUM(H$8:H105),IF(G106="III",$K106-SUM(H$8:H105),IF(G106="IV",$K106-SUM(H$8:H105),IF(G106="V",1-SUM(H$8:H105)," ")))))</f>
        <v xml:space="preserve"> </v>
      </c>
      <c r="I106" s="68" t="str">
        <f t="shared" si="46"/>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44"/>
        <v/>
      </c>
      <c r="R106" s="179">
        <f t="shared" si="45"/>
        <v>176</v>
      </c>
      <c r="S106" s="12">
        <f t="shared" si="30"/>
        <v>172</v>
      </c>
      <c r="T106" s="18">
        <f t="shared" si="31"/>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2"/>
        <v>1</v>
      </c>
      <c r="Z106" s="12">
        <f t="shared" si="33"/>
        <v>1</v>
      </c>
      <c r="AA106" s="12">
        <f t="shared" si="34"/>
        <v>1</v>
      </c>
      <c r="AB106" s="12">
        <f t="shared" si="35"/>
        <v>1</v>
      </c>
      <c r="AD106" s="12">
        <f t="shared" si="36"/>
        <v>172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39"/>
        <v>1</v>
      </c>
      <c r="AL106" s="12">
        <f t="shared" si="40"/>
        <v>1</v>
      </c>
      <c r="AM106" s="12">
        <f t="shared" si="41"/>
        <v>1</v>
      </c>
    </row>
    <row r="107" spans="1:39" ht="12" customHeight="1" x14ac:dyDescent="0.25">
      <c r="A107" s="5">
        <f t="shared" si="25"/>
        <v>0</v>
      </c>
      <c r="B107" s="5">
        <f t="shared" si="26"/>
        <v>0</v>
      </c>
      <c r="C107" s="14">
        <f t="shared" si="42"/>
        <v>171</v>
      </c>
      <c r="F107" s="241">
        <f>VLOOKUP(C107,Blad1!$A:$G,7,0)</f>
        <v>175</v>
      </c>
      <c r="G107" s="67" t="str">
        <f t="shared" si="43"/>
        <v/>
      </c>
      <c r="H107" s="4" t="str">
        <f>IF(G107="I",$K107,IF(G107="II",$K107-SUM(H$8:H106),IF(G107="III",$K107-SUM(H$8:H106),IF(G107="IV",$K107-SUM(H$8:H106),IF(G107="V",1-SUM(H$8:H106)," ")))))</f>
        <v xml:space="preserve"> </v>
      </c>
      <c r="I107" s="68" t="str">
        <f t="shared" si="46"/>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44"/>
        <v/>
      </c>
      <c r="R107" s="179">
        <f t="shared" si="45"/>
        <v>175</v>
      </c>
      <c r="S107" s="12">
        <f t="shared" si="30"/>
        <v>171</v>
      </c>
      <c r="T107" s="18">
        <f t="shared" si="31"/>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2"/>
        <v>1</v>
      </c>
      <c r="Z107" s="12">
        <f t="shared" si="33"/>
        <v>1</v>
      </c>
      <c r="AA107" s="12">
        <f t="shared" si="34"/>
        <v>1</v>
      </c>
      <c r="AB107" s="12">
        <f t="shared" si="35"/>
        <v>1</v>
      </c>
      <c r="AD107" s="12">
        <f t="shared" si="36"/>
        <v>171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39"/>
        <v>1</v>
      </c>
      <c r="AL107" s="12">
        <f t="shared" si="40"/>
        <v>1</v>
      </c>
      <c r="AM107" s="12">
        <f t="shared" si="41"/>
        <v>1</v>
      </c>
    </row>
    <row r="108" spans="1:39" ht="12" customHeight="1" x14ac:dyDescent="0.25">
      <c r="A108" s="5">
        <f t="shared" si="25"/>
        <v>0</v>
      </c>
      <c r="B108" s="5">
        <f t="shared" si="26"/>
        <v>0</v>
      </c>
      <c r="C108" s="14">
        <f t="shared" si="42"/>
        <v>170</v>
      </c>
      <c r="F108" s="241">
        <f>VLOOKUP(C108,Blad1!$A:$G,7,0)</f>
        <v>175</v>
      </c>
      <c r="G108" s="67" t="str">
        <f t="shared" si="43"/>
        <v/>
      </c>
      <c r="H108" s="4" t="str">
        <f>IF(G108="I",$K108,IF(G108="II",$K108-SUM(H$8:H107),IF(G108="III",$K108-SUM(H$8:H107),IF(G108="IV",$K108-SUM(H$8:H107),IF(G108="V",1-SUM(H$8:H107)," ")))))</f>
        <v xml:space="preserve"> </v>
      </c>
      <c r="I108" s="68" t="str">
        <f t="shared" si="46"/>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44"/>
        <v/>
      </c>
      <c r="R108" s="179">
        <f t="shared" si="45"/>
        <v>175</v>
      </c>
      <c r="S108" s="12">
        <f t="shared" si="30"/>
        <v>170</v>
      </c>
      <c r="T108" s="18">
        <f t="shared" si="31"/>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2"/>
        <v>1</v>
      </c>
      <c r="Z108" s="12">
        <f t="shared" si="33"/>
        <v>1</v>
      </c>
      <c r="AA108" s="12">
        <f t="shared" si="34"/>
        <v>1</v>
      </c>
      <c r="AB108" s="12">
        <f t="shared" si="35"/>
        <v>1</v>
      </c>
      <c r="AD108" s="12">
        <f t="shared" si="36"/>
        <v>170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39"/>
        <v>1</v>
      </c>
      <c r="AL108" s="12">
        <f t="shared" si="40"/>
        <v>1</v>
      </c>
      <c r="AM108" s="12">
        <f t="shared" si="41"/>
        <v>1</v>
      </c>
    </row>
    <row r="109" spans="1:39" ht="12" customHeight="1" x14ac:dyDescent="0.25">
      <c r="A109" s="5">
        <f t="shared" si="25"/>
        <v>0</v>
      </c>
      <c r="B109" s="5">
        <f t="shared" si="26"/>
        <v>0</v>
      </c>
      <c r="C109" s="14">
        <f t="shared" si="42"/>
        <v>169</v>
      </c>
      <c r="F109" s="241">
        <f>VLOOKUP(C109,Blad1!$A:$G,7,0)</f>
        <v>174</v>
      </c>
      <c r="G109" s="67" t="str">
        <f t="shared" si="43"/>
        <v/>
      </c>
      <c r="H109" s="4" t="str">
        <f>IF(G109="I",$K109,IF(G109="II",$K109-SUM(H$8:H108),IF(G109="III",$K109-SUM(H$8:H108),IF(G109="IV",$K109-SUM(H$8:H108),IF(G109="V",1-SUM(H$8:H108)," ")))))</f>
        <v xml:space="preserve"> </v>
      </c>
      <c r="I109" s="68" t="str">
        <f t="shared" si="46"/>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44"/>
        <v/>
      </c>
      <c r="R109" s="179">
        <f t="shared" si="45"/>
        <v>174</v>
      </c>
      <c r="S109" s="12">
        <f t="shared" si="30"/>
        <v>169</v>
      </c>
      <c r="T109" s="18">
        <f t="shared" si="31"/>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2"/>
        <v>1</v>
      </c>
      <c r="Z109" s="12">
        <f t="shared" si="33"/>
        <v>1</v>
      </c>
      <c r="AA109" s="12">
        <f t="shared" si="34"/>
        <v>1</v>
      </c>
      <c r="AB109" s="12">
        <f t="shared" si="35"/>
        <v>1</v>
      </c>
      <c r="AD109" s="12">
        <f t="shared" si="36"/>
        <v>169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39"/>
        <v>1</v>
      </c>
      <c r="AL109" s="12">
        <f t="shared" si="40"/>
        <v>1</v>
      </c>
      <c r="AM109" s="12">
        <f t="shared" si="41"/>
        <v>1</v>
      </c>
    </row>
    <row r="110" spans="1:39" ht="12" customHeight="1" x14ac:dyDescent="0.25">
      <c r="A110" s="5">
        <f t="shared" si="25"/>
        <v>0</v>
      </c>
      <c r="B110" s="5">
        <f t="shared" si="26"/>
        <v>0</v>
      </c>
      <c r="C110" s="14">
        <f t="shared" si="42"/>
        <v>168</v>
      </c>
      <c r="F110" s="241">
        <f>VLOOKUP(C110,Blad1!$A:$G,7,0)</f>
        <v>173</v>
      </c>
      <c r="G110" s="67" t="str">
        <f t="shared" si="43"/>
        <v/>
      </c>
      <c r="H110" s="4" t="str">
        <f>IF(G110="I",$K110,IF(G110="II",$K110-SUM(H$8:H109),IF(G110="III",$K110-SUM(H$8:H109),IF(G110="IV",$K110-SUM(H$8:H109),IF(G110="V",1-SUM(H$8:H109)," ")))))</f>
        <v xml:space="preserve"> </v>
      </c>
      <c r="I110" s="68" t="str">
        <f t="shared" si="46"/>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44"/>
        <v/>
      </c>
      <c r="R110" s="179">
        <f t="shared" si="45"/>
        <v>173</v>
      </c>
      <c r="S110" s="12">
        <f t="shared" si="30"/>
        <v>168</v>
      </c>
      <c r="T110" s="18">
        <f t="shared" si="31"/>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2"/>
        <v>1</v>
      </c>
      <c r="Z110" s="12">
        <f t="shared" si="33"/>
        <v>1</v>
      </c>
      <c r="AA110" s="12">
        <f t="shared" si="34"/>
        <v>1</v>
      </c>
      <c r="AB110" s="12">
        <f t="shared" si="35"/>
        <v>1</v>
      </c>
      <c r="AD110" s="12">
        <f t="shared" si="36"/>
        <v>168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39"/>
        <v>1</v>
      </c>
      <c r="AL110" s="12">
        <f t="shared" si="40"/>
        <v>1</v>
      </c>
      <c r="AM110" s="12">
        <f t="shared" si="41"/>
        <v>1</v>
      </c>
    </row>
    <row r="111" spans="1:39" ht="12" customHeight="1" x14ac:dyDescent="0.25">
      <c r="A111" s="5">
        <f t="shared" si="25"/>
        <v>0</v>
      </c>
      <c r="B111" s="5">
        <f t="shared" si="26"/>
        <v>0</v>
      </c>
      <c r="C111" s="14">
        <f t="shared" si="42"/>
        <v>167</v>
      </c>
      <c r="F111" s="241">
        <f>VLOOKUP(C111,Blad1!$A:$G,7,0)</f>
        <v>173</v>
      </c>
      <c r="G111" s="67" t="str">
        <f t="shared" si="43"/>
        <v/>
      </c>
      <c r="H111" s="4" t="str">
        <f>IF(G111="I",$K111,IF(G111="II",$K111-SUM(H$8:H110),IF(G111="III",$K111-SUM(H$8:H110),IF(G111="IV",$K111-SUM(H$8:H110),IF(G111="V",1-SUM(H$8:H110)," ")))))</f>
        <v xml:space="preserve"> </v>
      </c>
      <c r="I111" s="68" t="str">
        <f t="shared" si="46"/>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44"/>
        <v/>
      </c>
      <c r="R111" s="179">
        <f t="shared" si="45"/>
        <v>173</v>
      </c>
      <c r="S111" s="12">
        <f t="shared" si="30"/>
        <v>167</v>
      </c>
      <c r="T111" s="18">
        <f t="shared" si="31"/>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2"/>
        <v>1</v>
      </c>
      <c r="Z111" s="12">
        <f t="shared" si="33"/>
        <v>1</v>
      </c>
      <c r="AA111" s="12">
        <f t="shared" si="34"/>
        <v>1</v>
      </c>
      <c r="AB111" s="12">
        <f t="shared" si="35"/>
        <v>1</v>
      </c>
      <c r="AD111" s="12">
        <f t="shared" si="36"/>
        <v>167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39"/>
        <v>1</v>
      </c>
      <c r="AL111" s="12">
        <f t="shared" si="40"/>
        <v>1</v>
      </c>
      <c r="AM111" s="12">
        <f t="shared" si="41"/>
        <v>1</v>
      </c>
    </row>
    <row r="112" spans="1:39" ht="12" customHeight="1" x14ac:dyDescent="0.25">
      <c r="A112" s="5">
        <f t="shared" si="25"/>
        <v>0</v>
      </c>
      <c r="B112" s="5">
        <f t="shared" si="26"/>
        <v>0</v>
      </c>
      <c r="C112" s="14">
        <f t="shared" si="42"/>
        <v>166</v>
      </c>
      <c r="F112" s="241">
        <f>VLOOKUP(C112,Blad1!$A:$G,7,0)</f>
        <v>172</v>
      </c>
      <c r="G112" s="67" t="str">
        <f t="shared" si="43"/>
        <v/>
      </c>
      <c r="H112" s="4" t="str">
        <f>IF(G112="I",$K112,IF(G112="II",$K112-SUM(H$8:H111),IF(G112="III",$K112-SUM(H$8:H111),IF(G112="IV",$K112-SUM(H$8:H111),IF(G112="V",1-SUM(H$8:H111)," ")))))</f>
        <v xml:space="preserve"> </v>
      </c>
      <c r="I112" s="68" t="str">
        <f t="shared" si="46"/>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44"/>
        <v/>
      </c>
      <c r="R112" s="179">
        <f t="shared" si="45"/>
        <v>172</v>
      </c>
      <c r="S112" s="12">
        <f t="shared" si="30"/>
        <v>166</v>
      </c>
      <c r="T112" s="18">
        <f t="shared" si="31"/>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2"/>
        <v>1</v>
      </c>
      <c r="Z112" s="12">
        <f t="shared" si="33"/>
        <v>1</v>
      </c>
      <c r="AA112" s="12">
        <f t="shared" si="34"/>
        <v>1</v>
      </c>
      <c r="AB112" s="12">
        <f t="shared" si="35"/>
        <v>1</v>
      </c>
      <c r="AD112" s="12">
        <f t="shared" si="36"/>
        <v>166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39"/>
        <v>1</v>
      </c>
      <c r="AL112" s="12">
        <f t="shared" si="40"/>
        <v>1</v>
      </c>
      <c r="AM112" s="12">
        <f t="shared" si="41"/>
        <v>1</v>
      </c>
    </row>
    <row r="113" spans="1:39" ht="12" customHeight="1" x14ac:dyDescent="0.25">
      <c r="A113" s="5">
        <f t="shared" si="25"/>
        <v>0</v>
      </c>
      <c r="B113" s="5">
        <f t="shared" si="26"/>
        <v>0</v>
      </c>
      <c r="C113" s="14">
        <f t="shared" si="42"/>
        <v>165</v>
      </c>
      <c r="F113" s="241">
        <f>VLOOKUP(C113,Blad1!$A:$G,7,0)</f>
        <v>172</v>
      </c>
      <c r="G113" s="67" t="str">
        <f t="shared" si="43"/>
        <v/>
      </c>
      <c r="H113" s="4" t="str">
        <f>IF(G113="I",$K113,IF(G113="II",$K113-SUM(H$8:H112),IF(G113="III",$K113-SUM(H$8:H112),IF(G113="IV",$K113-SUM(H$8:H112),IF(G113="V",1-SUM(H$8:H112)," ")))))</f>
        <v xml:space="preserve"> </v>
      </c>
      <c r="I113" s="68" t="str">
        <f t="shared" si="46"/>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44"/>
        <v/>
      </c>
      <c r="R113" s="179">
        <f t="shared" si="45"/>
        <v>172</v>
      </c>
      <c r="S113" s="12">
        <f t="shared" si="30"/>
        <v>165</v>
      </c>
      <c r="T113" s="18">
        <f t="shared" si="31"/>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2"/>
        <v>1</v>
      </c>
      <c r="Z113" s="12">
        <f t="shared" si="33"/>
        <v>1</v>
      </c>
      <c r="AA113" s="12">
        <f t="shared" si="34"/>
        <v>1</v>
      </c>
      <c r="AB113" s="12">
        <f t="shared" si="35"/>
        <v>1</v>
      </c>
      <c r="AD113" s="12">
        <f t="shared" si="36"/>
        <v>165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39"/>
        <v>1</v>
      </c>
      <c r="AL113" s="12">
        <f t="shared" si="40"/>
        <v>1</v>
      </c>
      <c r="AM113" s="12">
        <f t="shared" si="41"/>
        <v>1</v>
      </c>
    </row>
    <row r="114" spans="1:39" ht="12" customHeight="1" x14ac:dyDescent="0.25">
      <c r="A114" s="5">
        <f t="shared" si="25"/>
        <v>0</v>
      </c>
      <c r="B114" s="5">
        <f t="shared" si="26"/>
        <v>0</v>
      </c>
      <c r="C114" s="14">
        <f t="shared" si="42"/>
        <v>164</v>
      </c>
      <c r="F114" s="241">
        <f>VLOOKUP(C114,Blad1!$A:$G,7,0)</f>
        <v>171</v>
      </c>
      <c r="G114" s="67" t="str">
        <f t="shared" si="43"/>
        <v/>
      </c>
      <c r="H114" s="4" t="str">
        <f>IF(G114="I",$K114,IF(G114="II",$K114-SUM(H$8:H113),IF(G114="III",$K114-SUM(H$8:H113),IF(G114="IV",$K114-SUM(H$8:H113),IF(G114="V",1-SUM(H$8:H113)," ")))))</f>
        <v xml:space="preserve"> </v>
      </c>
      <c r="I114" s="68" t="str">
        <f t="shared" si="46"/>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44"/>
        <v/>
      </c>
      <c r="R114" s="179">
        <f t="shared" si="45"/>
        <v>171</v>
      </c>
      <c r="S114" s="12">
        <f t="shared" si="30"/>
        <v>164</v>
      </c>
      <c r="T114" s="18">
        <f t="shared" si="31"/>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2"/>
        <v>1</v>
      </c>
      <c r="Z114" s="12">
        <f t="shared" si="33"/>
        <v>1</v>
      </c>
      <c r="AA114" s="12">
        <f t="shared" si="34"/>
        <v>1</v>
      </c>
      <c r="AB114" s="12">
        <f t="shared" si="35"/>
        <v>1</v>
      </c>
      <c r="AD114" s="12">
        <f t="shared" si="36"/>
        <v>164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39"/>
        <v>1</v>
      </c>
      <c r="AL114" s="12">
        <f t="shared" si="40"/>
        <v>1</v>
      </c>
      <c r="AM114" s="12">
        <f t="shared" si="41"/>
        <v>1</v>
      </c>
    </row>
    <row r="115" spans="1:39" ht="12" customHeight="1" x14ac:dyDescent="0.25">
      <c r="A115" s="5">
        <f t="shared" si="25"/>
        <v>0</v>
      </c>
      <c r="B115" s="5">
        <f t="shared" si="26"/>
        <v>0</v>
      </c>
      <c r="C115" s="14">
        <f t="shared" si="42"/>
        <v>163</v>
      </c>
      <c r="F115" s="241">
        <f>VLOOKUP(C115,Blad1!$A:$G,7,0)</f>
        <v>171</v>
      </c>
      <c r="G115" s="67" t="str">
        <f t="shared" si="43"/>
        <v/>
      </c>
      <c r="H115" s="4" t="str">
        <f>IF(G115="I",$K115,IF(G115="II",$K115-SUM(H$8:H114),IF(G115="III",$K115-SUM(H$8:H114),IF(G115="IV",$K115-SUM(H$8:H114),IF(G115="V",1-SUM(H$8:H114)," ")))))</f>
        <v xml:space="preserve"> </v>
      </c>
      <c r="I115" s="68" t="str">
        <f t="shared" si="46"/>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44"/>
        <v/>
      </c>
      <c r="R115" s="179">
        <f t="shared" si="45"/>
        <v>171</v>
      </c>
      <c r="S115" s="12">
        <f t="shared" si="30"/>
        <v>163</v>
      </c>
      <c r="T115" s="18">
        <f t="shared" si="31"/>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2"/>
        <v>1</v>
      </c>
      <c r="Z115" s="12">
        <f t="shared" si="33"/>
        <v>1</v>
      </c>
      <c r="AA115" s="12">
        <f t="shared" si="34"/>
        <v>1</v>
      </c>
      <c r="AB115" s="12">
        <f t="shared" si="35"/>
        <v>1</v>
      </c>
      <c r="AD115" s="12">
        <f t="shared" si="36"/>
        <v>163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39"/>
        <v>1</v>
      </c>
      <c r="AL115" s="12">
        <f t="shared" si="40"/>
        <v>1</v>
      </c>
      <c r="AM115" s="12">
        <f t="shared" si="41"/>
        <v>1</v>
      </c>
    </row>
    <row r="116" spans="1:39" ht="12" customHeight="1" x14ac:dyDescent="0.25">
      <c r="A116" s="5">
        <f t="shared" si="25"/>
        <v>0</v>
      </c>
      <c r="B116" s="5">
        <f t="shared" si="26"/>
        <v>0</v>
      </c>
      <c r="C116" s="14">
        <f t="shared" si="42"/>
        <v>162</v>
      </c>
      <c r="F116" s="241">
        <f>VLOOKUP(C116,Blad1!$A:$G,7,0)</f>
        <v>170</v>
      </c>
      <c r="G116" s="67" t="str">
        <f t="shared" si="43"/>
        <v/>
      </c>
      <c r="H116" s="4" t="str">
        <f>IF(G116="I",$K116,IF(G116="II",$K116-SUM(H$8:H115),IF(G116="III",$K116-SUM(H$8:H115),IF(G116="IV",$K116-SUM(H$8:H115),IF(G116="V",1-SUM(H$8:H115)," ")))))</f>
        <v xml:space="preserve"> </v>
      </c>
      <c r="I116" s="68" t="str">
        <f t="shared" si="46"/>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44"/>
        <v/>
      </c>
      <c r="R116" s="179">
        <f t="shared" si="45"/>
        <v>170</v>
      </c>
      <c r="S116" s="12">
        <f t="shared" si="30"/>
        <v>162</v>
      </c>
      <c r="T116" s="18">
        <f t="shared" si="31"/>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2"/>
        <v>1</v>
      </c>
      <c r="Z116" s="12">
        <f t="shared" si="33"/>
        <v>1</v>
      </c>
      <c r="AA116" s="12">
        <f t="shared" si="34"/>
        <v>1</v>
      </c>
      <c r="AB116" s="12">
        <f t="shared" si="35"/>
        <v>1</v>
      </c>
      <c r="AD116" s="12">
        <f t="shared" si="36"/>
        <v>162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39"/>
        <v>1</v>
      </c>
      <c r="AL116" s="12">
        <f t="shared" si="40"/>
        <v>1</v>
      </c>
      <c r="AM116" s="12">
        <f t="shared" si="41"/>
        <v>1</v>
      </c>
    </row>
    <row r="117" spans="1:39" ht="12" customHeight="1" x14ac:dyDescent="0.25">
      <c r="A117" s="5">
        <f t="shared" si="25"/>
        <v>0</v>
      </c>
      <c r="B117" s="5">
        <f t="shared" si="26"/>
        <v>0</v>
      </c>
      <c r="C117" s="14">
        <f t="shared" si="42"/>
        <v>161</v>
      </c>
      <c r="F117" s="241">
        <f>VLOOKUP(C117,Blad1!$A:$G,7,0)</f>
        <v>170</v>
      </c>
      <c r="G117" s="67" t="str">
        <f t="shared" si="43"/>
        <v/>
      </c>
      <c r="H117" s="4" t="str">
        <f>IF(G117="I",$K117,IF(G117="II",$K117-SUM(H$8:H116),IF(G117="III",$K117-SUM(H$8:H116),IF(G117="IV",$K117-SUM(H$8:H116),IF(G117="V",1-SUM(H$8:H116)," ")))))</f>
        <v xml:space="preserve"> </v>
      </c>
      <c r="I117" s="68" t="str">
        <f t="shared" si="46"/>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44"/>
        <v/>
      </c>
      <c r="R117" s="179">
        <f t="shared" si="45"/>
        <v>170</v>
      </c>
      <c r="S117" s="12">
        <f t="shared" si="30"/>
        <v>161</v>
      </c>
      <c r="T117" s="18">
        <f t="shared" si="31"/>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2"/>
        <v>1</v>
      </c>
      <c r="Z117" s="12">
        <f t="shared" si="33"/>
        <v>1</v>
      </c>
      <c r="AA117" s="12">
        <f t="shared" si="34"/>
        <v>1</v>
      </c>
      <c r="AB117" s="12">
        <f t="shared" si="35"/>
        <v>1</v>
      </c>
      <c r="AD117" s="12">
        <f t="shared" si="36"/>
        <v>161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39"/>
        <v>1</v>
      </c>
      <c r="AL117" s="12">
        <f t="shared" si="40"/>
        <v>1</v>
      </c>
      <c r="AM117" s="12">
        <f t="shared" si="41"/>
        <v>1</v>
      </c>
    </row>
    <row r="118" spans="1:39" ht="12" customHeight="1" x14ac:dyDescent="0.25">
      <c r="A118" s="5">
        <f t="shared" si="25"/>
        <v>0</v>
      </c>
      <c r="B118" s="5">
        <f t="shared" si="26"/>
        <v>0</v>
      </c>
      <c r="C118" s="14">
        <f t="shared" si="42"/>
        <v>160</v>
      </c>
      <c r="F118" s="241">
        <f>VLOOKUP(C118,Blad1!$A:$G,7,0)</f>
        <v>169</v>
      </c>
      <c r="G118" s="67" t="str">
        <f t="shared" si="43"/>
        <v/>
      </c>
      <c r="H118" s="4" t="str">
        <f>IF(G118="I",$K118,IF(G118="II",$K118-SUM(H$8:H117),IF(G118="III",$K118-SUM(H$8:H117),IF(G118="IV",$K118-SUM(H$8:H117),IF(G118="V",1-SUM(H$8:H117)," ")))))</f>
        <v xml:space="preserve"> </v>
      </c>
      <c r="I118" s="68" t="str">
        <f t="shared" si="46"/>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44"/>
        <v/>
      </c>
      <c r="R118" s="179">
        <f t="shared" si="45"/>
        <v>169</v>
      </c>
      <c r="S118" s="12">
        <f t="shared" si="30"/>
        <v>160</v>
      </c>
      <c r="T118" s="18">
        <f t="shared" si="31"/>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2"/>
        <v>1</v>
      </c>
      <c r="Z118" s="12">
        <f t="shared" si="33"/>
        <v>1</v>
      </c>
      <c r="AA118" s="12">
        <f t="shared" si="34"/>
        <v>1</v>
      </c>
      <c r="AB118" s="12">
        <f t="shared" si="35"/>
        <v>1</v>
      </c>
      <c r="AD118" s="12">
        <f t="shared" si="36"/>
        <v>160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39"/>
        <v>1</v>
      </c>
      <c r="AL118" s="12">
        <f t="shared" si="40"/>
        <v>1</v>
      </c>
      <c r="AM118" s="12">
        <f t="shared" si="41"/>
        <v>1</v>
      </c>
    </row>
    <row r="119" spans="1:39" ht="12" customHeight="1" x14ac:dyDescent="0.25">
      <c r="A119" s="5">
        <f t="shared" si="25"/>
        <v>0</v>
      </c>
      <c r="B119" s="5">
        <f t="shared" si="26"/>
        <v>0</v>
      </c>
      <c r="C119" s="14">
        <f t="shared" si="42"/>
        <v>159</v>
      </c>
      <c r="F119" s="241">
        <f>VLOOKUP(C119,Blad1!$A:$G,7,0)</f>
        <v>168</v>
      </c>
      <c r="G119" s="67" t="str">
        <f t="shared" si="43"/>
        <v/>
      </c>
      <c r="H119" s="4" t="str">
        <f>IF(G119="I",$K119,IF(G119="II",$K119-SUM(H$8:H118),IF(G119="III",$K119-SUM(H$8:H118),IF(G119="IV",$K119-SUM(H$8:H118),IF(G119="V",1-SUM(H$8:H118)," ")))))</f>
        <v xml:space="preserve"> </v>
      </c>
      <c r="I119" s="68" t="str">
        <f t="shared" si="46"/>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44"/>
        <v/>
      </c>
      <c r="R119" s="179">
        <f t="shared" si="45"/>
        <v>168</v>
      </c>
      <c r="S119" s="12">
        <f t="shared" si="30"/>
        <v>159</v>
      </c>
      <c r="T119" s="18">
        <f t="shared" si="31"/>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2"/>
        <v>1</v>
      </c>
      <c r="Z119" s="12">
        <f t="shared" si="33"/>
        <v>1</v>
      </c>
      <c r="AA119" s="12">
        <f t="shared" si="34"/>
        <v>1</v>
      </c>
      <c r="AB119" s="12">
        <f t="shared" si="35"/>
        <v>1</v>
      </c>
      <c r="AD119" s="12">
        <f t="shared" si="36"/>
        <v>159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39"/>
        <v>1</v>
      </c>
      <c r="AL119" s="12">
        <f t="shared" si="40"/>
        <v>1</v>
      </c>
      <c r="AM119" s="12">
        <f t="shared" si="41"/>
        <v>1</v>
      </c>
    </row>
    <row r="120" spans="1:39" ht="12" customHeight="1" x14ac:dyDescent="0.25">
      <c r="A120" s="5">
        <f t="shared" si="25"/>
        <v>0</v>
      </c>
      <c r="B120" s="5">
        <f t="shared" si="26"/>
        <v>0</v>
      </c>
      <c r="C120" s="14">
        <f t="shared" si="42"/>
        <v>158</v>
      </c>
      <c r="F120" s="241">
        <f>VLOOKUP(C120,Blad1!$A:$G,7,0)</f>
        <v>168</v>
      </c>
      <c r="G120" s="67" t="str">
        <f t="shared" si="43"/>
        <v/>
      </c>
      <c r="H120" s="4" t="str">
        <f>IF(G120="I",$K120,IF(G120="II",$K120-SUM(H$8:H119),IF(G120="III",$K120-SUM(H$8:H119),IF(G120="IV",$K120-SUM(H$8:H119),IF(G120="V",1-SUM(H$8:H119)," ")))))</f>
        <v xml:space="preserve"> </v>
      </c>
      <c r="I120" s="68" t="str">
        <f t="shared" si="46"/>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44"/>
        <v/>
      </c>
      <c r="R120" s="179">
        <f t="shared" si="45"/>
        <v>168</v>
      </c>
      <c r="S120" s="12">
        <f t="shared" si="30"/>
        <v>158</v>
      </c>
      <c r="T120" s="18">
        <f t="shared" si="31"/>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2"/>
        <v>1</v>
      </c>
      <c r="Z120" s="12">
        <f t="shared" si="33"/>
        <v>1</v>
      </c>
      <c r="AA120" s="12">
        <f t="shared" si="34"/>
        <v>1</v>
      </c>
      <c r="AB120" s="12">
        <f t="shared" si="35"/>
        <v>1</v>
      </c>
      <c r="AD120" s="12">
        <f t="shared" si="36"/>
        <v>158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39"/>
        <v>1</v>
      </c>
      <c r="AL120" s="12">
        <f t="shared" si="40"/>
        <v>1</v>
      </c>
      <c r="AM120" s="12">
        <f t="shared" si="41"/>
        <v>1</v>
      </c>
    </row>
    <row r="121" spans="1:39" ht="12" customHeight="1" x14ac:dyDescent="0.25">
      <c r="A121" s="5">
        <f t="shared" si="25"/>
        <v>0</v>
      </c>
      <c r="B121" s="5">
        <f t="shared" si="26"/>
        <v>0</v>
      </c>
      <c r="C121" s="14">
        <f t="shared" si="42"/>
        <v>157</v>
      </c>
      <c r="F121" s="241">
        <f>VLOOKUP(C121,Blad1!$A:$G,7,0)</f>
        <v>167</v>
      </c>
      <c r="G121" s="67" t="str">
        <f t="shared" si="43"/>
        <v/>
      </c>
      <c r="H121" s="4" t="str">
        <f>IF(G121="I",$K121,IF(G121="II",$K121-SUM(H$8:H120),IF(G121="III",$K121-SUM(H$8:H120),IF(G121="IV",$K121-SUM(H$8:H120),IF(G121="V",1-SUM(H$8:H120)," ")))))</f>
        <v xml:space="preserve"> </v>
      </c>
      <c r="I121" s="68" t="str">
        <f t="shared" si="46"/>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44"/>
        <v/>
      </c>
      <c r="R121" s="179">
        <f t="shared" si="45"/>
        <v>167</v>
      </c>
      <c r="S121" s="12">
        <f t="shared" si="30"/>
        <v>157</v>
      </c>
      <c r="T121" s="18">
        <f t="shared" si="31"/>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2"/>
        <v>1</v>
      </c>
      <c r="Z121" s="12">
        <f t="shared" si="33"/>
        <v>1</v>
      </c>
      <c r="AA121" s="12">
        <f t="shared" si="34"/>
        <v>1</v>
      </c>
      <c r="AB121" s="12">
        <f t="shared" si="35"/>
        <v>1</v>
      </c>
      <c r="AD121" s="12">
        <f t="shared" si="36"/>
        <v>157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39"/>
        <v>1</v>
      </c>
      <c r="AL121" s="12">
        <f t="shared" si="40"/>
        <v>1</v>
      </c>
      <c r="AM121" s="12">
        <f t="shared" si="41"/>
        <v>1</v>
      </c>
    </row>
    <row r="122" spans="1:39" ht="12" customHeight="1" x14ac:dyDescent="0.25">
      <c r="A122" s="5">
        <f t="shared" si="25"/>
        <v>0</v>
      </c>
      <c r="B122" s="5">
        <f t="shared" si="26"/>
        <v>0</v>
      </c>
      <c r="C122" s="14">
        <f t="shared" si="42"/>
        <v>156</v>
      </c>
      <c r="F122" s="241">
        <f>VLOOKUP(C122,Blad1!$A:$G,7,0)</f>
        <v>167</v>
      </c>
      <c r="G122" s="67" t="str">
        <f t="shared" si="43"/>
        <v/>
      </c>
      <c r="H122" s="4" t="str">
        <f>IF(G122="I",$K122,IF(G122="II",$K122-SUM(H$8:H121),IF(G122="III",$K122-SUM(H$8:H121),IF(G122="IV",$K122-SUM(H$8:H121),IF(G122="V",1-SUM(H$8:H121)," ")))))</f>
        <v xml:space="preserve"> </v>
      </c>
      <c r="I122" s="68" t="str">
        <f t="shared" si="46"/>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44"/>
        <v/>
      </c>
      <c r="R122" s="179">
        <f t="shared" si="45"/>
        <v>167</v>
      </c>
      <c r="S122" s="12">
        <f t="shared" si="30"/>
        <v>156</v>
      </c>
      <c r="T122" s="18">
        <f t="shared" si="31"/>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2"/>
        <v>1</v>
      </c>
      <c r="Z122" s="12">
        <f t="shared" si="33"/>
        <v>1</v>
      </c>
      <c r="AA122" s="12">
        <f t="shared" si="34"/>
        <v>1</v>
      </c>
      <c r="AB122" s="12">
        <f t="shared" si="35"/>
        <v>1</v>
      </c>
      <c r="AD122" s="12">
        <f t="shared" si="36"/>
        <v>156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39"/>
        <v>1</v>
      </c>
      <c r="AL122" s="12">
        <f t="shared" si="40"/>
        <v>1</v>
      </c>
      <c r="AM122" s="12">
        <f t="shared" si="41"/>
        <v>1</v>
      </c>
    </row>
    <row r="123" spans="1:39" ht="12" customHeight="1" x14ac:dyDescent="0.25">
      <c r="A123" s="5">
        <f t="shared" si="25"/>
        <v>0</v>
      </c>
      <c r="B123" s="5">
        <f t="shared" si="26"/>
        <v>0</v>
      </c>
      <c r="C123" s="14">
        <f t="shared" si="42"/>
        <v>155</v>
      </c>
      <c r="F123" s="241">
        <f>VLOOKUP(C123,Blad1!$A:$G,7,0)</f>
        <v>166</v>
      </c>
      <c r="G123" s="67" t="str">
        <f t="shared" si="43"/>
        <v/>
      </c>
      <c r="H123" s="4" t="str">
        <f>IF(G123="I",$K123,IF(G123="II",$K123-SUM(H$8:H122),IF(G123="III",$K123-SUM(H$8:H122),IF(G123="IV",$K123-SUM(H$8:H122),IF(G123="V",1-SUM(H$8:H122)," ")))))</f>
        <v xml:space="preserve"> </v>
      </c>
      <c r="I123" s="68" t="str">
        <f t="shared" si="46"/>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44"/>
        <v/>
      </c>
      <c r="R123" s="179">
        <f t="shared" si="45"/>
        <v>166</v>
      </c>
      <c r="S123" s="12">
        <f t="shared" si="30"/>
        <v>155</v>
      </c>
      <c r="T123" s="18">
        <f t="shared" si="31"/>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2"/>
        <v>1</v>
      </c>
      <c r="Z123" s="12">
        <f t="shared" si="33"/>
        <v>1</v>
      </c>
      <c r="AA123" s="12">
        <f t="shared" si="34"/>
        <v>1</v>
      </c>
      <c r="AB123" s="12">
        <f t="shared" si="35"/>
        <v>1</v>
      </c>
      <c r="AD123" s="12">
        <f t="shared" si="36"/>
        <v>155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39"/>
        <v>1</v>
      </c>
      <c r="AL123" s="12">
        <f t="shared" si="40"/>
        <v>1</v>
      </c>
      <c r="AM123" s="12">
        <f t="shared" si="41"/>
        <v>1</v>
      </c>
    </row>
    <row r="124" spans="1:39" ht="12" customHeight="1" x14ac:dyDescent="0.25">
      <c r="A124" s="5">
        <f t="shared" si="25"/>
        <v>0</v>
      </c>
      <c r="B124" s="5">
        <f t="shared" si="26"/>
        <v>0</v>
      </c>
      <c r="C124" s="14">
        <f t="shared" si="42"/>
        <v>154</v>
      </c>
      <c r="F124" s="241">
        <f>VLOOKUP(C124,Blad1!$A:$G,7,0)</f>
        <v>166</v>
      </c>
      <c r="G124" s="67" t="str">
        <f t="shared" si="43"/>
        <v/>
      </c>
      <c r="H124" s="4" t="str">
        <f>IF(G124="I",$K124,IF(G124="II",$K124-SUM(H$8:H123),IF(G124="III",$K124-SUM(H$8:H123),IF(G124="IV",$K124-SUM(H$8:H123),IF(G124="V",1-SUM(H$8:H123)," ")))))</f>
        <v xml:space="preserve"> </v>
      </c>
      <c r="I124" s="68" t="str">
        <f t="shared" si="46"/>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44"/>
        <v/>
      </c>
      <c r="R124" s="179">
        <f t="shared" si="45"/>
        <v>166</v>
      </c>
      <c r="S124" s="12">
        <f t="shared" si="30"/>
        <v>154</v>
      </c>
      <c r="T124" s="18">
        <f t="shared" si="31"/>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2"/>
        <v>1</v>
      </c>
      <c r="Z124" s="12">
        <f t="shared" si="33"/>
        <v>1</v>
      </c>
      <c r="AA124" s="12">
        <f t="shared" si="34"/>
        <v>1</v>
      </c>
      <c r="AB124" s="12">
        <f t="shared" si="35"/>
        <v>1</v>
      </c>
      <c r="AD124" s="12">
        <f t="shared" si="36"/>
        <v>154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39"/>
        <v>1</v>
      </c>
      <c r="AL124" s="12">
        <f t="shared" si="40"/>
        <v>1</v>
      </c>
      <c r="AM124" s="12">
        <f t="shared" si="41"/>
        <v>1</v>
      </c>
    </row>
    <row r="125" spans="1:39" ht="12" customHeight="1" x14ac:dyDescent="0.25">
      <c r="A125" s="5">
        <f t="shared" si="25"/>
        <v>0</v>
      </c>
      <c r="B125" s="5">
        <f t="shared" si="26"/>
        <v>0</v>
      </c>
      <c r="C125" s="14">
        <f t="shared" si="42"/>
        <v>153</v>
      </c>
      <c r="F125" s="241">
        <f>VLOOKUP(C125,Blad1!$A:$G,7,0)</f>
        <v>165</v>
      </c>
      <c r="G125" s="67" t="str">
        <f t="shared" si="43"/>
        <v/>
      </c>
      <c r="H125" s="4" t="str">
        <f>IF(G125="I",$K125,IF(G125="II",$K125-SUM(H$8:H124),IF(G125="III",$K125-SUM(H$8:H124),IF(G125="IV",$K125-SUM(H$8:H124),IF(G125="V",1-SUM(H$8:H124)," ")))))</f>
        <v xml:space="preserve"> </v>
      </c>
      <c r="I125" s="68" t="str">
        <f t="shared" si="46"/>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44"/>
        <v/>
      </c>
      <c r="R125" s="179">
        <f t="shared" si="45"/>
        <v>165</v>
      </c>
      <c r="S125" s="12">
        <f t="shared" si="30"/>
        <v>153</v>
      </c>
      <c r="T125" s="18">
        <f t="shared" si="31"/>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2"/>
        <v>1</v>
      </c>
      <c r="Z125" s="12">
        <f t="shared" si="33"/>
        <v>1</v>
      </c>
      <c r="AA125" s="12">
        <f t="shared" si="34"/>
        <v>1</v>
      </c>
      <c r="AB125" s="12">
        <f t="shared" si="35"/>
        <v>1</v>
      </c>
      <c r="AD125" s="12">
        <f t="shared" si="36"/>
        <v>153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39"/>
        <v>1</v>
      </c>
      <c r="AL125" s="12">
        <f t="shared" si="40"/>
        <v>1</v>
      </c>
      <c r="AM125" s="12">
        <f t="shared" si="41"/>
        <v>1</v>
      </c>
    </row>
    <row r="126" spans="1:39" ht="12" customHeight="1" x14ac:dyDescent="0.25">
      <c r="A126" s="5">
        <f t="shared" si="25"/>
        <v>0</v>
      </c>
      <c r="B126" s="5">
        <f t="shared" si="26"/>
        <v>0</v>
      </c>
      <c r="C126" s="14">
        <f t="shared" si="42"/>
        <v>152</v>
      </c>
      <c r="F126" s="241">
        <f>VLOOKUP(C126,Blad1!$A:$G,7,0)</f>
        <v>165</v>
      </c>
      <c r="G126" s="67" t="str">
        <f t="shared" si="43"/>
        <v/>
      </c>
      <c r="H126" s="4" t="str">
        <f>IF(G126="I",$K126,IF(G126="II",$K126-SUM(H$8:H125),IF(G126="III",$K126-SUM(H$8:H125),IF(G126="IV",$K126-SUM(H$8:H125),IF(G126="V",1-SUM(H$8:H125)," ")))))</f>
        <v xml:space="preserve"> </v>
      </c>
      <c r="I126" s="68" t="str">
        <f t="shared" si="46"/>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44"/>
        <v/>
      </c>
      <c r="R126" s="179">
        <f t="shared" si="45"/>
        <v>165</v>
      </c>
      <c r="S126" s="12">
        <f t="shared" si="30"/>
        <v>152</v>
      </c>
      <c r="T126" s="18">
        <f t="shared" si="31"/>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2"/>
        <v>1</v>
      </c>
      <c r="Z126" s="12">
        <f t="shared" si="33"/>
        <v>1</v>
      </c>
      <c r="AA126" s="12">
        <f t="shared" si="34"/>
        <v>1</v>
      </c>
      <c r="AB126" s="12">
        <f t="shared" si="35"/>
        <v>1</v>
      </c>
      <c r="AD126" s="12">
        <f t="shared" si="36"/>
        <v>152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39"/>
        <v>1</v>
      </c>
      <c r="AL126" s="12">
        <f t="shared" si="40"/>
        <v>1</v>
      </c>
      <c r="AM126" s="12">
        <f t="shared" si="41"/>
        <v>1</v>
      </c>
    </row>
    <row r="127" spans="1:39" ht="12" customHeight="1" x14ac:dyDescent="0.25">
      <c r="A127" s="5">
        <f t="shared" si="25"/>
        <v>0</v>
      </c>
      <c r="B127" s="5">
        <f t="shared" si="26"/>
        <v>0</v>
      </c>
      <c r="C127" s="14">
        <f t="shared" si="42"/>
        <v>151</v>
      </c>
      <c r="F127" s="241">
        <f>VLOOKUP(C127,Blad1!$A:$G,7,0)</f>
        <v>164</v>
      </c>
      <c r="G127" s="67" t="str">
        <f t="shared" si="43"/>
        <v/>
      </c>
      <c r="H127" s="4" t="str">
        <f>IF(G127="I",$K127,IF(G127="II",$K127-SUM(H$8:H126),IF(G127="III",$K127-SUM(H$8:H126),IF(G127="IV",$K127-SUM(H$8:H126),IF(G127="V",1-SUM(H$8:H126)," ")))))</f>
        <v xml:space="preserve"> </v>
      </c>
      <c r="I127" s="68" t="str">
        <f t="shared" si="46"/>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44"/>
        <v/>
      </c>
      <c r="R127" s="179">
        <f t="shared" si="45"/>
        <v>164</v>
      </c>
      <c r="S127" s="12">
        <f t="shared" si="30"/>
        <v>151</v>
      </c>
      <c r="T127" s="18">
        <f t="shared" si="31"/>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2"/>
        <v>1</v>
      </c>
      <c r="Z127" s="12">
        <f t="shared" si="33"/>
        <v>1</v>
      </c>
      <c r="AA127" s="12">
        <f t="shared" si="34"/>
        <v>1</v>
      </c>
      <c r="AB127" s="12">
        <f t="shared" si="35"/>
        <v>1</v>
      </c>
      <c r="AD127" s="12">
        <f t="shared" si="36"/>
        <v>151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39"/>
        <v>1</v>
      </c>
      <c r="AL127" s="12">
        <f t="shared" si="40"/>
        <v>1</v>
      </c>
      <c r="AM127" s="12">
        <f t="shared" si="41"/>
        <v>1</v>
      </c>
    </row>
    <row r="128" spans="1:39" ht="12" customHeight="1" x14ac:dyDescent="0.25">
      <c r="A128" s="5">
        <f t="shared" si="25"/>
        <v>0</v>
      </c>
      <c r="B128" s="5">
        <f t="shared" si="26"/>
        <v>0</v>
      </c>
      <c r="C128" s="14">
        <f t="shared" si="42"/>
        <v>150</v>
      </c>
      <c r="F128" s="241">
        <f>VLOOKUP(C128,Blad1!$A:$G,7,0)</f>
        <v>163</v>
      </c>
      <c r="G128" s="67" t="str">
        <f t="shared" si="43"/>
        <v/>
      </c>
      <c r="H128" s="4" t="str">
        <f>IF(G128="I",$K128,IF(G128="II",$K128-SUM(H$8:H127),IF(G128="III",$K128-SUM(H$8:H127),IF(G128="IV",$K128-SUM(H$8:H127),IF(G128="V",1-SUM(H$8:H127)," ")))))</f>
        <v xml:space="preserve"> </v>
      </c>
      <c r="I128" s="68" t="str">
        <f t="shared" si="46"/>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44"/>
        <v/>
      </c>
      <c r="R128" s="179">
        <f t="shared" si="45"/>
        <v>163</v>
      </c>
      <c r="S128" s="12">
        <f t="shared" si="30"/>
        <v>150</v>
      </c>
      <c r="T128" s="18">
        <f t="shared" si="31"/>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2"/>
        <v>1</v>
      </c>
      <c r="Z128" s="12">
        <f t="shared" si="33"/>
        <v>1</v>
      </c>
      <c r="AA128" s="12">
        <f t="shared" si="34"/>
        <v>1</v>
      </c>
      <c r="AB128" s="12">
        <f t="shared" si="35"/>
        <v>1</v>
      </c>
      <c r="AD128" s="12">
        <f t="shared" si="36"/>
        <v>150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39"/>
        <v>1</v>
      </c>
      <c r="AL128" s="12">
        <f t="shared" si="40"/>
        <v>1</v>
      </c>
      <c r="AM128" s="12">
        <f t="shared" si="41"/>
        <v>1</v>
      </c>
    </row>
    <row r="129" spans="1:39" ht="12" customHeight="1" x14ac:dyDescent="0.25">
      <c r="A129" s="5">
        <f t="shared" si="25"/>
        <v>0</v>
      </c>
      <c r="B129" s="5">
        <f t="shared" si="26"/>
        <v>0</v>
      </c>
      <c r="C129" s="14">
        <f t="shared" si="42"/>
        <v>149</v>
      </c>
      <c r="F129" s="241">
        <f>VLOOKUP(C129,Blad1!$A:$G,7,0)</f>
        <v>163</v>
      </c>
      <c r="G129" s="67" t="str">
        <f t="shared" si="43"/>
        <v/>
      </c>
      <c r="H129" s="4" t="str">
        <f>IF(G129="I",$K129,IF(G129="II",$K129-SUM(H$8:H128),IF(G129="III",$K129-SUM(H$8:H128),IF(G129="IV",$K129-SUM(H$8:H128),IF(G129="V",1-SUM(H$8:H128)," ")))))</f>
        <v xml:space="preserve"> </v>
      </c>
      <c r="I129" s="68" t="str">
        <f t="shared" si="46"/>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44"/>
        <v/>
      </c>
      <c r="R129" s="179">
        <f t="shared" si="45"/>
        <v>163</v>
      </c>
      <c r="S129" s="12">
        <f t="shared" si="30"/>
        <v>149</v>
      </c>
      <c r="T129" s="18">
        <f t="shared" si="31"/>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2"/>
        <v>1</v>
      </c>
      <c r="Z129" s="12">
        <f t="shared" si="33"/>
        <v>1</v>
      </c>
      <c r="AA129" s="12">
        <f t="shared" si="34"/>
        <v>1</v>
      </c>
      <c r="AB129" s="12">
        <f t="shared" si="35"/>
        <v>1</v>
      </c>
      <c r="AD129" s="12">
        <f t="shared" si="36"/>
        <v>149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39"/>
        <v>1</v>
      </c>
      <c r="AL129" s="12">
        <f t="shared" si="40"/>
        <v>1</v>
      </c>
      <c r="AM129" s="12">
        <f t="shared" si="41"/>
        <v>1</v>
      </c>
    </row>
    <row r="130" spans="1:39" ht="12" customHeight="1" x14ac:dyDescent="0.25">
      <c r="A130" s="5">
        <f t="shared" si="25"/>
        <v>0</v>
      </c>
      <c r="B130" s="5">
        <f t="shared" si="26"/>
        <v>0</v>
      </c>
      <c r="C130" s="14">
        <f t="shared" si="42"/>
        <v>148</v>
      </c>
      <c r="F130" s="241">
        <f>VLOOKUP(C130,Blad1!$A:$G,7,0)</f>
        <v>162</v>
      </c>
      <c r="G130" s="67" t="str">
        <f t="shared" si="43"/>
        <v/>
      </c>
      <c r="H130" s="4" t="str">
        <f>IF(G130="I",$K130,IF(G130="II",$K130-SUM(H$8:H129),IF(G130="III",$K130-SUM(H$8:H129),IF(G130="IV",$K130-SUM(H$8:H129),IF(G130="V",1-SUM(H$8:H129)," ")))))</f>
        <v xml:space="preserve"> </v>
      </c>
      <c r="I130" s="68" t="str">
        <f t="shared" si="46"/>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44"/>
        <v/>
      </c>
      <c r="R130" s="179">
        <f t="shared" si="45"/>
        <v>162</v>
      </c>
      <c r="S130" s="12">
        <f t="shared" si="30"/>
        <v>148</v>
      </c>
      <c r="T130" s="18">
        <f t="shared" si="31"/>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2"/>
        <v>1</v>
      </c>
      <c r="Z130" s="12">
        <f t="shared" si="33"/>
        <v>1</v>
      </c>
      <c r="AA130" s="12">
        <f t="shared" si="34"/>
        <v>1</v>
      </c>
      <c r="AB130" s="12">
        <f t="shared" si="35"/>
        <v>1</v>
      </c>
      <c r="AD130" s="12">
        <f t="shared" si="36"/>
        <v>148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39"/>
        <v>1</v>
      </c>
      <c r="AL130" s="12">
        <f t="shared" si="40"/>
        <v>1</v>
      </c>
      <c r="AM130" s="12">
        <f t="shared" si="41"/>
        <v>1</v>
      </c>
    </row>
    <row r="131" spans="1:39" ht="12" customHeight="1" x14ac:dyDescent="0.25">
      <c r="A131" s="5">
        <f t="shared" si="25"/>
        <v>0</v>
      </c>
      <c r="B131" s="5">
        <f t="shared" si="26"/>
        <v>0</v>
      </c>
      <c r="C131" s="14">
        <f t="shared" si="42"/>
        <v>147</v>
      </c>
      <c r="F131" s="241">
        <f>VLOOKUP(C131,Blad1!$A:$G,7,0)</f>
        <v>162</v>
      </c>
      <c r="G131" s="67" t="str">
        <f t="shared" si="43"/>
        <v/>
      </c>
      <c r="H131" s="4" t="str">
        <f>IF(G131="I",$K131,IF(G131="II",$K131-SUM(H$8:H130),IF(G131="III",$K131-SUM(H$8:H130),IF(G131="IV",$K131-SUM(H$8:H130),IF(G131="V",1-SUM(H$8:H130)," ")))))</f>
        <v xml:space="preserve"> </v>
      </c>
      <c r="I131" s="68" t="str">
        <f t="shared" si="46"/>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44"/>
        <v/>
      </c>
      <c r="R131" s="179">
        <f t="shared" si="45"/>
        <v>162</v>
      </c>
      <c r="S131" s="12">
        <f t="shared" si="30"/>
        <v>147</v>
      </c>
      <c r="T131" s="18">
        <f t="shared" si="31"/>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2"/>
        <v>1</v>
      </c>
      <c r="Z131" s="12">
        <f t="shared" si="33"/>
        <v>1</v>
      </c>
      <c r="AA131" s="12">
        <f t="shared" si="34"/>
        <v>1</v>
      </c>
      <c r="AB131" s="12">
        <f t="shared" si="35"/>
        <v>1</v>
      </c>
      <c r="AD131" s="12">
        <f t="shared" si="36"/>
        <v>147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39"/>
        <v>1</v>
      </c>
      <c r="AL131" s="12">
        <f t="shared" si="40"/>
        <v>1</v>
      </c>
      <c r="AM131" s="12">
        <f t="shared" si="41"/>
        <v>1</v>
      </c>
    </row>
    <row r="132" spans="1:39" ht="12" customHeight="1" x14ac:dyDescent="0.25">
      <c r="A132" s="5">
        <f t="shared" si="25"/>
        <v>0</v>
      </c>
      <c r="B132" s="5">
        <f t="shared" si="26"/>
        <v>0</v>
      </c>
      <c r="C132" s="14">
        <f t="shared" si="42"/>
        <v>146</v>
      </c>
      <c r="F132" s="241">
        <f>VLOOKUP(C132,Blad1!$A:$G,7,0)</f>
        <v>161</v>
      </c>
      <c r="G132" s="67" t="str">
        <f t="shared" si="43"/>
        <v/>
      </c>
      <c r="H132" s="4" t="str">
        <f>IF(G132="I",$K132,IF(G132="II",$K132-SUM(H$8:H131),IF(G132="III",$K132-SUM(H$8:H131),IF(G132="IV",$K132-SUM(H$8:H131),IF(G132="V",1-SUM(H$8:H131)," ")))))</f>
        <v xml:space="preserve"> </v>
      </c>
      <c r="I132" s="68" t="str">
        <f t="shared" si="46"/>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44"/>
        <v/>
      </c>
      <c r="R132" s="179">
        <f t="shared" si="45"/>
        <v>161</v>
      </c>
      <c r="S132" s="12">
        <f t="shared" si="30"/>
        <v>146</v>
      </c>
      <c r="T132" s="18">
        <f t="shared" si="31"/>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2"/>
        <v>1</v>
      </c>
      <c r="Z132" s="12">
        <f t="shared" si="33"/>
        <v>1</v>
      </c>
      <c r="AA132" s="12">
        <f t="shared" si="34"/>
        <v>1</v>
      </c>
      <c r="AB132" s="12">
        <f t="shared" si="35"/>
        <v>1</v>
      </c>
      <c r="AD132" s="12">
        <f t="shared" si="36"/>
        <v>146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39"/>
        <v>1</v>
      </c>
      <c r="AL132" s="12">
        <f t="shared" si="40"/>
        <v>1</v>
      </c>
      <c r="AM132" s="12">
        <f t="shared" si="41"/>
        <v>1</v>
      </c>
    </row>
    <row r="133" spans="1:39" ht="12" customHeight="1" x14ac:dyDescent="0.25">
      <c r="A133" s="5">
        <f t="shared" si="25"/>
        <v>0</v>
      </c>
      <c r="B133" s="5">
        <f t="shared" si="26"/>
        <v>0</v>
      </c>
      <c r="C133" s="14">
        <f t="shared" si="42"/>
        <v>145</v>
      </c>
      <c r="F133" s="241">
        <f>VLOOKUP(C133,Blad1!$A:$G,7,0)</f>
        <v>161</v>
      </c>
      <c r="G133" s="67" t="str">
        <f t="shared" si="43"/>
        <v/>
      </c>
      <c r="H133" s="4" t="str">
        <f>IF(G133="I",$K133,IF(G133="II",$K133-SUM(H$8:H132),IF(G133="III",$K133-SUM(H$8:H132),IF(G133="IV",$K133-SUM(H$8:H132),IF(G133="V",1-SUM(H$8:H132)," ")))))</f>
        <v xml:space="preserve"> </v>
      </c>
      <c r="I133" s="68" t="str">
        <f t="shared" si="46"/>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44"/>
        <v/>
      </c>
      <c r="R133" s="179">
        <f t="shared" si="45"/>
        <v>161</v>
      </c>
      <c r="S133" s="12">
        <f t="shared" si="30"/>
        <v>145</v>
      </c>
      <c r="T133" s="18">
        <f t="shared" si="31"/>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2"/>
        <v>1</v>
      </c>
      <c r="Z133" s="12">
        <f t="shared" si="33"/>
        <v>1</v>
      </c>
      <c r="AA133" s="12">
        <f t="shared" si="34"/>
        <v>1</v>
      </c>
      <c r="AB133" s="12">
        <f t="shared" si="35"/>
        <v>1</v>
      </c>
      <c r="AD133" s="12">
        <f t="shared" si="36"/>
        <v>145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39"/>
        <v>1</v>
      </c>
      <c r="AL133" s="12">
        <f t="shared" si="40"/>
        <v>1</v>
      </c>
      <c r="AM133" s="12">
        <f t="shared" si="41"/>
        <v>1</v>
      </c>
    </row>
    <row r="134" spans="1:39" ht="12" customHeight="1" x14ac:dyDescent="0.25">
      <c r="A134" s="5">
        <f t="shared" si="25"/>
        <v>0</v>
      </c>
      <c r="B134" s="5">
        <f t="shared" si="26"/>
        <v>0</v>
      </c>
      <c r="C134" s="14">
        <f t="shared" si="42"/>
        <v>144</v>
      </c>
      <c r="F134" s="241">
        <f>VLOOKUP(C134,Blad1!$A:$G,7,0)</f>
        <v>160</v>
      </c>
      <c r="G134" s="67" t="str">
        <f t="shared" si="43"/>
        <v/>
      </c>
      <c r="H134" s="4" t="str">
        <f>IF(G134="I",$K134,IF(G134="II",$K134-SUM(H$8:H133),IF(G134="III",$K134-SUM(H$8:H133),IF(G134="IV",$K134-SUM(H$8:H133),IF(G134="V",1-SUM(H$8:H133)," ")))))</f>
        <v xml:space="preserve"> </v>
      </c>
      <c r="I134" s="68" t="str">
        <f t="shared" si="46"/>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44"/>
        <v/>
      </c>
      <c r="R134" s="179">
        <f t="shared" si="45"/>
        <v>160</v>
      </c>
      <c r="S134" s="12">
        <f t="shared" si="30"/>
        <v>144</v>
      </c>
      <c r="T134" s="18">
        <f t="shared" si="31"/>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2"/>
        <v>1</v>
      </c>
      <c r="Z134" s="12">
        <f t="shared" si="33"/>
        <v>1</v>
      </c>
      <c r="AA134" s="12">
        <f t="shared" si="34"/>
        <v>1</v>
      </c>
      <c r="AB134" s="12">
        <f t="shared" si="35"/>
        <v>1</v>
      </c>
      <c r="AD134" s="12">
        <f t="shared" si="36"/>
        <v>144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39"/>
        <v>1</v>
      </c>
      <c r="AL134" s="12">
        <f t="shared" si="40"/>
        <v>1</v>
      </c>
      <c r="AM134" s="12">
        <f t="shared" si="41"/>
        <v>1</v>
      </c>
    </row>
    <row r="135" spans="1:39" ht="12" customHeight="1" x14ac:dyDescent="0.25">
      <c r="A135" s="5">
        <f t="shared" si="25"/>
        <v>0</v>
      </c>
      <c r="B135" s="5">
        <f t="shared" si="26"/>
        <v>0</v>
      </c>
      <c r="C135" s="14">
        <f t="shared" si="42"/>
        <v>143</v>
      </c>
      <c r="F135" s="241">
        <f>VLOOKUP(C135,Blad1!$A:$G,7,0)</f>
        <v>160</v>
      </c>
      <c r="G135" s="67" t="str">
        <f t="shared" si="43"/>
        <v/>
      </c>
      <c r="H135" s="4" t="str">
        <f>IF(G135="I",$K135,IF(G135="II",$K135-SUM(H$8:H134),IF(G135="III",$K135-SUM(H$8:H134),IF(G135="IV",$K135-SUM(H$8:H134),IF(G135="V",1-SUM(H$8:H134)," ")))))</f>
        <v xml:space="preserve"> </v>
      </c>
      <c r="I135" s="68" t="str">
        <f t="shared" si="46"/>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44"/>
        <v/>
      </c>
      <c r="R135" s="179">
        <f t="shared" si="45"/>
        <v>160</v>
      </c>
      <c r="S135" s="12">
        <f t="shared" si="30"/>
        <v>143</v>
      </c>
      <c r="T135" s="18">
        <f t="shared" si="31"/>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2"/>
        <v>1</v>
      </c>
      <c r="Z135" s="12">
        <f t="shared" si="33"/>
        <v>1</v>
      </c>
      <c r="AA135" s="12">
        <f t="shared" si="34"/>
        <v>1</v>
      </c>
      <c r="AB135" s="12">
        <f t="shared" si="35"/>
        <v>1</v>
      </c>
      <c r="AD135" s="12">
        <f t="shared" si="36"/>
        <v>143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39"/>
        <v>1</v>
      </c>
      <c r="AL135" s="12">
        <f t="shared" si="40"/>
        <v>1</v>
      </c>
      <c r="AM135" s="12">
        <f t="shared" si="41"/>
        <v>1</v>
      </c>
    </row>
    <row r="136" spans="1:39" ht="12" customHeight="1" x14ac:dyDescent="0.25">
      <c r="A136" s="5">
        <f t="shared" ref="A136:A199" si="47">IF(I136="A",25,IF(I136="B",25,IF(I136="C",25,IF(I136="D",15,IF(I136="E",10,0)))))</f>
        <v>0</v>
      </c>
      <c r="B136" s="5">
        <f t="shared" ref="B136:B199" si="48">IF(G136="I",20,IF(G136="II",20,IF(G136="III",20,IF(G136="IV",20,IF(G136="V",20,0)))))</f>
        <v>0</v>
      </c>
      <c r="C136" s="14">
        <f t="shared" si="42"/>
        <v>142</v>
      </c>
      <c r="F136" s="241">
        <f>VLOOKUP(C136,Blad1!$A:$G,7,0)</f>
        <v>159</v>
      </c>
      <c r="G136" s="67" t="str">
        <f t="shared" si="43"/>
        <v/>
      </c>
      <c r="H136" s="4" t="str">
        <f>IF(G136="I",$K136,IF(G136="II",$K136-SUM(H$8:H135),IF(G136="III",$K136-SUM(H$8:H135),IF(G136="IV",$K136-SUM(H$8:H135),IF(G136="V",1-SUM(H$8:H135)," ")))))</f>
        <v xml:space="preserve"> </v>
      </c>
      <c r="I136" s="68" t="str">
        <f t="shared" ref="I136:I167" si="49">IF(C136=84,"A",IF(C136=75,"B",IF(C136=65,"C",IF(C136=56,"D",IF(C136=0,"E","")))))</f>
        <v/>
      </c>
      <c r="J136" s="43" t="str">
        <f>IF(I136="A",$K136,IF(I136="B",$K136-SUM(J$8:J135),IF(I136="C",$K136-SUM(J$8:J135),IF(I136="D",$K136-SUM(J$8:J135),IF(I136="E",1-SUM(J$8:J135)," ")))))</f>
        <v xml:space="preserve"> </v>
      </c>
      <c r="K136" s="1">
        <f>IF(C$4=0,0,(SUM(D$8:D136)/C$4))</f>
        <v>0</v>
      </c>
      <c r="L136" s="9" t="str">
        <f t="shared" ref="L136:L199" si="50">IF(U136=2,"Plus",IF(W136=2,"Basis",IF(X136=2,"Breedte"," ")))</f>
        <v xml:space="preserve"> </v>
      </c>
      <c r="M136" s="2" t="str">
        <f>IF(U136=2,K136,IF(W136=2,K136-SUM(M$8:M135),IF(X136=2,K136-SUM(M$8:M135),IF(X135=2,1-SUM(M$8:M135)," "))))</f>
        <v xml:space="preserve"> </v>
      </c>
      <c r="N136" s="1" t="str">
        <f t="shared" ref="N136:N199" si="51">IF(OR(O136="Plus",O136="Basis",O136="Breedte"),K136," ")</f>
        <v xml:space="preserve"> </v>
      </c>
      <c r="P136" s="3" t="str">
        <f>IF(O136="Plus",$K136,IF(O136="Basis",$K136-SUM(P$8:P135),IF(O136="Breedte",$K136-SUM(P$8:P135),IF(O135="Breedte",1-SUM(P$8:P135)," "))))</f>
        <v xml:space="preserve"> </v>
      </c>
      <c r="Q136" s="57" t="str">
        <f t="shared" si="44"/>
        <v/>
      </c>
      <c r="R136" s="179">
        <f t="shared" si="45"/>
        <v>159</v>
      </c>
      <c r="S136" s="12">
        <f t="shared" ref="S136:S199" si="52">C136</f>
        <v>142</v>
      </c>
      <c r="T136" s="18">
        <f t="shared" ref="T136:T199" si="53">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4">IF(D136=0,1,ABS(K136-0.2))</f>
        <v>1</v>
      </c>
      <c r="Z136" s="12">
        <f t="shared" ref="Z136:Z199" si="55">IF(D136=0,1,ABS(K136-0.5))</f>
        <v>1</v>
      </c>
      <c r="AA136" s="12">
        <f t="shared" ref="AA136:AA199" si="56">IF(D136=0,1,ABS(K136-0.8))</f>
        <v>1</v>
      </c>
      <c r="AB136" s="12">
        <f t="shared" ref="AB136:AB199" si="57">IF(D136=0,1,ABS(K136-1))</f>
        <v>1</v>
      </c>
      <c r="AD136" s="12">
        <f t="shared" ref="AD136:AD199" si="58">S136</f>
        <v>142</v>
      </c>
      <c r="AE136" s="18">
        <f t="shared" ref="AE136:AE199" si="59">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60">IF(AE136=0,1,ABS(AH136-0.25))</f>
        <v>1</v>
      </c>
      <c r="AK136" s="12">
        <f t="shared" ref="AK136:AK199" si="61">IF(T136=0,1,ABS(W136-0.5))</f>
        <v>1</v>
      </c>
      <c r="AL136" s="12">
        <f t="shared" ref="AL136:AL199" si="62">IF(T136=0,1,ABS(W136-0.75))</f>
        <v>1</v>
      </c>
      <c r="AM136" s="12">
        <f t="shared" ref="AM136:AM199" si="63">IF(T136=0,1,ABS(W136-0.9))</f>
        <v>1</v>
      </c>
    </row>
    <row r="137" spans="1:39" ht="12" customHeight="1" x14ac:dyDescent="0.25">
      <c r="A137" s="5">
        <f t="shared" si="47"/>
        <v>0</v>
      </c>
      <c r="B137" s="5">
        <f t="shared" si="48"/>
        <v>0</v>
      </c>
      <c r="C137" s="14">
        <f t="shared" ref="C137:C200" si="64">C136-1</f>
        <v>141</v>
      </c>
      <c r="F137" s="241">
        <f>VLOOKUP(C137,Blad1!$A:$G,7,0)</f>
        <v>158</v>
      </c>
      <c r="G137" s="67" t="str">
        <f t="shared" ref="G137:G200" si="65">IF(C137=237,"I",IF(C137=222,"II",IF(C137=208,"III",IF(C137=192,"IV",IF(C137=0,"V","")))))</f>
        <v/>
      </c>
      <c r="H137" s="4" t="str">
        <f>IF(G137="I",$K137,IF(G137="II",$K137-SUM(H$8:H136),IF(G137="III",$K137-SUM(H$8:H136),IF(G137="IV",$K137-SUM(H$8:H136),IF(G137="V",1-SUM(H$8:H136)," ")))))</f>
        <v xml:space="preserve"> </v>
      </c>
      <c r="I137" s="68" t="str">
        <f t="shared" si="49"/>
        <v/>
      </c>
      <c r="J137" s="43" t="str">
        <f>IF(I137="A",$K137,IF(I137="B",$K137-SUM(J$8:J136),IF(I137="C",$K137-SUM(J$8:J136),IF(I137="D",$K137-SUM(J$8:J136),IF(I137="E",1-SUM(J$8:J136)," ")))))</f>
        <v xml:space="preserve"> </v>
      </c>
      <c r="K137" s="1">
        <f>IF(C$4=0,0,(SUM(D$8:D137)/C$4))</f>
        <v>0</v>
      </c>
      <c r="L137" s="9" t="str">
        <f t="shared" si="50"/>
        <v xml:space="preserve"> </v>
      </c>
      <c r="M137" s="2" t="str">
        <f>IF(U137=2,K137,IF(W137=2,K137-SUM(M$8:M136),IF(X137=2,K137-SUM(M$8:M136),IF(X136=2,1-SUM(M$8:M136)," "))))</f>
        <v xml:space="preserve"> </v>
      </c>
      <c r="N137" s="1" t="str">
        <f t="shared" si="51"/>
        <v xml:space="preserve"> </v>
      </c>
      <c r="P137" s="3" t="str">
        <f>IF(O137="Plus",$K137,IF(O137="Basis",$K137-SUM(P$8:P136),IF(O137="Breedte",$K137-SUM(P$8:P136),IF(O136="Breedte",1-SUM(P$8:P136)," "))))</f>
        <v xml:space="preserve"> </v>
      </c>
      <c r="Q137" s="57" t="str">
        <f t="shared" ref="Q137:Q200" si="66">IF(L136="plus",IF(E137=0,"",CONCATENATE(E137,", ")),IF(L136="basis",IF(E137=0,"",CONCATENATE(E137,", ")),CONCATENATE(Q136,IF(E137=0,"",CONCATENATE(E137,", ")))))</f>
        <v/>
      </c>
      <c r="R137" s="179">
        <f t="shared" ref="R137:R199" si="67">F137</f>
        <v>158</v>
      </c>
      <c r="S137" s="12">
        <f t="shared" si="52"/>
        <v>141</v>
      </c>
      <c r="T137" s="18">
        <f t="shared" si="53"/>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4"/>
        <v>1</v>
      </c>
      <c r="Z137" s="12">
        <f t="shared" si="55"/>
        <v>1</v>
      </c>
      <c r="AA137" s="12">
        <f t="shared" si="56"/>
        <v>1</v>
      </c>
      <c r="AB137" s="12">
        <f t="shared" si="57"/>
        <v>1</v>
      </c>
      <c r="AD137" s="12">
        <f t="shared" si="58"/>
        <v>141</v>
      </c>
      <c r="AE137" s="18">
        <f t="shared" si="59"/>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60"/>
        <v>1</v>
      </c>
      <c r="AK137" s="12">
        <f t="shared" si="61"/>
        <v>1</v>
      </c>
      <c r="AL137" s="12">
        <f t="shared" si="62"/>
        <v>1</v>
      </c>
      <c r="AM137" s="12">
        <f t="shared" si="63"/>
        <v>1</v>
      </c>
    </row>
    <row r="138" spans="1:39" ht="12" customHeight="1" x14ac:dyDescent="0.25">
      <c r="A138" s="5">
        <f t="shared" si="47"/>
        <v>0</v>
      </c>
      <c r="B138" s="5">
        <f t="shared" si="48"/>
        <v>0</v>
      </c>
      <c r="C138" s="14">
        <f t="shared" si="64"/>
        <v>140</v>
      </c>
      <c r="F138" s="241">
        <f>VLOOKUP(C138,Blad1!$A:$G,7,0)</f>
        <v>158</v>
      </c>
      <c r="G138" s="67" t="str">
        <f t="shared" si="65"/>
        <v/>
      </c>
      <c r="H138" s="4" t="str">
        <f>IF(G138="I",$K138,IF(G138="II",$K138-SUM(H$8:H137),IF(G138="III",$K138-SUM(H$8:H137),IF(G138="IV",$K138-SUM(H$8:H137),IF(G138="V",1-SUM(H$8:H137)," ")))))</f>
        <v xml:space="preserve"> </v>
      </c>
      <c r="I138" s="68" t="str">
        <f t="shared" si="49"/>
        <v/>
      </c>
      <c r="J138" s="43" t="str">
        <f>IF(I138="A",$K138,IF(I138="B",$K138-SUM(J$8:J137),IF(I138="C",$K138-SUM(J$8:J137),IF(I138="D",$K138-SUM(J$8:J137),IF(I138="E",1-SUM(J$8:J137)," ")))))</f>
        <v xml:space="preserve"> </v>
      </c>
      <c r="K138" s="1">
        <f>IF(C$4=0,0,(SUM(D$8:D138)/C$4))</f>
        <v>0</v>
      </c>
      <c r="L138" s="9" t="str">
        <f t="shared" si="50"/>
        <v xml:space="preserve"> </v>
      </c>
      <c r="M138" s="2" t="str">
        <f>IF(U138=2,K138,IF(W138=2,K138-SUM(M$8:M137),IF(X138=2,K138-SUM(M$8:M137),IF(X137=2,1-SUM(M$8:M137)," "))))</f>
        <v xml:space="preserve"> </v>
      </c>
      <c r="N138" s="1" t="str">
        <f t="shared" si="51"/>
        <v xml:space="preserve"> </v>
      </c>
      <c r="P138" s="3" t="str">
        <f>IF(O138="Plus",$K138,IF(O138="Basis",$K138-SUM(P$8:P137),IF(O138="Breedte",$K138-SUM(P$8:P137),IF(O137="Breedte",1-SUM(P$8:P137)," "))))</f>
        <v xml:space="preserve"> </v>
      </c>
      <c r="Q138" s="57" t="str">
        <f t="shared" si="66"/>
        <v/>
      </c>
      <c r="R138" s="179">
        <f t="shared" si="67"/>
        <v>158</v>
      </c>
      <c r="S138" s="12">
        <f t="shared" si="52"/>
        <v>140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si="58"/>
        <v>140</v>
      </c>
      <c r="AE138" s="18">
        <f t="shared" si="59"/>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0"/>
        <v>1</v>
      </c>
      <c r="AK138" s="12">
        <f t="shared" si="61"/>
        <v>1</v>
      </c>
      <c r="AL138" s="12">
        <f t="shared" si="62"/>
        <v>1</v>
      </c>
      <c r="AM138" s="12">
        <f t="shared" si="63"/>
        <v>1</v>
      </c>
    </row>
    <row r="139" spans="1:39" ht="12" customHeight="1" x14ac:dyDescent="0.25">
      <c r="A139" s="5">
        <f t="shared" si="47"/>
        <v>0</v>
      </c>
      <c r="B139" s="5">
        <f t="shared" si="48"/>
        <v>0</v>
      </c>
      <c r="C139" s="14">
        <f t="shared" si="64"/>
        <v>139</v>
      </c>
      <c r="F139" s="241">
        <f>VLOOKUP(C139,Blad1!$A:$G,7,0)</f>
        <v>157</v>
      </c>
      <c r="G139" s="67" t="str">
        <f t="shared" si="65"/>
        <v/>
      </c>
      <c r="H139" s="4" t="str">
        <f>IF(G139="I",$K139,IF(G139="II",$K139-SUM(H$8:H138),IF(G139="III",$K139-SUM(H$8:H138),IF(G139="IV",$K139-SUM(H$8:H138),IF(G139="V",1-SUM(H$8:H138)," ")))))</f>
        <v xml:space="preserve"> </v>
      </c>
      <c r="I139" s="68" t="str">
        <f t="shared" si="49"/>
        <v/>
      </c>
      <c r="J139" s="43" t="str">
        <f>IF(I139="A",$K139,IF(I139="B",$K139-SUM(J$8:J138),IF(I139="C",$K139-SUM(J$8:J138),IF(I139="D",$K139-SUM(J$8:J138),IF(I139="E",1-SUM(J$8:J138)," ")))))</f>
        <v xml:space="preserve"> </v>
      </c>
      <c r="K139" s="1">
        <f>IF(C$4=0,0,(SUM(D$8:D139)/C$4))</f>
        <v>0</v>
      </c>
      <c r="L139" s="9" t="str">
        <f t="shared" si="50"/>
        <v xml:space="preserve"> </v>
      </c>
      <c r="M139" s="2" t="str">
        <f>IF(U139=2,K139,IF(W139=2,K139-SUM(M$8:M138),IF(X139=2,K139-SUM(M$8:M138),IF(X138=2,1-SUM(M$8:M138)," "))))</f>
        <v xml:space="preserve"> </v>
      </c>
      <c r="N139" s="1" t="str">
        <f t="shared" si="51"/>
        <v xml:space="preserve"> </v>
      </c>
      <c r="P139" s="3" t="str">
        <f>IF(O139="Plus",$K139,IF(O139="Basis",$K139-SUM(P$8:P138),IF(O139="Breedte",$K139-SUM(P$8:P138),IF(O138="Breedte",1-SUM(P$8:P138)," "))))</f>
        <v xml:space="preserve"> </v>
      </c>
      <c r="Q139" s="57" t="str">
        <f t="shared" si="66"/>
        <v/>
      </c>
      <c r="R139" s="179">
        <f t="shared" si="67"/>
        <v>157</v>
      </c>
      <c r="S139" s="12">
        <f t="shared" si="52"/>
        <v>139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58"/>
        <v>139</v>
      </c>
      <c r="AE139" s="18">
        <f t="shared" si="59"/>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0"/>
        <v>1</v>
      </c>
      <c r="AK139" s="12">
        <f t="shared" si="61"/>
        <v>1</v>
      </c>
      <c r="AL139" s="12">
        <f t="shared" si="62"/>
        <v>1</v>
      </c>
      <c r="AM139" s="12">
        <f t="shared" si="63"/>
        <v>1</v>
      </c>
    </row>
    <row r="140" spans="1:39" ht="12" customHeight="1" x14ac:dyDescent="0.25">
      <c r="A140" s="5">
        <f t="shared" si="47"/>
        <v>0</v>
      </c>
      <c r="B140" s="5">
        <f t="shared" si="48"/>
        <v>0</v>
      </c>
      <c r="C140" s="14">
        <f t="shared" si="64"/>
        <v>138</v>
      </c>
      <c r="F140" s="241">
        <f>VLOOKUP(C140,Blad1!$A:$G,7,0)</f>
        <v>157</v>
      </c>
      <c r="G140" s="67" t="str">
        <f t="shared" si="65"/>
        <v/>
      </c>
      <c r="H140" s="4" t="str">
        <f>IF(G140="I",$K140,IF(G140="II",$K140-SUM(H$8:H139),IF(G140="III",$K140-SUM(H$8:H139),IF(G140="IV",$K140-SUM(H$8:H139),IF(G140="V",1-SUM(H$8:H139)," ")))))</f>
        <v xml:space="preserve"> </v>
      </c>
      <c r="I140" s="68" t="str">
        <f t="shared" si="49"/>
        <v/>
      </c>
      <c r="J140" s="43" t="str">
        <f>IF(I140="A",$K140,IF(I140="B",$K140-SUM(J$8:J139),IF(I140="C",$K140-SUM(J$8:J139),IF(I140="D",$K140-SUM(J$8:J139),IF(I140="E",1-SUM(J$8:J139)," ")))))</f>
        <v xml:space="preserve"> </v>
      </c>
      <c r="K140" s="1">
        <f>IF(C$4=0,0,(SUM(D$8:D140)/C$4))</f>
        <v>0</v>
      </c>
      <c r="L140" s="9" t="str">
        <f t="shared" si="50"/>
        <v xml:space="preserve"> </v>
      </c>
      <c r="M140" s="2" t="str">
        <f>IF(U140=2,K140,IF(W140=2,K140-SUM(M$8:M139),IF(X140=2,K140-SUM(M$8:M139),IF(X139=2,1-SUM(M$8:M139)," "))))</f>
        <v xml:space="preserve"> </v>
      </c>
      <c r="N140" s="1" t="str">
        <f t="shared" si="51"/>
        <v xml:space="preserve"> </v>
      </c>
      <c r="P140" s="3" t="str">
        <f>IF(O140="Plus",$K140,IF(O140="Basis",$K140-SUM(P$8:P139),IF(O140="Breedte",$K140-SUM(P$8:P139),IF(O139="Breedte",1-SUM(P$8:P139)," "))))</f>
        <v xml:space="preserve"> </v>
      </c>
      <c r="Q140" s="57" t="str">
        <f t="shared" si="66"/>
        <v/>
      </c>
      <c r="R140" s="179">
        <f t="shared" si="67"/>
        <v>157</v>
      </c>
      <c r="S140" s="12">
        <f t="shared" si="52"/>
        <v>138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58"/>
        <v>138</v>
      </c>
      <c r="AE140" s="18">
        <f t="shared" si="59"/>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0"/>
        <v>1</v>
      </c>
      <c r="AK140" s="12">
        <f t="shared" si="61"/>
        <v>1</v>
      </c>
      <c r="AL140" s="12">
        <f t="shared" si="62"/>
        <v>1</v>
      </c>
      <c r="AM140" s="12">
        <f t="shared" si="63"/>
        <v>1</v>
      </c>
    </row>
    <row r="141" spans="1:39" ht="12" customHeight="1" x14ac:dyDescent="0.25">
      <c r="A141" s="5">
        <f t="shared" si="47"/>
        <v>0</v>
      </c>
      <c r="B141" s="5">
        <f t="shared" si="48"/>
        <v>0</v>
      </c>
      <c r="C141" s="14">
        <f t="shared" si="64"/>
        <v>137</v>
      </c>
      <c r="F141" s="241">
        <f>VLOOKUP(C141,Blad1!$A:$G,7,0)</f>
        <v>156</v>
      </c>
      <c r="G141" s="67" t="str">
        <f t="shared" si="65"/>
        <v/>
      </c>
      <c r="H141" s="4" t="str">
        <f>IF(G141="I",$K141,IF(G141="II",$K141-SUM(H$8:H140),IF(G141="III",$K141-SUM(H$8:H140),IF(G141="IV",$K141-SUM(H$8:H140),IF(G141="V",1-SUM(H$8:H140)," ")))))</f>
        <v xml:space="preserve"> </v>
      </c>
      <c r="I141" s="68" t="str">
        <f t="shared" si="49"/>
        <v/>
      </c>
      <c r="J141" s="43" t="str">
        <f>IF(I141="A",$K141,IF(I141="B",$K141-SUM(J$8:J140),IF(I141="C",$K141-SUM(J$8:J140),IF(I141="D",$K141-SUM(J$8:J140),IF(I141="E",1-SUM(J$8:J140)," ")))))</f>
        <v xml:space="preserve"> </v>
      </c>
      <c r="K141" s="1">
        <f>IF(C$4=0,0,(SUM(D$8:D141)/C$4))</f>
        <v>0</v>
      </c>
      <c r="L141" s="9" t="str">
        <f t="shared" si="50"/>
        <v xml:space="preserve"> </v>
      </c>
      <c r="M141" s="2" t="str">
        <f>IF(U141=2,K141,IF(W141=2,K141-SUM(M$8:M140),IF(X141=2,K141-SUM(M$8:M140),IF(X140=2,1-SUM(M$8:M140)," "))))</f>
        <v xml:space="preserve"> </v>
      </c>
      <c r="N141" s="1" t="str">
        <f t="shared" si="51"/>
        <v xml:space="preserve"> </v>
      </c>
      <c r="P141" s="3" t="str">
        <f>IF(O141="Plus",$K141,IF(O141="Basis",$K141-SUM(P$8:P140),IF(O141="Breedte",$K141-SUM(P$8:P140),IF(O140="Breedte",1-SUM(P$8:P140)," "))))</f>
        <v xml:space="preserve"> </v>
      </c>
      <c r="Q141" s="57" t="str">
        <f t="shared" si="66"/>
        <v/>
      </c>
      <c r="R141" s="179">
        <f t="shared" si="67"/>
        <v>156</v>
      </c>
      <c r="S141" s="12">
        <f t="shared" si="52"/>
        <v>137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58"/>
        <v>137</v>
      </c>
      <c r="AE141" s="18">
        <f t="shared" si="59"/>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0"/>
        <v>1</v>
      </c>
      <c r="AK141" s="12">
        <f t="shared" si="61"/>
        <v>1</v>
      </c>
      <c r="AL141" s="12">
        <f t="shared" si="62"/>
        <v>1</v>
      </c>
      <c r="AM141" s="12">
        <f t="shared" si="63"/>
        <v>1</v>
      </c>
    </row>
    <row r="142" spans="1:39" ht="12" customHeight="1" x14ac:dyDescent="0.25">
      <c r="A142" s="5">
        <f t="shared" si="47"/>
        <v>0</v>
      </c>
      <c r="B142" s="5">
        <f t="shared" si="48"/>
        <v>0</v>
      </c>
      <c r="C142" s="14">
        <f t="shared" si="64"/>
        <v>136</v>
      </c>
      <c r="F142" s="241">
        <f>VLOOKUP(C142,Blad1!$A:$G,7,0)</f>
        <v>156</v>
      </c>
      <c r="G142" s="67" t="str">
        <f t="shared" si="65"/>
        <v/>
      </c>
      <c r="H142" s="4" t="str">
        <f>IF(G142="I",$K142,IF(G142="II",$K142-SUM(H$8:H141),IF(G142="III",$K142-SUM(H$8:H141),IF(G142="IV",$K142-SUM(H$8:H141),IF(G142="V",1-SUM(H$8:H141)," ")))))</f>
        <v xml:space="preserve"> </v>
      </c>
      <c r="I142" s="68" t="str">
        <f t="shared" si="49"/>
        <v/>
      </c>
      <c r="J142" s="43" t="str">
        <f>IF(I142="A",$K142,IF(I142="B",$K142-SUM(J$8:J141),IF(I142="C",$K142-SUM(J$8:J141),IF(I142="D",$K142-SUM(J$8:J141),IF(I142="E",1-SUM(J$8:J141)," ")))))</f>
        <v xml:space="preserve"> </v>
      </c>
      <c r="K142" s="1">
        <f>IF(C$4=0,0,(SUM(D$8:D142)/C$4))</f>
        <v>0</v>
      </c>
      <c r="L142" s="9" t="str">
        <f t="shared" si="50"/>
        <v xml:space="preserve"> </v>
      </c>
      <c r="M142" s="2" t="str">
        <f>IF(U142=2,K142,IF(W142=2,K142-SUM(M$8:M141),IF(X142=2,K142-SUM(M$8:M141),IF(X141=2,1-SUM(M$8:M141)," "))))</f>
        <v xml:space="preserve"> </v>
      </c>
      <c r="N142" s="1" t="str">
        <f t="shared" si="51"/>
        <v xml:space="preserve"> </v>
      </c>
      <c r="P142" s="3" t="str">
        <f>IF(O142="Plus",$K142,IF(O142="Basis",$K142-SUM(P$8:P141),IF(O142="Breedte",$K142-SUM(P$8:P141),IF(O141="Breedte",1-SUM(P$8:P141)," "))))</f>
        <v xml:space="preserve"> </v>
      </c>
      <c r="Q142" s="57" t="str">
        <f t="shared" si="66"/>
        <v/>
      </c>
      <c r="R142" s="179">
        <f t="shared" si="67"/>
        <v>156</v>
      </c>
      <c r="S142" s="12">
        <f t="shared" si="52"/>
        <v>136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58"/>
        <v>136</v>
      </c>
      <c r="AE142" s="18">
        <f t="shared" si="59"/>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0"/>
        <v>1</v>
      </c>
      <c r="AK142" s="12">
        <f t="shared" si="61"/>
        <v>1</v>
      </c>
      <c r="AL142" s="12">
        <f t="shared" si="62"/>
        <v>1</v>
      </c>
      <c r="AM142" s="12">
        <f t="shared" si="63"/>
        <v>1</v>
      </c>
    </row>
    <row r="143" spans="1:39" ht="12" customHeight="1" x14ac:dyDescent="0.25">
      <c r="A143" s="5">
        <f t="shared" si="47"/>
        <v>0</v>
      </c>
      <c r="B143" s="5">
        <f t="shared" si="48"/>
        <v>0</v>
      </c>
      <c r="C143" s="14">
        <f t="shared" si="64"/>
        <v>135</v>
      </c>
      <c r="F143" s="241">
        <f>VLOOKUP(C143,Blad1!$A:$G,7,0)</f>
        <v>155</v>
      </c>
      <c r="G143" s="67" t="str">
        <f t="shared" si="65"/>
        <v/>
      </c>
      <c r="H143" s="4" t="str">
        <f>IF(G143="I",$K143,IF(G143="II",$K143-SUM(H$8:H142),IF(G143="III",$K143-SUM(H$8:H142),IF(G143="IV",$K143-SUM(H$8:H142),IF(G143="V",1-SUM(H$8:H142)," ")))))</f>
        <v xml:space="preserve"> </v>
      </c>
      <c r="I143" s="68" t="str">
        <f t="shared" si="49"/>
        <v/>
      </c>
      <c r="J143" s="43" t="str">
        <f>IF(I143="A",$K143,IF(I143="B",$K143-SUM(J$8:J142),IF(I143="C",$K143-SUM(J$8:J142),IF(I143="D",$K143-SUM(J$8:J142),IF(I143="E",1-SUM(J$8:J142)," ")))))</f>
        <v xml:space="preserve"> </v>
      </c>
      <c r="K143" s="1">
        <f>IF(C$4=0,0,(SUM(D$8:D143)/C$4))</f>
        <v>0</v>
      </c>
      <c r="L143" s="9" t="str">
        <f t="shared" si="50"/>
        <v xml:space="preserve"> </v>
      </c>
      <c r="M143" s="2" t="str">
        <f>IF(U143=2,K143,IF(W143=2,K143-SUM(M$8:M142),IF(X143=2,K143-SUM(M$8:M142),IF(X142=2,1-SUM(M$8:M142)," "))))</f>
        <v xml:space="preserve"> </v>
      </c>
      <c r="N143" s="1" t="str">
        <f t="shared" si="51"/>
        <v xml:space="preserve"> </v>
      </c>
      <c r="P143" s="3" t="str">
        <f>IF(O143="Plus",$K143,IF(O143="Basis",$K143-SUM(P$8:P142),IF(O143="Breedte",$K143-SUM(P$8:P142),IF(O142="Breedte",1-SUM(P$8:P142)," "))))</f>
        <v xml:space="preserve"> </v>
      </c>
      <c r="Q143" s="57" t="str">
        <f t="shared" si="66"/>
        <v/>
      </c>
      <c r="R143" s="179">
        <f t="shared" si="67"/>
        <v>155</v>
      </c>
      <c r="S143" s="12">
        <f t="shared" si="52"/>
        <v>135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58"/>
        <v>135</v>
      </c>
      <c r="AE143" s="18">
        <f t="shared" si="59"/>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0"/>
        <v>1</v>
      </c>
      <c r="AK143" s="12">
        <f t="shared" si="61"/>
        <v>1</v>
      </c>
      <c r="AL143" s="12">
        <f t="shared" si="62"/>
        <v>1</v>
      </c>
      <c r="AM143" s="12">
        <f t="shared" si="63"/>
        <v>1</v>
      </c>
    </row>
    <row r="144" spans="1:39" ht="12" customHeight="1" x14ac:dyDescent="0.25">
      <c r="A144" s="5">
        <f t="shared" si="47"/>
        <v>0</v>
      </c>
      <c r="B144" s="5">
        <f t="shared" si="48"/>
        <v>0</v>
      </c>
      <c r="C144" s="14">
        <f t="shared" si="64"/>
        <v>134</v>
      </c>
      <c r="F144" s="241">
        <f>VLOOKUP(C144,Blad1!$A:$G,7,0)</f>
        <v>154</v>
      </c>
      <c r="G144" s="67" t="str">
        <f t="shared" si="65"/>
        <v/>
      </c>
      <c r="H144" s="4" t="str">
        <f>IF(G144="I",$K144,IF(G144="II",$K144-SUM(H$8:H143),IF(G144="III",$K144-SUM(H$8:H143),IF(G144="IV",$K144-SUM(H$8:H143),IF(G144="V",1-SUM(H$8:H143)," ")))))</f>
        <v xml:space="preserve"> </v>
      </c>
      <c r="I144" s="68" t="str">
        <f t="shared" si="49"/>
        <v/>
      </c>
      <c r="J144" s="43" t="str">
        <f>IF(I144="A",$K144,IF(I144="B",$K144-SUM(J$8:J143),IF(I144="C",$K144-SUM(J$8:J143),IF(I144="D",$K144-SUM(J$8:J143),IF(I144="E",1-SUM(J$8:J143)," ")))))</f>
        <v xml:space="preserve"> </v>
      </c>
      <c r="K144" s="1">
        <f>IF(C$4=0,0,(SUM(D$8:D144)/C$4))</f>
        <v>0</v>
      </c>
      <c r="L144" s="9" t="str">
        <f t="shared" si="50"/>
        <v xml:space="preserve"> </v>
      </c>
      <c r="M144" s="2" t="str">
        <f>IF(U144=2,K144,IF(W144=2,K144-SUM(M$8:M143),IF(X144=2,K144-SUM(M$8:M143),IF(X143=2,1-SUM(M$8:M143)," "))))</f>
        <v xml:space="preserve"> </v>
      </c>
      <c r="N144" s="1" t="str">
        <f t="shared" si="51"/>
        <v xml:space="preserve"> </v>
      </c>
      <c r="P144" s="3" t="str">
        <f>IF(O144="Plus",$K144,IF(O144="Basis",$K144-SUM(P$8:P143),IF(O144="Breedte",$K144-SUM(P$8:P143),IF(O143="Breedte",1-SUM(P$8:P143)," "))))</f>
        <v xml:space="preserve"> </v>
      </c>
      <c r="Q144" s="57" t="str">
        <f t="shared" si="66"/>
        <v/>
      </c>
      <c r="R144" s="179">
        <f t="shared" si="67"/>
        <v>154</v>
      </c>
      <c r="S144" s="12">
        <f t="shared" si="52"/>
        <v>134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58"/>
        <v>134</v>
      </c>
      <c r="AE144" s="18">
        <f t="shared" si="59"/>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0"/>
        <v>1</v>
      </c>
      <c r="AK144" s="12">
        <f t="shared" si="61"/>
        <v>1</v>
      </c>
      <c r="AL144" s="12">
        <f t="shared" si="62"/>
        <v>1</v>
      </c>
      <c r="AM144" s="12">
        <f t="shared" si="63"/>
        <v>1</v>
      </c>
    </row>
    <row r="145" spans="1:39" ht="12" customHeight="1" x14ac:dyDescent="0.25">
      <c r="A145" s="5">
        <f t="shared" si="47"/>
        <v>0</v>
      </c>
      <c r="B145" s="5">
        <f t="shared" si="48"/>
        <v>0</v>
      </c>
      <c r="C145" s="14">
        <f t="shared" si="64"/>
        <v>133</v>
      </c>
      <c r="F145" s="241">
        <f>VLOOKUP(C145,Blad1!$A:$G,7,0)</f>
        <v>154</v>
      </c>
      <c r="G145" s="67" t="str">
        <f t="shared" si="65"/>
        <v/>
      </c>
      <c r="H145" s="4" t="str">
        <f>IF(G145="I",$K145,IF(G145="II",$K145-SUM(H$8:H144),IF(G145="III",$K145-SUM(H$8:H144),IF(G145="IV",$K145-SUM(H$8:H144),IF(G145="V",1-SUM(H$8:H144)," ")))))</f>
        <v xml:space="preserve"> </v>
      </c>
      <c r="I145" s="68" t="str">
        <f t="shared" si="49"/>
        <v/>
      </c>
      <c r="J145" s="43" t="str">
        <f>IF(I145="A",$K145,IF(I145="B",$K145-SUM(J$8:J144),IF(I145="C",$K145-SUM(J$8:J144),IF(I145="D",$K145-SUM(J$8:J144),IF(I145="E",1-SUM(J$8:J144)," ")))))</f>
        <v xml:space="preserve"> </v>
      </c>
      <c r="K145" s="1">
        <f>IF(C$4=0,0,(SUM(D$8:D145)/C$4))</f>
        <v>0</v>
      </c>
      <c r="L145" s="9" t="str">
        <f t="shared" si="50"/>
        <v xml:space="preserve"> </v>
      </c>
      <c r="M145" s="2" t="str">
        <f>IF(U145=2,K145,IF(W145=2,K145-SUM(M$8:M144),IF(X145=2,K145-SUM(M$8:M144),IF(X144=2,1-SUM(M$8:M144)," "))))</f>
        <v xml:space="preserve"> </v>
      </c>
      <c r="N145" s="1" t="str">
        <f t="shared" si="51"/>
        <v xml:space="preserve"> </v>
      </c>
      <c r="P145" s="3" t="str">
        <f>IF(O145="Plus",$K145,IF(O145="Basis",$K145-SUM(P$8:P144),IF(O145="Breedte",$K145-SUM(P$8:P144),IF(O144="Breedte",1-SUM(P$8:P144)," "))))</f>
        <v xml:space="preserve"> </v>
      </c>
      <c r="Q145" s="57" t="str">
        <f t="shared" si="66"/>
        <v/>
      </c>
      <c r="R145" s="179">
        <f t="shared" si="67"/>
        <v>154</v>
      </c>
      <c r="S145" s="12">
        <f t="shared" si="52"/>
        <v>133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58"/>
        <v>133</v>
      </c>
      <c r="AE145" s="18">
        <f t="shared" si="59"/>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0"/>
        <v>1</v>
      </c>
      <c r="AK145" s="12">
        <f t="shared" si="61"/>
        <v>1</v>
      </c>
      <c r="AL145" s="12">
        <f t="shared" si="62"/>
        <v>1</v>
      </c>
      <c r="AM145" s="12">
        <f t="shared" si="63"/>
        <v>1</v>
      </c>
    </row>
    <row r="146" spans="1:39" ht="12" customHeight="1" x14ac:dyDescent="0.25">
      <c r="A146" s="5">
        <f t="shared" si="47"/>
        <v>0</v>
      </c>
      <c r="B146" s="5">
        <f t="shared" si="48"/>
        <v>0</v>
      </c>
      <c r="C146" s="14">
        <f t="shared" si="64"/>
        <v>132</v>
      </c>
      <c r="F146" s="241">
        <f>VLOOKUP(C146,Blad1!$A:$G,7,0)</f>
        <v>153</v>
      </c>
      <c r="G146" s="67" t="str">
        <f t="shared" si="65"/>
        <v/>
      </c>
      <c r="H146" s="4" t="str">
        <f>IF(G146="I",$K146,IF(G146="II",$K146-SUM(H$8:H145),IF(G146="III",$K146-SUM(H$8:H145),IF(G146="IV",$K146-SUM(H$8:H145),IF(G146="V",1-SUM(H$8:H145)," ")))))</f>
        <v xml:space="preserve"> </v>
      </c>
      <c r="I146" s="68" t="str">
        <f t="shared" si="49"/>
        <v/>
      </c>
      <c r="J146" s="43" t="str">
        <f>IF(I146="A",$K146,IF(I146="B",$K146-SUM(J$8:J145),IF(I146="C",$K146-SUM(J$8:J145),IF(I146="D",$K146-SUM(J$8:J145),IF(I146="E",1-SUM(J$8:J145)," ")))))</f>
        <v xml:space="preserve"> </v>
      </c>
      <c r="K146" s="1">
        <f>IF(C$4=0,0,(SUM(D$8:D146)/C$4))</f>
        <v>0</v>
      </c>
      <c r="L146" s="9" t="str">
        <f t="shared" si="50"/>
        <v xml:space="preserve"> </v>
      </c>
      <c r="M146" s="2" t="str">
        <f>IF(U146=2,K146,IF(W146=2,K146-SUM(M$8:M145),IF(X146=2,K146-SUM(M$8:M145),IF(X145=2,1-SUM(M$8:M145)," "))))</f>
        <v xml:space="preserve"> </v>
      </c>
      <c r="N146" s="1" t="str">
        <f t="shared" si="51"/>
        <v xml:space="preserve"> </v>
      </c>
      <c r="P146" s="3" t="str">
        <f>IF(O146="Plus",$K146,IF(O146="Basis",$K146-SUM(P$8:P145),IF(O146="Breedte",$K146-SUM(P$8:P145),IF(O145="Breedte",1-SUM(P$8:P145)," "))))</f>
        <v xml:space="preserve"> </v>
      </c>
      <c r="Q146" s="57" t="str">
        <f t="shared" si="66"/>
        <v/>
      </c>
      <c r="R146" s="179">
        <f t="shared" si="67"/>
        <v>153</v>
      </c>
      <c r="S146" s="12">
        <f t="shared" si="52"/>
        <v>132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58"/>
        <v>132</v>
      </c>
      <c r="AE146" s="18">
        <f t="shared" si="59"/>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0"/>
        <v>1</v>
      </c>
      <c r="AK146" s="12">
        <f t="shared" si="61"/>
        <v>1</v>
      </c>
      <c r="AL146" s="12">
        <f t="shared" si="62"/>
        <v>1</v>
      </c>
      <c r="AM146" s="12">
        <f t="shared" si="63"/>
        <v>1</v>
      </c>
    </row>
    <row r="147" spans="1:39" ht="12" customHeight="1" x14ac:dyDescent="0.25">
      <c r="A147" s="5">
        <f t="shared" si="47"/>
        <v>0</v>
      </c>
      <c r="B147" s="5">
        <f t="shared" si="48"/>
        <v>0</v>
      </c>
      <c r="C147" s="14">
        <f t="shared" si="64"/>
        <v>131</v>
      </c>
      <c r="F147" s="241">
        <f>VLOOKUP(C147,Blad1!$A:$G,7,0)</f>
        <v>153</v>
      </c>
      <c r="G147" s="67" t="str">
        <f t="shared" si="65"/>
        <v/>
      </c>
      <c r="H147" s="4" t="str">
        <f>IF(G147="I",$K147,IF(G147="II",$K147-SUM(H$8:H146),IF(G147="III",$K147-SUM(H$8:H146),IF(G147="IV",$K147-SUM(H$8:H146),IF(G147="V",1-SUM(H$8:H146)," ")))))</f>
        <v xml:space="preserve"> </v>
      </c>
      <c r="I147" s="68" t="str">
        <f t="shared" si="49"/>
        <v/>
      </c>
      <c r="J147" s="43" t="str">
        <f>IF(I147="A",$K147,IF(I147="B",$K147-SUM(J$8:J146),IF(I147="C",$K147-SUM(J$8:J146),IF(I147="D",$K147-SUM(J$8:J146),IF(I147="E",1-SUM(J$8:J146)," ")))))</f>
        <v xml:space="preserve"> </v>
      </c>
      <c r="K147" s="1">
        <f>IF(C$4=0,0,(SUM(D$8:D147)/C$4))</f>
        <v>0</v>
      </c>
      <c r="L147" s="9" t="str">
        <f t="shared" si="50"/>
        <v xml:space="preserve"> </v>
      </c>
      <c r="M147" s="2" t="str">
        <f>IF(U147=2,K147,IF(W147=2,K147-SUM(M$8:M146),IF(X147=2,K147-SUM(M$8:M146),IF(X146=2,1-SUM(M$8:M146)," "))))</f>
        <v xml:space="preserve"> </v>
      </c>
      <c r="N147" s="1" t="str">
        <f t="shared" si="51"/>
        <v xml:space="preserve"> </v>
      </c>
      <c r="P147" s="3" t="str">
        <f>IF(O147="Plus",$K147,IF(O147="Basis",$K147-SUM(P$8:P146),IF(O147="Breedte",$K147-SUM(P$8:P146),IF(O146="Breedte",1-SUM(P$8:P146)," "))))</f>
        <v xml:space="preserve"> </v>
      </c>
      <c r="Q147" s="57" t="str">
        <f t="shared" si="66"/>
        <v/>
      </c>
      <c r="R147" s="179">
        <f t="shared" si="67"/>
        <v>153</v>
      </c>
      <c r="S147" s="12">
        <f t="shared" si="52"/>
        <v>131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58"/>
        <v>131</v>
      </c>
      <c r="AE147" s="18">
        <f t="shared" si="59"/>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0"/>
        <v>1</v>
      </c>
      <c r="AK147" s="12">
        <f t="shared" si="61"/>
        <v>1</v>
      </c>
      <c r="AL147" s="12">
        <f t="shared" si="62"/>
        <v>1</v>
      </c>
      <c r="AM147" s="12">
        <f t="shared" si="63"/>
        <v>1</v>
      </c>
    </row>
    <row r="148" spans="1:39" ht="12" customHeight="1" x14ac:dyDescent="0.25">
      <c r="A148" s="5">
        <f t="shared" si="47"/>
        <v>0</v>
      </c>
      <c r="B148" s="5">
        <f t="shared" si="48"/>
        <v>0</v>
      </c>
      <c r="C148" s="14">
        <f t="shared" si="64"/>
        <v>130</v>
      </c>
      <c r="F148" s="241">
        <f>VLOOKUP(C148,Blad1!$A:$G,7,0)</f>
        <v>152</v>
      </c>
      <c r="G148" s="67" t="str">
        <f t="shared" si="65"/>
        <v/>
      </c>
      <c r="H148" s="4" t="str">
        <f>IF(G148="I",$K148,IF(G148="II",$K148-SUM(H$8:H147),IF(G148="III",$K148-SUM(H$8:H147),IF(G148="IV",$K148-SUM(H$8:H147),IF(G148="V",1-SUM(H$8:H147)," ")))))</f>
        <v xml:space="preserve"> </v>
      </c>
      <c r="I148" s="68" t="str">
        <f t="shared" si="49"/>
        <v/>
      </c>
      <c r="J148" s="43" t="str">
        <f>IF(I148="A",$K148,IF(I148="B",$K148-SUM(J$8:J147),IF(I148="C",$K148-SUM(J$8:J147),IF(I148="D",$K148-SUM(J$8:J147),IF(I148="E",1-SUM(J$8:J147)," ")))))</f>
        <v xml:space="preserve"> </v>
      </c>
      <c r="K148" s="1">
        <f>IF(C$4=0,0,(SUM(D$8:D148)/C$4))</f>
        <v>0</v>
      </c>
      <c r="L148" s="9" t="str">
        <f t="shared" si="50"/>
        <v xml:space="preserve"> </v>
      </c>
      <c r="M148" s="2" t="str">
        <f>IF(U148=2,K148,IF(W148=2,K148-SUM(M$8:M147),IF(X148=2,K148-SUM(M$8:M147),IF(X147=2,1-SUM(M$8:M147)," "))))</f>
        <v xml:space="preserve"> </v>
      </c>
      <c r="N148" s="1" t="str">
        <f t="shared" si="51"/>
        <v xml:space="preserve"> </v>
      </c>
      <c r="P148" s="3" t="str">
        <f>IF(O148="Plus",$K148,IF(O148="Basis",$K148-SUM(P$8:P147),IF(O148="Breedte",$K148-SUM(P$8:P147),IF(O147="Breedte",1-SUM(P$8:P147)," "))))</f>
        <v xml:space="preserve"> </v>
      </c>
      <c r="Q148" s="57" t="str">
        <f t="shared" si="66"/>
        <v/>
      </c>
      <c r="R148" s="179">
        <f t="shared" si="67"/>
        <v>152</v>
      </c>
      <c r="S148" s="12">
        <f t="shared" si="52"/>
        <v>130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58"/>
        <v>130</v>
      </c>
      <c r="AE148" s="18">
        <f t="shared" si="59"/>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0"/>
        <v>1</v>
      </c>
      <c r="AK148" s="12">
        <f t="shared" si="61"/>
        <v>1</v>
      </c>
      <c r="AL148" s="12">
        <f t="shared" si="62"/>
        <v>1</v>
      </c>
      <c r="AM148" s="12">
        <f t="shared" si="63"/>
        <v>1</v>
      </c>
    </row>
    <row r="149" spans="1:39" ht="12" customHeight="1" x14ac:dyDescent="0.25">
      <c r="A149" s="5">
        <f t="shared" si="47"/>
        <v>0</v>
      </c>
      <c r="B149" s="5">
        <f t="shared" si="48"/>
        <v>0</v>
      </c>
      <c r="C149" s="14">
        <f t="shared" si="64"/>
        <v>129</v>
      </c>
      <c r="F149" s="241">
        <f>VLOOKUP(C149,Blad1!$A:$G,7,0)</f>
        <v>152</v>
      </c>
      <c r="G149" s="67" t="str">
        <f t="shared" si="65"/>
        <v/>
      </c>
      <c r="H149" s="4" t="str">
        <f>IF(G149="I",$K149,IF(G149="II",$K149-SUM(H$8:H148),IF(G149="III",$K149-SUM(H$8:H148),IF(G149="IV",$K149-SUM(H$8:H148),IF(G149="V",1-SUM(H$8:H148)," ")))))</f>
        <v xml:space="preserve"> </v>
      </c>
      <c r="I149" s="68" t="str">
        <f t="shared" si="49"/>
        <v/>
      </c>
      <c r="J149" s="43" t="str">
        <f>IF(I149="A",$K149,IF(I149="B",$K149-SUM(J$8:J148),IF(I149="C",$K149-SUM(J$8:J148),IF(I149="D",$K149-SUM(J$8:J148),IF(I149="E",1-SUM(J$8:J148)," ")))))</f>
        <v xml:space="preserve"> </v>
      </c>
      <c r="K149" s="1">
        <f>IF(C$4=0,0,(SUM(D$8:D149)/C$4))</f>
        <v>0</v>
      </c>
      <c r="L149" s="9" t="str">
        <f t="shared" si="50"/>
        <v xml:space="preserve"> </v>
      </c>
      <c r="M149" s="2" t="str">
        <f>IF(U149=2,K149,IF(W149=2,K149-SUM(M$8:M148),IF(X149=2,K149-SUM(M$8:M148),IF(X148=2,1-SUM(M$8:M148)," "))))</f>
        <v xml:space="preserve"> </v>
      </c>
      <c r="N149" s="1" t="str">
        <f t="shared" si="51"/>
        <v xml:space="preserve"> </v>
      </c>
      <c r="P149" s="3" t="str">
        <f>IF(O149="Plus",$K149,IF(O149="Basis",$K149-SUM(P$8:P148),IF(O149="Breedte",$K149-SUM(P$8:P148),IF(O148="Breedte",1-SUM(P$8:P148)," "))))</f>
        <v xml:space="preserve"> </v>
      </c>
      <c r="Q149" s="57" t="str">
        <f t="shared" si="66"/>
        <v/>
      </c>
      <c r="R149" s="179">
        <f t="shared" si="67"/>
        <v>152</v>
      </c>
      <c r="S149" s="12">
        <f t="shared" si="52"/>
        <v>129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58"/>
        <v>129</v>
      </c>
      <c r="AE149" s="18">
        <f t="shared" si="59"/>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0"/>
        <v>1</v>
      </c>
      <c r="AK149" s="12">
        <f t="shared" si="61"/>
        <v>1</v>
      </c>
      <c r="AL149" s="12">
        <f t="shared" si="62"/>
        <v>1</v>
      </c>
      <c r="AM149" s="12">
        <f t="shared" si="63"/>
        <v>1</v>
      </c>
    </row>
    <row r="150" spans="1:39" ht="12" customHeight="1" x14ac:dyDescent="0.25">
      <c r="A150" s="5">
        <f t="shared" si="47"/>
        <v>0</v>
      </c>
      <c r="B150" s="5">
        <f t="shared" si="48"/>
        <v>0</v>
      </c>
      <c r="C150" s="14">
        <f t="shared" si="64"/>
        <v>128</v>
      </c>
      <c r="F150" s="241">
        <f>VLOOKUP(C150,Blad1!$A:$G,7,0)</f>
        <v>151</v>
      </c>
      <c r="G150" s="67" t="str">
        <f t="shared" si="65"/>
        <v/>
      </c>
      <c r="H150" s="4" t="str">
        <f>IF(G150="I",$K150,IF(G150="II",$K150-SUM(H$8:H149),IF(G150="III",$K150-SUM(H$8:H149),IF(G150="IV",$K150-SUM(H$8:H149),IF(G150="V",1-SUM(H$8:H149)," ")))))</f>
        <v xml:space="preserve"> </v>
      </c>
      <c r="I150" s="68" t="str">
        <f t="shared" si="49"/>
        <v/>
      </c>
      <c r="J150" s="43" t="str">
        <f>IF(I150="A",$K150,IF(I150="B",$K150-SUM(J$8:J149),IF(I150="C",$K150-SUM(J$8:J149),IF(I150="D",$K150-SUM(J$8:J149),IF(I150="E",1-SUM(J$8:J149)," ")))))</f>
        <v xml:space="preserve"> </v>
      </c>
      <c r="K150" s="1">
        <f>IF(C$4=0,0,(SUM(D$8:D150)/C$4))</f>
        <v>0</v>
      </c>
      <c r="L150" s="9" t="str">
        <f t="shared" si="50"/>
        <v xml:space="preserve"> </v>
      </c>
      <c r="M150" s="2" t="str">
        <f>IF(U150=2,K150,IF(W150=2,K150-SUM(M$8:M149),IF(X150=2,K150-SUM(M$8:M149),IF(X149=2,1-SUM(M$8:M149)," "))))</f>
        <v xml:space="preserve"> </v>
      </c>
      <c r="N150" s="1" t="str">
        <f t="shared" si="51"/>
        <v xml:space="preserve"> </v>
      </c>
      <c r="P150" s="3" t="str">
        <f>IF(O150="Plus",$K150,IF(O150="Basis",$K150-SUM(P$8:P149),IF(O150="Breedte",$K150-SUM(P$8:P149),IF(O149="Breedte",1-SUM(P$8:P149)," "))))</f>
        <v xml:space="preserve"> </v>
      </c>
      <c r="Q150" s="57" t="str">
        <f t="shared" si="66"/>
        <v/>
      </c>
      <c r="R150" s="179">
        <f t="shared" si="67"/>
        <v>151</v>
      </c>
      <c r="S150" s="12">
        <f t="shared" si="52"/>
        <v>128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58"/>
        <v>128</v>
      </c>
      <c r="AE150" s="18">
        <f t="shared" si="59"/>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0"/>
        <v>1</v>
      </c>
      <c r="AK150" s="12">
        <f t="shared" si="61"/>
        <v>1</v>
      </c>
      <c r="AL150" s="12">
        <f t="shared" si="62"/>
        <v>1</v>
      </c>
      <c r="AM150" s="12">
        <f t="shared" si="63"/>
        <v>1</v>
      </c>
    </row>
    <row r="151" spans="1:39" ht="12" customHeight="1" x14ac:dyDescent="0.25">
      <c r="A151" s="5">
        <f t="shared" si="47"/>
        <v>0</v>
      </c>
      <c r="B151" s="5">
        <f t="shared" si="48"/>
        <v>0</v>
      </c>
      <c r="C151" s="14">
        <f t="shared" si="64"/>
        <v>127</v>
      </c>
      <c r="F151" s="241">
        <f>VLOOKUP(C151,Blad1!$A:$G,7,0)</f>
        <v>151</v>
      </c>
      <c r="G151" s="67" t="str">
        <f t="shared" si="65"/>
        <v/>
      </c>
      <c r="H151" s="4" t="str">
        <f>IF(G151="I",$K151,IF(G151="II",$K151-SUM(H$8:H150),IF(G151="III",$K151-SUM(H$8:H150),IF(G151="IV",$K151-SUM(H$8:H150),IF(G151="V",1-SUM(H$8:H150)," ")))))</f>
        <v xml:space="preserve"> </v>
      </c>
      <c r="I151" s="68" t="str">
        <f t="shared" si="49"/>
        <v/>
      </c>
      <c r="J151" s="43" t="str">
        <f>IF(I151="A",$K151,IF(I151="B",$K151-SUM(J$8:J150),IF(I151="C",$K151-SUM(J$8:J150),IF(I151="D",$K151-SUM(J$8:J150),IF(I151="E",1-SUM(J$8:J150)," ")))))</f>
        <v xml:space="preserve"> </v>
      </c>
      <c r="K151" s="1">
        <f>IF(C$4=0,0,(SUM(D$8:D151)/C$4))</f>
        <v>0</v>
      </c>
      <c r="L151" s="9" t="str">
        <f t="shared" si="50"/>
        <v xml:space="preserve"> </v>
      </c>
      <c r="M151" s="2" t="str">
        <f>IF(U151=2,K151,IF(W151=2,K151-SUM(M$8:M150),IF(X151=2,K151-SUM(M$8:M150),IF(X150=2,1-SUM(M$8:M150)," "))))</f>
        <v xml:space="preserve"> </v>
      </c>
      <c r="N151" s="1" t="str">
        <f t="shared" si="51"/>
        <v xml:space="preserve"> </v>
      </c>
      <c r="P151" s="3" t="str">
        <f>IF(O151="Plus",$K151,IF(O151="Basis",$K151-SUM(P$8:P150),IF(O151="Breedte",$K151-SUM(P$8:P150),IF(O150="Breedte",1-SUM(P$8:P150)," "))))</f>
        <v xml:space="preserve"> </v>
      </c>
      <c r="Q151" s="57" t="str">
        <f t="shared" si="66"/>
        <v/>
      </c>
      <c r="R151" s="179">
        <f t="shared" si="67"/>
        <v>151</v>
      </c>
      <c r="S151" s="12">
        <f t="shared" si="52"/>
        <v>127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58"/>
        <v>127</v>
      </c>
      <c r="AE151" s="18">
        <f t="shared" si="59"/>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0"/>
        <v>1</v>
      </c>
      <c r="AK151" s="12">
        <f t="shared" si="61"/>
        <v>1</v>
      </c>
      <c r="AL151" s="12">
        <f t="shared" si="62"/>
        <v>1</v>
      </c>
      <c r="AM151" s="12">
        <f t="shared" si="63"/>
        <v>1</v>
      </c>
    </row>
    <row r="152" spans="1:39" ht="12" customHeight="1" x14ac:dyDescent="0.25">
      <c r="A152" s="5">
        <f t="shared" si="47"/>
        <v>0</v>
      </c>
      <c r="B152" s="5">
        <f t="shared" si="48"/>
        <v>0</v>
      </c>
      <c r="C152" s="14">
        <f t="shared" si="64"/>
        <v>126</v>
      </c>
      <c r="F152" s="241">
        <f>VLOOKUP(C152,Blad1!$A:$G,7,0)</f>
        <v>150</v>
      </c>
      <c r="G152" s="67" t="str">
        <f t="shared" si="65"/>
        <v/>
      </c>
      <c r="H152" s="4" t="str">
        <f>IF(G152="I",$K152,IF(G152="II",$K152-SUM(H$8:H151),IF(G152="III",$K152-SUM(H$8:H151),IF(G152="IV",$K152-SUM(H$8:H151),IF(G152="V",1-SUM(H$8:H151)," ")))))</f>
        <v xml:space="preserve"> </v>
      </c>
      <c r="I152" s="68" t="str">
        <f t="shared" si="49"/>
        <v/>
      </c>
      <c r="J152" s="43" t="str">
        <f>IF(I152="A",$K152,IF(I152="B",$K152-SUM(J$8:J151),IF(I152="C",$K152-SUM(J$8:J151),IF(I152="D",$K152-SUM(J$8:J151),IF(I152="E",1-SUM(J$8:J151)," ")))))</f>
        <v xml:space="preserve"> </v>
      </c>
      <c r="K152" s="1">
        <f>IF(C$4=0,0,(SUM(D$8:D152)/C$4))</f>
        <v>0</v>
      </c>
      <c r="L152" s="9" t="str">
        <f t="shared" si="50"/>
        <v xml:space="preserve"> </v>
      </c>
      <c r="M152" s="2" t="str">
        <f>IF(U152=2,K152,IF(W152=2,K152-SUM(M$8:M151),IF(X152=2,K152-SUM(M$8:M151),IF(X151=2,1-SUM(M$8:M151)," "))))</f>
        <v xml:space="preserve"> </v>
      </c>
      <c r="N152" s="1" t="str">
        <f t="shared" si="51"/>
        <v xml:space="preserve"> </v>
      </c>
      <c r="P152" s="3" t="str">
        <f>IF(O152="Plus",$K152,IF(O152="Basis",$K152-SUM(P$8:P151),IF(O152="Breedte",$K152-SUM(P$8:P151),IF(O151="Breedte",1-SUM(P$8:P151)," "))))</f>
        <v xml:space="preserve"> </v>
      </c>
      <c r="Q152" s="57" t="str">
        <f t="shared" si="66"/>
        <v/>
      </c>
      <c r="R152" s="179">
        <f t="shared" si="67"/>
        <v>150</v>
      </c>
      <c r="S152" s="12">
        <f t="shared" si="52"/>
        <v>126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58"/>
        <v>126</v>
      </c>
      <c r="AE152" s="18">
        <f t="shared" si="59"/>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0"/>
        <v>1</v>
      </c>
      <c r="AK152" s="12">
        <f t="shared" si="61"/>
        <v>1</v>
      </c>
      <c r="AL152" s="12">
        <f t="shared" si="62"/>
        <v>1</v>
      </c>
      <c r="AM152" s="12">
        <f t="shared" si="63"/>
        <v>1</v>
      </c>
    </row>
    <row r="153" spans="1:39" ht="12" customHeight="1" x14ac:dyDescent="0.25">
      <c r="A153" s="5">
        <f t="shared" si="47"/>
        <v>0</v>
      </c>
      <c r="B153" s="5">
        <f t="shared" si="48"/>
        <v>0</v>
      </c>
      <c r="C153" s="14">
        <f t="shared" si="64"/>
        <v>125</v>
      </c>
      <c r="F153" s="241">
        <f>VLOOKUP(C153,Blad1!$A:$G,7,0)</f>
        <v>149</v>
      </c>
      <c r="G153" s="67" t="str">
        <f t="shared" si="65"/>
        <v/>
      </c>
      <c r="H153" s="4" t="str">
        <f>IF(G153="I",$K153,IF(G153="II",$K153-SUM(H$8:H152),IF(G153="III",$K153-SUM(H$8:H152),IF(G153="IV",$K153-SUM(H$8:H152),IF(G153="V",1-SUM(H$8:H152)," ")))))</f>
        <v xml:space="preserve"> </v>
      </c>
      <c r="I153" s="68" t="str">
        <f t="shared" si="49"/>
        <v/>
      </c>
      <c r="J153" s="43" t="str">
        <f>IF(I153="A",$K153,IF(I153="B",$K153-SUM(J$8:J152),IF(I153="C",$K153-SUM(J$8:J152),IF(I153="D",$K153-SUM(J$8:J152),IF(I153="E",1-SUM(J$8:J152)," ")))))</f>
        <v xml:space="preserve"> </v>
      </c>
      <c r="K153" s="1">
        <f>IF(C$4=0,0,(SUM(D$8:D153)/C$4))</f>
        <v>0</v>
      </c>
      <c r="L153" s="9" t="str">
        <f t="shared" si="50"/>
        <v xml:space="preserve"> </v>
      </c>
      <c r="M153" s="2" t="str">
        <f>IF(U153=2,K153,IF(W153=2,K153-SUM(M$8:M152),IF(X153=2,K153-SUM(M$8:M152),IF(X152=2,1-SUM(M$8:M152)," "))))</f>
        <v xml:space="preserve"> </v>
      </c>
      <c r="N153" s="1" t="str">
        <f t="shared" si="51"/>
        <v xml:space="preserve"> </v>
      </c>
      <c r="P153" s="3" t="str">
        <f>IF(O153="Plus",$K153,IF(O153="Basis",$K153-SUM(P$8:P152),IF(O153="Breedte",$K153-SUM(P$8:P152),IF(O152="Breedte",1-SUM(P$8:P152)," "))))</f>
        <v xml:space="preserve"> </v>
      </c>
      <c r="Q153" s="57" t="str">
        <f t="shared" si="66"/>
        <v/>
      </c>
      <c r="R153" s="179">
        <f t="shared" si="67"/>
        <v>149</v>
      </c>
      <c r="S153" s="12">
        <f t="shared" si="52"/>
        <v>125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58"/>
        <v>125</v>
      </c>
      <c r="AE153" s="18">
        <f t="shared" si="59"/>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0"/>
        <v>1</v>
      </c>
      <c r="AK153" s="12">
        <f t="shared" si="61"/>
        <v>1</v>
      </c>
      <c r="AL153" s="12">
        <f t="shared" si="62"/>
        <v>1</v>
      </c>
      <c r="AM153" s="12">
        <f t="shared" si="63"/>
        <v>1</v>
      </c>
    </row>
    <row r="154" spans="1:39" ht="12" customHeight="1" x14ac:dyDescent="0.25">
      <c r="A154" s="5">
        <f t="shared" si="47"/>
        <v>0</v>
      </c>
      <c r="B154" s="5">
        <f t="shared" si="48"/>
        <v>0</v>
      </c>
      <c r="C154" s="14">
        <f t="shared" si="64"/>
        <v>124</v>
      </c>
      <c r="F154" s="241">
        <f>VLOOKUP(C154,Blad1!$A:$G,7,0)</f>
        <v>149</v>
      </c>
      <c r="G154" s="67" t="str">
        <f t="shared" si="65"/>
        <v/>
      </c>
      <c r="H154" s="4" t="str">
        <f>IF(G154="I",$K154,IF(G154="II",$K154-SUM(H$8:H153),IF(G154="III",$K154-SUM(H$8:H153),IF(G154="IV",$K154-SUM(H$8:H153),IF(G154="V",1-SUM(H$8:H153)," ")))))</f>
        <v xml:space="preserve"> </v>
      </c>
      <c r="I154" s="68" t="str">
        <f t="shared" si="49"/>
        <v/>
      </c>
      <c r="J154" s="43" t="str">
        <f>IF(I154="A",$K154,IF(I154="B",$K154-SUM(J$8:J153),IF(I154="C",$K154-SUM(J$8:J153),IF(I154="D",$K154-SUM(J$8:J153),IF(I154="E",1-SUM(J$8:J153)," ")))))</f>
        <v xml:space="preserve"> </v>
      </c>
      <c r="K154" s="1">
        <f>IF(C$4=0,0,(SUM(D$8:D154)/C$4))</f>
        <v>0</v>
      </c>
      <c r="L154" s="9" t="str">
        <f t="shared" si="50"/>
        <v xml:space="preserve"> </v>
      </c>
      <c r="M154" s="2" t="str">
        <f>IF(U154=2,K154,IF(W154=2,K154-SUM(M$8:M153),IF(X154=2,K154-SUM(M$8:M153),IF(X153=2,1-SUM(M$8:M153)," "))))</f>
        <v xml:space="preserve"> </v>
      </c>
      <c r="N154" s="1" t="str">
        <f t="shared" si="51"/>
        <v xml:space="preserve"> </v>
      </c>
      <c r="P154" s="3" t="str">
        <f>IF(O154="Plus",$K154,IF(O154="Basis",$K154-SUM(P$8:P153),IF(O154="Breedte",$K154-SUM(P$8:P153),IF(O153="Breedte",1-SUM(P$8:P153)," "))))</f>
        <v xml:space="preserve"> </v>
      </c>
      <c r="Q154" s="57" t="str">
        <f t="shared" si="66"/>
        <v/>
      </c>
      <c r="R154" s="179">
        <f t="shared" si="67"/>
        <v>149</v>
      </c>
      <c r="S154" s="12">
        <f t="shared" si="52"/>
        <v>124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58"/>
        <v>124</v>
      </c>
      <c r="AE154" s="18">
        <f t="shared" si="59"/>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0"/>
        <v>1</v>
      </c>
      <c r="AK154" s="12">
        <f t="shared" si="61"/>
        <v>1</v>
      </c>
      <c r="AL154" s="12">
        <f t="shared" si="62"/>
        <v>1</v>
      </c>
      <c r="AM154" s="12">
        <f t="shared" si="63"/>
        <v>1</v>
      </c>
    </row>
    <row r="155" spans="1:39" ht="12" customHeight="1" x14ac:dyDescent="0.25">
      <c r="A155" s="5">
        <f t="shared" si="47"/>
        <v>0</v>
      </c>
      <c r="B155" s="5">
        <f t="shared" si="48"/>
        <v>0</v>
      </c>
      <c r="C155" s="14">
        <f t="shared" si="64"/>
        <v>123</v>
      </c>
      <c r="F155" s="241">
        <f>VLOOKUP(C155,Blad1!$A:$G,7,0)</f>
        <v>148</v>
      </c>
      <c r="G155" s="67" t="str">
        <f t="shared" si="65"/>
        <v/>
      </c>
      <c r="H155" s="4" t="str">
        <f>IF(G155="I",$K155,IF(G155="II",$K155-SUM(H$8:H154),IF(G155="III",$K155-SUM(H$8:H154),IF(G155="IV",$K155-SUM(H$8:H154),IF(G155="V",1-SUM(H$8:H154)," ")))))</f>
        <v xml:space="preserve"> </v>
      </c>
      <c r="I155" s="68" t="str">
        <f t="shared" si="49"/>
        <v/>
      </c>
      <c r="J155" s="43" t="str">
        <f>IF(I155="A",$K155,IF(I155="B",$K155-SUM(J$8:J154),IF(I155="C",$K155-SUM(J$8:J154),IF(I155="D",$K155-SUM(J$8:J154),IF(I155="E",1-SUM(J$8:J154)," ")))))</f>
        <v xml:space="preserve"> </v>
      </c>
      <c r="K155" s="1">
        <f>IF(C$4=0,0,(SUM(D$8:D155)/C$4))</f>
        <v>0</v>
      </c>
      <c r="L155" s="9" t="str">
        <f t="shared" si="50"/>
        <v xml:space="preserve"> </v>
      </c>
      <c r="M155" s="2" t="str">
        <f>IF(U155=2,K155,IF(W155=2,K155-SUM(M$8:M154),IF(X155=2,K155-SUM(M$8:M154),IF(X154=2,1-SUM(M$8:M154)," "))))</f>
        <v xml:space="preserve"> </v>
      </c>
      <c r="N155" s="1" t="str">
        <f t="shared" si="51"/>
        <v xml:space="preserve"> </v>
      </c>
      <c r="P155" s="3" t="str">
        <f>IF(O155="Plus",$K155,IF(O155="Basis",$K155-SUM(P$8:P154),IF(O155="Breedte",$K155-SUM(P$8:P154),IF(O154="Breedte",1-SUM(P$8:P154)," "))))</f>
        <v xml:space="preserve"> </v>
      </c>
      <c r="Q155" s="57" t="str">
        <f t="shared" si="66"/>
        <v/>
      </c>
      <c r="R155" s="179">
        <f t="shared" si="67"/>
        <v>148</v>
      </c>
      <c r="S155" s="12">
        <f t="shared" si="52"/>
        <v>123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58"/>
        <v>123</v>
      </c>
      <c r="AE155" s="18">
        <f t="shared" si="59"/>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0"/>
        <v>1</v>
      </c>
      <c r="AK155" s="12">
        <f t="shared" si="61"/>
        <v>1</v>
      </c>
      <c r="AL155" s="12">
        <f t="shared" si="62"/>
        <v>1</v>
      </c>
      <c r="AM155" s="12">
        <f t="shared" si="63"/>
        <v>1</v>
      </c>
    </row>
    <row r="156" spans="1:39" ht="12" customHeight="1" x14ac:dyDescent="0.25">
      <c r="A156" s="5">
        <f t="shared" si="47"/>
        <v>0</v>
      </c>
      <c r="B156" s="5">
        <f t="shared" si="48"/>
        <v>0</v>
      </c>
      <c r="C156" s="14">
        <f t="shared" si="64"/>
        <v>122</v>
      </c>
      <c r="F156" s="241">
        <f>VLOOKUP(C156,Blad1!$A:$G,7,0)</f>
        <v>148</v>
      </c>
      <c r="G156" s="67" t="str">
        <f t="shared" si="65"/>
        <v/>
      </c>
      <c r="H156" s="4" t="str">
        <f>IF(G156="I",$K156,IF(G156="II",$K156-SUM(H$8:H155),IF(G156="III",$K156-SUM(H$8:H155),IF(G156="IV",$K156-SUM(H$8:H155),IF(G156="V",1-SUM(H$8:H155)," ")))))</f>
        <v xml:space="preserve"> </v>
      </c>
      <c r="I156" s="68" t="str">
        <f t="shared" si="49"/>
        <v/>
      </c>
      <c r="J156" s="43" t="str">
        <f>IF(I156="A",$K156,IF(I156="B",$K156-SUM(J$8:J155),IF(I156="C",$K156-SUM(J$8:J155),IF(I156="D",$K156-SUM(J$8:J155),IF(I156="E",1-SUM(J$8:J155)," ")))))</f>
        <v xml:space="preserve"> </v>
      </c>
      <c r="K156" s="1">
        <f>IF(C$4=0,0,(SUM(D$8:D156)/C$4))</f>
        <v>0</v>
      </c>
      <c r="L156" s="9" t="str">
        <f t="shared" si="50"/>
        <v xml:space="preserve"> </v>
      </c>
      <c r="M156" s="2" t="str">
        <f>IF(U156=2,K156,IF(W156=2,K156-SUM(M$8:M155),IF(X156=2,K156-SUM(M$8:M155),IF(X155=2,1-SUM(M$8:M155)," "))))</f>
        <v xml:space="preserve"> </v>
      </c>
      <c r="N156" s="1" t="str">
        <f t="shared" si="51"/>
        <v xml:space="preserve"> </v>
      </c>
      <c r="P156" s="3" t="str">
        <f>IF(O156="Plus",$K156,IF(O156="Basis",$K156-SUM(P$8:P155),IF(O156="Breedte",$K156-SUM(P$8:P155),IF(O155="Breedte",1-SUM(P$8:P155)," "))))</f>
        <v xml:space="preserve"> </v>
      </c>
      <c r="Q156" s="57" t="str">
        <f t="shared" si="66"/>
        <v/>
      </c>
      <c r="R156" s="179">
        <f t="shared" si="67"/>
        <v>148</v>
      </c>
      <c r="S156" s="12">
        <f t="shared" si="52"/>
        <v>122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58"/>
        <v>122</v>
      </c>
      <c r="AE156" s="18">
        <f t="shared" si="59"/>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0"/>
        <v>1</v>
      </c>
      <c r="AK156" s="12">
        <f t="shared" si="61"/>
        <v>1</v>
      </c>
      <c r="AL156" s="12">
        <f t="shared" si="62"/>
        <v>1</v>
      </c>
      <c r="AM156" s="12">
        <f t="shared" si="63"/>
        <v>1</v>
      </c>
    </row>
    <row r="157" spans="1:39" ht="12" customHeight="1" x14ac:dyDescent="0.25">
      <c r="A157" s="5">
        <f t="shared" si="47"/>
        <v>0</v>
      </c>
      <c r="B157" s="5">
        <f t="shared" si="48"/>
        <v>0</v>
      </c>
      <c r="C157" s="14">
        <f t="shared" si="64"/>
        <v>121</v>
      </c>
      <c r="F157" s="241">
        <f>VLOOKUP(C157,Blad1!$A:$G,7,0)</f>
        <v>147</v>
      </c>
      <c r="G157" s="67" t="str">
        <f t="shared" si="65"/>
        <v/>
      </c>
      <c r="H157" s="4" t="str">
        <f>IF(G157="I",$K157,IF(G157="II",$K157-SUM(H$8:H156),IF(G157="III",$K157-SUM(H$8:H156),IF(G157="IV",$K157-SUM(H$8:H156),IF(G157="V",1-SUM(H$8:H156)," ")))))</f>
        <v xml:space="preserve"> </v>
      </c>
      <c r="I157" s="68" t="str">
        <f t="shared" si="49"/>
        <v/>
      </c>
      <c r="J157" s="43" t="str">
        <f>IF(I157="A",$K157,IF(I157="B",$K157-SUM(J$8:J156),IF(I157="C",$K157-SUM(J$8:J156),IF(I157="D",$K157-SUM(J$8:J156),IF(I157="E",1-SUM(J$8:J156)," ")))))</f>
        <v xml:space="preserve"> </v>
      </c>
      <c r="K157" s="1">
        <f>IF(C$4=0,0,(SUM(D$8:D157)/C$4))</f>
        <v>0</v>
      </c>
      <c r="L157" s="9" t="str">
        <f t="shared" si="50"/>
        <v xml:space="preserve"> </v>
      </c>
      <c r="M157" s="2" t="str">
        <f>IF(U157=2,K157,IF(W157=2,K157-SUM(M$8:M156),IF(X157=2,K157-SUM(M$8:M156),IF(X156=2,1-SUM(M$8:M156)," "))))</f>
        <v xml:space="preserve"> </v>
      </c>
      <c r="N157" s="1" t="str">
        <f t="shared" si="51"/>
        <v xml:space="preserve"> </v>
      </c>
      <c r="P157" s="3" t="str">
        <f>IF(O157="Plus",$K157,IF(O157="Basis",$K157-SUM(P$8:P156),IF(O157="Breedte",$K157-SUM(P$8:P156),IF(O156="Breedte",1-SUM(P$8:P156)," "))))</f>
        <v xml:space="preserve"> </v>
      </c>
      <c r="Q157" s="57" t="str">
        <f t="shared" si="66"/>
        <v/>
      </c>
      <c r="R157" s="179">
        <f t="shared" si="67"/>
        <v>147</v>
      </c>
      <c r="S157" s="12">
        <f t="shared" si="52"/>
        <v>121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58"/>
        <v>121</v>
      </c>
      <c r="AE157" s="18">
        <f t="shared" si="59"/>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0"/>
        <v>1</v>
      </c>
      <c r="AK157" s="12">
        <f t="shared" si="61"/>
        <v>1</v>
      </c>
      <c r="AL157" s="12">
        <f t="shared" si="62"/>
        <v>1</v>
      </c>
      <c r="AM157" s="12">
        <f t="shared" si="63"/>
        <v>1</v>
      </c>
    </row>
    <row r="158" spans="1:39" ht="12" customHeight="1" x14ac:dyDescent="0.25">
      <c r="A158" s="5">
        <f t="shared" si="47"/>
        <v>0</v>
      </c>
      <c r="B158" s="5">
        <f t="shared" si="48"/>
        <v>0</v>
      </c>
      <c r="C158" s="14">
        <f t="shared" si="64"/>
        <v>120</v>
      </c>
      <c r="F158" s="241">
        <f>VLOOKUP(C158,Blad1!$A:$G,7,0)</f>
        <v>147</v>
      </c>
      <c r="G158" s="67" t="str">
        <f t="shared" si="65"/>
        <v/>
      </c>
      <c r="H158" s="4" t="str">
        <f>IF(G158="I",$K158,IF(G158="II",$K158-SUM(H$8:H157),IF(G158="III",$K158-SUM(H$8:H157),IF(G158="IV",$K158-SUM(H$8:H157),IF(G158="V",1-SUM(H$8:H157)," ")))))</f>
        <v xml:space="preserve"> </v>
      </c>
      <c r="I158" s="68" t="str">
        <f t="shared" si="49"/>
        <v/>
      </c>
      <c r="J158" s="43" t="str">
        <f>IF(I158="A",$K158,IF(I158="B",$K158-SUM(J$8:J157),IF(I158="C",$K158-SUM(J$8:J157),IF(I158="D",$K158-SUM(J$8:J157),IF(I158="E",1-SUM(J$8:J157)," ")))))</f>
        <v xml:space="preserve"> </v>
      </c>
      <c r="K158" s="1">
        <f>IF(C$4=0,0,(SUM(D$8:D158)/C$4))</f>
        <v>0</v>
      </c>
      <c r="L158" s="9" t="str">
        <f t="shared" si="50"/>
        <v xml:space="preserve"> </v>
      </c>
      <c r="M158" s="2" t="str">
        <f>IF(U158=2,K158,IF(W158=2,K158-SUM(M$8:M157),IF(X158=2,K158-SUM(M$8:M157),IF(X157=2,1-SUM(M$8:M157)," "))))</f>
        <v xml:space="preserve"> </v>
      </c>
      <c r="N158" s="1" t="str">
        <f t="shared" si="51"/>
        <v xml:space="preserve"> </v>
      </c>
      <c r="P158" s="3" t="str">
        <f>IF(O158="Plus",$K158,IF(O158="Basis",$K158-SUM(P$8:P157),IF(O158="Breedte",$K158-SUM(P$8:P157),IF(O157="Breedte",1-SUM(P$8:P157)," "))))</f>
        <v xml:space="preserve"> </v>
      </c>
      <c r="Q158" s="57" t="str">
        <f t="shared" si="66"/>
        <v/>
      </c>
      <c r="R158" s="179">
        <f t="shared" si="67"/>
        <v>147</v>
      </c>
      <c r="S158" s="12">
        <f t="shared" si="52"/>
        <v>120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58"/>
        <v>120</v>
      </c>
      <c r="AE158" s="18">
        <f t="shared" si="59"/>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0"/>
        <v>1</v>
      </c>
      <c r="AK158" s="12">
        <f t="shared" si="61"/>
        <v>1</v>
      </c>
      <c r="AL158" s="12">
        <f t="shared" si="62"/>
        <v>1</v>
      </c>
      <c r="AM158" s="12">
        <f t="shared" si="63"/>
        <v>1</v>
      </c>
    </row>
    <row r="159" spans="1:39" ht="12" customHeight="1" x14ac:dyDescent="0.25">
      <c r="A159" s="5">
        <f t="shared" si="47"/>
        <v>0</v>
      </c>
      <c r="B159" s="5">
        <f t="shared" si="48"/>
        <v>0</v>
      </c>
      <c r="C159" s="14">
        <f t="shared" si="64"/>
        <v>119</v>
      </c>
      <c r="F159" s="241">
        <f>VLOOKUP(C159,Blad1!$A:$G,7,0)</f>
        <v>146</v>
      </c>
      <c r="G159" s="67" t="str">
        <f t="shared" si="65"/>
        <v/>
      </c>
      <c r="H159" s="4" t="str">
        <f>IF(G159="I",$K159,IF(G159="II",$K159-SUM(H$8:H158),IF(G159="III",$K159-SUM(H$8:H158),IF(G159="IV",$K159-SUM(H$8:H158),IF(G159="V",1-SUM(H$8:H158)," ")))))</f>
        <v xml:space="preserve"> </v>
      </c>
      <c r="I159" s="68" t="str">
        <f t="shared" si="49"/>
        <v/>
      </c>
      <c r="J159" s="43" t="str">
        <f>IF(I159="A",$K159,IF(I159="B",$K159-SUM(J$8:J158),IF(I159="C",$K159-SUM(J$8:J158),IF(I159="D",$K159-SUM(J$8:J158),IF(I159="E",1-SUM(J$8:J158)," ")))))</f>
        <v xml:space="preserve"> </v>
      </c>
      <c r="K159" s="1">
        <f>IF(C$4=0,0,(SUM(D$8:D159)/C$4))</f>
        <v>0</v>
      </c>
      <c r="L159" s="9" t="str">
        <f t="shared" si="50"/>
        <v xml:space="preserve"> </v>
      </c>
      <c r="M159" s="2" t="str">
        <f>IF(U159=2,K159,IF(W159=2,K159-SUM(M$8:M158),IF(X159=2,K159-SUM(M$8:M158),IF(X158=2,1-SUM(M$8:M158)," "))))</f>
        <v xml:space="preserve"> </v>
      </c>
      <c r="N159" s="1" t="str">
        <f t="shared" si="51"/>
        <v xml:space="preserve"> </v>
      </c>
      <c r="P159" s="3" t="str">
        <f>IF(O159="Plus",$K159,IF(O159="Basis",$K159-SUM(P$8:P158),IF(O159="Breedte",$K159-SUM(P$8:P158),IF(O158="Breedte",1-SUM(P$8:P158)," "))))</f>
        <v xml:space="preserve"> </v>
      </c>
      <c r="Q159" s="57" t="str">
        <f t="shared" si="66"/>
        <v/>
      </c>
      <c r="R159" s="179">
        <f t="shared" si="67"/>
        <v>146</v>
      </c>
      <c r="S159" s="12">
        <f t="shared" si="52"/>
        <v>119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58"/>
        <v>119</v>
      </c>
      <c r="AE159" s="18">
        <f t="shared" si="59"/>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0"/>
        <v>1</v>
      </c>
      <c r="AK159" s="12">
        <f t="shared" si="61"/>
        <v>1</v>
      </c>
      <c r="AL159" s="12">
        <f t="shared" si="62"/>
        <v>1</v>
      </c>
      <c r="AM159" s="12">
        <f t="shared" si="63"/>
        <v>1</v>
      </c>
    </row>
    <row r="160" spans="1:39" ht="12" customHeight="1" x14ac:dyDescent="0.25">
      <c r="A160" s="5">
        <f t="shared" si="47"/>
        <v>0</v>
      </c>
      <c r="B160" s="5">
        <f t="shared" si="48"/>
        <v>0</v>
      </c>
      <c r="C160" s="14">
        <f t="shared" si="64"/>
        <v>118</v>
      </c>
      <c r="F160" s="241">
        <f>VLOOKUP(C160,Blad1!$A:$G,7,0)</f>
        <v>146</v>
      </c>
      <c r="G160" s="67" t="str">
        <f t="shared" si="65"/>
        <v/>
      </c>
      <c r="H160" s="4" t="str">
        <f>IF(G160="I",$K160,IF(G160="II",$K160-SUM(H$8:H159),IF(G160="III",$K160-SUM(H$8:H159),IF(G160="IV",$K160-SUM(H$8:H159),IF(G160="V",1-SUM(H$8:H159)," ")))))</f>
        <v xml:space="preserve"> </v>
      </c>
      <c r="I160" s="68" t="str">
        <f t="shared" si="49"/>
        <v/>
      </c>
      <c r="J160" s="43" t="str">
        <f>IF(I160="A",$K160,IF(I160="B",$K160-SUM(J$8:J159),IF(I160="C",$K160-SUM(J$8:J159),IF(I160="D",$K160-SUM(J$8:J159),IF(I160="E",1-SUM(J$8:J159)," ")))))</f>
        <v xml:space="preserve"> </v>
      </c>
      <c r="K160" s="1">
        <f>IF(C$4=0,0,(SUM(D$8:D160)/C$4))</f>
        <v>0</v>
      </c>
      <c r="L160" s="9" t="str">
        <f t="shared" si="50"/>
        <v xml:space="preserve"> </v>
      </c>
      <c r="M160" s="2" t="str">
        <f>IF(U160=2,K160,IF(W160=2,K160-SUM(M$8:M159),IF(X160=2,K160-SUM(M$8:M159),IF(X159=2,1-SUM(M$8:M159)," "))))</f>
        <v xml:space="preserve"> </v>
      </c>
      <c r="N160" s="1" t="str">
        <f t="shared" si="51"/>
        <v xml:space="preserve"> </v>
      </c>
      <c r="P160" s="3" t="str">
        <f>IF(O160="Plus",$K160,IF(O160="Basis",$K160-SUM(P$8:P159),IF(O160="Breedte",$K160-SUM(P$8:P159),IF(O159="Breedte",1-SUM(P$8:P159)," "))))</f>
        <v xml:space="preserve"> </v>
      </c>
      <c r="Q160" s="57" t="str">
        <f t="shared" si="66"/>
        <v/>
      </c>
      <c r="R160" s="179">
        <f t="shared" si="67"/>
        <v>146</v>
      </c>
      <c r="S160" s="12">
        <f t="shared" si="52"/>
        <v>118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58"/>
        <v>118</v>
      </c>
      <c r="AE160" s="18">
        <f t="shared" si="59"/>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0"/>
        <v>1</v>
      </c>
      <c r="AK160" s="12">
        <f t="shared" si="61"/>
        <v>1</v>
      </c>
      <c r="AL160" s="12">
        <f t="shared" si="62"/>
        <v>1</v>
      </c>
      <c r="AM160" s="12">
        <f t="shared" si="63"/>
        <v>1</v>
      </c>
    </row>
    <row r="161" spans="1:39" ht="12" customHeight="1" x14ac:dyDescent="0.25">
      <c r="A161" s="5">
        <f t="shared" si="47"/>
        <v>0</v>
      </c>
      <c r="B161" s="5">
        <f t="shared" si="48"/>
        <v>0</v>
      </c>
      <c r="C161" s="14">
        <f t="shared" si="64"/>
        <v>117</v>
      </c>
      <c r="F161" s="241">
        <f>VLOOKUP(C161,Blad1!$A:$G,7,0)</f>
        <v>145</v>
      </c>
      <c r="G161" s="67" t="str">
        <f t="shared" si="65"/>
        <v/>
      </c>
      <c r="H161" s="4" t="str">
        <f>IF(G161="I",$K161,IF(G161="II",$K161-SUM(H$8:H160),IF(G161="III",$K161-SUM(H$8:H160),IF(G161="IV",$K161-SUM(H$8:H160),IF(G161="V",1-SUM(H$8:H160)," ")))))</f>
        <v xml:space="preserve"> </v>
      </c>
      <c r="I161" s="68" t="str">
        <f t="shared" si="49"/>
        <v/>
      </c>
      <c r="J161" s="43" t="str">
        <f>IF(I161="A",$K161,IF(I161="B",$K161-SUM(J$8:J160),IF(I161="C",$K161-SUM(J$8:J160),IF(I161="D",$K161-SUM(J$8:J160),IF(I161="E",1-SUM(J$8:J160)," ")))))</f>
        <v xml:space="preserve"> </v>
      </c>
      <c r="K161" s="1">
        <f>IF(C$4=0,0,(SUM(D$8:D161)/C$4))</f>
        <v>0</v>
      </c>
      <c r="L161" s="9" t="str">
        <f t="shared" si="50"/>
        <v xml:space="preserve"> </v>
      </c>
      <c r="M161" s="2" t="str">
        <f>IF(U161=2,K161,IF(W161=2,K161-SUM(M$8:M160),IF(X161=2,K161-SUM(M$8:M160),IF(X160=2,1-SUM(M$8:M160)," "))))</f>
        <v xml:space="preserve"> </v>
      </c>
      <c r="N161" s="1" t="str">
        <f t="shared" si="51"/>
        <v xml:space="preserve"> </v>
      </c>
      <c r="P161" s="3" t="str">
        <f>IF(O161="Plus",$K161,IF(O161="Basis",$K161-SUM(P$8:P160),IF(O161="Breedte",$K161-SUM(P$8:P160),IF(O160="Breedte",1-SUM(P$8:P160)," "))))</f>
        <v xml:space="preserve"> </v>
      </c>
      <c r="Q161" s="57" t="str">
        <f t="shared" si="66"/>
        <v/>
      </c>
      <c r="R161" s="179">
        <f t="shared" si="67"/>
        <v>145</v>
      </c>
      <c r="S161" s="12">
        <f t="shared" si="52"/>
        <v>117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58"/>
        <v>117</v>
      </c>
      <c r="AE161" s="18">
        <f t="shared" si="59"/>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0"/>
        <v>1</v>
      </c>
      <c r="AK161" s="12">
        <f t="shared" si="61"/>
        <v>1</v>
      </c>
      <c r="AL161" s="12">
        <f t="shared" si="62"/>
        <v>1</v>
      </c>
      <c r="AM161" s="12">
        <f t="shared" si="63"/>
        <v>1</v>
      </c>
    </row>
    <row r="162" spans="1:39" ht="12" customHeight="1" x14ac:dyDescent="0.25">
      <c r="A162" s="5">
        <f t="shared" si="47"/>
        <v>0</v>
      </c>
      <c r="B162" s="5">
        <f t="shared" si="48"/>
        <v>0</v>
      </c>
      <c r="C162" s="14">
        <f t="shared" si="64"/>
        <v>116</v>
      </c>
      <c r="F162" s="241">
        <f>VLOOKUP(C162,Blad1!$A:$G,7,0)</f>
        <v>144</v>
      </c>
      <c r="G162" s="67" t="str">
        <f t="shared" si="65"/>
        <v/>
      </c>
      <c r="H162" s="4" t="str">
        <f>IF(G162="I",$K162,IF(G162="II",$K162-SUM(H$8:H161),IF(G162="III",$K162-SUM(H$8:H161),IF(G162="IV",$K162-SUM(H$8:H161),IF(G162="V",1-SUM(H$8:H161)," ")))))</f>
        <v xml:space="preserve"> </v>
      </c>
      <c r="I162" s="68" t="str">
        <f t="shared" si="49"/>
        <v/>
      </c>
      <c r="J162" s="43" t="str">
        <f>IF(I162="A",$K162,IF(I162="B",$K162-SUM(J$8:J161),IF(I162="C",$K162-SUM(J$8:J161),IF(I162="D",$K162-SUM(J$8:J161),IF(I162="E",1-SUM(J$8:J161)," ")))))</f>
        <v xml:space="preserve"> </v>
      </c>
      <c r="K162" s="1">
        <f>IF(C$4=0,0,(SUM(D$8:D162)/C$4))</f>
        <v>0</v>
      </c>
      <c r="L162" s="9" t="str">
        <f t="shared" si="50"/>
        <v xml:space="preserve"> </v>
      </c>
      <c r="M162" s="2" t="str">
        <f>IF(U162=2,K162,IF(W162=2,K162-SUM(M$8:M161),IF(X162=2,K162-SUM(M$8:M161),IF(X161=2,1-SUM(M$8:M161)," "))))</f>
        <v xml:space="preserve"> </v>
      </c>
      <c r="N162" s="1" t="str">
        <f t="shared" si="51"/>
        <v xml:space="preserve"> </v>
      </c>
      <c r="P162" s="3" t="str">
        <f>IF(O162="Plus",$K162,IF(O162="Basis",$K162-SUM(P$8:P161),IF(O162="Breedte",$K162-SUM(P$8:P161),IF(O161="Breedte",1-SUM(P$8:P161)," "))))</f>
        <v xml:space="preserve"> </v>
      </c>
      <c r="Q162" s="57" t="str">
        <f t="shared" si="66"/>
        <v/>
      </c>
      <c r="R162" s="179">
        <f t="shared" si="67"/>
        <v>144</v>
      </c>
      <c r="S162" s="12">
        <f t="shared" si="52"/>
        <v>116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58"/>
        <v>116</v>
      </c>
      <c r="AE162" s="18">
        <f t="shared" si="59"/>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0"/>
        <v>1</v>
      </c>
      <c r="AK162" s="12">
        <f t="shared" si="61"/>
        <v>1</v>
      </c>
      <c r="AL162" s="12">
        <f t="shared" si="62"/>
        <v>1</v>
      </c>
      <c r="AM162" s="12">
        <f t="shared" si="63"/>
        <v>1</v>
      </c>
    </row>
    <row r="163" spans="1:39" ht="12" customHeight="1" x14ac:dyDescent="0.25">
      <c r="A163" s="5">
        <f t="shared" si="47"/>
        <v>0</v>
      </c>
      <c r="B163" s="5">
        <f t="shared" si="48"/>
        <v>0</v>
      </c>
      <c r="C163" s="14">
        <f t="shared" si="64"/>
        <v>115</v>
      </c>
      <c r="F163" s="241">
        <f>VLOOKUP(C163,Blad1!$A:$G,7,0)</f>
        <v>144</v>
      </c>
      <c r="G163" s="67" t="str">
        <f t="shared" si="65"/>
        <v/>
      </c>
      <c r="H163" s="4" t="str">
        <f>IF(G163="I",$K163,IF(G163="II",$K163-SUM(H$8:H162),IF(G163="III",$K163-SUM(H$8:H162),IF(G163="IV",$K163-SUM(H$8:H162),IF(G163="V",1-SUM(H$8:H162)," ")))))</f>
        <v xml:space="preserve"> </v>
      </c>
      <c r="I163" s="68" t="str">
        <f t="shared" si="49"/>
        <v/>
      </c>
      <c r="J163" s="43" t="str">
        <f>IF(I163="A",$K163,IF(I163="B",$K163-SUM(J$8:J162),IF(I163="C",$K163-SUM(J$8:J162),IF(I163="D",$K163-SUM(J$8:J162),IF(I163="E",1-SUM(J$8:J162)," ")))))</f>
        <v xml:space="preserve"> </v>
      </c>
      <c r="K163" s="1">
        <f>IF(C$4=0,0,(SUM(D$8:D163)/C$4))</f>
        <v>0</v>
      </c>
      <c r="L163" s="9" t="str">
        <f t="shared" si="50"/>
        <v xml:space="preserve"> </v>
      </c>
      <c r="M163" s="2" t="str">
        <f>IF(U163=2,K163,IF(W163=2,K163-SUM(M$8:M162),IF(X163=2,K163-SUM(M$8:M162),IF(X162=2,1-SUM(M$8:M162)," "))))</f>
        <v xml:space="preserve"> </v>
      </c>
      <c r="N163" s="1" t="str">
        <f t="shared" si="51"/>
        <v xml:space="preserve"> </v>
      </c>
      <c r="P163" s="3" t="str">
        <f>IF(O163="Plus",$K163,IF(O163="Basis",$K163-SUM(P$8:P162),IF(O163="Breedte",$K163-SUM(P$8:P162),IF(O162="Breedte",1-SUM(P$8:P162)," "))))</f>
        <v xml:space="preserve"> </v>
      </c>
      <c r="Q163" s="57" t="str">
        <f t="shared" si="66"/>
        <v/>
      </c>
      <c r="R163" s="179">
        <f t="shared" si="67"/>
        <v>144</v>
      </c>
      <c r="S163" s="12">
        <f t="shared" si="52"/>
        <v>115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58"/>
        <v>115</v>
      </c>
      <c r="AE163" s="18">
        <f t="shared" si="59"/>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0"/>
        <v>1</v>
      </c>
      <c r="AK163" s="12">
        <f t="shared" si="61"/>
        <v>1</v>
      </c>
      <c r="AL163" s="12">
        <f t="shared" si="62"/>
        <v>1</v>
      </c>
      <c r="AM163" s="12">
        <f t="shared" si="63"/>
        <v>1</v>
      </c>
    </row>
    <row r="164" spans="1:39" ht="12" customHeight="1" x14ac:dyDescent="0.25">
      <c r="A164" s="5">
        <f t="shared" si="47"/>
        <v>0</v>
      </c>
      <c r="B164" s="5">
        <f t="shared" si="48"/>
        <v>0</v>
      </c>
      <c r="C164" s="14">
        <f t="shared" si="64"/>
        <v>114</v>
      </c>
      <c r="F164" s="241">
        <f>VLOOKUP(C164,Blad1!$A:$G,7,0)</f>
        <v>143</v>
      </c>
      <c r="G164" s="67" t="str">
        <f t="shared" si="65"/>
        <v/>
      </c>
      <c r="H164" s="4" t="str">
        <f>IF(G164="I",$K164,IF(G164="II",$K164-SUM(H$8:H163),IF(G164="III",$K164-SUM(H$8:H163),IF(G164="IV",$K164-SUM(H$8:H163),IF(G164="V",1-SUM(H$8:H163)," ")))))</f>
        <v xml:space="preserve"> </v>
      </c>
      <c r="I164" s="68" t="str">
        <f t="shared" si="49"/>
        <v/>
      </c>
      <c r="J164" s="43" t="str">
        <f>IF(I164="A",$K164,IF(I164="B",$K164-SUM(J$8:J163),IF(I164="C",$K164-SUM(J$8:J163),IF(I164="D",$K164-SUM(J$8:J163),IF(I164="E",1-SUM(J$8:J163)," ")))))</f>
        <v xml:space="preserve"> </v>
      </c>
      <c r="K164" s="1">
        <f>IF(C$4=0,0,(SUM(D$8:D164)/C$4))</f>
        <v>0</v>
      </c>
      <c r="L164" s="9" t="str">
        <f t="shared" si="50"/>
        <v xml:space="preserve"> </v>
      </c>
      <c r="M164" s="2" t="str">
        <f>IF(U164=2,K164,IF(W164=2,K164-SUM(M$8:M163),IF(X164=2,K164-SUM(M$8:M163),IF(X163=2,1-SUM(M$8:M163)," "))))</f>
        <v xml:space="preserve"> </v>
      </c>
      <c r="N164" s="1" t="str">
        <f t="shared" si="51"/>
        <v xml:space="preserve"> </v>
      </c>
      <c r="P164" s="3" t="str">
        <f>IF(O164="Plus",$K164,IF(O164="Basis",$K164-SUM(P$8:P163),IF(O164="Breedte",$K164-SUM(P$8:P163),IF(O163="Breedte",1-SUM(P$8:P163)," "))))</f>
        <v xml:space="preserve"> </v>
      </c>
      <c r="Q164" s="57" t="str">
        <f t="shared" si="66"/>
        <v/>
      </c>
      <c r="R164" s="179">
        <f t="shared" si="67"/>
        <v>143</v>
      </c>
      <c r="S164" s="12">
        <f t="shared" si="52"/>
        <v>114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58"/>
        <v>114</v>
      </c>
      <c r="AE164" s="18">
        <f t="shared" si="59"/>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0"/>
        <v>1</v>
      </c>
      <c r="AK164" s="12">
        <f t="shared" si="61"/>
        <v>1</v>
      </c>
      <c r="AL164" s="12">
        <f t="shared" si="62"/>
        <v>1</v>
      </c>
      <c r="AM164" s="12">
        <f t="shared" si="63"/>
        <v>1</v>
      </c>
    </row>
    <row r="165" spans="1:39" ht="12" customHeight="1" x14ac:dyDescent="0.25">
      <c r="A165" s="5">
        <f t="shared" si="47"/>
        <v>0</v>
      </c>
      <c r="B165" s="5">
        <f t="shared" si="48"/>
        <v>0</v>
      </c>
      <c r="C165" s="14">
        <f t="shared" si="64"/>
        <v>113</v>
      </c>
      <c r="F165" s="241">
        <f>VLOOKUP(C165,Blad1!$A:$G,7,0)</f>
        <v>143</v>
      </c>
      <c r="G165" s="67" t="str">
        <f t="shared" si="65"/>
        <v/>
      </c>
      <c r="H165" s="4" t="str">
        <f>IF(G165="I",$K165,IF(G165="II",$K165-SUM(H$8:H164),IF(G165="III",$K165-SUM(H$8:H164),IF(G165="IV",$K165-SUM(H$8:H164),IF(G165="V",1-SUM(H$8:H164)," ")))))</f>
        <v xml:space="preserve"> </v>
      </c>
      <c r="I165" s="68" t="str">
        <f t="shared" si="49"/>
        <v/>
      </c>
      <c r="J165" s="43" t="str">
        <f>IF(I165="A",$K165,IF(I165="B",$K165-SUM(J$8:J164),IF(I165="C",$K165-SUM(J$8:J164),IF(I165="D",$K165-SUM(J$8:J164),IF(I165="E",1-SUM(J$8:J164)," ")))))</f>
        <v xml:space="preserve"> </v>
      </c>
      <c r="K165" s="1">
        <f>IF(C$4=0,0,(SUM(D$8:D165)/C$4))</f>
        <v>0</v>
      </c>
      <c r="L165" s="9" t="str">
        <f t="shared" si="50"/>
        <v xml:space="preserve"> </v>
      </c>
      <c r="M165" s="2" t="str">
        <f>IF(U165=2,K165,IF(W165=2,K165-SUM(M$8:M164),IF(X165=2,K165-SUM(M$8:M164),IF(X164=2,1-SUM(M$8:M164)," "))))</f>
        <v xml:space="preserve"> </v>
      </c>
      <c r="N165" s="1" t="str">
        <f t="shared" si="51"/>
        <v xml:space="preserve"> </v>
      </c>
      <c r="P165" s="3" t="str">
        <f>IF(O165="Plus",$K165,IF(O165="Basis",$K165-SUM(P$8:P164),IF(O165="Breedte",$K165-SUM(P$8:P164),IF(O164="Breedte",1-SUM(P$8:P164)," "))))</f>
        <v xml:space="preserve"> </v>
      </c>
      <c r="Q165" s="57" t="str">
        <f t="shared" si="66"/>
        <v/>
      </c>
      <c r="R165" s="179">
        <f t="shared" si="67"/>
        <v>143</v>
      </c>
      <c r="S165" s="12">
        <f t="shared" si="52"/>
        <v>113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58"/>
        <v>113</v>
      </c>
      <c r="AE165" s="18">
        <f t="shared" si="59"/>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0"/>
        <v>1</v>
      </c>
      <c r="AK165" s="12">
        <f t="shared" si="61"/>
        <v>1</v>
      </c>
      <c r="AL165" s="12">
        <f t="shared" si="62"/>
        <v>1</v>
      </c>
      <c r="AM165" s="12">
        <f t="shared" si="63"/>
        <v>1</v>
      </c>
    </row>
    <row r="166" spans="1:39" ht="12" customHeight="1" x14ac:dyDescent="0.25">
      <c r="A166" s="5">
        <f t="shared" si="47"/>
        <v>0</v>
      </c>
      <c r="B166" s="5">
        <f t="shared" si="48"/>
        <v>0</v>
      </c>
      <c r="C166" s="14">
        <f t="shared" si="64"/>
        <v>112</v>
      </c>
      <c r="F166" s="241">
        <f>VLOOKUP(C166,Blad1!$A:$G,7,0)</f>
        <v>142</v>
      </c>
      <c r="G166" s="67" t="str">
        <f t="shared" si="65"/>
        <v/>
      </c>
      <c r="H166" s="4" t="str">
        <f>IF(G166="I",$K166,IF(G166="II",$K166-SUM(H$8:H165),IF(G166="III",$K166-SUM(H$8:H165),IF(G166="IV",$K166-SUM(H$8:H165),IF(G166="V",1-SUM(H$8:H165)," ")))))</f>
        <v xml:space="preserve"> </v>
      </c>
      <c r="I166" s="68" t="str">
        <f t="shared" si="49"/>
        <v/>
      </c>
      <c r="J166" s="43" t="str">
        <f>IF(I166="A",$K166,IF(I166="B",$K166-SUM(J$8:J165),IF(I166="C",$K166-SUM(J$8:J165),IF(I166="D",$K166-SUM(J$8:J165),IF(I166="E",1-SUM(J$8:J165)," ")))))</f>
        <v xml:space="preserve"> </v>
      </c>
      <c r="K166" s="1">
        <f>IF(C$4=0,0,(SUM(D$8:D166)/C$4))</f>
        <v>0</v>
      </c>
      <c r="L166" s="9" t="str">
        <f t="shared" si="50"/>
        <v xml:space="preserve"> </v>
      </c>
      <c r="M166" s="2" t="str">
        <f>IF(U166=2,K166,IF(W166=2,K166-SUM(M$8:M165),IF(X166=2,K166-SUM(M$8:M165),IF(X165=2,1-SUM(M$8:M165)," "))))</f>
        <v xml:space="preserve"> </v>
      </c>
      <c r="N166" s="1" t="str">
        <f t="shared" si="51"/>
        <v xml:space="preserve"> </v>
      </c>
      <c r="P166" s="3" t="str">
        <f>IF(O166="Plus",$K166,IF(O166="Basis",$K166-SUM(P$8:P165),IF(O166="Breedte",$K166-SUM(P$8:P165),IF(O165="Breedte",1-SUM(P$8:P165)," "))))</f>
        <v xml:space="preserve"> </v>
      </c>
      <c r="Q166" s="57" t="str">
        <f t="shared" si="66"/>
        <v/>
      </c>
      <c r="R166" s="179">
        <f t="shared" si="67"/>
        <v>142</v>
      </c>
      <c r="S166" s="12">
        <f t="shared" si="52"/>
        <v>112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58"/>
        <v>112</v>
      </c>
      <c r="AE166" s="18">
        <f t="shared" si="59"/>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0"/>
        <v>1</v>
      </c>
      <c r="AK166" s="12">
        <f t="shared" si="61"/>
        <v>1</v>
      </c>
      <c r="AL166" s="12">
        <f t="shared" si="62"/>
        <v>1</v>
      </c>
      <c r="AM166" s="12">
        <f t="shared" si="63"/>
        <v>1</v>
      </c>
    </row>
    <row r="167" spans="1:39" ht="12" customHeight="1" x14ac:dyDescent="0.25">
      <c r="A167" s="5">
        <f t="shared" si="47"/>
        <v>0</v>
      </c>
      <c r="B167" s="5">
        <f t="shared" si="48"/>
        <v>0</v>
      </c>
      <c r="C167" s="14">
        <f t="shared" si="64"/>
        <v>111</v>
      </c>
      <c r="F167" s="241">
        <f>VLOOKUP(C167,Blad1!$A:$G,7,0)</f>
        <v>142</v>
      </c>
      <c r="G167" s="67" t="str">
        <f t="shared" si="65"/>
        <v/>
      </c>
      <c r="H167" s="4" t="str">
        <f>IF(G167="I",$K167,IF(G167="II",$K167-SUM(H$8:H166),IF(G167="III",$K167-SUM(H$8:H166),IF(G167="IV",$K167-SUM(H$8:H166),IF(G167="V",1-SUM(H$8:H166)," ")))))</f>
        <v xml:space="preserve"> </v>
      </c>
      <c r="I167" s="68" t="str">
        <f t="shared" si="49"/>
        <v/>
      </c>
      <c r="J167" s="43" t="str">
        <f>IF(I167="A",$K167,IF(I167="B",$K167-SUM(J$8:J166),IF(I167="C",$K167-SUM(J$8:J166),IF(I167="D",$K167-SUM(J$8:J166),IF(I167="E",1-SUM(J$8:J166)," ")))))</f>
        <v xml:space="preserve"> </v>
      </c>
      <c r="K167" s="1">
        <f>IF(C$4=0,0,(SUM(D$8:D167)/C$4))</f>
        <v>0</v>
      </c>
      <c r="L167" s="9" t="str">
        <f t="shared" si="50"/>
        <v xml:space="preserve"> </v>
      </c>
      <c r="M167" s="2" t="str">
        <f>IF(U167=2,K167,IF(W167=2,K167-SUM(M$8:M166),IF(X167=2,K167-SUM(M$8:M166),IF(X166=2,1-SUM(M$8:M166)," "))))</f>
        <v xml:space="preserve"> </v>
      </c>
      <c r="N167" s="1" t="str">
        <f t="shared" si="51"/>
        <v xml:space="preserve"> </v>
      </c>
      <c r="P167" s="3" t="str">
        <f>IF(O167="Plus",$K167,IF(O167="Basis",$K167-SUM(P$8:P166),IF(O167="Breedte",$K167-SUM(P$8:P166),IF(O166="Breedte",1-SUM(P$8:P166)," "))))</f>
        <v xml:space="preserve"> </v>
      </c>
      <c r="Q167" s="57" t="str">
        <f t="shared" si="66"/>
        <v/>
      </c>
      <c r="R167" s="179">
        <f t="shared" si="67"/>
        <v>142</v>
      </c>
      <c r="S167" s="12">
        <f t="shared" si="52"/>
        <v>111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58"/>
        <v>111</v>
      </c>
      <c r="AE167" s="18">
        <f t="shared" si="59"/>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0"/>
        <v>1</v>
      </c>
      <c r="AK167" s="12">
        <f t="shared" si="61"/>
        <v>1</v>
      </c>
      <c r="AL167" s="12">
        <f t="shared" si="62"/>
        <v>1</v>
      </c>
      <c r="AM167" s="12">
        <f t="shared" si="63"/>
        <v>1</v>
      </c>
    </row>
    <row r="168" spans="1:39" ht="12" customHeight="1" x14ac:dyDescent="0.25">
      <c r="A168" s="5">
        <f t="shared" si="47"/>
        <v>0</v>
      </c>
      <c r="B168" s="5">
        <f t="shared" si="48"/>
        <v>0</v>
      </c>
      <c r="C168" s="14">
        <f t="shared" si="64"/>
        <v>110</v>
      </c>
      <c r="F168" s="241">
        <f>VLOOKUP(C168,Blad1!$A:$G,7,0)</f>
        <v>141</v>
      </c>
      <c r="G168" s="67" t="str">
        <f t="shared" si="65"/>
        <v/>
      </c>
      <c r="H168" s="4" t="str">
        <f>IF(G168="I",$K168,IF(G168="II",$K168-SUM(H$8:H167),IF(G168="III",$K168-SUM(H$8:H167),IF(G168="IV",$K168-SUM(H$8:H167),IF(G168="V",1-SUM(H$8:H167)," ")))))</f>
        <v xml:space="preserve"> </v>
      </c>
      <c r="I168" s="68" t="str">
        <f t="shared" ref="I168:I201" si="68">IF(C168=84,"A",IF(C168=75,"B",IF(C168=65,"C",IF(C168=56,"D",IF(C168=0,"E","")))))</f>
        <v/>
      </c>
      <c r="J168" s="43" t="str">
        <f>IF(I168="A",$K168,IF(I168="B",$K168-SUM(J$8:J167),IF(I168="C",$K168-SUM(J$8:J167),IF(I168="D",$K168-SUM(J$8:J167),IF(I168="E",1-SUM(J$8:J167)," ")))))</f>
        <v xml:space="preserve"> </v>
      </c>
      <c r="K168" s="1">
        <f>IF(C$4=0,0,(SUM(D$8:D168)/C$4))</f>
        <v>0</v>
      </c>
      <c r="L168" s="9" t="str">
        <f t="shared" si="50"/>
        <v xml:space="preserve"> </v>
      </c>
      <c r="M168" s="2" t="str">
        <f>IF(U168=2,K168,IF(W168=2,K168-SUM(M$8:M167),IF(X168=2,K168-SUM(M$8:M167),IF(X167=2,1-SUM(M$8:M167)," "))))</f>
        <v xml:space="preserve"> </v>
      </c>
      <c r="N168" s="1" t="str">
        <f t="shared" si="51"/>
        <v xml:space="preserve"> </v>
      </c>
      <c r="P168" s="3" t="str">
        <f>IF(O168="Plus",$K168,IF(O168="Basis",$K168-SUM(P$8:P167),IF(O168="Breedte",$K168-SUM(P$8:P167),IF(O167="Breedte",1-SUM(P$8:P167)," "))))</f>
        <v xml:space="preserve"> </v>
      </c>
      <c r="Q168" s="57" t="str">
        <f t="shared" si="66"/>
        <v/>
      </c>
      <c r="R168" s="179">
        <f t="shared" si="67"/>
        <v>141</v>
      </c>
      <c r="S168" s="12">
        <f t="shared" si="52"/>
        <v>110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58"/>
        <v>110</v>
      </c>
      <c r="AE168" s="18">
        <f t="shared" si="59"/>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0"/>
        <v>1</v>
      </c>
      <c r="AK168" s="12">
        <f t="shared" si="61"/>
        <v>1</v>
      </c>
      <c r="AL168" s="12">
        <f t="shared" si="62"/>
        <v>1</v>
      </c>
      <c r="AM168" s="12">
        <f t="shared" si="63"/>
        <v>1</v>
      </c>
    </row>
    <row r="169" spans="1:39" ht="12" customHeight="1" x14ac:dyDescent="0.25">
      <c r="A169" s="5">
        <f t="shared" si="47"/>
        <v>0</v>
      </c>
      <c r="B169" s="5">
        <f t="shared" si="48"/>
        <v>0</v>
      </c>
      <c r="C169" s="14">
        <f t="shared" si="64"/>
        <v>109</v>
      </c>
      <c r="F169" s="241">
        <f>VLOOKUP(C169,Blad1!$A:$G,7,0)</f>
        <v>141</v>
      </c>
      <c r="G169" s="67" t="str">
        <f t="shared" si="65"/>
        <v/>
      </c>
      <c r="H169" s="4" t="str">
        <f>IF(G169="I",$K169,IF(G169="II",$K169-SUM(H$8:H168),IF(G169="III",$K169-SUM(H$8:H168),IF(G169="IV",$K169-SUM(H$8:H168),IF(G169="V",1-SUM(H$8:H168)," ")))))</f>
        <v xml:space="preserve"> </v>
      </c>
      <c r="I169" s="68" t="str">
        <f t="shared" si="68"/>
        <v/>
      </c>
      <c r="J169" s="43" t="str">
        <f>IF(I169="A",$K169,IF(I169="B",$K169-SUM(J$8:J168),IF(I169="C",$K169-SUM(J$8:J168),IF(I169="D",$K169-SUM(J$8:J168),IF(I169="E",1-SUM(J$8:J168)," ")))))</f>
        <v xml:space="preserve"> </v>
      </c>
      <c r="K169" s="1">
        <f>IF(C$4=0,0,(SUM(D$8:D169)/C$4))</f>
        <v>0</v>
      </c>
      <c r="L169" s="9" t="str">
        <f t="shared" si="50"/>
        <v xml:space="preserve"> </v>
      </c>
      <c r="M169" s="2" t="str">
        <f>IF(U169=2,K169,IF(W169=2,K169-SUM(M$8:M168),IF(X169=2,K169-SUM(M$8:M168),IF(X168=2,1-SUM(M$8:M168)," "))))</f>
        <v xml:space="preserve"> </v>
      </c>
      <c r="N169" s="1" t="str">
        <f t="shared" si="51"/>
        <v xml:space="preserve"> </v>
      </c>
      <c r="P169" s="3" t="str">
        <f>IF(O169="Plus",$K169,IF(O169="Basis",$K169-SUM(P$8:P168),IF(O169="Breedte",$K169-SUM(P$8:P168),IF(O168="Breedte",1-SUM(P$8:P168)," "))))</f>
        <v xml:space="preserve"> </v>
      </c>
      <c r="Q169" s="57" t="str">
        <f t="shared" si="66"/>
        <v/>
      </c>
      <c r="R169" s="179">
        <f t="shared" si="67"/>
        <v>141</v>
      </c>
      <c r="S169" s="12">
        <f t="shared" si="52"/>
        <v>109</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58"/>
        <v>109</v>
      </c>
      <c r="AE169" s="18">
        <f t="shared" si="59"/>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0"/>
        <v>1</v>
      </c>
      <c r="AK169" s="12">
        <f t="shared" si="61"/>
        <v>1</v>
      </c>
      <c r="AL169" s="12">
        <f t="shared" si="62"/>
        <v>1</v>
      </c>
      <c r="AM169" s="12">
        <f t="shared" si="63"/>
        <v>1</v>
      </c>
    </row>
    <row r="170" spans="1:39" ht="12" customHeight="1" x14ac:dyDescent="0.25">
      <c r="A170" s="5">
        <f t="shared" si="47"/>
        <v>0</v>
      </c>
      <c r="B170" s="5">
        <f t="shared" si="48"/>
        <v>0</v>
      </c>
      <c r="C170" s="14">
        <f t="shared" si="64"/>
        <v>108</v>
      </c>
      <c r="F170" s="241">
        <f>VLOOKUP(C170,Blad1!$A:$G,7,0)</f>
        <v>140</v>
      </c>
      <c r="G170" s="67" t="str">
        <f t="shared" si="65"/>
        <v/>
      </c>
      <c r="H170" s="4" t="str">
        <f>IF(G170="I",$K170,IF(G170="II",$K170-SUM(H$8:H169),IF(G170="III",$K170-SUM(H$8:H169),IF(G170="IV",$K170-SUM(H$8:H169),IF(G170="V",1-SUM(H$8:H169)," ")))))</f>
        <v xml:space="preserve"> </v>
      </c>
      <c r="I170" s="68" t="str">
        <f t="shared" si="68"/>
        <v/>
      </c>
      <c r="J170" s="43" t="str">
        <f>IF(I170="A",$K170,IF(I170="B",$K170-SUM(J$8:J169),IF(I170="C",$K170-SUM(J$8:J169),IF(I170="D",$K170-SUM(J$8:J169),IF(I170="E",1-SUM(J$8:J169)," ")))))</f>
        <v xml:space="preserve"> </v>
      </c>
      <c r="K170" s="1">
        <f>IF(C$4=0,0,(SUM(D$8:D170)/C$4))</f>
        <v>0</v>
      </c>
      <c r="L170" s="9" t="str">
        <f t="shared" si="50"/>
        <v xml:space="preserve"> </v>
      </c>
      <c r="M170" s="2" t="str">
        <f>IF(U170=2,K170,IF(W170=2,K170-SUM(M$8:M169),IF(X170=2,K170-SUM(M$8:M169),IF(X169=2,1-SUM(M$8:M169)," "))))</f>
        <v xml:space="preserve"> </v>
      </c>
      <c r="N170" s="1" t="str">
        <f t="shared" si="51"/>
        <v xml:space="preserve"> </v>
      </c>
      <c r="P170" s="3" t="str">
        <f>IF(O170="Plus",$K170,IF(O170="Basis",$K170-SUM(P$8:P169),IF(O170="Breedte",$K170-SUM(P$8:P169),IF(O169="Breedte",1-SUM(P$8:P169)," "))))</f>
        <v xml:space="preserve"> </v>
      </c>
      <c r="Q170" s="57" t="str">
        <f t="shared" si="66"/>
        <v/>
      </c>
      <c r="R170" s="179">
        <f t="shared" si="67"/>
        <v>140</v>
      </c>
      <c r="S170" s="12">
        <f t="shared" si="52"/>
        <v>108</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58"/>
        <v>108</v>
      </c>
      <c r="AE170" s="18">
        <f t="shared" si="59"/>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0"/>
        <v>1</v>
      </c>
      <c r="AK170" s="12">
        <f t="shared" si="61"/>
        <v>1</v>
      </c>
      <c r="AL170" s="12">
        <f t="shared" si="62"/>
        <v>1</v>
      </c>
      <c r="AM170" s="12">
        <f t="shared" si="63"/>
        <v>1</v>
      </c>
    </row>
    <row r="171" spans="1:39" ht="12" customHeight="1" x14ac:dyDescent="0.25">
      <c r="A171" s="5">
        <f t="shared" si="47"/>
        <v>0</v>
      </c>
      <c r="B171" s="5">
        <f t="shared" si="48"/>
        <v>0</v>
      </c>
      <c r="C171" s="14">
        <f t="shared" si="64"/>
        <v>107</v>
      </c>
      <c r="F171" s="241">
        <f>VLOOKUP(C171,Blad1!$A:$G,7,0)</f>
        <v>139</v>
      </c>
      <c r="G171" s="67" t="str">
        <f t="shared" si="65"/>
        <v/>
      </c>
      <c r="H171" s="4" t="str">
        <f>IF(G171="I",$K171,IF(G171="II",$K171-SUM(H$8:H170),IF(G171="III",$K171-SUM(H$8:H170),IF(G171="IV",$K171-SUM(H$8:H170),IF(G171="V",1-SUM(H$8:H170)," ")))))</f>
        <v xml:space="preserve"> </v>
      </c>
      <c r="I171" s="68" t="str">
        <f t="shared" si="68"/>
        <v/>
      </c>
      <c r="J171" s="43" t="str">
        <f>IF(I171="A",$K171,IF(I171="B",$K171-SUM(J$8:J170),IF(I171="C",$K171-SUM(J$8:J170),IF(I171="D",$K171-SUM(J$8:J170),IF(I171="E",1-SUM(J$8:J170)," ")))))</f>
        <v xml:space="preserve"> </v>
      </c>
      <c r="K171" s="1">
        <f>IF(C$4=0,0,(SUM(D$8:D171)/C$4))</f>
        <v>0</v>
      </c>
      <c r="L171" s="9" t="str">
        <f t="shared" si="50"/>
        <v xml:space="preserve"> </v>
      </c>
      <c r="M171" s="2" t="str">
        <f>IF(U171=2,K171,IF(W171=2,K171-SUM(M$8:M170),IF(X171=2,K171-SUM(M$8:M170),IF(X170=2,1-SUM(M$8:M170)," "))))</f>
        <v xml:space="preserve"> </v>
      </c>
      <c r="N171" s="1" t="str">
        <f t="shared" si="51"/>
        <v xml:space="preserve"> </v>
      </c>
      <c r="P171" s="3" t="str">
        <f>IF(O171="Plus",$K171,IF(O171="Basis",$K171-SUM(P$8:P170),IF(O171="Breedte",$K171-SUM(P$8:P170),IF(O170="Breedte",1-SUM(P$8:P170)," "))))</f>
        <v xml:space="preserve"> </v>
      </c>
      <c r="Q171" s="57" t="str">
        <f t="shared" si="66"/>
        <v/>
      </c>
      <c r="R171" s="179">
        <f t="shared" si="67"/>
        <v>139</v>
      </c>
      <c r="S171" s="12">
        <f t="shared" si="52"/>
        <v>107</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58"/>
        <v>107</v>
      </c>
      <c r="AE171" s="18">
        <f t="shared" si="59"/>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0"/>
        <v>1</v>
      </c>
      <c r="AK171" s="12">
        <f t="shared" si="61"/>
        <v>1</v>
      </c>
      <c r="AL171" s="12">
        <f t="shared" si="62"/>
        <v>1</v>
      </c>
      <c r="AM171" s="12">
        <f t="shared" si="63"/>
        <v>1</v>
      </c>
    </row>
    <row r="172" spans="1:39" ht="12" customHeight="1" x14ac:dyDescent="0.25">
      <c r="A172" s="5">
        <f t="shared" si="47"/>
        <v>0</v>
      </c>
      <c r="B172" s="5">
        <f t="shared" si="48"/>
        <v>0</v>
      </c>
      <c r="C172" s="14">
        <f t="shared" si="64"/>
        <v>106</v>
      </c>
      <c r="F172" s="241">
        <f>VLOOKUP(C172,Blad1!$A:$G,7,0)</f>
        <v>139</v>
      </c>
      <c r="G172" s="67" t="str">
        <f t="shared" si="65"/>
        <v/>
      </c>
      <c r="H172" s="4" t="str">
        <f>IF(G172="I",$K172,IF(G172="II",$K172-SUM(H$8:H171),IF(G172="III",$K172-SUM(H$8:H171),IF(G172="IV",$K172-SUM(H$8:H171),IF(G172="V",1-SUM(H$8:H171)," ")))))</f>
        <v xml:space="preserve"> </v>
      </c>
      <c r="I172" s="68" t="str">
        <f t="shared" si="68"/>
        <v/>
      </c>
      <c r="J172" s="43" t="str">
        <f>IF(I172="A",$K172,IF(I172="B",$K172-SUM(J$8:J171),IF(I172="C",$K172-SUM(J$8:J171),IF(I172="D",$K172-SUM(J$8:J171),IF(I172="E",1-SUM(J$8:J171)," ")))))</f>
        <v xml:space="preserve"> </v>
      </c>
      <c r="K172" s="1">
        <f>IF(C$4=0,0,(SUM(D$8:D172)/C$4))</f>
        <v>0</v>
      </c>
      <c r="L172" s="9" t="str">
        <f t="shared" si="50"/>
        <v xml:space="preserve"> </v>
      </c>
      <c r="M172" s="2" t="str">
        <f>IF(U172=2,K172,IF(W172=2,K172-SUM(M$8:M171),IF(X172=2,K172-SUM(M$8:M171),IF(X171=2,1-SUM(M$8:M171)," "))))</f>
        <v xml:space="preserve"> </v>
      </c>
      <c r="N172" s="1" t="str">
        <f t="shared" si="51"/>
        <v xml:space="preserve"> </v>
      </c>
      <c r="P172" s="3" t="str">
        <f>IF(O172="Plus",$K172,IF(O172="Basis",$K172-SUM(P$8:P171),IF(O172="Breedte",$K172-SUM(P$8:P171),IF(O171="Breedte",1-SUM(P$8:P171)," "))))</f>
        <v xml:space="preserve"> </v>
      </c>
      <c r="Q172" s="57" t="str">
        <f t="shared" si="66"/>
        <v/>
      </c>
      <c r="R172" s="179">
        <f t="shared" si="67"/>
        <v>139</v>
      </c>
      <c r="S172" s="12">
        <f t="shared" si="52"/>
        <v>106</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58"/>
        <v>106</v>
      </c>
      <c r="AE172" s="18">
        <f t="shared" si="59"/>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0"/>
        <v>1</v>
      </c>
      <c r="AK172" s="12">
        <f t="shared" si="61"/>
        <v>1</v>
      </c>
      <c r="AL172" s="12">
        <f t="shared" si="62"/>
        <v>1</v>
      </c>
      <c r="AM172" s="12">
        <f t="shared" si="63"/>
        <v>1</v>
      </c>
    </row>
    <row r="173" spans="1:39" ht="12" customHeight="1" x14ac:dyDescent="0.25">
      <c r="A173" s="5">
        <f t="shared" si="47"/>
        <v>0</v>
      </c>
      <c r="B173" s="5">
        <f t="shared" si="48"/>
        <v>0</v>
      </c>
      <c r="C173" s="14">
        <f t="shared" si="64"/>
        <v>105</v>
      </c>
      <c r="F173" s="241">
        <f>VLOOKUP(C173,Blad1!$A:$G,7,0)</f>
        <v>138</v>
      </c>
      <c r="G173" s="67" t="str">
        <f t="shared" si="65"/>
        <v/>
      </c>
      <c r="H173" s="4" t="str">
        <f>IF(G173="I",$K173,IF(G173="II",$K173-SUM(H$8:H172),IF(G173="III",$K173-SUM(H$8:H172),IF(G173="IV",$K173-SUM(H$8:H172),IF(G173="V",1-SUM(H$8:H172)," ")))))</f>
        <v xml:space="preserve"> </v>
      </c>
      <c r="I173" s="68" t="str">
        <f t="shared" si="68"/>
        <v/>
      </c>
      <c r="J173" s="43" t="str">
        <f>IF(I173="A",$K173,IF(I173="B",$K173-SUM(J$8:J172),IF(I173="C",$K173-SUM(J$8:J172),IF(I173="D",$K173-SUM(J$8:J172),IF(I173="E",1-SUM(J$8:J172)," ")))))</f>
        <v xml:space="preserve"> </v>
      </c>
      <c r="K173" s="1">
        <f>IF(C$4=0,0,(SUM(D$8:D173)/C$4))</f>
        <v>0</v>
      </c>
      <c r="L173" s="9" t="str">
        <f t="shared" si="50"/>
        <v xml:space="preserve"> </v>
      </c>
      <c r="M173" s="2" t="str">
        <f>IF(U173=2,K173,IF(W173=2,K173-SUM(M$8:M172),IF(X173=2,K173-SUM(M$8:M172),IF(X172=2,1-SUM(M$8:M172)," "))))</f>
        <v xml:space="preserve"> </v>
      </c>
      <c r="N173" s="1" t="str">
        <f t="shared" si="51"/>
        <v xml:space="preserve"> </v>
      </c>
      <c r="P173" s="3" t="str">
        <f>IF(O173="Plus",$K173,IF(O173="Basis",$K173-SUM(P$8:P172),IF(O173="Breedte",$K173-SUM(P$8:P172),IF(O172="Breedte",1-SUM(P$8:P172)," "))))</f>
        <v xml:space="preserve"> </v>
      </c>
      <c r="Q173" s="57" t="str">
        <f t="shared" si="66"/>
        <v/>
      </c>
      <c r="R173" s="179">
        <f t="shared" si="67"/>
        <v>138</v>
      </c>
      <c r="S173" s="12">
        <f t="shared" si="52"/>
        <v>105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58"/>
        <v>105</v>
      </c>
      <c r="AE173" s="18">
        <f t="shared" si="59"/>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0"/>
        <v>1</v>
      </c>
      <c r="AK173" s="12">
        <f t="shared" si="61"/>
        <v>1</v>
      </c>
      <c r="AL173" s="12">
        <f t="shared" si="62"/>
        <v>1</v>
      </c>
      <c r="AM173" s="12">
        <f t="shared" si="63"/>
        <v>1</v>
      </c>
    </row>
    <row r="174" spans="1:39" ht="12" customHeight="1" x14ac:dyDescent="0.25">
      <c r="A174" s="5">
        <f t="shared" si="47"/>
        <v>0</v>
      </c>
      <c r="B174" s="5">
        <f t="shared" si="48"/>
        <v>0</v>
      </c>
      <c r="C174" s="14">
        <f t="shared" si="64"/>
        <v>104</v>
      </c>
      <c r="F174" s="241">
        <f>VLOOKUP(C174,Blad1!$A:$G,7,0)</f>
        <v>138</v>
      </c>
      <c r="G174" s="67" t="str">
        <f t="shared" si="65"/>
        <v/>
      </c>
      <c r="H174" s="4" t="str">
        <f>IF(G174="I",$K174,IF(G174="II",$K174-SUM(H$8:H173),IF(G174="III",$K174-SUM(H$8:H173),IF(G174="IV",$K174-SUM(H$8:H173),IF(G174="V",1-SUM(H$8:H173)," ")))))</f>
        <v xml:space="preserve"> </v>
      </c>
      <c r="I174" s="68" t="str">
        <f t="shared" si="68"/>
        <v/>
      </c>
      <c r="J174" s="43" t="str">
        <f>IF(I174="A",$K174,IF(I174="B",$K174-SUM(J$8:J173),IF(I174="C",$K174-SUM(J$8:J173),IF(I174="D",$K174-SUM(J$8:J173),IF(I174="E",1-SUM(J$8:J173)," ")))))</f>
        <v xml:space="preserve"> </v>
      </c>
      <c r="K174" s="1">
        <f>IF(C$4=0,0,(SUM(D$8:D174)/C$4))</f>
        <v>0</v>
      </c>
      <c r="L174" s="9" t="str">
        <f t="shared" si="50"/>
        <v xml:space="preserve"> </v>
      </c>
      <c r="M174" s="2" t="str">
        <f>IF(U174=2,K174,IF(W174=2,K174-SUM(M$8:M173),IF(X174=2,K174-SUM(M$8:M173),IF(X173=2,1-SUM(M$8:M173)," "))))</f>
        <v xml:space="preserve"> </v>
      </c>
      <c r="N174" s="1" t="str">
        <f t="shared" si="51"/>
        <v xml:space="preserve"> </v>
      </c>
      <c r="P174" s="3" t="str">
        <f>IF(O174="Plus",$K174,IF(O174="Basis",$K174-SUM(P$8:P173),IF(O174="Breedte",$K174-SUM(P$8:P173),IF(O173="Breedte",1-SUM(P$8:P173)," "))))</f>
        <v xml:space="preserve"> </v>
      </c>
      <c r="Q174" s="57" t="str">
        <f t="shared" si="66"/>
        <v/>
      </c>
      <c r="R174" s="179">
        <f t="shared" si="67"/>
        <v>138</v>
      </c>
      <c r="S174" s="12">
        <f t="shared" si="52"/>
        <v>104</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58"/>
        <v>104</v>
      </c>
      <c r="AE174" s="18">
        <f t="shared" si="59"/>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0"/>
        <v>1</v>
      </c>
      <c r="AK174" s="12">
        <f t="shared" si="61"/>
        <v>1</v>
      </c>
      <c r="AL174" s="12">
        <f t="shared" si="62"/>
        <v>1</v>
      </c>
      <c r="AM174" s="12">
        <f t="shared" si="63"/>
        <v>1</v>
      </c>
    </row>
    <row r="175" spans="1:39" ht="12" customHeight="1" x14ac:dyDescent="0.25">
      <c r="A175" s="5">
        <f t="shared" si="47"/>
        <v>0</v>
      </c>
      <c r="B175" s="5">
        <f t="shared" si="48"/>
        <v>0</v>
      </c>
      <c r="C175" s="14">
        <f t="shared" si="64"/>
        <v>103</v>
      </c>
      <c r="F175" s="241">
        <f>VLOOKUP(C175,Blad1!$A:$G,7,0)</f>
        <v>137</v>
      </c>
      <c r="G175" s="67" t="str">
        <f t="shared" si="65"/>
        <v/>
      </c>
      <c r="H175" s="4" t="str">
        <f>IF(G175="I",$K175,IF(G175="II",$K175-SUM(H$8:H174),IF(G175="III",$K175-SUM(H$8:H174),IF(G175="IV",$K175-SUM(H$8:H174),IF(G175="V",1-SUM(H$8:H174)," ")))))</f>
        <v xml:space="preserve"> </v>
      </c>
      <c r="I175" s="68" t="str">
        <f t="shared" si="68"/>
        <v/>
      </c>
      <c r="J175" s="43" t="str">
        <f>IF(I175="A",$K175,IF(I175="B",$K175-SUM(J$8:J174),IF(I175="C",$K175-SUM(J$8:J174),IF(I175="D",$K175-SUM(J$8:J174),IF(I175="E",1-SUM(J$8:J174)," ")))))</f>
        <v xml:space="preserve"> </v>
      </c>
      <c r="K175" s="1">
        <f>IF(C$4=0,0,(SUM(D$8:D175)/C$4))</f>
        <v>0</v>
      </c>
      <c r="L175" s="9" t="str">
        <f t="shared" si="50"/>
        <v xml:space="preserve"> </v>
      </c>
      <c r="M175" s="2" t="str">
        <f>IF(U175=2,K175,IF(W175=2,K175-SUM(M$8:M174),IF(X175=2,K175-SUM(M$8:M174),IF(X174=2,1-SUM(M$8:M174)," "))))</f>
        <v xml:space="preserve"> </v>
      </c>
      <c r="N175" s="1" t="str">
        <f t="shared" si="51"/>
        <v xml:space="preserve"> </v>
      </c>
      <c r="P175" s="3" t="str">
        <f>IF(O175="Plus",$K175,IF(O175="Basis",$K175-SUM(P$8:P174),IF(O175="Breedte",$K175-SUM(P$8:P174),IF(O174="Breedte",1-SUM(P$8:P174)," "))))</f>
        <v xml:space="preserve"> </v>
      </c>
      <c r="Q175" s="57" t="str">
        <f t="shared" si="66"/>
        <v/>
      </c>
      <c r="R175" s="179">
        <f t="shared" si="67"/>
        <v>137</v>
      </c>
      <c r="S175" s="12">
        <f t="shared" si="52"/>
        <v>103</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58"/>
        <v>103</v>
      </c>
      <c r="AE175" s="18">
        <f t="shared" si="59"/>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0"/>
        <v>1</v>
      </c>
      <c r="AK175" s="12">
        <f t="shared" si="61"/>
        <v>1</v>
      </c>
      <c r="AL175" s="12">
        <f t="shared" si="62"/>
        <v>1</v>
      </c>
      <c r="AM175" s="12">
        <f t="shared" si="63"/>
        <v>1</v>
      </c>
    </row>
    <row r="176" spans="1:39" ht="12" customHeight="1" x14ac:dyDescent="0.25">
      <c r="A176" s="5">
        <f t="shared" si="47"/>
        <v>0</v>
      </c>
      <c r="B176" s="5">
        <f t="shared" si="48"/>
        <v>0</v>
      </c>
      <c r="C176" s="14">
        <f t="shared" si="64"/>
        <v>102</v>
      </c>
      <c r="F176" s="241">
        <f>VLOOKUP(C176,Blad1!$A:$G,7,0)</f>
        <v>137</v>
      </c>
      <c r="G176" s="67" t="str">
        <f t="shared" si="65"/>
        <v/>
      </c>
      <c r="H176" s="4" t="str">
        <f>IF(G176="I",$K176,IF(G176="II",$K176-SUM(H$8:H175),IF(G176="III",$K176-SUM(H$8:H175),IF(G176="IV",$K176-SUM(H$8:H175),IF(G176="V",1-SUM(H$8:H175)," ")))))</f>
        <v xml:space="preserve"> </v>
      </c>
      <c r="I176" s="68" t="str">
        <f t="shared" si="68"/>
        <v/>
      </c>
      <c r="J176" s="43" t="str">
        <f>IF(I176="A",$K176,IF(I176="B",$K176-SUM(J$8:J175),IF(I176="C",$K176-SUM(J$8:J175),IF(I176="D",$K176-SUM(J$8:J175),IF(I176="E",1-SUM(J$8:J175)," ")))))</f>
        <v xml:space="preserve"> </v>
      </c>
      <c r="K176" s="1">
        <f>IF(C$4=0,0,(SUM(D$8:D176)/C$4))</f>
        <v>0</v>
      </c>
      <c r="L176" s="9" t="str">
        <f t="shared" si="50"/>
        <v xml:space="preserve"> </v>
      </c>
      <c r="M176" s="2" t="str">
        <f>IF(U176=2,K176,IF(W176=2,K176-SUM(M$8:M175),IF(X176=2,K176-SUM(M$8:M175),IF(X175=2,1-SUM(M$8:M175)," "))))</f>
        <v xml:space="preserve"> </v>
      </c>
      <c r="N176" s="1" t="str">
        <f t="shared" si="51"/>
        <v xml:space="preserve"> </v>
      </c>
      <c r="P176" s="3" t="str">
        <f>IF(O176="Plus",$K176,IF(O176="Basis",$K176-SUM(P$8:P175),IF(O176="Breedte",$K176-SUM(P$8:P175),IF(O175="Breedte",1-SUM(P$8:P175)," "))))</f>
        <v xml:space="preserve"> </v>
      </c>
      <c r="Q176" s="57" t="str">
        <f t="shared" si="66"/>
        <v/>
      </c>
      <c r="R176" s="179">
        <f t="shared" si="67"/>
        <v>137</v>
      </c>
      <c r="S176" s="12">
        <f t="shared" si="52"/>
        <v>102</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58"/>
        <v>102</v>
      </c>
      <c r="AE176" s="18">
        <f t="shared" si="59"/>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0"/>
        <v>1</v>
      </c>
      <c r="AK176" s="12">
        <f t="shared" si="61"/>
        <v>1</v>
      </c>
      <c r="AL176" s="12">
        <f t="shared" si="62"/>
        <v>1</v>
      </c>
      <c r="AM176" s="12">
        <f t="shared" si="63"/>
        <v>1</v>
      </c>
    </row>
    <row r="177" spans="1:39" ht="12" customHeight="1" x14ac:dyDescent="0.25">
      <c r="A177" s="5">
        <f t="shared" si="47"/>
        <v>0</v>
      </c>
      <c r="B177" s="5">
        <f t="shared" si="48"/>
        <v>0</v>
      </c>
      <c r="C177" s="14">
        <f t="shared" si="64"/>
        <v>101</v>
      </c>
      <c r="F177" s="241">
        <f>VLOOKUP(C177,Blad1!$A:$G,7,0)</f>
        <v>136</v>
      </c>
      <c r="G177" s="67" t="str">
        <f t="shared" si="65"/>
        <v/>
      </c>
      <c r="H177" s="4" t="str">
        <f>IF(G177="I",$K177,IF(G177="II",$K177-SUM(H$8:H176),IF(G177="III",$K177-SUM(H$8:H176),IF(G177="IV",$K177-SUM(H$8:H176),IF(G177="V",1-SUM(H$8:H176)," ")))))</f>
        <v xml:space="preserve"> </v>
      </c>
      <c r="I177" s="68" t="str">
        <f t="shared" si="68"/>
        <v/>
      </c>
      <c r="J177" s="43" t="str">
        <f>IF(I177="A",$K177,IF(I177="B",$K177-SUM(J$8:J176),IF(I177="C",$K177-SUM(J$8:J176),IF(I177="D",$K177-SUM(J$8:J176),IF(I177="E",1-SUM(J$8:J176)," ")))))</f>
        <v xml:space="preserve"> </v>
      </c>
      <c r="K177" s="1">
        <f>IF(C$4=0,0,(SUM(D$8:D177)/C$4))</f>
        <v>0</v>
      </c>
      <c r="L177" s="9" t="str">
        <f t="shared" si="50"/>
        <v xml:space="preserve"> </v>
      </c>
      <c r="M177" s="2" t="str">
        <f>IF(U177=2,K177,IF(W177=2,K177-SUM(M$8:M176),IF(X177=2,K177-SUM(M$8:M176),IF(X176=2,1-SUM(M$8:M176)," "))))</f>
        <v xml:space="preserve"> </v>
      </c>
      <c r="N177" s="1" t="str">
        <f t="shared" si="51"/>
        <v xml:space="preserve"> </v>
      </c>
      <c r="P177" s="3" t="str">
        <f>IF(O177="Plus",$K177,IF(O177="Basis",$K177-SUM(P$8:P176),IF(O177="Breedte",$K177-SUM(P$8:P176),IF(O176="Breedte",1-SUM(P$8:P176)," "))))</f>
        <v xml:space="preserve"> </v>
      </c>
      <c r="Q177" s="57" t="str">
        <f t="shared" si="66"/>
        <v/>
      </c>
      <c r="R177" s="179">
        <f t="shared" si="67"/>
        <v>136</v>
      </c>
      <c r="S177" s="12">
        <f t="shared" si="52"/>
        <v>101</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58"/>
        <v>101</v>
      </c>
      <c r="AE177" s="18">
        <f t="shared" si="59"/>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0"/>
        <v>1</v>
      </c>
      <c r="AK177" s="12">
        <f t="shared" si="61"/>
        <v>1</v>
      </c>
      <c r="AL177" s="12">
        <f t="shared" si="62"/>
        <v>1</v>
      </c>
      <c r="AM177" s="12">
        <f t="shared" si="63"/>
        <v>1</v>
      </c>
    </row>
    <row r="178" spans="1:39" ht="12" customHeight="1" x14ac:dyDescent="0.25">
      <c r="A178" s="5">
        <f t="shared" si="47"/>
        <v>0</v>
      </c>
      <c r="B178" s="5">
        <f t="shared" si="48"/>
        <v>0</v>
      </c>
      <c r="C178" s="14">
        <f t="shared" si="64"/>
        <v>100</v>
      </c>
      <c r="F178" s="241">
        <f>VLOOKUP(C178,Blad1!$A:$G,7,0)</f>
        <v>136</v>
      </c>
      <c r="G178" s="67" t="str">
        <f t="shared" si="65"/>
        <v/>
      </c>
      <c r="H178" s="4" t="str">
        <f>IF(G178="I",$K178,IF(G178="II",$K178-SUM(H$8:H177),IF(G178="III",$K178-SUM(H$8:H177),IF(G178="IV",$K178-SUM(H$8:H177),IF(G178="V",1-SUM(H$8:H177)," ")))))</f>
        <v xml:space="preserve"> </v>
      </c>
      <c r="I178" s="68" t="str">
        <f t="shared" si="68"/>
        <v/>
      </c>
      <c r="J178" s="43" t="str">
        <f>IF(I178="A",$K178,IF(I178="B",$K178-SUM(J$8:J177),IF(I178="C",$K178-SUM(J$8:J177),IF(I178="D",$K178-SUM(J$8:J177),IF(I178="E",1-SUM(J$8:J177)," ")))))</f>
        <v xml:space="preserve"> </v>
      </c>
      <c r="K178" s="1">
        <f>IF(C$4=0,0,(SUM(D$8:D178)/C$4))</f>
        <v>0</v>
      </c>
      <c r="L178" s="9" t="str">
        <f t="shared" si="50"/>
        <v xml:space="preserve"> </v>
      </c>
      <c r="M178" s="2" t="str">
        <f>IF(U178=2,K178,IF(W178=2,K178-SUM(M$8:M177),IF(X178=2,K178-SUM(M$8:M177),IF(X177=2,1-SUM(M$8:M177)," "))))</f>
        <v xml:space="preserve"> </v>
      </c>
      <c r="N178" s="1" t="str">
        <f t="shared" si="51"/>
        <v xml:space="preserve"> </v>
      </c>
      <c r="P178" s="3" t="str">
        <f>IF(O178="Plus",$K178,IF(O178="Basis",$K178-SUM(P$8:P177),IF(O178="Breedte",$K178-SUM(P$8:P177),IF(O177="Breedte",1-SUM(P$8:P177)," "))))</f>
        <v xml:space="preserve"> </v>
      </c>
      <c r="Q178" s="57" t="str">
        <f t="shared" si="66"/>
        <v/>
      </c>
      <c r="R178" s="179">
        <f t="shared" si="67"/>
        <v>136</v>
      </c>
      <c r="S178" s="12">
        <f t="shared" si="52"/>
        <v>100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58"/>
        <v>100</v>
      </c>
      <c r="AE178" s="18">
        <f t="shared" si="59"/>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0"/>
        <v>1</v>
      </c>
      <c r="AK178" s="12">
        <f t="shared" si="61"/>
        <v>1</v>
      </c>
      <c r="AL178" s="12">
        <f t="shared" si="62"/>
        <v>1</v>
      </c>
      <c r="AM178" s="12">
        <f t="shared" si="63"/>
        <v>1</v>
      </c>
    </row>
    <row r="179" spans="1:39" ht="12" customHeight="1" x14ac:dyDescent="0.25">
      <c r="A179" s="5">
        <f t="shared" si="47"/>
        <v>0</v>
      </c>
      <c r="B179" s="5">
        <f t="shared" si="48"/>
        <v>0</v>
      </c>
      <c r="C179" s="14">
        <f t="shared" si="64"/>
        <v>99</v>
      </c>
      <c r="F179" s="241">
        <f>VLOOKUP(C179,Blad1!$A:$G,7,0)</f>
        <v>135</v>
      </c>
      <c r="G179" s="67" t="str">
        <f t="shared" si="65"/>
        <v/>
      </c>
      <c r="H179" s="4" t="str">
        <f>IF(G179="I",$K179,IF(G179="II",$K179-SUM(H$8:H178),IF(G179="III",$K179-SUM(H$8:H178),IF(G179="IV",$K179-SUM(H$8:H178),IF(G179="V",1-SUM(H$8:H178)," ")))))</f>
        <v xml:space="preserve"> </v>
      </c>
      <c r="I179" s="68" t="str">
        <f t="shared" si="68"/>
        <v/>
      </c>
      <c r="J179" s="43" t="str">
        <f>IF(I179="A",$K179,IF(I179="B",$K179-SUM(J$8:J178),IF(I179="C",$K179-SUM(J$8:J178),IF(I179="D",$K179-SUM(J$8:J178),IF(I179="E",1-SUM(J$8:J178)," ")))))</f>
        <v xml:space="preserve"> </v>
      </c>
      <c r="K179" s="1">
        <f>IF(C$4=0,0,(SUM(D$8:D179)/C$4))</f>
        <v>0</v>
      </c>
      <c r="L179" s="9" t="str">
        <f t="shared" si="50"/>
        <v xml:space="preserve"> </v>
      </c>
      <c r="M179" s="2" t="str">
        <f>IF(U179=2,K179,IF(W179=2,K179-SUM(M$8:M178),IF(X179=2,K179-SUM(M$8:M178),IF(X178=2,1-SUM(M$8:M178)," "))))</f>
        <v xml:space="preserve"> </v>
      </c>
      <c r="N179" s="1" t="str">
        <f t="shared" si="51"/>
        <v xml:space="preserve"> </v>
      </c>
      <c r="P179" s="3" t="str">
        <f>IF(O179="Plus",$K179,IF(O179="Basis",$K179-SUM(P$8:P178),IF(O179="Breedte",$K179-SUM(P$8:P178),IF(O178="Breedte",1-SUM(P$8:P178)," "))))</f>
        <v xml:space="preserve"> </v>
      </c>
      <c r="Q179" s="57" t="str">
        <f t="shared" si="66"/>
        <v/>
      </c>
      <c r="R179" s="179">
        <f t="shared" si="67"/>
        <v>135</v>
      </c>
      <c r="S179" s="12">
        <f t="shared" si="52"/>
        <v>99</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58"/>
        <v>99</v>
      </c>
      <c r="AE179" s="18">
        <f t="shared" si="59"/>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0"/>
        <v>1</v>
      </c>
      <c r="AK179" s="12">
        <f t="shared" si="61"/>
        <v>1</v>
      </c>
      <c r="AL179" s="12">
        <f t="shared" si="62"/>
        <v>1</v>
      </c>
      <c r="AM179" s="12">
        <f t="shared" si="63"/>
        <v>1</v>
      </c>
    </row>
    <row r="180" spans="1:39" ht="12" customHeight="1" x14ac:dyDescent="0.25">
      <c r="A180" s="5">
        <f t="shared" si="47"/>
        <v>0</v>
      </c>
      <c r="B180" s="5">
        <f t="shared" si="48"/>
        <v>0</v>
      </c>
      <c r="C180" s="14">
        <f t="shared" si="64"/>
        <v>98</v>
      </c>
      <c r="F180" s="241">
        <f>VLOOKUP(C180,Blad1!$A:$G,7,0)</f>
        <v>134</v>
      </c>
      <c r="G180" s="67" t="str">
        <f t="shared" si="65"/>
        <v/>
      </c>
      <c r="H180" s="4" t="str">
        <f>IF(G180="I",$K180,IF(G180="II",$K180-SUM(H$8:H179),IF(G180="III",$K180-SUM(H$8:H179),IF(G180="IV",$K180-SUM(H$8:H179),IF(G180="V",1-SUM(H$8:H179)," ")))))</f>
        <v xml:space="preserve"> </v>
      </c>
      <c r="I180" s="68" t="str">
        <f t="shared" si="68"/>
        <v/>
      </c>
      <c r="J180" s="43" t="str">
        <f>IF(I180="A",$K180,IF(I180="B",$K180-SUM(J$8:J179),IF(I180="C",$K180-SUM(J$8:J179),IF(I180="D",$K180-SUM(J$8:J179),IF(I180="E",1-SUM(J$8:J179)," ")))))</f>
        <v xml:space="preserve"> </v>
      </c>
      <c r="K180" s="1">
        <f>IF(C$4=0,0,(SUM(D$8:D180)/C$4))</f>
        <v>0</v>
      </c>
      <c r="L180" s="9" t="str">
        <f t="shared" si="50"/>
        <v xml:space="preserve"> </v>
      </c>
      <c r="M180" s="2" t="str">
        <f>IF(U180=2,K180,IF(W180=2,K180-SUM(M$8:M179),IF(X180=2,K180-SUM(M$8:M179),IF(X179=2,1-SUM(M$8:M179)," "))))</f>
        <v xml:space="preserve"> </v>
      </c>
      <c r="N180" s="1" t="str">
        <f t="shared" si="51"/>
        <v xml:space="preserve"> </v>
      </c>
      <c r="P180" s="3" t="str">
        <f>IF(O180="Plus",$K180,IF(O180="Basis",$K180-SUM(P$8:P179),IF(O180="Breedte",$K180-SUM(P$8:P179),IF(O179="Breedte",1-SUM(P$8:P179)," "))))</f>
        <v xml:space="preserve"> </v>
      </c>
      <c r="Q180" s="57" t="str">
        <f t="shared" si="66"/>
        <v/>
      </c>
      <c r="R180" s="179">
        <f t="shared" si="67"/>
        <v>134</v>
      </c>
      <c r="S180" s="12">
        <f t="shared" si="52"/>
        <v>98</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58"/>
        <v>98</v>
      </c>
      <c r="AE180" s="18">
        <f t="shared" si="59"/>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0"/>
        <v>1</v>
      </c>
      <c r="AK180" s="12">
        <f t="shared" si="61"/>
        <v>1</v>
      </c>
      <c r="AL180" s="12">
        <f t="shared" si="62"/>
        <v>1</v>
      </c>
      <c r="AM180" s="12">
        <f t="shared" si="63"/>
        <v>1</v>
      </c>
    </row>
    <row r="181" spans="1:39" ht="12" customHeight="1" x14ac:dyDescent="0.25">
      <c r="A181" s="5">
        <f t="shared" si="47"/>
        <v>0</v>
      </c>
      <c r="B181" s="5">
        <f t="shared" si="48"/>
        <v>0</v>
      </c>
      <c r="C181" s="14">
        <f t="shared" si="64"/>
        <v>97</v>
      </c>
      <c r="F181" s="241">
        <f>VLOOKUP(C181,Blad1!$A:$G,7,0)</f>
        <v>134</v>
      </c>
      <c r="G181" s="67" t="str">
        <f t="shared" si="65"/>
        <v/>
      </c>
      <c r="H181" s="4" t="str">
        <f>IF(G181="I",$K181,IF(G181="II",$K181-SUM(H$8:H180),IF(G181="III",$K181-SUM(H$8:H180),IF(G181="IV",$K181-SUM(H$8:H180),IF(G181="V",1-SUM(H$8:H180)," ")))))</f>
        <v xml:space="preserve"> </v>
      </c>
      <c r="I181" s="68" t="str">
        <f t="shared" si="68"/>
        <v/>
      </c>
      <c r="J181" s="43" t="str">
        <f>IF(I181="A",$K181,IF(I181="B",$K181-SUM(J$8:J180),IF(I181="C",$K181-SUM(J$8:J180),IF(I181="D",$K181-SUM(J$8:J180),IF(I181="E",1-SUM(J$8:J180)," ")))))</f>
        <v xml:space="preserve"> </v>
      </c>
      <c r="K181" s="1">
        <f>IF(C$4=0,0,(SUM(D$8:D181)/C$4))</f>
        <v>0</v>
      </c>
      <c r="L181" s="9" t="str">
        <f t="shared" si="50"/>
        <v xml:space="preserve"> </v>
      </c>
      <c r="M181" s="2" t="str">
        <f>IF(U181=2,K181,IF(W181=2,K181-SUM(M$8:M180),IF(X181=2,K181-SUM(M$8:M180),IF(X180=2,1-SUM(M$8:M180)," "))))</f>
        <v xml:space="preserve"> </v>
      </c>
      <c r="N181" s="1" t="str">
        <f t="shared" si="51"/>
        <v xml:space="preserve"> </v>
      </c>
      <c r="P181" s="3" t="str">
        <f>IF(O181="Plus",$K181,IF(O181="Basis",$K181-SUM(P$8:P180),IF(O181="Breedte",$K181-SUM(P$8:P180),IF(O180="Breedte",1-SUM(P$8:P180)," "))))</f>
        <v xml:space="preserve"> </v>
      </c>
      <c r="Q181" s="57" t="str">
        <f t="shared" si="66"/>
        <v/>
      </c>
      <c r="R181" s="179">
        <f t="shared" si="67"/>
        <v>134</v>
      </c>
      <c r="S181" s="12">
        <f t="shared" si="52"/>
        <v>97</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58"/>
        <v>97</v>
      </c>
      <c r="AE181" s="18">
        <f t="shared" si="59"/>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0"/>
        <v>1</v>
      </c>
      <c r="AK181" s="12">
        <f t="shared" si="61"/>
        <v>1</v>
      </c>
      <c r="AL181" s="12">
        <f t="shared" si="62"/>
        <v>1</v>
      </c>
      <c r="AM181" s="12">
        <f t="shared" si="63"/>
        <v>1</v>
      </c>
    </row>
    <row r="182" spans="1:39" ht="12" customHeight="1" x14ac:dyDescent="0.25">
      <c r="A182" s="5">
        <f t="shared" si="47"/>
        <v>0</v>
      </c>
      <c r="B182" s="5">
        <f t="shared" si="48"/>
        <v>0</v>
      </c>
      <c r="C182" s="14">
        <f t="shared" si="64"/>
        <v>96</v>
      </c>
      <c r="F182" s="241">
        <f>VLOOKUP(C182,Blad1!$A:$G,7,0)</f>
        <v>133</v>
      </c>
      <c r="G182" s="67" t="str">
        <f t="shared" si="65"/>
        <v/>
      </c>
      <c r="H182" s="4" t="str">
        <f>IF(G182="I",$K182,IF(G182="II",$K182-SUM(H$8:H181),IF(G182="III",$K182-SUM(H$8:H181),IF(G182="IV",$K182-SUM(H$8:H181),IF(G182="V",1-SUM(H$8:H181)," ")))))</f>
        <v xml:space="preserve"> </v>
      </c>
      <c r="I182" s="68" t="str">
        <f t="shared" si="68"/>
        <v/>
      </c>
      <c r="J182" s="43" t="str">
        <f>IF(I182="A",$K182,IF(I182="B",$K182-SUM(J$8:J181),IF(I182="C",$K182-SUM(J$8:J181),IF(I182="D",$K182-SUM(J$8:J181),IF(I182="E",1-SUM(J$8:J181)," ")))))</f>
        <v xml:space="preserve"> </v>
      </c>
      <c r="K182" s="1">
        <f>IF(C$4=0,0,(SUM(D$8:D182)/C$4))</f>
        <v>0</v>
      </c>
      <c r="L182" s="9" t="str">
        <f t="shared" si="50"/>
        <v xml:space="preserve"> </v>
      </c>
      <c r="M182" s="2" t="str">
        <f>IF(U182=2,K182,IF(W182=2,K182-SUM(M$8:M181),IF(X182=2,K182-SUM(M$8:M181),IF(X181=2,1-SUM(M$8:M181)," "))))</f>
        <v xml:space="preserve"> </v>
      </c>
      <c r="N182" s="1" t="str">
        <f t="shared" si="51"/>
        <v xml:space="preserve"> </v>
      </c>
      <c r="P182" s="3" t="str">
        <f>IF(O182="Plus",$K182,IF(O182="Basis",$K182-SUM(P$8:P181),IF(O182="Breedte",$K182-SUM(P$8:P181),IF(O181="Breedte",1-SUM(P$8:P181)," "))))</f>
        <v xml:space="preserve"> </v>
      </c>
      <c r="Q182" s="57" t="str">
        <f t="shared" si="66"/>
        <v/>
      </c>
      <c r="R182" s="179">
        <f t="shared" si="67"/>
        <v>133</v>
      </c>
      <c r="S182" s="12">
        <f t="shared" si="52"/>
        <v>96</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58"/>
        <v>96</v>
      </c>
      <c r="AE182" s="18">
        <f t="shared" si="59"/>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0"/>
        <v>1</v>
      </c>
      <c r="AK182" s="12">
        <f t="shared" si="61"/>
        <v>1</v>
      </c>
      <c r="AL182" s="12">
        <f t="shared" si="62"/>
        <v>1</v>
      </c>
      <c r="AM182" s="12">
        <f t="shared" si="63"/>
        <v>1</v>
      </c>
    </row>
    <row r="183" spans="1:39" ht="12" customHeight="1" x14ac:dyDescent="0.25">
      <c r="A183" s="5">
        <f t="shared" si="47"/>
        <v>0</v>
      </c>
      <c r="B183" s="5">
        <f t="shared" si="48"/>
        <v>0</v>
      </c>
      <c r="C183" s="14">
        <f t="shared" si="64"/>
        <v>95</v>
      </c>
      <c r="F183" s="241">
        <f>VLOOKUP(C183,Blad1!$A:$G,7,0)</f>
        <v>133</v>
      </c>
      <c r="G183" s="67" t="str">
        <f t="shared" si="65"/>
        <v/>
      </c>
      <c r="H183" s="4" t="str">
        <f>IF(G183="I",$K183,IF(G183="II",$K183-SUM(H$8:H182),IF(G183="III",$K183-SUM(H$8:H182),IF(G183="IV",$K183-SUM(H$8:H182),IF(G183="V",1-SUM(H$8:H182)," ")))))</f>
        <v xml:space="preserve"> </v>
      </c>
      <c r="I183" s="68" t="str">
        <f t="shared" si="68"/>
        <v/>
      </c>
      <c r="J183" s="43" t="str">
        <f>IF(I183="A",$K183,IF(I183="B",$K183-SUM(J$8:J182),IF(I183="C",$K183-SUM(J$8:J182),IF(I183="D",$K183-SUM(J$8:J182),IF(I183="E",1-SUM(J$8:J182)," ")))))</f>
        <v xml:space="preserve"> </v>
      </c>
      <c r="K183" s="1">
        <f>IF(C$4=0,0,(SUM(D$8:D183)/C$4))</f>
        <v>0</v>
      </c>
      <c r="L183" s="9" t="str">
        <f t="shared" si="50"/>
        <v xml:space="preserve"> </v>
      </c>
      <c r="M183" s="2" t="str">
        <f>IF(U183=2,K183,IF(W183=2,K183-SUM(M$8:M182),IF(X183=2,K183-SUM(M$8:M182),IF(X182=2,1-SUM(M$8:M182)," "))))</f>
        <v xml:space="preserve"> </v>
      </c>
      <c r="N183" s="1" t="str">
        <f t="shared" si="51"/>
        <v xml:space="preserve"> </v>
      </c>
      <c r="P183" s="3" t="str">
        <f>IF(O183="Plus",$K183,IF(O183="Basis",$K183-SUM(P$8:P182),IF(O183="Breedte",$K183-SUM(P$8:P182),IF(O182="Breedte",1-SUM(P$8:P182)," "))))</f>
        <v xml:space="preserve"> </v>
      </c>
      <c r="Q183" s="57" t="str">
        <f t="shared" si="66"/>
        <v/>
      </c>
      <c r="R183" s="179">
        <f t="shared" si="67"/>
        <v>133</v>
      </c>
      <c r="S183" s="12">
        <f t="shared" si="52"/>
        <v>95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58"/>
        <v>95</v>
      </c>
      <c r="AE183" s="18">
        <f t="shared" si="59"/>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0"/>
        <v>1</v>
      </c>
      <c r="AK183" s="12">
        <f t="shared" si="61"/>
        <v>1</v>
      </c>
      <c r="AL183" s="12">
        <f t="shared" si="62"/>
        <v>1</v>
      </c>
      <c r="AM183" s="12">
        <f t="shared" si="63"/>
        <v>1</v>
      </c>
    </row>
    <row r="184" spans="1:39" ht="12" customHeight="1" x14ac:dyDescent="0.25">
      <c r="A184" s="5">
        <f t="shared" si="47"/>
        <v>0</v>
      </c>
      <c r="B184" s="5">
        <f t="shared" si="48"/>
        <v>0</v>
      </c>
      <c r="C184" s="14">
        <f t="shared" si="64"/>
        <v>94</v>
      </c>
      <c r="F184" s="241">
        <f>VLOOKUP(C184,Blad1!$A:$G,7,0)</f>
        <v>132</v>
      </c>
      <c r="G184" s="67" t="str">
        <f t="shared" si="65"/>
        <v/>
      </c>
      <c r="H184" s="4" t="str">
        <f>IF(G184="I",$K184,IF(G184="II",$K184-SUM(H$8:H183),IF(G184="III",$K184-SUM(H$8:H183),IF(G184="IV",$K184-SUM(H$8:H183),IF(G184="V",1-SUM(H$8:H183)," ")))))</f>
        <v xml:space="preserve"> </v>
      </c>
      <c r="I184" s="68" t="str">
        <f t="shared" si="68"/>
        <v/>
      </c>
      <c r="J184" s="43" t="str">
        <f>IF(I184="A",$K184,IF(I184="B",$K184-SUM(J$8:J183),IF(I184="C",$K184-SUM(J$8:J183),IF(I184="D",$K184-SUM(J$8:J183),IF(I184="E",1-SUM(J$8:J183)," ")))))</f>
        <v xml:space="preserve"> </v>
      </c>
      <c r="K184" s="1">
        <f>IF(C$4=0,0,(SUM(D$8:D184)/C$4))</f>
        <v>0</v>
      </c>
      <c r="L184" s="9" t="str">
        <f t="shared" si="50"/>
        <v xml:space="preserve"> </v>
      </c>
      <c r="M184" s="2" t="str">
        <f>IF(U184=2,K184,IF(W184=2,K184-SUM(M$8:M183),IF(X184=2,K184-SUM(M$8:M183),IF(X183=2,1-SUM(M$8:M183)," "))))</f>
        <v xml:space="preserve"> </v>
      </c>
      <c r="N184" s="1" t="str">
        <f t="shared" si="51"/>
        <v xml:space="preserve"> </v>
      </c>
      <c r="P184" s="3" t="str">
        <f>IF(O184="Plus",$K184,IF(O184="Basis",$K184-SUM(P$8:P183),IF(O184="Breedte",$K184-SUM(P$8:P183),IF(O183="Breedte",1-SUM(P$8:P183)," "))))</f>
        <v xml:space="preserve"> </v>
      </c>
      <c r="Q184" s="57" t="str">
        <f t="shared" si="66"/>
        <v/>
      </c>
      <c r="R184" s="179">
        <f t="shared" si="67"/>
        <v>132</v>
      </c>
      <c r="S184" s="12">
        <f t="shared" si="52"/>
        <v>94</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58"/>
        <v>94</v>
      </c>
      <c r="AE184" s="18">
        <f t="shared" si="59"/>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0"/>
        <v>1</v>
      </c>
      <c r="AK184" s="12">
        <f t="shared" si="61"/>
        <v>1</v>
      </c>
      <c r="AL184" s="12">
        <f t="shared" si="62"/>
        <v>1</v>
      </c>
      <c r="AM184" s="12">
        <f t="shared" si="63"/>
        <v>1</v>
      </c>
    </row>
    <row r="185" spans="1:39" ht="12" customHeight="1" x14ac:dyDescent="0.25">
      <c r="A185" s="5">
        <f t="shared" si="47"/>
        <v>0</v>
      </c>
      <c r="B185" s="5">
        <f t="shared" si="48"/>
        <v>0</v>
      </c>
      <c r="C185" s="14">
        <f t="shared" si="64"/>
        <v>93</v>
      </c>
      <c r="F185" s="241">
        <f>VLOOKUP(C185,Blad1!$A:$G,7,0)</f>
        <v>132</v>
      </c>
      <c r="G185" s="67" t="str">
        <f t="shared" si="65"/>
        <v/>
      </c>
      <c r="H185" s="4" t="str">
        <f>IF(G185="I",$K185,IF(G185="II",$K185-SUM(H$8:H184),IF(G185="III",$K185-SUM(H$8:H184),IF(G185="IV",$K185-SUM(H$8:H184),IF(G185="V",1-SUM(H$8:H184)," ")))))</f>
        <v xml:space="preserve"> </v>
      </c>
      <c r="I185" s="68" t="str">
        <f t="shared" si="68"/>
        <v/>
      </c>
      <c r="J185" s="43" t="str">
        <f>IF(I185="A",$K185,IF(I185="B",$K185-SUM(J$8:J184),IF(I185="C",$K185-SUM(J$8:J184),IF(I185="D",$K185-SUM(J$8:J184),IF(I185="E",1-SUM(J$8:J184)," ")))))</f>
        <v xml:space="preserve"> </v>
      </c>
      <c r="K185" s="1">
        <f>IF(C$4=0,0,(SUM(D$8:D185)/C$4))</f>
        <v>0</v>
      </c>
      <c r="L185" s="9" t="str">
        <f t="shared" si="50"/>
        <v xml:space="preserve"> </v>
      </c>
      <c r="M185" s="2" t="str">
        <f>IF(U185=2,K185,IF(W185=2,K185-SUM(M$8:M184),IF(X185=2,K185-SUM(M$8:M184),IF(X184=2,1-SUM(M$8:M184)," "))))</f>
        <v xml:space="preserve"> </v>
      </c>
      <c r="N185" s="1" t="str">
        <f t="shared" si="51"/>
        <v xml:space="preserve"> </v>
      </c>
      <c r="P185" s="3" t="str">
        <f>IF(O185="Plus",$K185,IF(O185="Basis",$K185-SUM(P$8:P184),IF(O185="Breedte",$K185-SUM(P$8:P184),IF(O184="Breedte",1-SUM(P$8:P184)," "))))</f>
        <v xml:space="preserve"> </v>
      </c>
      <c r="Q185" s="57" t="str">
        <f t="shared" si="66"/>
        <v/>
      </c>
      <c r="R185" s="179">
        <f t="shared" si="67"/>
        <v>132</v>
      </c>
      <c r="S185" s="12">
        <f t="shared" si="52"/>
        <v>93</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58"/>
        <v>93</v>
      </c>
      <c r="AE185" s="18">
        <f t="shared" si="59"/>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0"/>
        <v>1</v>
      </c>
      <c r="AK185" s="12">
        <f t="shared" si="61"/>
        <v>1</v>
      </c>
      <c r="AL185" s="12">
        <f t="shared" si="62"/>
        <v>1</v>
      </c>
      <c r="AM185" s="12">
        <f t="shared" si="63"/>
        <v>1</v>
      </c>
    </row>
    <row r="186" spans="1:39" ht="12" customHeight="1" x14ac:dyDescent="0.25">
      <c r="A186" s="5">
        <f t="shared" si="47"/>
        <v>0</v>
      </c>
      <c r="B186" s="5">
        <f t="shared" si="48"/>
        <v>0</v>
      </c>
      <c r="C186" s="14">
        <f t="shared" si="64"/>
        <v>92</v>
      </c>
      <c r="F186" s="241">
        <f>VLOOKUP(C186,Blad1!$A:$G,7,0)</f>
        <v>131</v>
      </c>
      <c r="G186" s="67" t="str">
        <f t="shared" si="65"/>
        <v/>
      </c>
      <c r="H186" s="4" t="str">
        <f>IF(G186="I",$K186,IF(G186="II",$K186-SUM(H$8:H185),IF(G186="III",$K186-SUM(H$8:H185),IF(G186="IV",$K186-SUM(H$8:H185),IF(G186="V",1-SUM(H$8:H185)," ")))))</f>
        <v xml:space="preserve"> </v>
      </c>
      <c r="I186" s="68" t="str">
        <f t="shared" si="68"/>
        <v/>
      </c>
      <c r="J186" s="43" t="str">
        <f>IF(I186="A",$K186,IF(I186="B",$K186-SUM(J$8:J185),IF(I186="C",$K186-SUM(J$8:J185),IF(I186="D",$K186-SUM(J$8:J185),IF(I186="E",1-SUM(J$8:J185)," ")))))</f>
        <v xml:space="preserve"> </v>
      </c>
      <c r="K186" s="1">
        <f>IF(C$4=0,0,(SUM(D$8:D186)/C$4))</f>
        <v>0</v>
      </c>
      <c r="L186" s="9" t="str">
        <f t="shared" si="50"/>
        <v xml:space="preserve"> </v>
      </c>
      <c r="M186" s="2" t="str">
        <f>IF(U186=2,K186,IF(W186=2,K186-SUM(M$8:M185),IF(X186=2,K186-SUM(M$8:M185),IF(X185=2,1-SUM(M$8:M185)," "))))</f>
        <v xml:space="preserve"> </v>
      </c>
      <c r="N186" s="1" t="str">
        <f t="shared" si="51"/>
        <v xml:space="preserve"> </v>
      </c>
      <c r="P186" s="3" t="str">
        <f>IF(O186="Plus",$K186,IF(O186="Basis",$K186-SUM(P$8:P185),IF(O186="Breedte",$K186-SUM(P$8:P185),IF(O185="Breedte",1-SUM(P$8:P185)," "))))</f>
        <v xml:space="preserve"> </v>
      </c>
      <c r="Q186" s="57" t="str">
        <f t="shared" si="66"/>
        <v/>
      </c>
      <c r="R186" s="179">
        <f t="shared" si="67"/>
        <v>131</v>
      </c>
      <c r="S186" s="12">
        <f t="shared" si="52"/>
        <v>92</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58"/>
        <v>92</v>
      </c>
      <c r="AE186" s="18">
        <f t="shared" si="59"/>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0"/>
        <v>1</v>
      </c>
      <c r="AK186" s="12">
        <f t="shared" si="61"/>
        <v>1</v>
      </c>
      <c r="AL186" s="12">
        <f t="shared" si="62"/>
        <v>1</v>
      </c>
      <c r="AM186" s="12">
        <f t="shared" si="63"/>
        <v>1</v>
      </c>
    </row>
    <row r="187" spans="1:39" ht="12" customHeight="1" x14ac:dyDescent="0.25">
      <c r="A187" s="5">
        <f t="shared" si="47"/>
        <v>0</v>
      </c>
      <c r="B187" s="5">
        <f t="shared" si="48"/>
        <v>0</v>
      </c>
      <c r="C187" s="14">
        <f t="shared" si="64"/>
        <v>91</v>
      </c>
      <c r="F187" s="241">
        <f>VLOOKUP(C187,Blad1!$A:$G,7,0)</f>
        <v>130</v>
      </c>
      <c r="G187" s="67" t="str">
        <f t="shared" si="65"/>
        <v/>
      </c>
      <c r="H187" s="4" t="str">
        <f>IF(G187="I",$K187,IF(G187="II",$K187-SUM(H$8:H186),IF(G187="III",$K187-SUM(H$8:H186),IF(G187="IV",$K187-SUM(H$8:H186),IF(G187="V",1-SUM(H$8:H186)," ")))))</f>
        <v xml:space="preserve"> </v>
      </c>
      <c r="I187" s="68" t="str">
        <f t="shared" si="68"/>
        <v/>
      </c>
      <c r="J187" s="43" t="str">
        <f>IF(I187="A",$K187,IF(I187="B",$K187-SUM(J$8:J186),IF(I187="C",$K187-SUM(J$8:J186),IF(I187="D",$K187-SUM(J$8:J186),IF(I187="E",1-SUM(J$8:J186)," ")))))</f>
        <v xml:space="preserve"> </v>
      </c>
      <c r="K187" s="1">
        <f>IF(C$4=0,0,(SUM(D$8:D187)/C$4))</f>
        <v>0</v>
      </c>
      <c r="L187" s="9" t="str">
        <f t="shared" si="50"/>
        <v xml:space="preserve"> </v>
      </c>
      <c r="M187" s="2" t="str">
        <f>IF(U187=2,K187,IF(W187=2,K187-SUM(M$8:M186),IF(X187=2,K187-SUM(M$8:M186),IF(X186=2,1-SUM(M$8:M186)," "))))</f>
        <v xml:space="preserve"> </v>
      </c>
      <c r="N187" s="1" t="str">
        <f t="shared" si="51"/>
        <v xml:space="preserve"> </v>
      </c>
      <c r="P187" s="3" t="str">
        <f>IF(O187="Plus",$K187,IF(O187="Basis",$K187-SUM(P$8:P186),IF(O187="Breedte",$K187-SUM(P$8:P186),IF(O186="Breedte",1-SUM(P$8:P186)," "))))</f>
        <v xml:space="preserve"> </v>
      </c>
      <c r="Q187" s="57" t="str">
        <f t="shared" si="66"/>
        <v/>
      </c>
      <c r="R187" s="179">
        <f t="shared" si="67"/>
        <v>130</v>
      </c>
      <c r="S187" s="12">
        <f t="shared" si="52"/>
        <v>91</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58"/>
        <v>91</v>
      </c>
      <c r="AE187" s="18">
        <f t="shared" si="59"/>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0"/>
        <v>1</v>
      </c>
      <c r="AK187" s="12">
        <f t="shared" si="61"/>
        <v>1</v>
      </c>
      <c r="AL187" s="12">
        <f t="shared" si="62"/>
        <v>1</v>
      </c>
      <c r="AM187" s="12">
        <f t="shared" si="63"/>
        <v>1</v>
      </c>
    </row>
    <row r="188" spans="1:39" ht="12" customHeight="1" x14ac:dyDescent="0.25">
      <c r="A188" s="5">
        <f t="shared" si="47"/>
        <v>0</v>
      </c>
      <c r="B188" s="5">
        <f t="shared" si="48"/>
        <v>0</v>
      </c>
      <c r="C188" s="14">
        <f t="shared" si="64"/>
        <v>90</v>
      </c>
      <c r="F188" s="241">
        <f>VLOOKUP(C188,Blad1!$A:$G,7,0)</f>
        <v>130</v>
      </c>
      <c r="G188" s="67" t="str">
        <f t="shared" si="65"/>
        <v/>
      </c>
      <c r="H188" s="4" t="str">
        <f>IF(G188="I",$K188,IF(G188="II",$K188-SUM(H$8:H187),IF(G188="III",$K188-SUM(H$8:H187),IF(G188="IV",$K188-SUM(H$8:H187),IF(G188="V",1-SUM(H$8:H187)," ")))))</f>
        <v xml:space="preserve"> </v>
      </c>
      <c r="I188" s="68" t="str">
        <f t="shared" si="68"/>
        <v/>
      </c>
      <c r="J188" s="43" t="str">
        <f>IF(I188="A",$K188,IF(I188="B",$K188-SUM(J$8:J187),IF(I188="C",$K188-SUM(J$8:J187),IF(I188="D",$K188-SUM(J$8:J187),IF(I188="E",1-SUM(J$8:J187)," ")))))</f>
        <v xml:space="preserve"> </v>
      </c>
      <c r="K188" s="1">
        <f>IF(C$4=0,0,(SUM(D$8:D188)/C$4))</f>
        <v>0</v>
      </c>
      <c r="L188" s="9" t="str">
        <f t="shared" si="50"/>
        <v xml:space="preserve"> </v>
      </c>
      <c r="M188" s="2" t="str">
        <f>IF(U188=2,K188,IF(W188=2,K188-SUM(M$8:M187),IF(X188=2,K188-SUM(M$8:M187),IF(X187=2,1-SUM(M$8:M187)," "))))</f>
        <v xml:space="preserve"> </v>
      </c>
      <c r="N188" s="1" t="str">
        <f t="shared" si="51"/>
        <v xml:space="preserve"> </v>
      </c>
      <c r="P188" s="3" t="str">
        <f>IF(O188="Plus",$K188,IF(O188="Basis",$K188-SUM(P$8:P187),IF(O188="Breedte",$K188-SUM(P$8:P187),IF(O187="Breedte",1-SUM(P$8:P187)," "))))</f>
        <v xml:space="preserve"> </v>
      </c>
      <c r="Q188" s="57" t="str">
        <f t="shared" si="66"/>
        <v/>
      </c>
      <c r="R188" s="179">
        <f t="shared" si="67"/>
        <v>130</v>
      </c>
      <c r="S188" s="12">
        <f t="shared" si="52"/>
        <v>90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58"/>
        <v>90</v>
      </c>
      <c r="AE188" s="18">
        <f t="shared" si="59"/>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0"/>
        <v>1</v>
      </c>
      <c r="AK188" s="12">
        <f t="shared" si="61"/>
        <v>1</v>
      </c>
      <c r="AL188" s="12">
        <f t="shared" si="62"/>
        <v>1</v>
      </c>
      <c r="AM188" s="12">
        <f t="shared" si="63"/>
        <v>1</v>
      </c>
    </row>
    <row r="189" spans="1:39" ht="12" customHeight="1" x14ac:dyDescent="0.25">
      <c r="A189" s="5">
        <f t="shared" si="47"/>
        <v>0</v>
      </c>
      <c r="B189" s="5">
        <f t="shared" si="48"/>
        <v>0</v>
      </c>
      <c r="C189" s="14">
        <f t="shared" si="64"/>
        <v>89</v>
      </c>
      <c r="F189" s="241">
        <f>VLOOKUP(C189,Blad1!$A:$G,7,0)</f>
        <v>129</v>
      </c>
      <c r="G189" s="67" t="str">
        <f t="shared" si="65"/>
        <v/>
      </c>
      <c r="H189" s="4" t="str">
        <f>IF(G189="I",$K189,IF(G189="II",$K189-SUM(H$8:H188),IF(G189="III",$K189-SUM(H$8:H188),IF(G189="IV",$K189-SUM(H$8:H188),IF(G189="V",1-SUM(H$8:H188)," ")))))</f>
        <v xml:space="preserve"> </v>
      </c>
      <c r="I189" s="68" t="str">
        <f t="shared" si="68"/>
        <v/>
      </c>
      <c r="J189" s="43" t="str">
        <f>IF(I189="A",$K189,IF(I189="B",$K189-SUM(J$8:J188),IF(I189="C",$K189-SUM(J$8:J188),IF(I189="D",$K189-SUM(J$8:J188),IF(I189="E",1-SUM(J$8:J188)," ")))))</f>
        <v xml:space="preserve"> </v>
      </c>
      <c r="K189" s="1">
        <f>IF(C$4=0,0,(SUM(D$8:D189)/C$4))</f>
        <v>0</v>
      </c>
      <c r="L189" s="9" t="str">
        <f t="shared" si="50"/>
        <v xml:space="preserve"> </v>
      </c>
      <c r="M189" s="2" t="str">
        <f>IF(U189=2,K189,IF(W189=2,K189-SUM(M$8:M188),IF(X189=2,K189-SUM(M$8:M188),IF(X188=2,1-SUM(M$8:M188)," "))))</f>
        <v xml:space="preserve"> </v>
      </c>
      <c r="N189" s="1" t="str">
        <f t="shared" si="51"/>
        <v xml:space="preserve"> </v>
      </c>
      <c r="P189" s="3" t="str">
        <f>IF(O189="Plus",$K189,IF(O189="Basis",$K189-SUM(P$8:P188),IF(O189="Breedte",$K189-SUM(P$8:P188),IF(O188="Breedte",1-SUM(P$8:P188)," "))))</f>
        <v xml:space="preserve"> </v>
      </c>
      <c r="Q189" s="57" t="str">
        <f t="shared" si="66"/>
        <v/>
      </c>
      <c r="R189" s="179">
        <f t="shared" si="67"/>
        <v>129</v>
      </c>
      <c r="S189" s="12">
        <f t="shared" si="52"/>
        <v>89</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58"/>
        <v>89</v>
      </c>
      <c r="AE189" s="18">
        <f t="shared" si="59"/>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0"/>
        <v>1</v>
      </c>
      <c r="AK189" s="12">
        <f t="shared" si="61"/>
        <v>1</v>
      </c>
      <c r="AL189" s="12">
        <f t="shared" si="62"/>
        <v>1</v>
      </c>
      <c r="AM189" s="12">
        <f t="shared" si="63"/>
        <v>1</v>
      </c>
    </row>
    <row r="190" spans="1:39" ht="12" customHeight="1" x14ac:dyDescent="0.25">
      <c r="A190" s="5">
        <f t="shared" si="47"/>
        <v>0</v>
      </c>
      <c r="B190" s="5">
        <f t="shared" si="48"/>
        <v>0</v>
      </c>
      <c r="C190" s="14">
        <f t="shared" si="64"/>
        <v>88</v>
      </c>
      <c r="F190" s="241">
        <f>VLOOKUP(C190,Blad1!$A:$G,7,0)</f>
        <v>129</v>
      </c>
      <c r="G190" s="67" t="str">
        <f t="shared" si="65"/>
        <v/>
      </c>
      <c r="H190" s="4" t="str">
        <f>IF(G190="I",$K190,IF(G190="II",$K190-SUM(H$8:H189),IF(G190="III",$K190-SUM(H$8:H189),IF(G190="IV",$K190-SUM(H$8:H189),IF(G190="V",1-SUM(H$8:H189)," ")))))</f>
        <v xml:space="preserve"> </v>
      </c>
      <c r="I190" s="68" t="str">
        <f t="shared" si="68"/>
        <v/>
      </c>
      <c r="J190" s="43" t="str">
        <f>IF(I190="A",$K190,IF(I190="B",$K190-SUM(J$8:J189),IF(I190="C",$K190-SUM(J$8:J189),IF(I190="D",$K190-SUM(J$8:J189),IF(I190="E",1-SUM(J$8:J189)," ")))))</f>
        <v xml:space="preserve"> </v>
      </c>
      <c r="K190" s="1">
        <f>IF(C$4=0,0,(SUM(D$8:D190)/C$4))</f>
        <v>0</v>
      </c>
      <c r="L190" s="9" t="str">
        <f t="shared" si="50"/>
        <v xml:space="preserve"> </v>
      </c>
      <c r="M190" s="2" t="str">
        <f>IF(U190=2,K190,IF(W190=2,K190-SUM(M$8:M189),IF(X190=2,K190-SUM(M$8:M189),IF(X189=2,1-SUM(M$8:M189)," "))))</f>
        <v xml:space="preserve"> </v>
      </c>
      <c r="N190" s="1" t="str">
        <f t="shared" si="51"/>
        <v xml:space="preserve"> </v>
      </c>
      <c r="P190" s="3" t="str">
        <f>IF(O190="Plus",$K190,IF(O190="Basis",$K190-SUM(P$8:P189),IF(O190="Breedte",$K190-SUM(P$8:P189),IF(O189="Breedte",1-SUM(P$8:P189)," "))))</f>
        <v xml:space="preserve"> </v>
      </c>
      <c r="Q190" s="57" t="str">
        <f t="shared" si="66"/>
        <v/>
      </c>
      <c r="R190" s="179">
        <f t="shared" si="67"/>
        <v>129</v>
      </c>
      <c r="S190" s="12">
        <f t="shared" si="52"/>
        <v>88</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58"/>
        <v>88</v>
      </c>
      <c r="AE190" s="18">
        <f t="shared" si="59"/>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0"/>
        <v>1</v>
      </c>
      <c r="AK190" s="12">
        <f t="shared" si="61"/>
        <v>1</v>
      </c>
      <c r="AL190" s="12">
        <f t="shared" si="62"/>
        <v>1</v>
      </c>
      <c r="AM190" s="12">
        <f t="shared" si="63"/>
        <v>1</v>
      </c>
    </row>
    <row r="191" spans="1:39" ht="12" customHeight="1" x14ac:dyDescent="0.25">
      <c r="A191" s="5">
        <f t="shared" si="47"/>
        <v>0</v>
      </c>
      <c r="B191" s="5">
        <f t="shared" si="48"/>
        <v>0</v>
      </c>
      <c r="C191" s="14">
        <f t="shared" si="64"/>
        <v>87</v>
      </c>
      <c r="F191" s="241">
        <f>VLOOKUP(C191,Blad1!$A:$G,7,0)</f>
        <v>128</v>
      </c>
      <c r="G191" s="67" t="str">
        <f t="shared" si="65"/>
        <v/>
      </c>
      <c r="H191" s="4" t="str">
        <f>IF(G191="I",$K191,IF(G191="II",$K191-SUM(H$8:H190),IF(G191="III",$K191-SUM(H$8:H190),IF(G191="IV",$K191-SUM(H$8:H190),IF(G191="V",1-SUM(H$8:H190)," ")))))</f>
        <v xml:space="preserve"> </v>
      </c>
      <c r="I191" s="68" t="str">
        <f t="shared" si="68"/>
        <v/>
      </c>
      <c r="J191" s="43" t="str">
        <f>IF(I191="A",$K191,IF(I191="B",$K191-SUM(J$8:J190),IF(I191="C",$K191-SUM(J$8:J190),IF(I191="D",$K191-SUM(J$8:J190),IF(I191="E",1-SUM(J$8:J190)," ")))))</f>
        <v xml:space="preserve"> </v>
      </c>
      <c r="K191" s="1">
        <f>IF(C$4=0,0,(SUM(D$8:D191)/C$4))</f>
        <v>0</v>
      </c>
      <c r="L191" s="9" t="str">
        <f t="shared" si="50"/>
        <v xml:space="preserve"> </v>
      </c>
      <c r="M191" s="2" t="str">
        <f>IF(U191=2,K191,IF(W191=2,K191-SUM(M$8:M190),IF(X191=2,K191-SUM(M$8:M190),IF(X190=2,1-SUM(M$8:M190)," "))))</f>
        <v xml:space="preserve"> </v>
      </c>
      <c r="N191" s="1" t="str">
        <f t="shared" si="51"/>
        <v xml:space="preserve"> </v>
      </c>
      <c r="P191" s="3" t="str">
        <f>IF(O191="Plus",$K191,IF(O191="Basis",$K191-SUM(P$8:P190),IF(O191="Breedte",$K191-SUM(P$8:P190),IF(O190="Breedte",1-SUM(P$8:P190)," "))))</f>
        <v xml:space="preserve"> </v>
      </c>
      <c r="Q191" s="57" t="str">
        <f t="shared" si="66"/>
        <v/>
      </c>
      <c r="R191" s="179">
        <f t="shared" si="67"/>
        <v>128</v>
      </c>
      <c r="S191" s="12">
        <f t="shared" si="52"/>
        <v>87</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58"/>
        <v>87</v>
      </c>
      <c r="AE191" s="18">
        <f t="shared" si="59"/>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0"/>
        <v>1</v>
      </c>
      <c r="AK191" s="12">
        <f t="shared" si="61"/>
        <v>1</v>
      </c>
      <c r="AL191" s="12">
        <f t="shared" si="62"/>
        <v>1</v>
      </c>
      <c r="AM191" s="12">
        <f t="shared" si="63"/>
        <v>1</v>
      </c>
    </row>
    <row r="192" spans="1:39" ht="12" customHeight="1" x14ac:dyDescent="0.25">
      <c r="A192" s="5">
        <f t="shared" si="47"/>
        <v>0</v>
      </c>
      <c r="B192" s="5">
        <f t="shared" si="48"/>
        <v>0</v>
      </c>
      <c r="C192" s="14">
        <f t="shared" si="64"/>
        <v>86</v>
      </c>
      <c r="F192" s="241">
        <f>VLOOKUP(C192,Blad1!$A:$G,7,0)</f>
        <v>128</v>
      </c>
      <c r="G192" s="67" t="str">
        <f t="shared" si="65"/>
        <v/>
      </c>
      <c r="H192" s="4" t="str">
        <f>IF(G192="I",$K192,IF(G192="II",$K192-SUM(H$8:H191),IF(G192="III",$K192-SUM(H$8:H191),IF(G192="IV",$K192-SUM(H$8:H191),IF(G192="V",1-SUM(H$8:H191)," ")))))</f>
        <v xml:space="preserve"> </v>
      </c>
      <c r="I192" s="68" t="str">
        <f t="shared" si="68"/>
        <v/>
      </c>
      <c r="J192" s="43" t="str">
        <f>IF(I192="A",$K192,IF(I192="B",$K192-SUM(J$8:J191),IF(I192="C",$K192-SUM(J$8:J191),IF(I192="D",$K192-SUM(J$8:J191),IF(I192="E",1-SUM(J$8:J191)," ")))))</f>
        <v xml:space="preserve"> </v>
      </c>
      <c r="K192" s="1">
        <f>IF(C$4=0,0,(SUM(D$8:D192)/C$4))</f>
        <v>0</v>
      </c>
      <c r="L192" s="9" t="str">
        <f t="shared" si="50"/>
        <v xml:space="preserve"> </v>
      </c>
      <c r="M192" s="2" t="str">
        <f>IF(U192=2,K192,IF(W192=2,K192-SUM(M$8:M191),IF(X192=2,K192-SUM(M$8:M191),IF(X191=2,1-SUM(M$8:M191)," "))))</f>
        <v xml:space="preserve"> </v>
      </c>
      <c r="N192" s="1" t="str">
        <f t="shared" si="51"/>
        <v xml:space="preserve"> </v>
      </c>
      <c r="P192" s="3" t="str">
        <f>IF(O192="Plus",$K192,IF(O192="Basis",$K192-SUM(P$8:P191),IF(O192="Breedte",$K192-SUM(P$8:P191),IF(O191="Breedte",1-SUM(P$8:P191)," "))))</f>
        <v xml:space="preserve"> </v>
      </c>
      <c r="Q192" s="57" t="str">
        <f t="shared" si="66"/>
        <v/>
      </c>
      <c r="R192" s="179">
        <f t="shared" si="67"/>
        <v>128</v>
      </c>
      <c r="S192" s="12">
        <f t="shared" si="52"/>
        <v>86</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58"/>
        <v>86</v>
      </c>
      <c r="AE192" s="18">
        <f t="shared" si="59"/>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0"/>
        <v>1</v>
      </c>
      <c r="AK192" s="12">
        <f t="shared" si="61"/>
        <v>1</v>
      </c>
      <c r="AL192" s="12">
        <f t="shared" si="62"/>
        <v>1</v>
      </c>
      <c r="AM192" s="12">
        <f t="shared" si="63"/>
        <v>1</v>
      </c>
    </row>
    <row r="193" spans="1:39" ht="12" customHeight="1" x14ac:dyDescent="0.25">
      <c r="A193" s="5">
        <f t="shared" si="47"/>
        <v>0</v>
      </c>
      <c r="B193" s="5">
        <f t="shared" si="48"/>
        <v>0</v>
      </c>
      <c r="C193" s="14">
        <f t="shared" si="64"/>
        <v>85</v>
      </c>
      <c r="F193" s="241">
        <f>VLOOKUP(C193,Blad1!$A:$G,7,0)</f>
        <v>127</v>
      </c>
      <c r="G193" s="67" t="str">
        <f t="shared" si="65"/>
        <v/>
      </c>
      <c r="H193" s="4" t="str">
        <f>IF(G193="I",$K193,IF(G193="II",$K193-SUM(H$8:H192),IF(G193="III",$K193-SUM(H$8:H192),IF(G193="IV",$K193-SUM(H$8:H192),IF(G193="V",1-SUM(H$8:H192)," ")))))</f>
        <v xml:space="preserve"> </v>
      </c>
      <c r="I193" s="68" t="str">
        <f t="shared" si="68"/>
        <v/>
      </c>
      <c r="J193" s="43" t="str">
        <f>IF(I193="A",$K193,IF(I193="B",$K193-SUM(J$8:J192),IF(I193="C",$K193-SUM(J$8:J192),IF(I193="D",$K193-SUM(J$8:J192),IF(I193="E",1-SUM(J$8:J192)," ")))))</f>
        <v xml:space="preserve"> </v>
      </c>
      <c r="K193" s="1">
        <f>IF(C$4=0,0,(SUM(D$8:D193)/C$4))</f>
        <v>0</v>
      </c>
      <c r="L193" s="9" t="str">
        <f t="shared" si="50"/>
        <v xml:space="preserve"> </v>
      </c>
      <c r="M193" s="2" t="str">
        <f>IF(U193=2,K193,IF(W193=2,K193-SUM(M$8:M192),IF(X193=2,K193-SUM(M$8:M192),IF(X192=2,1-SUM(M$8:M192)," "))))</f>
        <v xml:space="preserve"> </v>
      </c>
      <c r="N193" s="1" t="str">
        <f t="shared" si="51"/>
        <v xml:space="preserve"> </v>
      </c>
      <c r="P193" s="3" t="str">
        <f>IF(O193="Plus",$K193,IF(O193="Basis",$K193-SUM(P$8:P192),IF(O193="Breedte",$K193-SUM(P$8:P192),IF(O192="Breedte",1-SUM(P$8:P192)," "))))</f>
        <v xml:space="preserve"> </v>
      </c>
      <c r="Q193" s="57" t="str">
        <f t="shared" si="66"/>
        <v/>
      </c>
      <c r="R193" s="179">
        <f t="shared" si="67"/>
        <v>127</v>
      </c>
      <c r="S193" s="12">
        <f t="shared" si="52"/>
        <v>85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58"/>
        <v>85</v>
      </c>
      <c r="AE193" s="18">
        <f t="shared" si="59"/>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0"/>
        <v>1</v>
      </c>
      <c r="AK193" s="12">
        <f t="shared" si="61"/>
        <v>1</v>
      </c>
      <c r="AL193" s="12">
        <f t="shared" si="62"/>
        <v>1</v>
      </c>
      <c r="AM193" s="12">
        <f t="shared" si="63"/>
        <v>1</v>
      </c>
    </row>
    <row r="194" spans="1:39" ht="12" customHeight="1" x14ac:dyDescent="0.25">
      <c r="A194" s="5">
        <f t="shared" si="47"/>
        <v>25</v>
      </c>
      <c r="B194" s="5">
        <f t="shared" si="48"/>
        <v>0</v>
      </c>
      <c r="C194" s="14">
        <f t="shared" si="64"/>
        <v>84</v>
      </c>
      <c r="F194" s="241">
        <f>VLOOKUP(C194,Blad1!$A:$G,7,0)</f>
        <v>127</v>
      </c>
      <c r="G194" s="67" t="str">
        <f t="shared" si="65"/>
        <v/>
      </c>
      <c r="H194" s="4" t="str">
        <f>IF(G194="I",$K194,IF(G194="II",$K194-SUM(H$8:H193),IF(G194="III",$K194-SUM(H$8:H193),IF(G194="IV",$K194-SUM(H$8:H193),IF(G194="V",1-SUM(H$8:H193)," ")))))</f>
        <v xml:space="preserve"> </v>
      </c>
      <c r="I194" s="68" t="str">
        <f t="shared" si="68"/>
        <v>A</v>
      </c>
      <c r="J194" s="43">
        <f>IF(I194="A",$K194,IF(I194="B",$K194-SUM(J$8:J193),IF(I194="C",$K194-SUM(J$8:J193),IF(I194="D",$K194-SUM(J$8:J193),IF(I194="E",1-SUM(J$8:J193)," ")))))</f>
        <v>0</v>
      </c>
      <c r="K194" s="1">
        <f>IF(C$4=0,0,(SUM(D$8:D194)/C$4))</f>
        <v>0</v>
      </c>
      <c r="L194" s="9" t="str">
        <f t="shared" si="50"/>
        <v xml:space="preserve"> </v>
      </c>
      <c r="M194" s="2" t="str">
        <f>IF(U194=2,K194,IF(W194=2,K194-SUM(M$8:M193),IF(X194=2,K194-SUM(M$8:M193),IF(X193=2,1-SUM(M$8:M193)," "))))</f>
        <v xml:space="preserve"> </v>
      </c>
      <c r="N194" s="1" t="str">
        <f t="shared" si="51"/>
        <v xml:space="preserve"> </v>
      </c>
      <c r="P194" s="3" t="str">
        <f>IF(O194="Plus",$K194,IF(O194="Basis",$K194-SUM(P$8:P193),IF(O194="Breedte",$K194-SUM(P$8:P193),IF(O193="Breedte",1-SUM(P$8:P193)," "))))</f>
        <v xml:space="preserve"> </v>
      </c>
      <c r="Q194" s="57" t="str">
        <f t="shared" si="66"/>
        <v/>
      </c>
      <c r="R194" s="179">
        <f t="shared" si="67"/>
        <v>127</v>
      </c>
      <c r="S194" s="12">
        <f t="shared" si="52"/>
        <v>84</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58"/>
        <v>84</v>
      </c>
      <c r="AE194" s="18">
        <f t="shared" si="59"/>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0"/>
        <v>1</v>
      </c>
      <c r="AK194" s="12">
        <f t="shared" si="61"/>
        <v>1</v>
      </c>
      <c r="AL194" s="12">
        <f t="shared" si="62"/>
        <v>1</v>
      </c>
      <c r="AM194" s="12">
        <f t="shared" si="63"/>
        <v>1</v>
      </c>
    </row>
    <row r="195" spans="1:39" ht="12" customHeight="1" x14ac:dyDescent="0.25">
      <c r="A195" s="5">
        <f t="shared" si="47"/>
        <v>0</v>
      </c>
      <c r="B195" s="5">
        <f t="shared" si="48"/>
        <v>0</v>
      </c>
      <c r="C195" s="14">
        <f t="shared" si="64"/>
        <v>83</v>
      </c>
      <c r="F195" s="241">
        <f>VLOOKUP(C195,Blad1!$A:$G,7,0)</f>
        <v>126</v>
      </c>
      <c r="G195" s="67" t="str">
        <f t="shared" si="65"/>
        <v/>
      </c>
      <c r="H195" s="4" t="str">
        <f>IF(G195="I",$K195,IF(G195="II",$K195-SUM(H$8:H194),IF(G195="III",$K195-SUM(H$8:H194),IF(G195="IV",$K195-SUM(H$8:H194),IF(G195="V",1-SUM(H$8:H194)," ")))))</f>
        <v xml:space="preserve"> </v>
      </c>
      <c r="I195" s="68" t="str">
        <f t="shared" si="68"/>
        <v/>
      </c>
      <c r="J195" s="43" t="str">
        <f>IF(I195="A",$K195,IF(I195="B",$K195-SUM(J$8:J194),IF(I195="C",$K195-SUM(J$8:J194),IF(I195="D",$K195-SUM(J$8:J194),IF(I195="E",1-SUM(J$8:J194)," ")))))</f>
        <v xml:space="preserve"> </v>
      </c>
      <c r="K195" s="1">
        <f>IF(C$4=0,0,(SUM(D$8:D195)/C$4))</f>
        <v>0</v>
      </c>
      <c r="L195" s="9" t="str">
        <f t="shared" si="50"/>
        <v xml:space="preserve"> </v>
      </c>
      <c r="M195" s="2" t="str">
        <f>IF(U195=2,K195,IF(W195=2,K195-SUM(M$8:M194),IF(X195=2,K195-SUM(M$8:M194),IF(X194=2,1-SUM(M$8:M194)," "))))</f>
        <v xml:space="preserve"> </v>
      </c>
      <c r="N195" s="1" t="str">
        <f t="shared" si="51"/>
        <v xml:space="preserve"> </v>
      </c>
      <c r="P195" s="3" t="str">
        <f>IF(O195="Plus",$K195,IF(O195="Basis",$K195-SUM(P$8:P194),IF(O195="Breedte",$K195-SUM(P$8:P194),IF(O194="Breedte",1-SUM(P$8:P194)," "))))</f>
        <v xml:space="preserve"> </v>
      </c>
      <c r="Q195" s="57" t="str">
        <f t="shared" si="66"/>
        <v/>
      </c>
      <c r="R195" s="179">
        <f t="shared" si="67"/>
        <v>126</v>
      </c>
      <c r="S195" s="12">
        <f t="shared" si="52"/>
        <v>83</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58"/>
        <v>83</v>
      </c>
      <c r="AE195" s="18">
        <f t="shared" si="59"/>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0"/>
        <v>1</v>
      </c>
      <c r="AK195" s="12">
        <f t="shared" si="61"/>
        <v>1</v>
      </c>
      <c r="AL195" s="12">
        <f t="shared" si="62"/>
        <v>1</v>
      </c>
      <c r="AM195" s="12">
        <f t="shared" si="63"/>
        <v>1</v>
      </c>
    </row>
    <row r="196" spans="1:39" ht="12" customHeight="1" x14ac:dyDescent="0.25">
      <c r="A196" s="5">
        <f t="shared" si="47"/>
        <v>0</v>
      </c>
      <c r="B196" s="5">
        <f t="shared" si="48"/>
        <v>0</v>
      </c>
      <c r="C196" s="14">
        <f t="shared" si="64"/>
        <v>82</v>
      </c>
      <c r="F196" s="241">
        <f>VLOOKUP(C196,Blad1!$A:$G,7,0)</f>
        <v>125</v>
      </c>
      <c r="G196" s="67" t="str">
        <f t="shared" si="65"/>
        <v/>
      </c>
      <c r="H196" s="4" t="str">
        <f>IF(G196="I",$K196,IF(G196="II",$K196-SUM(H$8:H195),IF(G196="III",$K196-SUM(H$8:H195),IF(G196="IV",$K196-SUM(H$8:H195),IF(G196="V",1-SUM(H$8:H195)," ")))))</f>
        <v xml:space="preserve"> </v>
      </c>
      <c r="I196" s="68" t="str">
        <f t="shared" si="68"/>
        <v/>
      </c>
      <c r="J196" s="43" t="str">
        <f>IF(I196="A",$K196,IF(I196="B",$K196-SUM(J$8:J195),IF(I196="C",$K196-SUM(J$8:J195),IF(I196="D",$K196-SUM(J$8:J195),IF(I196="E",1-SUM(J$8:J195)," ")))))</f>
        <v xml:space="preserve"> </v>
      </c>
      <c r="K196" s="1">
        <f>IF(C$4=0,0,(SUM(D$8:D196)/C$4))</f>
        <v>0</v>
      </c>
      <c r="L196" s="9" t="str">
        <f t="shared" si="50"/>
        <v xml:space="preserve"> </v>
      </c>
      <c r="M196" s="2" t="str">
        <f>IF(U196=2,K196,IF(W196=2,K196-SUM(M$8:M195),IF(X196=2,K196-SUM(M$8:M195),IF(X195=2,1-SUM(M$8:M195)," "))))</f>
        <v xml:space="preserve"> </v>
      </c>
      <c r="N196" s="1" t="str">
        <f t="shared" si="51"/>
        <v xml:space="preserve"> </v>
      </c>
      <c r="P196" s="3" t="str">
        <f>IF(O196="Plus",$K196,IF(O196="Basis",$K196-SUM(P$8:P195),IF(O196="Breedte",$K196-SUM(P$8:P195),IF(O195="Breedte",1-SUM(P$8:P195)," "))))</f>
        <v xml:space="preserve"> </v>
      </c>
      <c r="Q196" s="57" t="str">
        <f t="shared" si="66"/>
        <v/>
      </c>
      <c r="R196" s="179">
        <f t="shared" si="67"/>
        <v>125</v>
      </c>
      <c r="S196" s="12">
        <f t="shared" si="52"/>
        <v>82</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58"/>
        <v>82</v>
      </c>
      <c r="AE196" s="18">
        <f t="shared" si="59"/>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0"/>
        <v>1</v>
      </c>
      <c r="AK196" s="12">
        <f t="shared" si="61"/>
        <v>1</v>
      </c>
      <c r="AL196" s="12">
        <f t="shared" si="62"/>
        <v>1</v>
      </c>
      <c r="AM196" s="12">
        <f t="shared" si="63"/>
        <v>1</v>
      </c>
    </row>
    <row r="197" spans="1:39" ht="12" customHeight="1" x14ac:dyDescent="0.25">
      <c r="A197" s="5">
        <f t="shared" si="47"/>
        <v>0</v>
      </c>
      <c r="B197" s="5">
        <f t="shared" si="48"/>
        <v>0</v>
      </c>
      <c r="C197" s="14">
        <f t="shared" si="64"/>
        <v>81</v>
      </c>
      <c r="F197" s="241">
        <f>VLOOKUP(C197,Blad1!$A:$G,7,0)</f>
        <v>125</v>
      </c>
      <c r="G197" s="67" t="str">
        <f t="shared" si="65"/>
        <v/>
      </c>
      <c r="H197" s="4" t="str">
        <f>IF(G197="I",$K197,IF(G197="II",$K197-SUM(H$8:H196),IF(G197="III",$K197-SUM(H$8:H196),IF(G197="IV",$K197-SUM(H$8:H196),IF(G197="V",1-SUM(H$8:H196)," ")))))</f>
        <v xml:space="preserve"> </v>
      </c>
      <c r="I197" s="68" t="str">
        <f t="shared" si="68"/>
        <v/>
      </c>
      <c r="J197" s="43" t="str">
        <f>IF(I197="A",$K197,IF(I197="B",$K197-SUM(J$8:J196),IF(I197="C",$K197-SUM(J$8:J196),IF(I197="D",$K197-SUM(J$8:J196),IF(I197="E",1-SUM(J$8:J196)," ")))))</f>
        <v xml:space="preserve"> </v>
      </c>
      <c r="K197" s="1">
        <f>IF(C$4=0,0,(SUM(D$8:D197)/C$4))</f>
        <v>0</v>
      </c>
      <c r="L197" s="9" t="str">
        <f t="shared" si="50"/>
        <v xml:space="preserve"> </v>
      </c>
      <c r="M197" s="2" t="str">
        <f>IF(U197=2,K197,IF(W197=2,K197-SUM(M$8:M196),IF(X197=2,K197-SUM(M$8:M196),IF(X196=2,1-SUM(M$8:M196)," "))))</f>
        <v xml:space="preserve"> </v>
      </c>
      <c r="N197" s="1" t="str">
        <f t="shared" si="51"/>
        <v xml:space="preserve"> </v>
      </c>
      <c r="P197" s="3" t="str">
        <f>IF(O197="Plus",$K197,IF(O197="Basis",$K197-SUM(P$8:P196),IF(O197="Breedte",$K197-SUM(P$8:P196),IF(O196="Breedte",1-SUM(P$8:P196)," "))))</f>
        <v xml:space="preserve"> </v>
      </c>
      <c r="Q197" s="57" t="str">
        <f t="shared" si="66"/>
        <v/>
      </c>
      <c r="R197" s="179">
        <f t="shared" si="67"/>
        <v>125</v>
      </c>
      <c r="S197" s="12">
        <f t="shared" si="52"/>
        <v>81</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58"/>
        <v>81</v>
      </c>
      <c r="AE197" s="18">
        <f t="shared" si="59"/>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0"/>
        <v>1</v>
      </c>
      <c r="AK197" s="12">
        <f t="shared" si="61"/>
        <v>1</v>
      </c>
      <c r="AL197" s="12">
        <f t="shared" si="62"/>
        <v>1</v>
      </c>
      <c r="AM197" s="12">
        <f t="shared" si="63"/>
        <v>1</v>
      </c>
    </row>
    <row r="198" spans="1:39" ht="12" customHeight="1" x14ac:dyDescent="0.25">
      <c r="A198" s="5">
        <f t="shared" si="47"/>
        <v>0</v>
      </c>
      <c r="B198" s="5">
        <f t="shared" si="48"/>
        <v>0</v>
      </c>
      <c r="C198" s="14">
        <f t="shared" si="64"/>
        <v>80</v>
      </c>
      <c r="F198" s="241">
        <f>VLOOKUP(C198,Blad1!$A:$G,7,0)</f>
        <v>124</v>
      </c>
      <c r="G198" s="67" t="str">
        <f t="shared" si="65"/>
        <v/>
      </c>
      <c r="H198" s="4" t="str">
        <f>IF(G198="I",$K198,IF(G198="II",$K198-SUM(H$8:H197),IF(G198="III",$K198-SUM(H$8:H197),IF(G198="IV",$K198-SUM(H$8:H197),IF(G198="V",1-SUM(H$8:H197)," ")))))</f>
        <v xml:space="preserve"> </v>
      </c>
      <c r="I198" s="68" t="str">
        <f t="shared" si="68"/>
        <v/>
      </c>
      <c r="J198" s="43" t="str">
        <f>IF(I198="A",$K198,IF(I198="B",$K198-SUM(J$8:J197),IF(I198="C",$K198-SUM(J$8:J197),IF(I198="D",$K198-SUM(J$8:J197),IF(I198="E",1-SUM(J$8:J197)," ")))))</f>
        <v xml:space="preserve"> </v>
      </c>
      <c r="K198" s="1">
        <f>IF(C$4=0,0,(SUM(D$8:D198)/C$4))</f>
        <v>0</v>
      </c>
      <c r="L198" s="9" t="str">
        <f t="shared" si="50"/>
        <v xml:space="preserve"> </v>
      </c>
      <c r="M198" s="2" t="str">
        <f>IF(U198=2,K198,IF(W198=2,K198-SUM(M$8:M197),IF(X198=2,K198-SUM(M$8:M197),IF(X197=2,1-SUM(M$8:M197)," "))))</f>
        <v xml:space="preserve"> </v>
      </c>
      <c r="N198" s="1" t="str">
        <f t="shared" si="51"/>
        <v xml:space="preserve"> </v>
      </c>
      <c r="P198" s="3" t="str">
        <f>IF(O198="Plus",$K198,IF(O198="Basis",$K198-SUM(P$8:P197),IF(O198="Breedte",$K198-SUM(P$8:P197),IF(O197="Breedte",1-SUM(P$8:P197)," "))))</f>
        <v xml:space="preserve"> </v>
      </c>
      <c r="Q198" s="57" t="str">
        <f t="shared" si="66"/>
        <v/>
      </c>
      <c r="R198" s="179">
        <f t="shared" si="67"/>
        <v>124</v>
      </c>
      <c r="S198" s="12">
        <f t="shared" si="52"/>
        <v>80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58"/>
        <v>80</v>
      </c>
      <c r="AE198" s="18">
        <f t="shared" si="59"/>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0"/>
        <v>1</v>
      </c>
      <c r="AK198" s="12">
        <f t="shared" si="61"/>
        <v>1</v>
      </c>
      <c r="AL198" s="12">
        <f t="shared" si="62"/>
        <v>1</v>
      </c>
      <c r="AM198" s="12">
        <f t="shared" si="63"/>
        <v>1</v>
      </c>
    </row>
    <row r="199" spans="1:39" ht="12" customHeight="1" x14ac:dyDescent="0.25">
      <c r="A199" s="5">
        <f t="shared" si="47"/>
        <v>0</v>
      </c>
      <c r="B199" s="5">
        <f t="shared" si="48"/>
        <v>0</v>
      </c>
      <c r="C199" s="14">
        <f t="shared" si="64"/>
        <v>79</v>
      </c>
      <c r="F199" s="241">
        <f>VLOOKUP(C199,Blad1!$A:$G,7,0)</f>
        <v>124</v>
      </c>
      <c r="G199" s="67" t="str">
        <f t="shared" si="65"/>
        <v/>
      </c>
      <c r="H199" s="4" t="str">
        <f>IF(G199="I",$K199,IF(G199="II",$K199-SUM(H$8:H198),IF(G199="III",$K199-SUM(H$8:H198),IF(G199="IV",$K199-SUM(H$8:H198),IF(G199="V",1-SUM(H$8:H198)," ")))))</f>
        <v xml:space="preserve"> </v>
      </c>
      <c r="I199" s="68" t="str">
        <f t="shared" si="68"/>
        <v/>
      </c>
      <c r="J199" s="43" t="str">
        <f>IF(I199="A",$K199,IF(I199="B",$K199-SUM(J$8:J198),IF(I199="C",$K199-SUM(J$8:J198),IF(I199="D",$K199-SUM(J$8:J198),IF(I199="E",1-SUM(J$8:J198)," ")))))</f>
        <v xml:space="preserve"> </v>
      </c>
      <c r="K199" s="1">
        <f>IF(C$4=0,0,(SUM(D$8:D199)/C$4))</f>
        <v>0</v>
      </c>
      <c r="L199" s="9" t="str">
        <f t="shared" si="50"/>
        <v xml:space="preserve"> </v>
      </c>
      <c r="M199" s="2" t="str">
        <f>IF(U199=2,K199,IF(W199=2,K199-SUM(M$8:M198),IF(X199=2,K199-SUM(M$8:M198),IF(X198=2,1-SUM(M$8:M198)," "))))</f>
        <v xml:space="preserve"> </v>
      </c>
      <c r="N199" s="1" t="str">
        <f t="shared" si="51"/>
        <v xml:space="preserve"> </v>
      </c>
      <c r="P199" s="3" t="str">
        <f>IF(O199="Plus",$K199,IF(O199="Basis",$K199-SUM(P$8:P198),IF(O199="Breedte",$K199-SUM(P$8:P198),IF(O198="Breedte",1-SUM(P$8:P198)," "))))</f>
        <v xml:space="preserve"> </v>
      </c>
      <c r="Q199" s="57" t="str">
        <f t="shared" si="66"/>
        <v/>
      </c>
      <c r="R199" s="179">
        <f t="shared" si="67"/>
        <v>124</v>
      </c>
      <c r="S199" s="12">
        <f t="shared" si="52"/>
        <v>79</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58"/>
        <v>79</v>
      </c>
      <c r="AE199" s="18">
        <f t="shared" si="59"/>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0"/>
        <v>1</v>
      </c>
      <c r="AK199" s="12">
        <f t="shared" si="61"/>
        <v>1</v>
      </c>
      <c r="AL199" s="12">
        <f t="shared" si="62"/>
        <v>1</v>
      </c>
      <c r="AM199" s="12">
        <f t="shared" si="63"/>
        <v>1</v>
      </c>
    </row>
    <row r="200" spans="1:39" ht="12" customHeight="1" x14ac:dyDescent="0.15">
      <c r="A200" s="5">
        <f t="shared" ref="A200:A250" si="69">IF(I200="A",25,IF(I200="B",25,IF(I200="C",25,IF(I200="D",15,IF(I200="E",10,0)))))</f>
        <v>0</v>
      </c>
      <c r="B200" s="5">
        <f t="shared" ref="B200:B250" si="70">IF(G200="I",20,IF(G200="II",20,IF(G200="III",20,IF(G200="IV",20,IF(G200="V",20,0)))))</f>
        <v>0</v>
      </c>
      <c r="C200" s="14">
        <f t="shared" si="64"/>
        <v>78</v>
      </c>
      <c r="F200" s="241">
        <f>VLOOKUP(C200,Blad1!$A:$G,7,0)</f>
        <v>123</v>
      </c>
      <c r="G200" s="67" t="str">
        <f t="shared" si="65"/>
        <v/>
      </c>
      <c r="H200" s="4" t="str">
        <f>IF(G200="I",$K200,IF(G200="II",$K200-SUM(H$8:H199),IF(G200="III",$K200-SUM(H$8:H199),IF(G200="IV",$K200-SUM(H$8:H199),IF(G200="V",1-SUM(H$8:H199)," ")))))</f>
        <v xml:space="preserve"> </v>
      </c>
      <c r="I200" s="68" t="str">
        <f t="shared" si="68"/>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63" si="72">IF(OR(O200="Plus",O200="Basis",O200="Breedte"),K200," ")</f>
        <v xml:space="preserve"> </v>
      </c>
      <c r="P200" s="3" t="str">
        <f>IF(O200="Plus",$K200,IF(O200="Basis",$K200-SUM(P$8:P199),IF(O200="Breedte",$K200-SUM(P$8:P199),IF(O199="Breedte",1-SUM(P$8:P199)," "))))</f>
        <v xml:space="preserve"> </v>
      </c>
      <c r="Q200" s="57" t="str">
        <f t="shared" si="66"/>
        <v/>
      </c>
      <c r="R200" s="57"/>
      <c r="S200" s="12">
        <f t="shared" ref="S200:S263" si="73">C200</f>
        <v>78</v>
      </c>
      <c r="T200" s="18">
        <f t="shared" ref="T200:T263"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63" si="75">IF(D200=0,1,ABS(K200-0.2))</f>
        <v>1</v>
      </c>
      <c r="Z200" s="12">
        <f t="shared" ref="Z200:Z263" si="76">IF(D200=0,1,ABS(K200-0.5))</f>
        <v>1</v>
      </c>
      <c r="AA200" s="12">
        <f t="shared" ref="AA200:AA263" si="77">IF(D200=0,1,ABS(K200-0.8))</f>
        <v>1</v>
      </c>
      <c r="AB200" s="12">
        <f t="shared" ref="AB200:AB263" si="78">IF(D200=0,1,ABS(K200-1))</f>
        <v>1</v>
      </c>
      <c r="AD200" s="12">
        <f t="shared" ref="AD200:AD263" si="79">S200</f>
        <v>78</v>
      </c>
      <c r="AE200" s="18">
        <f t="shared" ref="AE200:AE263"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63" si="81">IF(AE200=0,1,ABS(AH200-0.25))</f>
        <v>1</v>
      </c>
      <c r="AK200" s="12">
        <f t="shared" ref="AK200:AK263" si="82">IF(T200=0,1,ABS(W200-0.5))</f>
        <v>1</v>
      </c>
      <c r="AL200" s="12">
        <f t="shared" ref="AL200:AL263" si="83">IF(T200=0,1,ABS(W200-0.75))</f>
        <v>1</v>
      </c>
      <c r="AM200" s="12">
        <f t="shared" ref="AM200:AM263" si="84">IF(T200=0,1,ABS(W200-0.9))</f>
        <v>1</v>
      </c>
    </row>
    <row r="201" spans="1:39" ht="12" customHeight="1" x14ac:dyDescent="0.15">
      <c r="A201" s="5">
        <f t="shared" si="69"/>
        <v>0</v>
      </c>
      <c r="B201" s="5">
        <f t="shared" si="70"/>
        <v>0</v>
      </c>
      <c r="C201" s="14">
        <f t="shared" ref="C201:C264" si="85">C200-1</f>
        <v>77</v>
      </c>
      <c r="F201" s="241">
        <f>VLOOKUP(C201,Blad1!$A:$G,7,0)</f>
        <v>123</v>
      </c>
      <c r="G201" s="67" t="str">
        <f t="shared" ref="G201:G237" si="86">IF(C201=237,"I",IF(C201=222,"II",IF(C201=208,"III",IF(C201=192,"IV",IF(C201=0,"V","")))))</f>
        <v/>
      </c>
      <c r="H201" s="4" t="str">
        <f>IF(G201="I",$K201,IF(G201="II",$K201-SUM(H$8:H200),IF(G201="III",$K201-SUM(H$8:H200),IF(G201="IV",$K201-SUM(H$8:H200),IF(G201="V",1-SUM(H$8:H200)," ")))))</f>
        <v xml:space="preserve"> </v>
      </c>
      <c r="I201" s="68" t="str">
        <f t="shared" si="68"/>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64" si="87">IF(L200="plus",IF(E201=0,"",CONCATENATE(E201,", ")),IF(L200="basis",IF(E201=0,"",CONCATENATE(E201,", ")),CONCATENATE(Q200,IF(E201=0,"",CONCATENATE(E201,", ")))))</f>
        <v/>
      </c>
      <c r="R201" s="57"/>
      <c r="S201" s="12">
        <f t="shared" si="73"/>
        <v>77</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77</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9"/>
        <v>0</v>
      </c>
      <c r="B202" s="5">
        <f t="shared" si="70"/>
        <v>0</v>
      </c>
      <c r="C202" s="14">
        <f t="shared" si="85"/>
        <v>76</v>
      </c>
      <c r="F202" s="241">
        <f>VLOOKUP(C202,Blad1!$A:$G,7,0)</f>
        <v>122</v>
      </c>
      <c r="G202" s="67" t="str">
        <f t="shared" si="86"/>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7"/>
        <v/>
      </c>
      <c r="R202" s="57"/>
      <c r="S202" s="12">
        <f t="shared" si="73"/>
        <v>76</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76</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9"/>
        <v>0</v>
      </c>
      <c r="B203" s="5">
        <f t="shared" si="70"/>
        <v>0</v>
      </c>
      <c r="C203" s="14">
        <f t="shared" si="85"/>
        <v>75</v>
      </c>
      <c r="F203" s="241">
        <f>VLOOKUP(C203,Blad1!$A:$G,7,0)</f>
        <v>122</v>
      </c>
      <c r="G203" s="67" t="str">
        <f t="shared" si="86"/>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7"/>
        <v/>
      </c>
      <c r="R203" s="57"/>
      <c r="S203" s="12">
        <f t="shared" si="73"/>
        <v>75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75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9"/>
        <v>0</v>
      </c>
      <c r="B204" s="5">
        <f t="shared" si="70"/>
        <v>0</v>
      </c>
      <c r="C204" s="14">
        <f t="shared" si="85"/>
        <v>74</v>
      </c>
      <c r="F204" s="241">
        <f>VLOOKUP(C204,Blad1!$A:$G,7,0)</f>
        <v>121</v>
      </c>
      <c r="G204" s="67" t="str">
        <f t="shared" si="86"/>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7"/>
        <v/>
      </c>
      <c r="R204" s="57"/>
      <c r="S204" s="12">
        <f t="shared" si="73"/>
        <v>74</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74</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9"/>
        <v>0</v>
      </c>
      <c r="B205" s="5">
        <f t="shared" si="70"/>
        <v>0</v>
      </c>
      <c r="C205" s="14">
        <f t="shared" si="85"/>
        <v>73</v>
      </c>
      <c r="F205" s="241">
        <f>VLOOKUP(C205,Blad1!$A:$G,7,0)</f>
        <v>120</v>
      </c>
      <c r="G205" s="67" t="str">
        <f t="shared" si="86"/>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7"/>
        <v/>
      </c>
      <c r="R205" s="57"/>
      <c r="S205" s="12">
        <f t="shared" si="73"/>
        <v>73</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73</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9"/>
        <v>0</v>
      </c>
      <c r="B206" s="5">
        <f t="shared" si="70"/>
        <v>0</v>
      </c>
      <c r="C206" s="14">
        <f t="shared" si="85"/>
        <v>72</v>
      </c>
      <c r="F206" s="241">
        <f>VLOOKUP(C206,Blad1!$A:$G,7,0)</f>
        <v>120</v>
      </c>
      <c r="G206" s="67" t="str">
        <f t="shared" si="86"/>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7"/>
        <v/>
      </c>
      <c r="R206" s="57"/>
      <c r="S206" s="12">
        <f t="shared" si="73"/>
        <v>72</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72</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9"/>
        <v>0</v>
      </c>
      <c r="B207" s="5">
        <f t="shared" si="70"/>
        <v>0</v>
      </c>
      <c r="C207" s="14">
        <f t="shared" si="85"/>
        <v>71</v>
      </c>
      <c r="F207" s="241">
        <f>VLOOKUP(C207,Blad1!$A:$G,7,0)</f>
        <v>119</v>
      </c>
      <c r="G207" s="67" t="str">
        <f t="shared" si="86"/>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7"/>
        <v/>
      </c>
      <c r="R207" s="57"/>
      <c r="S207" s="12">
        <f t="shared" si="73"/>
        <v>71</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71</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9"/>
        <v>0</v>
      </c>
      <c r="B208" s="5">
        <f t="shared" si="70"/>
        <v>0</v>
      </c>
      <c r="C208" s="14">
        <f t="shared" si="85"/>
        <v>70</v>
      </c>
      <c r="F208" s="241">
        <f>VLOOKUP(C208,Blad1!$A:$G,7,0)</f>
        <v>119</v>
      </c>
      <c r="G208" s="67" t="str">
        <f t="shared" si="86"/>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87"/>
        <v/>
      </c>
      <c r="R208" s="57"/>
      <c r="S208" s="12">
        <f t="shared" si="73"/>
        <v>70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70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9" ht="12" customHeight="1" x14ac:dyDescent="0.15">
      <c r="A209" s="5">
        <f t="shared" si="69"/>
        <v>0</v>
      </c>
      <c r="B209" s="5">
        <f t="shared" si="70"/>
        <v>0</v>
      </c>
      <c r="C209" s="14">
        <f t="shared" si="85"/>
        <v>69</v>
      </c>
      <c r="F209" s="241">
        <f>VLOOKUP(C209,Blad1!$A:$G,7,0)</f>
        <v>118</v>
      </c>
      <c r="G209" s="67" t="str">
        <f t="shared" si="86"/>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K209" s="1">
        <f>IF(C$4=0,0,(SUM(D$8:D209)/C$4))</f>
        <v>0</v>
      </c>
      <c r="L209" s="9" t="str">
        <f t="shared" si="71"/>
        <v xml:space="preserve"> </v>
      </c>
      <c r="N209" s="1" t="str">
        <f t="shared" si="72"/>
        <v xml:space="preserve"> </v>
      </c>
      <c r="P209" s="3" t="str">
        <f>IF(O209="Plus",$K209,IF(O209="Basis",$K209-SUM(P$8:P208),IF(O209="Breedte",$K209-SUM(P$8:P208),IF(O208="Breedte",1-SUM(P$8:P208)," "))))</f>
        <v xml:space="preserve"> </v>
      </c>
      <c r="Q209" s="57" t="str">
        <f t="shared" si="87"/>
        <v/>
      </c>
      <c r="R209" s="57"/>
      <c r="S209" s="12">
        <f t="shared" si="73"/>
        <v>69</v>
      </c>
      <c r="T209" s="18">
        <f t="shared" si="74"/>
        <v>0</v>
      </c>
      <c r="U209" s="12">
        <f>IF(C$4=0,0,IF(SUM(U$7:U208)=2,0,IF(Y209=U$6,IF(Y209=Y210,IF((Y208-Y209)&lt;=(Y211-Y210),2,0),IF(Y209=Y208,IF((Y207-Y208)&gt;(Y210-Y209),2,0),2)),0)))</f>
        <v>0</v>
      </c>
      <c r="V209" s="12">
        <f>IF(C$4=0,0,IF(SUM(V$7:V208)=1,0,IF(Z209=V$6,IF(Z209=Z210,IF((Z208-Z209)&lt;=(Z211-Z210),1,0),IF(Z209=Z208,IF((Z207-Z208)&gt;(Z210-Z209),1,0),1)),0)))</f>
        <v>0</v>
      </c>
      <c r="W209" s="12">
        <f>IF(C$4=0,0,IF(SUM(W$7:W208)=2,0,IF(AA209=W$6,IF(AA209=AA210,IF((AA208-AA209)&lt;=(AA211-AA210),2,0),IF(AA209=AA208,IF((AA207-AA208)&gt;(AA210-AA209),2,0),2)),0)))</f>
        <v>0</v>
      </c>
      <c r="X209" s="12">
        <f>IF(C$4=0,0,IF(SUM(X$7:X208)=2,0,IF(AB209=X$6,IF(AB209=AB210,IF((AB208-AB209)&lt;=(AB211-AB210),2,0),IF(AB209=AB208,IF((AB207-AB208)&gt;(AB210-AB209),2,0),2)),0)))</f>
        <v>0</v>
      </c>
      <c r="Y209" s="12">
        <f t="shared" si="75"/>
        <v>1</v>
      </c>
      <c r="Z209" s="12">
        <f t="shared" si="76"/>
        <v>1</v>
      </c>
      <c r="AA209" s="12">
        <f t="shared" si="77"/>
        <v>1</v>
      </c>
      <c r="AB209" s="12">
        <f t="shared" si="78"/>
        <v>1</v>
      </c>
      <c r="AD209" s="12">
        <f t="shared" si="79"/>
        <v>69</v>
      </c>
      <c r="AE209" s="18">
        <f t="shared" si="80"/>
        <v>0</v>
      </c>
      <c r="AF209" s="12">
        <f>IF(S$4=0,0,IF(SUM(AF$7:AF208)=2,0,IF(AJ209=AF$6,IF(AJ209=AJ210,IF((AJ208-AJ209)&lt;=(AJ211-AJ210),2,0),IF(AJ209=AJ208,IF((AJ207-AJ208)&gt;(AJ210-AJ209),2,0),2)),0)))</f>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c r="AK209" s="12">
        <f t="shared" si="82"/>
        <v>1</v>
      </c>
      <c r="AL209" s="12">
        <f t="shared" si="83"/>
        <v>1</v>
      </c>
      <c r="AM209" s="12">
        <f t="shared" si="84"/>
        <v>1</v>
      </c>
    </row>
    <row r="210" spans="1:39" ht="12" customHeight="1" x14ac:dyDescent="0.15">
      <c r="A210" s="5">
        <f t="shared" si="69"/>
        <v>0</v>
      </c>
      <c r="B210" s="5">
        <f t="shared" si="70"/>
        <v>0</v>
      </c>
      <c r="C210" s="14">
        <f t="shared" si="85"/>
        <v>68</v>
      </c>
      <c r="F210" s="241">
        <f>VLOOKUP(C210,Blad1!$A:$G,7,0)</f>
        <v>118</v>
      </c>
      <c r="G210" s="67" t="str">
        <f t="shared" si="86"/>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K210" s="1">
        <f>IF(C$4=0,0,(SUM(D$8:D210)/C$4))</f>
        <v>0</v>
      </c>
      <c r="L210" s="9" t="str">
        <f t="shared" si="71"/>
        <v xml:space="preserve"> </v>
      </c>
      <c r="N210" s="1" t="str">
        <f t="shared" si="72"/>
        <v xml:space="preserve"> </v>
      </c>
      <c r="P210" s="3" t="str">
        <f>IF(O210="Plus",$K210,IF(O210="Basis",$K210-SUM(P$8:P209),IF(O210="Breedte",$K210-SUM(P$8:P209),IF(O209="Breedte",1-SUM(P$8:P209)," "))))</f>
        <v xml:space="preserve"> </v>
      </c>
      <c r="Q210" s="57" t="str">
        <f t="shared" si="87"/>
        <v/>
      </c>
      <c r="R210" s="57"/>
      <c r="S210" s="12">
        <f t="shared" si="73"/>
        <v>68</v>
      </c>
      <c r="T210" s="18">
        <f t="shared" si="74"/>
        <v>0</v>
      </c>
      <c r="U210" s="12">
        <f>IF(C$4=0,0,IF(SUM(U$7:U209)=2,0,IF(Y210=U$6,IF(Y210=Y211,IF((Y209-Y210)&lt;=(Y212-Y211),2,0),IF(Y210=Y209,IF((Y208-Y209)&gt;(Y211-Y210),2,0),2)),0)))</f>
        <v>0</v>
      </c>
      <c r="V210" s="12">
        <f>IF(C$4=0,0,IF(SUM(V$7:V209)=1,0,IF(Z210=V$6,IF(Z210=Z211,IF((Z209-Z210)&lt;=(Z212-Z211),1,0),IF(Z210=Z209,IF((Z208-Z209)&gt;(Z211-Z210),1,0),1)),0)))</f>
        <v>0</v>
      </c>
      <c r="W210" s="12">
        <f>IF(C$4=0,0,IF(SUM(W$7:W209)=2,0,IF(AA210=W$6,IF(AA210=AA211,IF((AA209-AA210)&lt;=(AA212-AA211),2,0),IF(AA210=AA209,IF((AA208-AA209)&gt;(AA211-AA210),2,0),2)),0)))</f>
        <v>0</v>
      </c>
      <c r="X210" s="12">
        <f>IF(C$4=0,0,IF(SUM(X$7:X209)=2,0,IF(AB210=X$6,IF(AB210=AB211,IF((AB209-AB210)&lt;=(AB212-AB211),2,0),IF(AB210=AB209,IF((AB208-AB209)&gt;(AB211-AB210),2,0),2)),0)))</f>
        <v>0</v>
      </c>
      <c r="Y210" s="12">
        <f t="shared" si="75"/>
        <v>1</v>
      </c>
      <c r="Z210" s="12">
        <f t="shared" si="76"/>
        <v>1</v>
      </c>
      <c r="AA210" s="12">
        <f t="shared" si="77"/>
        <v>1</v>
      </c>
      <c r="AB210" s="12">
        <f t="shared" si="78"/>
        <v>1</v>
      </c>
      <c r="AD210" s="12">
        <f t="shared" si="79"/>
        <v>68</v>
      </c>
      <c r="AE210" s="18">
        <f t="shared" si="80"/>
        <v>0</v>
      </c>
      <c r="AF210" s="12">
        <f>IF(S$4=0,0,IF(SUM(AF$7:AF209)=2,0,IF(AJ210=AF$6,IF(AJ210=AJ211,IF((AJ209-AJ210)&lt;=(AJ212-AJ211),2,0),IF(AJ210=AJ209,IF((AJ208-AJ209)&gt;(AJ211-AJ210),2,0),2)),0)))</f>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c r="AK210" s="12">
        <f t="shared" si="82"/>
        <v>1</v>
      </c>
      <c r="AL210" s="12">
        <f t="shared" si="83"/>
        <v>1</v>
      </c>
      <c r="AM210" s="12">
        <f t="shared" si="84"/>
        <v>1</v>
      </c>
    </row>
    <row r="211" spans="1:39" ht="12" customHeight="1" x14ac:dyDescent="0.15">
      <c r="A211" s="5">
        <f t="shared" si="69"/>
        <v>0</v>
      </c>
      <c r="B211" s="5">
        <f t="shared" si="70"/>
        <v>0</v>
      </c>
      <c r="C211" s="14">
        <f t="shared" si="85"/>
        <v>67</v>
      </c>
      <c r="F211" s="241">
        <f>VLOOKUP(C211,Blad1!$A:$G,7,0)</f>
        <v>117</v>
      </c>
      <c r="G211" s="67" t="str">
        <f t="shared" si="86"/>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K211" s="1">
        <f>IF(C$4=0,0,(SUM(D$8:D211)/C$4))</f>
        <v>0</v>
      </c>
      <c r="L211" s="9" t="str">
        <f t="shared" si="71"/>
        <v xml:space="preserve"> </v>
      </c>
      <c r="N211" s="1" t="str">
        <f t="shared" si="72"/>
        <v xml:space="preserve"> </v>
      </c>
      <c r="P211" s="3" t="str">
        <f>IF(O211="Plus",$K211,IF(O211="Basis",$K211-SUM(P$8:P210),IF(O211="Breedte",$K211-SUM(P$8:P210),IF(O210="Breedte",1-SUM(P$8:P210)," "))))</f>
        <v xml:space="preserve"> </v>
      </c>
      <c r="Q211" s="57" t="str">
        <f t="shared" si="87"/>
        <v/>
      </c>
      <c r="R211" s="57"/>
      <c r="S211" s="12">
        <f t="shared" si="73"/>
        <v>67</v>
      </c>
      <c r="T211" s="18">
        <f t="shared" si="74"/>
        <v>0</v>
      </c>
      <c r="U211" s="12">
        <f>IF(C$4=0,0,IF(SUM(U$7:U210)=2,0,IF(Y211=U$6,IF(Y211=Y212,IF((Y210-Y211)&lt;=(Y213-Y212),2,0),IF(Y211=Y210,IF((Y209-Y210)&gt;(Y212-Y211),2,0),2)),0)))</f>
        <v>0</v>
      </c>
      <c r="V211" s="12">
        <f>IF(C$4=0,0,IF(SUM(V$7:V210)=1,0,IF(Z211=V$6,IF(Z211=Z212,IF((Z210-Z211)&lt;=(Z213-Z212),1,0),IF(Z211=Z210,IF((Z209-Z210)&gt;(Z212-Z211),1,0),1)),0)))</f>
        <v>0</v>
      </c>
      <c r="W211" s="12">
        <f>IF(C$4=0,0,IF(SUM(W$7:W210)=2,0,IF(AA211=W$6,IF(AA211=AA212,IF((AA210-AA211)&lt;=(AA213-AA212),2,0),IF(AA211=AA210,IF((AA209-AA210)&gt;(AA212-AA211),2,0),2)),0)))</f>
        <v>0</v>
      </c>
      <c r="X211" s="12">
        <f>IF(C$4=0,0,IF(SUM(X$7:X210)=2,0,IF(AB211=X$6,IF(AB211=AB212,IF((AB210-AB211)&lt;=(AB213-AB212),2,0),IF(AB211=AB210,IF((AB209-AB210)&gt;(AB212-AB211),2,0),2)),0)))</f>
        <v>0</v>
      </c>
      <c r="Y211" s="12">
        <f t="shared" si="75"/>
        <v>1</v>
      </c>
      <c r="Z211" s="12">
        <f t="shared" si="76"/>
        <v>1</v>
      </c>
      <c r="AA211" s="12">
        <f t="shared" si="77"/>
        <v>1</v>
      </c>
      <c r="AB211" s="12">
        <f t="shared" si="78"/>
        <v>1</v>
      </c>
      <c r="AD211" s="12">
        <f t="shared" si="79"/>
        <v>67</v>
      </c>
      <c r="AE211" s="18">
        <f t="shared" si="80"/>
        <v>0</v>
      </c>
      <c r="AF211" s="12">
        <f>IF(S$4=0,0,IF(SUM(AF$7:AF210)=2,0,IF(AJ211=AF$6,IF(AJ211=AJ212,IF((AJ210-AJ211)&lt;=(AJ213-AJ212),2,0),IF(AJ211=AJ210,IF((AJ209-AJ210)&gt;(AJ212-AJ211),2,0),2)),0)))</f>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c r="AK211" s="12">
        <f t="shared" si="82"/>
        <v>1</v>
      </c>
      <c r="AL211" s="12">
        <f t="shared" si="83"/>
        <v>1</v>
      </c>
      <c r="AM211" s="12">
        <f t="shared" si="84"/>
        <v>1</v>
      </c>
    </row>
    <row r="212" spans="1:39" ht="12" customHeight="1" x14ac:dyDescent="0.15">
      <c r="A212" s="5">
        <f t="shared" si="69"/>
        <v>0</v>
      </c>
      <c r="B212" s="5">
        <f t="shared" si="70"/>
        <v>0</v>
      </c>
      <c r="C212" s="14">
        <f t="shared" si="85"/>
        <v>66</v>
      </c>
      <c r="F212" s="241">
        <f>VLOOKUP(C212,Blad1!$A:$G,7,0)</f>
        <v>117</v>
      </c>
      <c r="G212" s="67" t="str">
        <f t="shared" si="86"/>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K212" s="1">
        <f>IF(C$4=0,0,(SUM(D$8:D212)/C$4))</f>
        <v>0</v>
      </c>
      <c r="L212" s="9" t="str">
        <f t="shared" si="71"/>
        <v xml:space="preserve"> </v>
      </c>
      <c r="N212" s="1" t="str">
        <f t="shared" si="72"/>
        <v xml:space="preserve"> </v>
      </c>
      <c r="P212" s="3" t="str">
        <f>IF(O212="Plus",$K212,IF(O212="Basis",$K212-SUM(P$8:P211),IF(O212="Breedte",$K212-SUM(P$8:P211),IF(O211="Breedte",1-SUM(P$8:P211)," "))))</f>
        <v xml:space="preserve"> </v>
      </c>
      <c r="Q212" s="57" t="str">
        <f t="shared" si="87"/>
        <v/>
      </c>
      <c r="R212" s="57"/>
      <c r="S212" s="12">
        <f t="shared" si="73"/>
        <v>66</v>
      </c>
      <c r="T212" s="18">
        <f t="shared" si="74"/>
        <v>0</v>
      </c>
      <c r="U212" s="12">
        <f>IF(C$4=0,0,IF(SUM(U$7:U211)=2,0,IF(Y212=U$6,IF(Y212=Y213,IF((Y211-Y212)&lt;=(Y214-Y213),2,0),IF(Y212=Y211,IF((Y210-Y211)&gt;(Y213-Y212),2,0),2)),0)))</f>
        <v>0</v>
      </c>
      <c r="V212" s="12">
        <f>IF(C$4=0,0,IF(SUM(V$7:V211)=1,0,IF(Z212=V$6,IF(Z212=Z213,IF((Z211-Z212)&lt;=(Z214-Z213),1,0),IF(Z212=Z211,IF((Z210-Z211)&gt;(Z213-Z212),1,0),1)),0)))</f>
        <v>0</v>
      </c>
      <c r="W212" s="12">
        <f>IF(C$4=0,0,IF(SUM(W$7:W211)=2,0,IF(AA212=W$6,IF(AA212=AA213,IF((AA211-AA212)&lt;=(AA214-AA213),2,0),IF(AA212=AA211,IF((AA210-AA211)&gt;(AA213-AA212),2,0),2)),0)))</f>
        <v>0</v>
      </c>
      <c r="X212" s="12">
        <f>IF(C$4=0,0,IF(SUM(X$7:X211)=2,0,IF(AB212=X$6,IF(AB212=AB213,IF((AB211-AB212)&lt;=(AB214-AB213),2,0),IF(AB212=AB211,IF((AB210-AB211)&gt;(AB213-AB212),2,0),2)),0)))</f>
        <v>0</v>
      </c>
      <c r="Y212" s="12">
        <f t="shared" si="75"/>
        <v>1</v>
      </c>
      <c r="Z212" s="12">
        <f t="shared" si="76"/>
        <v>1</v>
      </c>
      <c r="AA212" s="12">
        <f t="shared" si="77"/>
        <v>1</v>
      </c>
      <c r="AB212" s="12">
        <f t="shared" si="78"/>
        <v>1</v>
      </c>
      <c r="AD212" s="12">
        <f t="shared" si="79"/>
        <v>66</v>
      </c>
      <c r="AE212" s="18">
        <f t="shared" si="80"/>
        <v>0</v>
      </c>
      <c r="AF212" s="12">
        <f>IF(S$4=0,0,IF(SUM(AF$7:AF211)=2,0,IF(AJ212=AF$6,IF(AJ212=AJ213,IF((AJ211-AJ212)&lt;=(AJ214-AJ213),2,0),IF(AJ212=AJ211,IF((AJ210-AJ211)&gt;(AJ213-AJ212),2,0),2)),0)))</f>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c r="AK212" s="12">
        <f t="shared" si="82"/>
        <v>1</v>
      </c>
      <c r="AL212" s="12">
        <f t="shared" si="83"/>
        <v>1</v>
      </c>
      <c r="AM212" s="12">
        <f t="shared" si="84"/>
        <v>1</v>
      </c>
    </row>
    <row r="213" spans="1:39" ht="12" customHeight="1" x14ac:dyDescent="0.15">
      <c r="A213" s="5">
        <f t="shared" si="69"/>
        <v>0</v>
      </c>
      <c r="B213" s="5">
        <f t="shared" si="70"/>
        <v>0</v>
      </c>
      <c r="C213" s="14">
        <f t="shared" si="85"/>
        <v>65</v>
      </c>
      <c r="F213" s="241">
        <f>VLOOKUP(C213,Blad1!$A:$G,7,0)</f>
        <v>116</v>
      </c>
      <c r="G213" s="67" t="str">
        <f t="shared" si="86"/>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K213" s="1">
        <f>IF(C$4=0,0,(SUM(D$8:D213)/C$4))</f>
        <v>0</v>
      </c>
      <c r="L213" s="9" t="str">
        <f t="shared" si="71"/>
        <v xml:space="preserve"> </v>
      </c>
      <c r="N213" s="1" t="str">
        <f t="shared" si="72"/>
        <v xml:space="preserve"> </v>
      </c>
      <c r="P213" s="3" t="str">
        <f>IF(O213="Plus",$K213,IF(O213="Basis",$K213-SUM(P$8:P212),IF(O213="Breedte",$K213-SUM(P$8:P212),IF(O212="Breedte",1-SUM(P$8:P212)," "))))</f>
        <v xml:space="preserve"> </v>
      </c>
      <c r="Q213" s="57" t="str">
        <f t="shared" si="87"/>
        <v/>
      </c>
      <c r="R213" s="57"/>
      <c r="S213" s="12">
        <f t="shared" si="73"/>
        <v>65</v>
      </c>
      <c r="T213" s="18">
        <f t="shared" si="74"/>
        <v>0</v>
      </c>
      <c r="U213" s="12">
        <f>IF(C$4=0,0,IF(SUM(U$7:U212)=2,0,IF(Y213=U$6,IF(Y213=Y214,IF((Y212-Y213)&lt;=(Y215-Y214),2,0),IF(Y213=Y212,IF((Y211-Y212)&gt;(Y214-Y213),2,0),2)),0)))</f>
        <v>0</v>
      </c>
      <c r="V213" s="12">
        <f>IF(C$4=0,0,IF(SUM(V$7:V212)=1,0,IF(Z213=V$6,IF(Z213=Z214,IF((Z212-Z213)&lt;=(Z215-Z214),1,0),IF(Z213=Z212,IF((Z211-Z212)&gt;(Z214-Z213),1,0),1)),0)))</f>
        <v>0</v>
      </c>
      <c r="W213" s="12">
        <f>IF(C$4=0,0,IF(SUM(W$7:W212)=2,0,IF(AA213=W$6,IF(AA213=AA214,IF((AA212-AA213)&lt;=(AA215-AA214),2,0),IF(AA213=AA212,IF((AA211-AA212)&gt;(AA214-AA213),2,0),2)),0)))</f>
        <v>0</v>
      </c>
      <c r="X213" s="12">
        <f>IF(C$4=0,0,IF(SUM(X$7:X212)=2,0,IF(AB213=X$6,IF(AB213=AB214,IF((AB212-AB213)&lt;=(AB215-AB214),2,0),IF(AB213=AB212,IF((AB211-AB212)&gt;(AB214-AB213),2,0),2)),0)))</f>
        <v>0</v>
      </c>
      <c r="Y213" s="12">
        <f t="shared" si="75"/>
        <v>1</v>
      </c>
      <c r="Z213" s="12">
        <f t="shared" si="76"/>
        <v>1</v>
      </c>
      <c r="AA213" s="12">
        <f t="shared" si="77"/>
        <v>1</v>
      </c>
      <c r="AB213" s="12">
        <f t="shared" si="78"/>
        <v>1</v>
      </c>
      <c r="AD213" s="12">
        <f t="shared" si="79"/>
        <v>65</v>
      </c>
      <c r="AE213" s="18">
        <f t="shared" si="80"/>
        <v>0</v>
      </c>
      <c r="AF213" s="12">
        <f>IF(S$4=0,0,IF(SUM(AF$7:AF212)=2,0,IF(AJ213=AF$6,IF(AJ213=AJ214,IF((AJ212-AJ213)&lt;=(AJ215-AJ214),2,0),IF(AJ213=AJ212,IF((AJ211-AJ212)&gt;(AJ214-AJ213),2,0),2)),0)))</f>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c r="AK213" s="12">
        <f t="shared" si="82"/>
        <v>1</v>
      </c>
      <c r="AL213" s="12">
        <f t="shared" si="83"/>
        <v>1</v>
      </c>
      <c r="AM213" s="12">
        <f t="shared" si="84"/>
        <v>1</v>
      </c>
    </row>
    <row r="214" spans="1:39" ht="12" customHeight="1" x14ac:dyDescent="0.15">
      <c r="A214" s="5">
        <f t="shared" si="69"/>
        <v>0</v>
      </c>
      <c r="B214" s="5">
        <f t="shared" si="70"/>
        <v>0</v>
      </c>
      <c r="C214" s="14">
        <f t="shared" si="85"/>
        <v>64</v>
      </c>
      <c r="F214" s="241">
        <f>VLOOKUP(C214,Blad1!$A:$G,7,0)</f>
        <v>115</v>
      </c>
      <c r="G214" s="67" t="str">
        <f t="shared" si="86"/>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K214" s="1">
        <f>IF(C$4=0,0,(SUM(D$8:D214)/C$4))</f>
        <v>0</v>
      </c>
      <c r="L214" s="9" t="str">
        <f t="shared" si="71"/>
        <v xml:space="preserve"> </v>
      </c>
      <c r="N214" s="1" t="str">
        <f t="shared" si="72"/>
        <v xml:space="preserve"> </v>
      </c>
      <c r="P214" s="3" t="str">
        <f>IF(O214="Plus",$K214,IF(O214="Basis",$K214-SUM(P$8:P213),IF(O214="Breedte",$K214-SUM(P$8:P213),IF(O213="Breedte",1-SUM(P$8:P213)," "))))</f>
        <v xml:space="preserve"> </v>
      </c>
      <c r="Q214" s="57" t="str">
        <f t="shared" si="87"/>
        <v/>
      </c>
      <c r="R214" s="57"/>
      <c r="S214" s="12">
        <f t="shared" si="73"/>
        <v>64</v>
      </c>
      <c r="T214" s="18">
        <f t="shared" si="74"/>
        <v>0</v>
      </c>
      <c r="U214" s="12">
        <f>IF(C$4=0,0,IF(SUM(U$7:U213)=2,0,IF(Y214=U$6,IF(Y214=Y215,IF((Y213-Y214)&lt;=(Y216-Y215),2,0),IF(Y214=Y213,IF((Y212-Y213)&gt;(Y215-Y214),2,0),2)),0)))</f>
        <v>0</v>
      </c>
      <c r="V214" s="12">
        <f>IF(C$4=0,0,IF(SUM(V$7:V213)=1,0,IF(Z214=V$6,IF(Z214=Z215,IF((Z213-Z214)&lt;=(Z216-Z215),1,0),IF(Z214=Z213,IF((Z212-Z213)&gt;(Z215-Z214),1,0),1)),0)))</f>
        <v>0</v>
      </c>
      <c r="W214" s="12">
        <f>IF(C$4=0,0,IF(SUM(W$7:W213)=2,0,IF(AA214=W$6,IF(AA214=AA215,IF((AA213-AA214)&lt;=(AA216-AA215),2,0),IF(AA214=AA213,IF((AA212-AA213)&gt;(AA215-AA214),2,0),2)),0)))</f>
        <v>0</v>
      </c>
      <c r="X214" s="12">
        <f>IF(C$4=0,0,IF(SUM(X$7:X213)=2,0,IF(AB214=X$6,IF(AB214=AB215,IF((AB213-AB214)&lt;=(AB216-AB215),2,0),IF(AB214=AB213,IF((AB212-AB213)&gt;(AB215-AB214),2,0),2)),0)))</f>
        <v>0</v>
      </c>
      <c r="Y214" s="12">
        <f t="shared" si="75"/>
        <v>1</v>
      </c>
      <c r="Z214" s="12">
        <f t="shared" si="76"/>
        <v>1</v>
      </c>
      <c r="AA214" s="12">
        <f t="shared" si="77"/>
        <v>1</v>
      </c>
      <c r="AB214" s="12">
        <f t="shared" si="78"/>
        <v>1</v>
      </c>
      <c r="AD214" s="12">
        <f t="shared" si="79"/>
        <v>64</v>
      </c>
      <c r="AE214" s="18">
        <f t="shared" si="80"/>
        <v>0</v>
      </c>
      <c r="AF214" s="12">
        <f>IF(S$4=0,0,IF(SUM(AF$7:AF213)=2,0,IF(AJ214=AF$6,IF(AJ214=AJ215,IF((AJ213-AJ214)&lt;=(AJ216-AJ215),2,0),IF(AJ214=AJ213,IF((AJ212-AJ213)&gt;(AJ215-AJ214),2,0),2)),0)))</f>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c r="AK214" s="12">
        <f t="shared" si="82"/>
        <v>1</v>
      </c>
      <c r="AL214" s="12">
        <f t="shared" si="83"/>
        <v>1</v>
      </c>
      <c r="AM214" s="12">
        <f t="shared" si="84"/>
        <v>1</v>
      </c>
    </row>
    <row r="215" spans="1:39" ht="12" customHeight="1" x14ac:dyDescent="0.15">
      <c r="A215" s="5">
        <f t="shared" si="69"/>
        <v>0</v>
      </c>
      <c r="B215" s="5">
        <f t="shared" si="70"/>
        <v>0</v>
      </c>
      <c r="C215" s="14">
        <f t="shared" si="85"/>
        <v>63</v>
      </c>
      <c r="F215" s="241">
        <f>VLOOKUP(C215,Blad1!$A:$G,7,0)</f>
        <v>115</v>
      </c>
      <c r="G215" s="67" t="str">
        <f t="shared" si="86"/>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K215" s="1">
        <f>IF(C$4=0,0,(SUM(D$8:D215)/C$4))</f>
        <v>0</v>
      </c>
      <c r="L215" s="9" t="str">
        <f t="shared" si="71"/>
        <v xml:space="preserve"> </v>
      </c>
      <c r="N215" s="1" t="str">
        <f t="shared" si="72"/>
        <v xml:space="preserve"> </v>
      </c>
      <c r="P215" s="3" t="str">
        <f>IF(O215="Plus",$K215,IF(O215="Basis",$K215-SUM(P$8:P214),IF(O215="Breedte",$K215-SUM(P$8:P214),IF(O214="Breedte",1-SUM(P$8:P214)," "))))</f>
        <v xml:space="preserve"> </v>
      </c>
      <c r="Q215" s="57" t="str">
        <f t="shared" si="87"/>
        <v/>
      </c>
      <c r="R215" s="57"/>
      <c r="S215" s="12">
        <f t="shared" si="73"/>
        <v>63</v>
      </c>
      <c r="T215" s="18">
        <f t="shared" si="74"/>
        <v>0</v>
      </c>
      <c r="U215" s="12">
        <f>IF(C$4=0,0,IF(SUM(U$7:U214)=2,0,IF(Y215=U$6,IF(Y215=Y216,IF((Y214-Y215)&lt;=(Y217-Y216),2,0),IF(Y215=Y214,IF((Y213-Y214)&gt;(Y216-Y215),2,0),2)),0)))</f>
        <v>0</v>
      </c>
      <c r="V215" s="12">
        <f>IF(C$4=0,0,IF(SUM(V$7:V214)=1,0,IF(Z215=V$6,IF(Z215=Z216,IF((Z214-Z215)&lt;=(Z217-Z216),1,0),IF(Z215=Z214,IF((Z213-Z214)&gt;(Z216-Z215),1,0),1)),0)))</f>
        <v>0</v>
      </c>
      <c r="W215" s="12">
        <f>IF(C$4=0,0,IF(SUM(W$7:W214)=2,0,IF(AA215=W$6,IF(AA215=AA216,IF((AA214-AA215)&lt;=(AA217-AA216),2,0),IF(AA215=AA214,IF((AA213-AA214)&gt;(AA216-AA215),2,0),2)),0)))</f>
        <v>0</v>
      </c>
      <c r="X215" s="12">
        <f>IF(C$4=0,0,IF(SUM(X$7:X214)=2,0,IF(AB215=X$6,IF(AB215=AB216,IF((AB214-AB215)&lt;=(AB217-AB216),2,0),IF(AB215=AB214,IF((AB213-AB214)&gt;(AB216-AB215),2,0),2)),0)))</f>
        <v>0</v>
      </c>
      <c r="Y215" s="12">
        <f t="shared" si="75"/>
        <v>1</v>
      </c>
      <c r="Z215" s="12">
        <f t="shared" si="76"/>
        <v>1</v>
      </c>
      <c r="AA215" s="12">
        <f t="shared" si="77"/>
        <v>1</v>
      </c>
      <c r="AB215" s="12">
        <f t="shared" si="78"/>
        <v>1</v>
      </c>
      <c r="AD215" s="12">
        <f t="shared" si="79"/>
        <v>63</v>
      </c>
      <c r="AE215" s="18">
        <f t="shared" si="80"/>
        <v>0</v>
      </c>
      <c r="AF215" s="12">
        <f>IF(S$4=0,0,IF(SUM(AF$7:AF214)=2,0,IF(AJ215=AF$6,IF(AJ215=AJ216,IF((AJ214-AJ215)&lt;=(AJ217-AJ216),2,0),IF(AJ215=AJ214,IF((AJ213-AJ214)&gt;(AJ216-AJ215),2,0),2)),0)))</f>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c r="AK215" s="12">
        <f t="shared" si="82"/>
        <v>1</v>
      </c>
      <c r="AL215" s="12">
        <f t="shared" si="83"/>
        <v>1</v>
      </c>
      <c r="AM215" s="12">
        <f t="shared" si="84"/>
        <v>1</v>
      </c>
    </row>
    <row r="216" spans="1:39" ht="12" customHeight="1" x14ac:dyDescent="0.15">
      <c r="A216" s="5">
        <f t="shared" si="69"/>
        <v>0</v>
      </c>
      <c r="B216" s="5">
        <f t="shared" si="70"/>
        <v>0</v>
      </c>
      <c r="C216" s="14">
        <f t="shared" si="85"/>
        <v>62</v>
      </c>
      <c r="F216" s="241">
        <f>VLOOKUP(C216,Blad1!$A:$G,7,0)</f>
        <v>114</v>
      </c>
      <c r="G216" s="67" t="str">
        <f t="shared" si="86"/>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K216" s="1">
        <f>IF(C$4=0,0,(SUM(D$8:D216)/C$4))</f>
        <v>0</v>
      </c>
      <c r="L216" s="9" t="str">
        <f t="shared" si="71"/>
        <v xml:space="preserve"> </v>
      </c>
      <c r="N216" s="1" t="str">
        <f t="shared" si="72"/>
        <v xml:space="preserve"> </v>
      </c>
      <c r="P216" s="3" t="str">
        <f>IF(O216="Plus",$K216,IF(O216="Basis",$K216-SUM(P$8:P215),IF(O216="Breedte",$K216-SUM(P$8:P215),IF(O215="Breedte",1-SUM(P$8:P215)," "))))</f>
        <v xml:space="preserve"> </v>
      </c>
      <c r="Q216" s="57" t="str">
        <f t="shared" si="87"/>
        <v/>
      </c>
      <c r="R216" s="57"/>
      <c r="S216" s="12">
        <f t="shared" si="73"/>
        <v>62</v>
      </c>
      <c r="T216" s="18">
        <f t="shared" si="74"/>
        <v>0</v>
      </c>
      <c r="U216" s="12">
        <f>IF(C$4=0,0,IF(SUM(U$7:U215)=2,0,IF(Y216=U$6,IF(Y216=Y217,IF((Y215-Y216)&lt;=(Y218-Y217),2,0),IF(Y216=Y215,IF((Y214-Y215)&gt;(Y217-Y216),2,0),2)),0)))</f>
        <v>0</v>
      </c>
      <c r="V216" s="12">
        <f>IF(C$4=0,0,IF(SUM(V$7:V215)=1,0,IF(Z216=V$6,IF(Z216=Z217,IF((Z215-Z216)&lt;=(Z218-Z217),1,0),IF(Z216=Z215,IF((Z214-Z215)&gt;(Z217-Z216),1,0),1)),0)))</f>
        <v>0</v>
      </c>
      <c r="W216" s="12">
        <f>IF(C$4=0,0,IF(SUM(W$7:W215)=2,0,IF(AA216=W$6,IF(AA216=AA217,IF((AA215-AA216)&lt;=(AA218-AA217),2,0),IF(AA216=AA215,IF((AA214-AA215)&gt;(AA217-AA216),2,0),2)),0)))</f>
        <v>0</v>
      </c>
      <c r="X216" s="12">
        <f>IF(C$4=0,0,IF(SUM(X$7:X215)=2,0,IF(AB216=X$6,IF(AB216=AB217,IF((AB215-AB216)&lt;=(AB218-AB217),2,0),IF(AB216=AB215,IF((AB214-AB215)&gt;(AB217-AB216),2,0),2)),0)))</f>
        <v>0</v>
      </c>
      <c r="Y216" s="12">
        <f t="shared" si="75"/>
        <v>1</v>
      </c>
      <c r="Z216" s="12">
        <f t="shared" si="76"/>
        <v>1</v>
      </c>
      <c r="AA216" s="12">
        <f t="shared" si="77"/>
        <v>1</v>
      </c>
      <c r="AB216" s="12">
        <f t="shared" si="78"/>
        <v>1</v>
      </c>
      <c r="AD216" s="12">
        <f t="shared" si="79"/>
        <v>62</v>
      </c>
      <c r="AE216" s="18">
        <f t="shared" si="80"/>
        <v>0</v>
      </c>
      <c r="AF216" s="12">
        <f>IF(S$4=0,0,IF(SUM(AF$7:AF215)=2,0,IF(AJ216=AF$6,IF(AJ216=AJ217,IF((AJ215-AJ216)&lt;=(AJ218-AJ217),2,0),IF(AJ216=AJ215,IF((AJ214-AJ215)&gt;(AJ217-AJ216),2,0),2)),0)))</f>
        <v>0</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c r="AK216" s="12">
        <f t="shared" si="82"/>
        <v>1</v>
      </c>
      <c r="AL216" s="12">
        <f t="shared" si="83"/>
        <v>1</v>
      </c>
      <c r="AM216" s="12">
        <f t="shared" si="84"/>
        <v>1</v>
      </c>
    </row>
    <row r="217" spans="1:39" ht="12" customHeight="1" x14ac:dyDescent="0.15">
      <c r="A217" s="5">
        <f t="shared" si="69"/>
        <v>0</v>
      </c>
      <c r="B217" s="5">
        <f t="shared" si="70"/>
        <v>0</v>
      </c>
      <c r="C217" s="14">
        <f t="shared" si="85"/>
        <v>61</v>
      </c>
      <c r="F217" s="241">
        <f>VLOOKUP(C217,Blad1!$A:$G,7,0)</f>
        <v>114</v>
      </c>
      <c r="G217" s="67" t="str">
        <f t="shared" si="86"/>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K217" s="1">
        <f>IF(C$4=0,0,(SUM(D$8:D217)/C$4))</f>
        <v>0</v>
      </c>
      <c r="L217" s="9" t="str">
        <f t="shared" si="71"/>
        <v xml:space="preserve"> </v>
      </c>
      <c r="N217" s="1" t="str">
        <f t="shared" si="72"/>
        <v xml:space="preserve"> </v>
      </c>
      <c r="P217" s="3" t="str">
        <f>IF(O217="Plus",$K217,IF(O217="Basis",$K217-SUM(P$8:P216),IF(O217="Breedte",$K217-SUM(P$8:P216),IF(O216="Breedte",1-SUM(P$8:P216)," "))))</f>
        <v xml:space="preserve"> </v>
      </c>
      <c r="Q217" s="57" t="str">
        <f t="shared" si="87"/>
        <v/>
      </c>
      <c r="R217" s="57"/>
      <c r="S217" s="12">
        <f t="shared" si="73"/>
        <v>61</v>
      </c>
      <c r="T217" s="18">
        <f t="shared" si="74"/>
        <v>0</v>
      </c>
      <c r="U217" s="12">
        <f>IF(C$4=0,0,IF(SUM(U$7:U216)=2,0,IF(Y217=U$6,IF(Y217=Y218,IF((Y216-Y217)&lt;=(Y219-Y218),2,0),IF(Y217=Y216,IF((Y215-Y216)&gt;(Y218-Y217),2,0),2)),0)))</f>
        <v>0</v>
      </c>
      <c r="V217" s="12">
        <f>IF(C$4=0,0,IF(SUM(V$7:V216)=1,0,IF(Z217=V$6,IF(Z217=Z218,IF((Z216-Z217)&lt;=(Z219-Z218),1,0),IF(Z217=Z216,IF((Z215-Z216)&gt;(Z218-Z217),1,0),1)),0)))</f>
        <v>0</v>
      </c>
      <c r="W217" s="12">
        <f>IF(C$4=0,0,IF(SUM(W$7:W216)=2,0,IF(AA217=W$6,IF(AA217=AA218,IF((AA216-AA217)&lt;=(AA219-AA218),2,0),IF(AA217=AA216,IF((AA215-AA216)&gt;(AA218-AA217),2,0),2)),0)))</f>
        <v>0</v>
      </c>
      <c r="X217" s="12">
        <f>IF(C$4=0,0,IF(SUM(X$7:X216)=2,0,IF(AB217=X$6,IF(AB217=AB218,IF((AB216-AB217)&lt;=(AB219-AB218),2,0),IF(AB217=AB216,IF((AB215-AB216)&gt;(AB218-AB217),2,0),2)),0)))</f>
        <v>0</v>
      </c>
      <c r="Y217" s="12">
        <f t="shared" si="75"/>
        <v>1</v>
      </c>
      <c r="Z217" s="12">
        <f t="shared" si="76"/>
        <v>1</v>
      </c>
      <c r="AA217" s="12">
        <f t="shared" si="77"/>
        <v>1</v>
      </c>
      <c r="AB217" s="12">
        <f t="shared" si="78"/>
        <v>1</v>
      </c>
      <c r="AD217" s="12">
        <f t="shared" si="79"/>
        <v>61</v>
      </c>
      <c r="AE217" s="18">
        <f t="shared" si="80"/>
        <v>0</v>
      </c>
      <c r="AF217" s="12">
        <f>IF(S$4=0,0,IF(SUM(AF$7:AF216)=2,0,IF(AJ217=AF$6,IF(AJ217=AJ218,IF((AJ216-AJ217)&lt;=(AJ219-AJ218),2,0),IF(AJ217=AJ216,IF((AJ215-AJ216)&gt;(AJ218-AJ217),2,0),2)),0)))</f>
        <v>0</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c r="AK217" s="12">
        <f t="shared" si="82"/>
        <v>1</v>
      </c>
      <c r="AL217" s="12">
        <f t="shared" si="83"/>
        <v>1</v>
      </c>
      <c r="AM217" s="12">
        <f t="shared" si="84"/>
        <v>1</v>
      </c>
    </row>
    <row r="218" spans="1:39" ht="12" customHeight="1" x14ac:dyDescent="0.15">
      <c r="A218" s="5">
        <f t="shared" si="69"/>
        <v>0</v>
      </c>
      <c r="B218" s="5">
        <f t="shared" si="70"/>
        <v>0</v>
      </c>
      <c r="C218" s="14">
        <f t="shared" si="85"/>
        <v>60</v>
      </c>
      <c r="F218" s="241">
        <f>VLOOKUP(C218,Blad1!$A:$G,7,0)</f>
        <v>113</v>
      </c>
      <c r="G218" s="67" t="str">
        <f t="shared" si="86"/>
        <v/>
      </c>
      <c r="H218" s="4" t="str">
        <f>IF(G218="I",$K218,IF(G218="II",$K218-SUM(H$8:H217),IF(G218="III",$K218-SUM(H$8:H217),IF(G218="IV",$K218-SUM(H$8:H217),IF(G218="V",1-SUM(H$8:H217)," ")))))</f>
        <v xml:space="preserve"> </v>
      </c>
      <c r="I218" s="54"/>
      <c r="K218" s="1">
        <f>IF(C$4=0,0,(SUM(D$8:D218)/C$4))</f>
        <v>0</v>
      </c>
      <c r="L218" s="9" t="str">
        <f t="shared" si="71"/>
        <v xml:space="preserve"> </v>
      </c>
      <c r="N218" s="1" t="str">
        <f t="shared" si="72"/>
        <v xml:space="preserve"> </v>
      </c>
      <c r="P218" s="3" t="str">
        <f>IF(O218="Plus",$K218,IF(O218="Basis",$K218-SUM(P$8:P217),IF(O218="Breedte",$K218-SUM(P$8:P217),IF(O217="Breedte",1-SUM(P$8:P217)," "))))</f>
        <v xml:space="preserve"> </v>
      </c>
      <c r="Q218" s="57" t="str">
        <f t="shared" si="87"/>
        <v/>
      </c>
      <c r="R218" s="57"/>
      <c r="S218" s="12">
        <f t="shared" si="73"/>
        <v>60</v>
      </c>
      <c r="T218" s="18">
        <f t="shared" si="74"/>
        <v>0</v>
      </c>
      <c r="U218" s="12">
        <f>IF(C$4=0,0,IF(SUM(U$7:U217)=2,0,IF(Y218=U$6,IF(Y218=Y219,IF((Y217-Y218)&lt;=(Y220-Y219),2,0),IF(Y218=Y217,IF((Y216-Y217)&gt;(Y219-Y218),2,0),2)),0)))</f>
        <v>0</v>
      </c>
      <c r="V218" s="12">
        <f>IF(C$4=0,0,IF(SUM(V$7:V217)=1,0,IF(Z218=V$6,IF(Z218=Z219,IF((Z217-Z218)&lt;=(Z220-Z219),1,0),IF(Z218=Z217,IF((Z216-Z217)&gt;(Z219-Z218),1,0),1)),0)))</f>
        <v>0</v>
      </c>
      <c r="W218" s="12">
        <f>IF(C$4=0,0,IF(SUM(W$7:W217)=2,0,IF(AA218=W$6,IF(AA218=AA219,IF((AA217-AA218)&lt;=(AA220-AA219),2,0),IF(AA218=AA217,IF((AA216-AA217)&gt;(AA219-AA218),2,0),2)),0)))</f>
        <v>0</v>
      </c>
      <c r="X218" s="12">
        <f>IF(C$4=0,0,IF(SUM(X$7:X217)=2,0,IF(AB218=X$6,IF(AB218=AB219,IF((AB217-AB218)&lt;=(AB220-AB219),2,0),IF(AB218=AB217,IF((AB216-AB217)&gt;(AB219-AB218),2,0),2)),0)))</f>
        <v>0</v>
      </c>
      <c r="Y218" s="12">
        <f t="shared" si="75"/>
        <v>1</v>
      </c>
      <c r="Z218" s="12">
        <f t="shared" si="76"/>
        <v>1</v>
      </c>
      <c r="AA218" s="12">
        <f t="shared" si="77"/>
        <v>1</v>
      </c>
      <c r="AB218" s="12">
        <f t="shared" si="78"/>
        <v>1</v>
      </c>
      <c r="AD218" s="12">
        <f t="shared" si="79"/>
        <v>60</v>
      </c>
      <c r="AE218" s="18">
        <f t="shared" si="80"/>
        <v>0</v>
      </c>
      <c r="AF218" s="12">
        <f>IF(S$4=0,0,IF(SUM(AF$7:AF217)=2,0,IF(AJ218=AF$6,IF(AJ218=AJ219,IF((AJ217-AJ218)&lt;=(AJ220-AJ219),2,0),IF(AJ218=AJ217,IF((AJ216-AJ217)&gt;(AJ219-AJ218),2,0),2)),0)))</f>
        <v>0</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c r="AK218" s="12">
        <f t="shared" si="82"/>
        <v>1</v>
      </c>
      <c r="AL218" s="12">
        <f t="shared" si="83"/>
        <v>1</v>
      </c>
      <c r="AM218" s="12">
        <f t="shared" si="84"/>
        <v>1</v>
      </c>
    </row>
    <row r="219" spans="1:39" ht="12" customHeight="1" x14ac:dyDescent="0.15">
      <c r="A219" s="5">
        <f t="shared" si="69"/>
        <v>0</v>
      </c>
      <c r="B219" s="5">
        <f t="shared" si="70"/>
        <v>0</v>
      </c>
      <c r="C219" s="14">
        <f t="shared" si="85"/>
        <v>59</v>
      </c>
      <c r="F219" s="241">
        <f>VLOOKUP(C219,Blad1!$A:$G,7,0)</f>
        <v>113</v>
      </c>
      <c r="G219" s="67" t="str">
        <f t="shared" si="86"/>
        <v/>
      </c>
      <c r="H219" s="4" t="str">
        <f>IF(G219="I",$K219,IF(G219="II",$K219-SUM(H$8:H218),IF(G219="III",$K219-SUM(H$8:H218),IF(G219="IV",$K219-SUM(H$8:H218),IF(G219="V",1-SUM(H$8:H218)," ")))))</f>
        <v xml:space="preserve"> </v>
      </c>
      <c r="I219" s="54"/>
      <c r="K219" s="1">
        <f>IF(C$4=0,0,(SUM(D$8:D219)/C$4))</f>
        <v>0</v>
      </c>
      <c r="L219" s="9" t="str">
        <f t="shared" si="71"/>
        <v xml:space="preserve"> </v>
      </c>
      <c r="N219" s="1" t="str">
        <f t="shared" si="72"/>
        <v xml:space="preserve"> </v>
      </c>
      <c r="P219" s="3" t="str">
        <f>IF(O219="Plus",$K219,IF(O219="Basis",$K219-SUM(P$8:P218),IF(O219="Breedte",$K219-SUM(P$8:P218),IF(O218="Breedte",1-SUM(P$8:P218)," "))))</f>
        <v xml:space="preserve"> </v>
      </c>
      <c r="Q219" s="57" t="str">
        <f t="shared" si="87"/>
        <v/>
      </c>
      <c r="R219" s="57"/>
      <c r="S219" s="12">
        <f t="shared" si="73"/>
        <v>59</v>
      </c>
      <c r="T219" s="18">
        <f t="shared" si="74"/>
        <v>0</v>
      </c>
      <c r="U219" s="12">
        <f>IF(C$4=0,0,IF(SUM(U$7:U218)=2,0,IF(Y219=U$6,IF(Y219=Y220,IF((Y218-Y219)&lt;=(Y221-Y220),2,0),IF(Y219=Y218,IF((Y217-Y218)&gt;(Y220-Y219),2,0),2)),0)))</f>
        <v>0</v>
      </c>
      <c r="V219" s="12">
        <f>IF(C$4=0,0,IF(SUM(V$7:V218)=1,0,IF(Z219=V$6,IF(Z219=Z220,IF((Z218-Z219)&lt;=(Z221-Z220),1,0),IF(Z219=Z218,IF((Z217-Z218)&gt;(Z220-Z219),1,0),1)),0)))</f>
        <v>0</v>
      </c>
      <c r="W219" s="12">
        <f>IF(C$4=0,0,IF(SUM(W$7:W218)=2,0,IF(AA219=W$6,IF(AA219=AA220,IF((AA218-AA219)&lt;=(AA221-AA220),2,0),IF(AA219=AA218,IF((AA217-AA218)&gt;(AA220-AA219),2,0),2)),0)))</f>
        <v>0</v>
      </c>
      <c r="X219" s="12">
        <f>IF(C$4=0,0,IF(SUM(X$7:X218)=2,0,IF(AB219=X$6,IF(AB219=AB220,IF((AB218-AB219)&lt;=(AB221-AB220),2,0),IF(AB219=AB218,IF((AB217-AB218)&gt;(AB220-AB219),2,0),2)),0)))</f>
        <v>0</v>
      </c>
      <c r="Y219" s="12">
        <f t="shared" si="75"/>
        <v>1</v>
      </c>
      <c r="Z219" s="12">
        <f t="shared" si="76"/>
        <v>1</v>
      </c>
      <c r="AA219" s="12">
        <f t="shared" si="77"/>
        <v>1</v>
      </c>
      <c r="AB219" s="12">
        <f t="shared" si="78"/>
        <v>1</v>
      </c>
      <c r="AD219" s="12">
        <f t="shared" si="79"/>
        <v>59</v>
      </c>
      <c r="AE219" s="18">
        <f t="shared" si="80"/>
        <v>0</v>
      </c>
      <c r="AF219" s="12">
        <f>IF(S$4=0,0,IF(SUM(AF$7:AF218)=2,0,IF(AJ219=AF$6,IF(AJ219=AJ220,IF((AJ218-AJ219)&lt;=(AJ221-AJ220),2,0),IF(AJ219=AJ218,IF((AJ217-AJ218)&gt;(AJ220-AJ219),2,0),2)),0)))</f>
        <v>0</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c r="AK219" s="12">
        <f t="shared" si="82"/>
        <v>1</v>
      </c>
      <c r="AL219" s="12">
        <f t="shared" si="83"/>
        <v>1</v>
      </c>
      <c r="AM219" s="12">
        <f t="shared" si="84"/>
        <v>1</v>
      </c>
    </row>
    <row r="220" spans="1:39" ht="12" customHeight="1" x14ac:dyDescent="0.15">
      <c r="A220" s="5">
        <f t="shared" si="69"/>
        <v>0</v>
      </c>
      <c r="B220" s="5">
        <f t="shared" si="70"/>
        <v>0</v>
      </c>
      <c r="C220" s="14">
        <f t="shared" si="85"/>
        <v>58</v>
      </c>
      <c r="F220" s="241">
        <f>VLOOKUP(C220,Blad1!$A:$G,7,0)</f>
        <v>112</v>
      </c>
      <c r="G220" s="67" t="str">
        <f t="shared" si="86"/>
        <v/>
      </c>
      <c r="H220" s="4" t="str">
        <f>IF(G220="I",$K220,IF(G220="II",$K220-SUM(H$8:H219),IF(G220="III",$K220-SUM(H$8:H219),IF(G220="IV",$K220-SUM(H$8:H219),IF(G220="V",1-SUM(H$8:H219)," ")))))</f>
        <v xml:space="preserve"> </v>
      </c>
      <c r="I220" s="54"/>
      <c r="K220" s="1">
        <f>IF(C$4=0,0,(SUM(D$8:D220)/C$4))</f>
        <v>0</v>
      </c>
      <c r="L220" s="9" t="str">
        <f t="shared" si="71"/>
        <v xml:space="preserve"> </v>
      </c>
      <c r="N220" s="1" t="str">
        <f t="shared" si="72"/>
        <v xml:space="preserve"> </v>
      </c>
      <c r="P220" s="3" t="str">
        <f>IF(O220="Plus",$K220,IF(O220="Basis",$K220-SUM(P$8:P219),IF(O220="Breedte",$K220-SUM(P$8:P219),IF(O219="Breedte",1-SUM(P$8:P219)," "))))</f>
        <v xml:space="preserve"> </v>
      </c>
      <c r="Q220" s="57" t="str">
        <f t="shared" si="87"/>
        <v/>
      </c>
      <c r="R220" s="57"/>
      <c r="S220" s="12">
        <f t="shared" si="73"/>
        <v>58</v>
      </c>
      <c r="T220" s="18">
        <f t="shared" si="74"/>
        <v>0</v>
      </c>
      <c r="U220" s="12">
        <f>IF(C$4=0,0,IF(SUM(U$7:U219)=2,0,IF(Y220=U$6,IF(Y220=Y221,IF((Y219-Y220)&lt;=(Y222-Y221),2,0),IF(Y220=Y219,IF((Y218-Y219)&gt;(Y221-Y220),2,0),2)),0)))</f>
        <v>0</v>
      </c>
      <c r="V220" s="12">
        <f>IF(C$4=0,0,IF(SUM(V$7:V219)=1,0,IF(Z220=V$6,IF(Z220=Z221,IF((Z219-Z220)&lt;=(Z222-Z221),1,0),IF(Z220=Z219,IF((Z218-Z219)&gt;(Z221-Z220),1,0),1)),0)))</f>
        <v>0</v>
      </c>
      <c r="W220" s="12">
        <f>IF(C$4=0,0,IF(SUM(W$7:W219)=2,0,IF(AA220=W$6,IF(AA220=AA221,IF((AA219-AA220)&lt;=(AA222-AA221),2,0),IF(AA220=AA219,IF((AA218-AA219)&gt;(AA221-AA220),2,0),2)),0)))</f>
        <v>0</v>
      </c>
      <c r="X220" s="12">
        <f>IF(C$4=0,0,IF(SUM(X$7:X219)=2,0,IF(AB220=X$6,IF(AB220=AB221,IF((AB219-AB220)&lt;=(AB222-AB221),2,0),IF(AB220=AB219,IF((AB218-AB219)&gt;(AB221-AB220),2,0),2)),0)))</f>
        <v>0</v>
      </c>
      <c r="Y220" s="12">
        <f t="shared" si="75"/>
        <v>1</v>
      </c>
      <c r="Z220" s="12">
        <f t="shared" si="76"/>
        <v>1</v>
      </c>
      <c r="AA220" s="12">
        <f t="shared" si="77"/>
        <v>1</v>
      </c>
      <c r="AB220" s="12">
        <f t="shared" si="78"/>
        <v>1</v>
      </c>
      <c r="AD220" s="12">
        <f t="shared" si="79"/>
        <v>58</v>
      </c>
      <c r="AE220" s="18">
        <f t="shared" si="80"/>
        <v>0</v>
      </c>
      <c r="AF220" s="12">
        <f>IF(S$4=0,0,IF(SUM(AF$7:AF219)=2,0,IF(AJ220=AF$6,IF(AJ220=AJ221,IF((AJ219-AJ220)&lt;=(AJ222-AJ221),2,0),IF(AJ220=AJ219,IF((AJ218-AJ219)&gt;(AJ221-AJ220),2,0),2)),0)))</f>
        <v>0</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c r="AK220" s="12">
        <f t="shared" si="82"/>
        <v>1</v>
      </c>
      <c r="AL220" s="12">
        <f t="shared" si="83"/>
        <v>1</v>
      </c>
      <c r="AM220" s="12">
        <f t="shared" si="84"/>
        <v>1</v>
      </c>
    </row>
    <row r="221" spans="1:39" ht="12" customHeight="1" x14ac:dyDescent="0.15">
      <c r="A221" s="5">
        <f t="shared" si="69"/>
        <v>0</v>
      </c>
      <c r="B221" s="5">
        <f t="shared" si="70"/>
        <v>0</v>
      </c>
      <c r="C221" s="14">
        <f t="shared" si="85"/>
        <v>57</v>
      </c>
      <c r="F221" s="241">
        <f>VLOOKUP(C221,Blad1!$A:$G,7,0)</f>
        <v>112</v>
      </c>
      <c r="G221" s="67" t="str">
        <f t="shared" si="86"/>
        <v/>
      </c>
      <c r="H221" s="4" t="str">
        <f>IF(G221="I",$K221,IF(G221="II",$K221-SUM(H$8:H220),IF(G221="III",$K221-SUM(H$8:H220),IF(G221="IV",$K221-SUM(H$8:H220),IF(G221="V",1-SUM(H$8:H220)," ")))))</f>
        <v xml:space="preserve"> </v>
      </c>
      <c r="I221" s="54"/>
      <c r="K221" s="1">
        <f>IF(C$4=0,0,(SUM(D$8:D221)/C$4))</f>
        <v>0</v>
      </c>
      <c r="L221" s="9" t="str">
        <f t="shared" si="71"/>
        <v xml:space="preserve"> </v>
      </c>
      <c r="N221" s="1" t="str">
        <f t="shared" si="72"/>
        <v xml:space="preserve"> </v>
      </c>
      <c r="P221" s="3" t="str">
        <f>IF(O221="Plus",$K221,IF(O221="Basis",$K221-SUM(P$8:P220),IF(O221="Breedte",$K221-SUM(P$8:P220),IF(O220="Breedte",1-SUM(P$8:P220)," "))))</f>
        <v xml:space="preserve"> </v>
      </c>
      <c r="Q221" s="57" t="str">
        <f t="shared" si="87"/>
        <v/>
      </c>
      <c r="R221" s="57"/>
      <c r="S221" s="12">
        <f t="shared" si="73"/>
        <v>57</v>
      </c>
      <c r="T221" s="18">
        <f t="shared" si="74"/>
        <v>0</v>
      </c>
      <c r="U221" s="12">
        <f>IF(C$4=0,0,IF(SUM(U$7:U220)=2,0,IF(Y221=U$6,IF(Y221=Y222,IF((Y220-Y221)&lt;=(Y223-Y222),2,0),IF(Y221=Y220,IF((Y219-Y220)&gt;(Y222-Y221),2,0),2)),0)))</f>
        <v>0</v>
      </c>
      <c r="V221" s="12">
        <f>IF(C$4=0,0,IF(SUM(V$7:V220)=1,0,IF(Z221=V$6,IF(Z221=Z222,IF((Z220-Z221)&lt;=(Z223-Z222),1,0),IF(Z221=Z220,IF((Z219-Z220)&gt;(Z222-Z221),1,0),1)),0)))</f>
        <v>0</v>
      </c>
      <c r="W221" s="12">
        <f>IF(C$4=0,0,IF(SUM(W$7:W220)=2,0,IF(AA221=W$6,IF(AA221=AA222,IF((AA220-AA221)&lt;=(AA223-AA222),2,0),IF(AA221=AA220,IF((AA219-AA220)&gt;(AA222-AA221),2,0),2)),0)))</f>
        <v>0</v>
      </c>
      <c r="X221" s="12">
        <f>IF(C$4=0,0,IF(SUM(X$7:X220)=2,0,IF(AB221=X$6,IF(AB221=AB222,IF((AB220-AB221)&lt;=(AB223-AB222),2,0),IF(AB221=AB220,IF((AB219-AB220)&gt;(AB222-AB221),2,0),2)),0)))</f>
        <v>0</v>
      </c>
      <c r="Y221" s="12">
        <f t="shared" si="75"/>
        <v>1</v>
      </c>
      <c r="Z221" s="12">
        <f t="shared" si="76"/>
        <v>1</v>
      </c>
      <c r="AA221" s="12">
        <f t="shared" si="77"/>
        <v>1</v>
      </c>
      <c r="AB221" s="12">
        <f t="shared" si="78"/>
        <v>1</v>
      </c>
      <c r="AD221" s="12">
        <f t="shared" si="79"/>
        <v>57</v>
      </c>
      <c r="AE221" s="18">
        <f t="shared" si="80"/>
        <v>0</v>
      </c>
      <c r="AF221" s="12">
        <f>IF(S$4=0,0,IF(SUM(AF$7:AF220)=2,0,IF(AJ221=AF$6,IF(AJ221=AJ222,IF((AJ220-AJ221)&lt;=(AJ223-AJ222),2,0),IF(AJ221=AJ220,IF((AJ219-AJ220)&gt;(AJ222-AJ221),2,0),2)),0)))</f>
        <v>0</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c r="AK221" s="12">
        <f t="shared" si="82"/>
        <v>1</v>
      </c>
      <c r="AL221" s="12">
        <f t="shared" si="83"/>
        <v>1</v>
      </c>
      <c r="AM221" s="12">
        <f t="shared" si="84"/>
        <v>1</v>
      </c>
    </row>
    <row r="222" spans="1:39" ht="12" customHeight="1" x14ac:dyDescent="0.15">
      <c r="A222" s="5">
        <f t="shared" si="69"/>
        <v>0</v>
      </c>
      <c r="B222" s="5">
        <f t="shared" si="70"/>
        <v>0</v>
      </c>
      <c r="C222" s="14">
        <f t="shared" si="85"/>
        <v>56</v>
      </c>
      <c r="F222" s="241">
        <f>VLOOKUP(C222,Blad1!$A:$G,7,0)</f>
        <v>111</v>
      </c>
      <c r="G222" s="67" t="str">
        <f t="shared" si="86"/>
        <v/>
      </c>
      <c r="H222" s="4" t="str">
        <f>IF(G222="I",$K222,IF(G222="II",$K222-SUM(H$8:H221),IF(G222="III",$K222-SUM(H$8:H221),IF(G222="IV",$K222-SUM(H$8:H221),IF(G222="V",1-SUM(H$8:H221)," ")))))</f>
        <v xml:space="preserve"> </v>
      </c>
      <c r="I222" s="54"/>
      <c r="K222" s="1">
        <f>IF(C$4=0,0,(SUM(D$8:D222)/C$4))</f>
        <v>0</v>
      </c>
      <c r="L222" s="9" t="str">
        <f t="shared" si="71"/>
        <v xml:space="preserve"> </v>
      </c>
      <c r="N222" s="1" t="str">
        <f t="shared" si="72"/>
        <v xml:space="preserve"> </v>
      </c>
      <c r="P222" s="3" t="str">
        <f>IF(O222="Plus",$K222,IF(O222="Basis",$K222-SUM(P$8:P221),IF(O222="Breedte",$K222-SUM(P$8:P221),IF(O221="Breedte",1-SUM(P$8:P221)," "))))</f>
        <v xml:space="preserve"> </v>
      </c>
      <c r="Q222" s="57" t="str">
        <f t="shared" si="87"/>
        <v/>
      </c>
      <c r="R222" s="57"/>
      <c r="S222" s="12">
        <f t="shared" si="73"/>
        <v>56</v>
      </c>
      <c r="T222" s="18">
        <f t="shared" si="74"/>
        <v>0</v>
      </c>
      <c r="U222" s="12">
        <f>IF(C$4=0,0,IF(SUM(U$7:U221)=2,0,IF(Y222=U$6,IF(Y222=Y223,IF((Y221-Y222)&lt;=(Y224-Y223),2,0),IF(Y222=Y221,IF((Y220-Y221)&gt;(Y223-Y222),2,0),2)),0)))</f>
        <v>0</v>
      </c>
      <c r="V222" s="12">
        <f>IF(C$4=0,0,IF(SUM(V$7:V221)=1,0,IF(Z222=V$6,IF(Z222=Z223,IF((Z221-Z222)&lt;=(Z224-Z223),1,0),IF(Z222=Z221,IF((Z220-Z221)&gt;(Z223-Z222),1,0),1)),0)))</f>
        <v>0</v>
      </c>
      <c r="W222" s="12">
        <f>IF(C$4=0,0,IF(SUM(W$7:W221)=2,0,IF(AA222=W$6,IF(AA222=AA223,IF((AA221-AA222)&lt;=(AA224-AA223),2,0),IF(AA222=AA221,IF((AA220-AA221)&gt;(AA223-AA222),2,0),2)),0)))</f>
        <v>0</v>
      </c>
      <c r="X222" s="12">
        <f>IF(C$4=0,0,IF(SUM(X$7:X221)=2,0,IF(AB222=X$6,IF(AB222=AB223,IF((AB221-AB222)&lt;=(AB224-AB223),2,0),IF(AB222=AB221,IF((AB220-AB221)&gt;(AB223-AB222),2,0),2)),0)))</f>
        <v>0</v>
      </c>
      <c r="Y222" s="12">
        <f t="shared" si="75"/>
        <v>1</v>
      </c>
      <c r="Z222" s="12">
        <f t="shared" si="76"/>
        <v>1</v>
      </c>
      <c r="AA222" s="12">
        <f t="shared" si="77"/>
        <v>1</v>
      </c>
      <c r="AB222" s="12">
        <f t="shared" si="78"/>
        <v>1</v>
      </c>
      <c r="AD222" s="12">
        <f t="shared" si="79"/>
        <v>56</v>
      </c>
      <c r="AE222" s="18">
        <f t="shared" si="80"/>
        <v>0</v>
      </c>
      <c r="AF222" s="12">
        <f>IF(S$4=0,0,IF(SUM(AF$7:AF221)=2,0,IF(AJ222=AF$6,IF(AJ222=AJ223,IF((AJ221-AJ222)&lt;=(AJ224-AJ223),2,0),IF(AJ222=AJ221,IF((AJ220-AJ221)&gt;(AJ223-AJ222),2,0),2)),0)))</f>
        <v>0</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c r="AK222" s="12">
        <f t="shared" si="82"/>
        <v>1</v>
      </c>
      <c r="AL222" s="12">
        <f t="shared" si="83"/>
        <v>1</v>
      </c>
      <c r="AM222" s="12">
        <f t="shared" si="84"/>
        <v>1</v>
      </c>
    </row>
    <row r="223" spans="1:39" ht="12" customHeight="1" x14ac:dyDescent="0.15">
      <c r="A223" s="5">
        <f t="shared" si="69"/>
        <v>0</v>
      </c>
      <c r="B223" s="5">
        <f t="shared" si="70"/>
        <v>0</v>
      </c>
      <c r="C223" s="14">
        <f t="shared" si="85"/>
        <v>55</v>
      </c>
      <c r="F223" s="241">
        <f>VLOOKUP(C223,Blad1!$A:$G,7,0)</f>
        <v>110</v>
      </c>
      <c r="G223" s="67" t="str">
        <f t="shared" si="86"/>
        <v/>
      </c>
      <c r="H223" s="4" t="str">
        <f>IF(G223="I",$K223,IF(G223="II",$K223-SUM(H$8:H222),IF(G223="III",$K223-SUM(H$8:H222),IF(G223="IV",$K223-SUM(H$8:H222),IF(G223="V",1-SUM(H$8:H222)," ")))))</f>
        <v xml:space="preserve"> </v>
      </c>
      <c r="I223" s="54"/>
      <c r="K223" s="1">
        <f>IF(C$4=0,0,(SUM(D$8:D223)/C$4))</f>
        <v>0</v>
      </c>
      <c r="L223" s="9" t="str">
        <f t="shared" si="71"/>
        <v xml:space="preserve"> </v>
      </c>
      <c r="N223" s="1" t="str">
        <f t="shared" si="72"/>
        <v xml:space="preserve"> </v>
      </c>
      <c r="P223" s="3" t="str">
        <f>IF(O223="Plus",$K223,IF(O223="Basis",$K223-SUM(P$8:P222),IF(O223="Breedte",$K223-SUM(P$8:P222),IF(O222="Breedte",1-SUM(P$8:P222)," "))))</f>
        <v xml:space="preserve"> </v>
      </c>
      <c r="Q223" s="57" t="str">
        <f t="shared" si="87"/>
        <v/>
      </c>
      <c r="R223" s="57"/>
      <c r="S223" s="12">
        <f t="shared" si="73"/>
        <v>55</v>
      </c>
      <c r="T223" s="18">
        <f t="shared" si="74"/>
        <v>0</v>
      </c>
      <c r="U223" s="12">
        <f>IF(C$4=0,0,IF(SUM(U$7:U222)=2,0,IF(Y223=U$6,IF(Y223=Y224,IF((Y222-Y223)&lt;=(Y225-Y224),2,0),IF(Y223=Y222,IF((Y221-Y222)&gt;(Y224-Y223),2,0),2)),0)))</f>
        <v>0</v>
      </c>
      <c r="V223" s="12">
        <f>IF(C$4=0,0,IF(SUM(V$7:V222)=1,0,IF(Z223=V$6,IF(Z223=Z224,IF((Z222-Z223)&lt;=(Z225-Z224),1,0),IF(Z223=Z222,IF((Z221-Z222)&gt;(Z224-Z223),1,0),1)),0)))</f>
        <v>0</v>
      </c>
      <c r="W223" s="12">
        <f>IF(C$4=0,0,IF(SUM(W$7:W222)=2,0,IF(AA223=W$6,IF(AA223=AA224,IF((AA222-AA223)&lt;=(AA225-AA224),2,0),IF(AA223=AA222,IF((AA221-AA222)&gt;(AA224-AA223),2,0),2)),0)))</f>
        <v>0</v>
      </c>
      <c r="X223" s="12">
        <f>IF(C$4=0,0,IF(SUM(X$7:X222)=2,0,IF(AB223=X$6,IF(AB223=AB224,IF((AB222-AB223)&lt;=(AB225-AB224),2,0),IF(AB223=AB222,IF((AB221-AB222)&gt;(AB224-AB223),2,0),2)),0)))</f>
        <v>0</v>
      </c>
      <c r="Y223" s="12">
        <f t="shared" si="75"/>
        <v>1</v>
      </c>
      <c r="Z223" s="12">
        <f t="shared" si="76"/>
        <v>1</v>
      </c>
      <c r="AA223" s="12">
        <f t="shared" si="77"/>
        <v>1</v>
      </c>
      <c r="AB223" s="12">
        <f t="shared" si="78"/>
        <v>1</v>
      </c>
      <c r="AD223" s="12">
        <f t="shared" si="79"/>
        <v>55</v>
      </c>
      <c r="AE223" s="18">
        <f t="shared" si="80"/>
        <v>0</v>
      </c>
      <c r="AF223" s="12">
        <f>IF(S$4=0,0,IF(SUM(AF$7:AF222)=2,0,IF(AJ223=AF$6,IF(AJ223=AJ224,IF((AJ222-AJ223)&lt;=(AJ225-AJ224),2,0),IF(AJ223=AJ222,IF((AJ221-AJ222)&gt;(AJ224-AJ223),2,0),2)),0)))</f>
        <v>0</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c r="AK223" s="12">
        <f t="shared" si="82"/>
        <v>1</v>
      </c>
      <c r="AL223" s="12">
        <f t="shared" si="83"/>
        <v>1</v>
      </c>
      <c r="AM223" s="12">
        <f t="shared" si="84"/>
        <v>1</v>
      </c>
    </row>
    <row r="224" spans="1:39" ht="12" customHeight="1" x14ac:dyDescent="0.15">
      <c r="A224" s="5">
        <f t="shared" si="69"/>
        <v>0</v>
      </c>
      <c r="B224" s="5">
        <f t="shared" si="70"/>
        <v>0</v>
      </c>
      <c r="C224" s="14">
        <f t="shared" si="85"/>
        <v>54</v>
      </c>
      <c r="F224" s="241">
        <f>VLOOKUP(C224,Blad1!$A:$G,7,0)</f>
        <v>110</v>
      </c>
      <c r="G224" s="67" t="str">
        <f t="shared" si="86"/>
        <v/>
      </c>
      <c r="H224" s="4" t="str">
        <f>IF(G224="I",$K224,IF(G224="II",$K224-SUM(H$8:H223),IF(G224="III",$K224-SUM(H$8:H223),IF(G224="IV",$K224-SUM(H$8:H223),IF(G224="V",1-SUM(H$8:H223)," ")))))</f>
        <v xml:space="preserve"> </v>
      </c>
      <c r="I224" s="54"/>
      <c r="K224" s="1">
        <f>IF(C$4=0,0,(SUM(D$8:D224)/C$4))</f>
        <v>0</v>
      </c>
      <c r="L224" s="9" t="str">
        <f t="shared" si="71"/>
        <v xml:space="preserve"> </v>
      </c>
      <c r="N224" s="1" t="str">
        <f t="shared" si="72"/>
        <v xml:space="preserve"> </v>
      </c>
      <c r="P224" s="3" t="str">
        <f>IF(O224="Plus",$K224,IF(O224="Basis",$K224-SUM(P$8:P223),IF(O224="Breedte",$K224-SUM(P$8:P223),IF(O223="Breedte",1-SUM(P$8:P223)," "))))</f>
        <v xml:space="preserve"> </v>
      </c>
      <c r="Q224" s="57" t="str">
        <f t="shared" si="87"/>
        <v/>
      </c>
      <c r="R224" s="57"/>
      <c r="S224" s="12">
        <f t="shared" si="73"/>
        <v>54</v>
      </c>
      <c r="T224" s="18">
        <f t="shared" si="74"/>
        <v>0</v>
      </c>
      <c r="U224" s="12">
        <f>IF(C$4=0,0,IF(SUM(U$7:U223)=2,0,IF(Y224=U$6,IF(Y224=Y225,IF((Y223-Y224)&lt;=(Y226-Y225),2,0),IF(Y224=Y223,IF((Y222-Y223)&gt;(Y225-Y224),2,0),2)),0)))</f>
        <v>0</v>
      </c>
      <c r="V224" s="12">
        <f>IF(C$4=0,0,IF(SUM(V$7:V223)=1,0,IF(Z224=V$6,IF(Z224=Z225,IF((Z223-Z224)&lt;=(Z226-Z225),1,0),IF(Z224=Z223,IF((Z222-Z223)&gt;(Z225-Z224),1,0),1)),0)))</f>
        <v>0</v>
      </c>
      <c r="W224" s="12">
        <f>IF(C$4=0,0,IF(SUM(W$7:W223)=2,0,IF(AA224=W$6,IF(AA224=AA225,IF((AA223-AA224)&lt;=(AA226-AA225),2,0),IF(AA224=AA223,IF((AA222-AA223)&gt;(AA225-AA224),2,0),2)),0)))</f>
        <v>0</v>
      </c>
      <c r="X224" s="12">
        <f>IF(C$4=0,0,IF(SUM(X$7:X223)=2,0,IF(AB224=X$6,IF(AB224=AB225,IF((AB223-AB224)&lt;=(AB226-AB225),2,0),IF(AB224=AB223,IF((AB222-AB223)&gt;(AB225-AB224),2,0),2)),0)))</f>
        <v>0</v>
      </c>
      <c r="Y224" s="12">
        <f t="shared" si="75"/>
        <v>1</v>
      </c>
      <c r="Z224" s="12">
        <f t="shared" si="76"/>
        <v>1</v>
      </c>
      <c r="AA224" s="12">
        <f t="shared" si="77"/>
        <v>1</v>
      </c>
      <c r="AB224" s="12">
        <f t="shared" si="78"/>
        <v>1</v>
      </c>
      <c r="AD224" s="12">
        <f t="shared" si="79"/>
        <v>54</v>
      </c>
      <c r="AE224" s="18">
        <f t="shared" si="80"/>
        <v>0</v>
      </c>
      <c r="AF224" s="12">
        <f>IF(S$4=0,0,IF(SUM(AF$7:AF223)=2,0,IF(AJ224=AF$6,IF(AJ224=AJ225,IF((AJ223-AJ224)&lt;=(AJ226-AJ225),2,0),IF(AJ224=AJ223,IF((AJ222-AJ223)&gt;(AJ225-AJ224),2,0),2)),0)))</f>
        <v>0</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c r="AK224" s="12">
        <f t="shared" si="82"/>
        <v>1</v>
      </c>
      <c r="AL224" s="12">
        <f t="shared" si="83"/>
        <v>1</v>
      </c>
      <c r="AM224" s="12">
        <f t="shared" si="84"/>
        <v>1</v>
      </c>
    </row>
    <row r="225" spans="1:39" ht="12" customHeight="1" x14ac:dyDescent="0.15">
      <c r="A225" s="5">
        <f t="shared" si="69"/>
        <v>0</v>
      </c>
      <c r="B225" s="5">
        <f t="shared" si="70"/>
        <v>0</v>
      </c>
      <c r="C225" s="14">
        <f t="shared" si="85"/>
        <v>53</v>
      </c>
      <c r="F225" s="241">
        <f>VLOOKUP(C225,Blad1!$A:$G,7,0)</f>
        <v>110</v>
      </c>
      <c r="G225" s="67" t="str">
        <f t="shared" si="86"/>
        <v/>
      </c>
      <c r="H225" s="4" t="str">
        <f>IF(G225="I",$K225,IF(G225="II",$K225-SUM(H$8:H224),IF(G225="III",$K225-SUM(H$8:H224),IF(G225="IV",$K225-SUM(H$8:H224),IF(G225="V",1-SUM(H$8:H224)," ")))))</f>
        <v xml:space="preserve"> </v>
      </c>
      <c r="I225" s="54"/>
      <c r="K225" s="1">
        <f>IF(C$4=0,0,(SUM(D$8:D225)/C$4))</f>
        <v>0</v>
      </c>
      <c r="L225" s="9" t="str">
        <f t="shared" si="71"/>
        <v xml:space="preserve"> </v>
      </c>
      <c r="N225" s="1" t="str">
        <f t="shared" si="72"/>
        <v xml:space="preserve"> </v>
      </c>
      <c r="P225" s="3" t="str">
        <f>IF(O225="Plus",$K225,IF(O225="Basis",$K225-SUM(P$8:P224),IF(O225="Breedte",$K225-SUM(P$8:P224),IF(O224="Breedte",1-SUM(P$8:P224)," "))))</f>
        <v xml:space="preserve"> </v>
      </c>
      <c r="Q225" s="57" t="str">
        <f t="shared" si="87"/>
        <v/>
      </c>
      <c r="R225" s="57"/>
      <c r="S225" s="12">
        <f t="shared" si="73"/>
        <v>53</v>
      </c>
      <c r="T225" s="18">
        <f t="shared" si="74"/>
        <v>0</v>
      </c>
      <c r="U225" s="12">
        <f>IF(C$4=0,0,IF(SUM(U$7:U224)=2,0,IF(Y225=U$6,IF(Y225=Y226,IF((Y224-Y225)&lt;=(Y227-Y226),2,0),IF(Y225=Y224,IF((Y223-Y224)&gt;(Y226-Y225),2,0),2)),0)))</f>
        <v>0</v>
      </c>
      <c r="V225" s="12">
        <f>IF(C$4=0,0,IF(SUM(V$7:V224)=1,0,IF(Z225=V$6,IF(Z225=Z226,IF((Z224-Z225)&lt;=(Z227-Z226),1,0),IF(Z225=Z224,IF((Z223-Z224)&gt;(Z226-Z225),1,0),1)),0)))</f>
        <v>0</v>
      </c>
      <c r="W225" s="12">
        <f>IF(C$4=0,0,IF(SUM(W$7:W224)=2,0,IF(AA225=W$6,IF(AA225=AA226,IF((AA224-AA225)&lt;=(AA227-AA226),2,0),IF(AA225=AA224,IF((AA223-AA224)&gt;(AA226-AA225),2,0),2)),0)))</f>
        <v>0</v>
      </c>
      <c r="X225" s="12">
        <f>IF(C$4=0,0,IF(SUM(X$7:X224)=2,0,IF(AB225=X$6,IF(AB225=AB226,IF((AB224-AB225)&lt;=(AB227-AB226),2,0),IF(AB225=AB224,IF((AB223-AB224)&gt;(AB226-AB225),2,0),2)),0)))</f>
        <v>0</v>
      </c>
      <c r="Y225" s="12">
        <f t="shared" si="75"/>
        <v>1</v>
      </c>
      <c r="Z225" s="12">
        <f t="shared" si="76"/>
        <v>1</v>
      </c>
      <c r="AA225" s="12">
        <f t="shared" si="77"/>
        <v>1</v>
      </c>
      <c r="AB225" s="12">
        <f t="shared" si="78"/>
        <v>1</v>
      </c>
      <c r="AD225" s="12">
        <f t="shared" si="79"/>
        <v>53</v>
      </c>
      <c r="AE225" s="18">
        <f t="shared" si="80"/>
        <v>0</v>
      </c>
      <c r="AF225" s="12">
        <f>IF(S$4=0,0,IF(SUM(AF$7:AF224)=2,0,IF(AJ225=AF$6,IF(AJ225=AJ226,IF((AJ224-AJ225)&lt;=(AJ227-AJ226),2,0),IF(AJ225=AJ224,IF((AJ223-AJ224)&gt;(AJ226-AJ225),2,0),2)),0)))</f>
        <v>0</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c r="AK225" s="12">
        <f t="shared" si="82"/>
        <v>1</v>
      </c>
      <c r="AL225" s="12">
        <f t="shared" si="83"/>
        <v>1</v>
      </c>
      <c r="AM225" s="12">
        <f t="shared" si="84"/>
        <v>1</v>
      </c>
    </row>
    <row r="226" spans="1:39" ht="12" customHeight="1" x14ac:dyDescent="0.15">
      <c r="A226" s="5">
        <f t="shared" si="69"/>
        <v>0</v>
      </c>
      <c r="B226" s="5">
        <f t="shared" si="70"/>
        <v>0</v>
      </c>
      <c r="C226" s="14">
        <f t="shared" si="85"/>
        <v>52</v>
      </c>
      <c r="F226" s="241">
        <f>VLOOKUP(C226,Blad1!$A:$G,7,0)</f>
        <v>110</v>
      </c>
      <c r="G226" s="67" t="str">
        <f t="shared" si="86"/>
        <v/>
      </c>
      <c r="H226" s="4" t="str">
        <f>IF(G226="I",$K226,IF(G226="II",$K226-SUM(H$8:H225),IF(G226="III",$K226-SUM(H$8:H225),IF(G226="IV",$K226-SUM(H$8:H225),IF(G226="V",1-SUM(H$8:H225)," ")))))</f>
        <v xml:space="preserve"> </v>
      </c>
      <c r="I226" s="54"/>
      <c r="K226" s="1">
        <f>IF(C$4=0,0,(SUM(D$8:D226)/C$4))</f>
        <v>0</v>
      </c>
      <c r="L226" s="9" t="str">
        <f t="shared" si="71"/>
        <v xml:space="preserve"> </v>
      </c>
      <c r="N226" s="1" t="str">
        <f t="shared" si="72"/>
        <v xml:space="preserve"> </v>
      </c>
      <c r="P226" s="3" t="str">
        <f>IF(O226="Plus",$K226,IF(O226="Basis",$K226-SUM(P$8:P225),IF(O226="Breedte",$K226-SUM(P$8:P225),IF(O225="Breedte",1-SUM(P$8:P225)," "))))</f>
        <v xml:space="preserve"> </v>
      </c>
      <c r="Q226" s="57" t="str">
        <f t="shared" si="87"/>
        <v/>
      </c>
      <c r="R226" s="57"/>
      <c r="S226" s="12">
        <f t="shared" si="73"/>
        <v>52</v>
      </c>
      <c r="T226" s="18">
        <f t="shared" si="74"/>
        <v>0</v>
      </c>
      <c r="U226" s="12">
        <f>IF(C$4=0,0,IF(SUM(U$7:U225)=2,0,IF(Y226=U$6,IF(Y226=Y227,IF((Y225-Y226)&lt;=(Y228-Y227),2,0),IF(Y226=Y225,IF((Y224-Y225)&gt;(Y227-Y226),2,0),2)),0)))</f>
        <v>0</v>
      </c>
      <c r="V226" s="12">
        <f>IF(C$4=0,0,IF(SUM(V$7:V225)=1,0,IF(Z226=V$6,IF(Z226=Z227,IF((Z225-Z226)&lt;=(Z228-Z227),1,0),IF(Z226=Z225,IF((Z224-Z225)&gt;(Z227-Z226),1,0),1)),0)))</f>
        <v>0</v>
      </c>
      <c r="W226" s="12">
        <f>IF(C$4=0,0,IF(SUM(W$7:W225)=2,0,IF(AA226=W$6,IF(AA226=AA227,IF((AA225-AA226)&lt;=(AA228-AA227),2,0),IF(AA226=AA225,IF((AA224-AA225)&gt;(AA227-AA226),2,0),2)),0)))</f>
        <v>0</v>
      </c>
      <c r="X226" s="12">
        <f>IF(C$4=0,0,IF(SUM(X$7:X225)=2,0,IF(AB226=X$6,IF(AB226=AB227,IF((AB225-AB226)&lt;=(AB228-AB227),2,0),IF(AB226=AB225,IF((AB224-AB225)&gt;(AB227-AB226),2,0),2)),0)))</f>
        <v>0</v>
      </c>
      <c r="Y226" s="12">
        <f t="shared" si="75"/>
        <v>1</v>
      </c>
      <c r="Z226" s="12">
        <f t="shared" si="76"/>
        <v>1</v>
      </c>
      <c r="AA226" s="12">
        <f t="shared" si="77"/>
        <v>1</v>
      </c>
      <c r="AB226" s="12">
        <f t="shared" si="78"/>
        <v>1</v>
      </c>
      <c r="AD226" s="12">
        <f t="shared" si="79"/>
        <v>52</v>
      </c>
      <c r="AE226" s="18">
        <f t="shared" si="80"/>
        <v>0</v>
      </c>
      <c r="AF226" s="12">
        <f>IF(S$4=0,0,IF(SUM(AF$7:AF225)=2,0,IF(AJ226=AF$6,IF(AJ226=AJ227,IF((AJ225-AJ226)&lt;=(AJ228-AJ227),2,0),IF(AJ226=AJ225,IF((AJ224-AJ225)&gt;(AJ227-AJ226),2,0),2)),0)))</f>
        <v>0</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c r="AK226" s="12">
        <f t="shared" si="82"/>
        <v>1</v>
      </c>
      <c r="AL226" s="12">
        <f t="shared" si="83"/>
        <v>1</v>
      </c>
      <c r="AM226" s="12">
        <f t="shared" si="84"/>
        <v>1</v>
      </c>
    </row>
    <row r="227" spans="1:39" ht="12" customHeight="1" x14ac:dyDescent="0.15">
      <c r="A227" s="5">
        <f t="shared" si="69"/>
        <v>0</v>
      </c>
      <c r="B227" s="5">
        <f t="shared" si="70"/>
        <v>0</v>
      </c>
      <c r="C227" s="14">
        <f t="shared" si="85"/>
        <v>51</v>
      </c>
      <c r="F227" s="241">
        <f>VLOOKUP(C227,Blad1!$A:$G,7,0)</f>
        <v>110</v>
      </c>
      <c r="G227" s="67" t="str">
        <f t="shared" si="86"/>
        <v/>
      </c>
      <c r="H227" s="4" t="str">
        <f>IF(G227="I",$K227,IF(G227="II",$K227-SUM(H$8:H226),IF(G227="III",$K227-SUM(H$8:H226),IF(G227="IV",$K227-SUM(H$8:H226),IF(G227="V",1-SUM(H$8:H226)," ")))))</f>
        <v xml:space="preserve"> </v>
      </c>
      <c r="I227" s="54"/>
      <c r="K227" s="1">
        <f>IF(C$4=0,0,(SUM(D$8:D227)/C$4))</f>
        <v>0</v>
      </c>
      <c r="L227" s="9" t="str">
        <f t="shared" si="71"/>
        <v xml:space="preserve"> </v>
      </c>
      <c r="N227" s="1" t="str">
        <f t="shared" si="72"/>
        <v xml:space="preserve"> </v>
      </c>
      <c r="P227" s="3" t="str">
        <f>IF(O227="Plus",$K227,IF(O227="Basis",$K227-SUM(P$8:P226),IF(O227="Breedte",$K227-SUM(P$8:P226),IF(O226="Breedte",1-SUM(P$8:P226)," "))))</f>
        <v xml:space="preserve"> </v>
      </c>
      <c r="Q227" s="57" t="str">
        <f t="shared" si="87"/>
        <v/>
      </c>
      <c r="R227" s="57"/>
      <c r="S227" s="12">
        <f t="shared" si="73"/>
        <v>51</v>
      </c>
      <c r="T227" s="18">
        <f t="shared" si="74"/>
        <v>0</v>
      </c>
      <c r="U227" s="12">
        <f>IF(C$4=0,0,IF(SUM(U$7:U226)=2,0,IF(Y227=U$6,IF(Y227=Y228,IF((Y226-Y227)&lt;=(Y229-Y228),2,0),IF(Y227=Y226,IF((Y225-Y226)&gt;(Y228-Y227),2,0),2)),0)))</f>
        <v>0</v>
      </c>
      <c r="V227" s="12">
        <f>IF(C$4=0,0,IF(SUM(V$7:V226)=1,0,IF(Z227=V$6,IF(Z227=Z228,IF((Z226-Z227)&lt;=(Z229-Z228),1,0),IF(Z227=Z226,IF((Z225-Z226)&gt;(Z228-Z227),1,0),1)),0)))</f>
        <v>0</v>
      </c>
      <c r="W227" s="12">
        <f>IF(C$4=0,0,IF(SUM(W$7:W226)=2,0,IF(AA227=W$6,IF(AA227=AA228,IF((AA226-AA227)&lt;=(AA229-AA228),2,0),IF(AA227=AA226,IF((AA225-AA226)&gt;(AA228-AA227),2,0),2)),0)))</f>
        <v>0</v>
      </c>
      <c r="X227" s="12">
        <f>IF(C$4=0,0,IF(SUM(X$7:X226)=2,0,IF(AB227=X$6,IF(AB227=AB228,IF((AB226-AB227)&lt;=(AB229-AB228),2,0),IF(AB227=AB226,IF((AB225-AB226)&gt;(AB228-AB227),2,0),2)),0)))</f>
        <v>0</v>
      </c>
      <c r="Y227" s="12">
        <f t="shared" si="75"/>
        <v>1</v>
      </c>
      <c r="Z227" s="12">
        <f t="shared" si="76"/>
        <v>1</v>
      </c>
      <c r="AA227" s="12">
        <f t="shared" si="77"/>
        <v>1</v>
      </c>
      <c r="AB227" s="12">
        <f t="shared" si="78"/>
        <v>1</v>
      </c>
      <c r="AD227" s="12">
        <f t="shared" si="79"/>
        <v>51</v>
      </c>
      <c r="AE227" s="18">
        <f t="shared" si="80"/>
        <v>0</v>
      </c>
      <c r="AF227" s="12">
        <f>IF(S$4=0,0,IF(SUM(AF$7:AF226)=2,0,IF(AJ227=AF$6,IF(AJ227=AJ228,IF((AJ226-AJ227)&lt;=(AJ229-AJ228),2,0),IF(AJ227=AJ226,IF((AJ225-AJ226)&gt;(AJ228-AJ227),2,0),2)),0)))</f>
        <v>0</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c r="AK227" s="12">
        <f t="shared" si="82"/>
        <v>1</v>
      </c>
      <c r="AL227" s="12">
        <f t="shared" si="83"/>
        <v>1</v>
      </c>
      <c r="AM227" s="12">
        <f t="shared" si="84"/>
        <v>1</v>
      </c>
    </row>
    <row r="228" spans="1:39" ht="12" customHeight="1" x14ac:dyDescent="0.15">
      <c r="A228" s="5">
        <f t="shared" si="69"/>
        <v>0</v>
      </c>
      <c r="B228" s="5">
        <f t="shared" si="70"/>
        <v>0</v>
      </c>
      <c r="C228" s="14">
        <f t="shared" si="85"/>
        <v>50</v>
      </c>
      <c r="F228" s="241">
        <f>VLOOKUP(C228,Blad1!$A:$G,7,0)</f>
        <v>110</v>
      </c>
      <c r="G228" s="67" t="str">
        <f t="shared" si="86"/>
        <v/>
      </c>
      <c r="H228" s="4" t="str">
        <f>IF(G228="I",$K228,IF(G228="II",$K228-SUM(H$8:H227),IF(G228="III",$K228-SUM(H$8:H227),IF(G228="IV",$K228-SUM(H$8:H227),IF(G228="V",1-SUM(H$8:H227)," ")))))</f>
        <v xml:space="preserve"> </v>
      </c>
      <c r="I228" s="54"/>
      <c r="K228" s="1">
        <f>IF(C$4=0,0,(SUM(D$8:D228)/C$4))</f>
        <v>0</v>
      </c>
      <c r="L228" s="9" t="str">
        <f t="shared" si="71"/>
        <v xml:space="preserve"> </v>
      </c>
      <c r="N228" s="1" t="str">
        <f t="shared" si="72"/>
        <v xml:space="preserve"> </v>
      </c>
      <c r="P228" s="3" t="str">
        <f>IF(O228="Plus",$K228,IF(O228="Basis",$K228-SUM(P$8:P227),IF(O228="Breedte",$K228-SUM(P$8:P227),IF(O227="Breedte",1-SUM(P$8:P227)," "))))</f>
        <v xml:space="preserve"> </v>
      </c>
      <c r="Q228" s="57" t="str">
        <f t="shared" si="87"/>
        <v/>
      </c>
      <c r="R228" s="57"/>
      <c r="S228" s="12">
        <f t="shared" si="73"/>
        <v>50</v>
      </c>
      <c r="T228" s="18">
        <f t="shared" si="74"/>
        <v>0</v>
      </c>
      <c r="U228" s="12">
        <f>IF(C$4=0,0,IF(SUM(U$7:U227)=2,0,IF(Y228=U$6,IF(Y228=Y229,IF((Y227-Y228)&lt;=(Y230-Y229),2,0),IF(Y228=Y227,IF((Y226-Y227)&gt;(Y229-Y228),2,0),2)),0)))</f>
        <v>0</v>
      </c>
      <c r="V228" s="12">
        <f>IF(C$4=0,0,IF(SUM(V$7:V227)=1,0,IF(Z228=V$6,IF(Z228=Z229,IF((Z227-Z228)&lt;=(Z230-Z229),1,0),IF(Z228=Z227,IF((Z226-Z227)&gt;(Z229-Z228),1,0),1)),0)))</f>
        <v>0</v>
      </c>
      <c r="W228" s="12">
        <f>IF(C$4=0,0,IF(SUM(W$7:W227)=2,0,IF(AA228=W$6,IF(AA228=AA229,IF((AA227-AA228)&lt;=(AA230-AA229),2,0),IF(AA228=AA227,IF((AA226-AA227)&gt;(AA229-AA228),2,0),2)),0)))</f>
        <v>0</v>
      </c>
      <c r="X228" s="12">
        <f>IF(C$4=0,0,IF(SUM(X$7:X227)=2,0,IF(AB228=X$6,IF(AB228=AB229,IF((AB227-AB228)&lt;=(AB230-AB229),2,0),IF(AB228=AB227,IF((AB226-AB227)&gt;(AB229-AB228),2,0),2)),0)))</f>
        <v>0</v>
      </c>
      <c r="Y228" s="12">
        <f t="shared" si="75"/>
        <v>1</v>
      </c>
      <c r="Z228" s="12">
        <f t="shared" si="76"/>
        <v>1</v>
      </c>
      <c r="AA228" s="12">
        <f t="shared" si="77"/>
        <v>1</v>
      </c>
      <c r="AB228" s="12">
        <f t="shared" si="78"/>
        <v>1</v>
      </c>
      <c r="AD228" s="12">
        <f t="shared" si="79"/>
        <v>50</v>
      </c>
      <c r="AE228" s="18">
        <f t="shared" si="80"/>
        <v>0</v>
      </c>
      <c r="AF228" s="12">
        <f>IF(S$4=0,0,IF(SUM(AF$7:AF227)=2,0,IF(AJ228=AF$6,IF(AJ228=AJ229,IF((AJ227-AJ228)&lt;=(AJ230-AJ229),2,0),IF(AJ228=AJ227,IF((AJ226-AJ227)&gt;(AJ229-AJ228),2,0),2)),0)))</f>
        <v>0</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c r="AK228" s="12">
        <f t="shared" si="82"/>
        <v>1</v>
      </c>
      <c r="AL228" s="12">
        <f t="shared" si="83"/>
        <v>1</v>
      </c>
      <c r="AM228" s="12">
        <f t="shared" si="84"/>
        <v>1</v>
      </c>
    </row>
    <row r="229" spans="1:39" ht="12" customHeight="1" x14ac:dyDescent="0.15">
      <c r="A229" s="5">
        <f t="shared" si="69"/>
        <v>0</v>
      </c>
      <c r="B229" s="5">
        <f t="shared" si="70"/>
        <v>0</v>
      </c>
      <c r="C229" s="14">
        <f t="shared" si="85"/>
        <v>49</v>
      </c>
      <c r="F229" s="241">
        <f>VLOOKUP(C229,Blad1!$A:$G,7,0)</f>
        <v>110</v>
      </c>
      <c r="G229" s="67" t="str">
        <f t="shared" si="86"/>
        <v/>
      </c>
      <c r="H229" s="4" t="str">
        <f>IF(G229="I",$K229,IF(G229="II",$K229-SUM(H$8:H228),IF(G229="III",$K229-SUM(H$8:H228),IF(G229="IV",$K229-SUM(H$8:H228),IF(G229="V",1-SUM(H$8:H228)," ")))))</f>
        <v xml:space="preserve"> </v>
      </c>
      <c r="I229" s="54"/>
      <c r="K229" s="1">
        <f>IF(C$4=0,0,(SUM(D$8:D229)/C$4))</f>
        <v>0</v>
      </c>
      <c r="L229" s="9" t="str">
        <f t="shared" si="71"/>
        <v xml:space="preserve"> </v>
      </c>
      <c r="N229" s="1" t="str">
        <f t="shared" si="72"/>
        <v xml:space="preserve"> </v>
      </c>
      <c r="P229" s="3" t="str">
        <f>IF(O229="Plus",$K229,IF(O229="Basis",$K229-SUM(P$8:P228),IF(O229="Breedte",$K229-SUM(P$8:P228),IF(O228="Breedte",1-SUM(P$8:P228)," "))))</f>
        <v xml:space="preserve"> </v>
      </c>
      <c r="Q229" s="57" t="str">
        <f t="shared" si="87"/>
        <v/>
      </c>
      <c r="R229" s="57"/>
      <c r="S229" s="12">
        <f t="shared" si="73"/>
        <v>49</v>
      </c>
      <c r="T229" s="18">
        <f t="shared" si="74"/>
        <v>0</v>
      </c>
      <c r="U229" s="12">
        <f>IF(C$4=0,0,IF(SUM(U$7:U228)=2,0,IF(Y229=U$6,IF(Y229=Y230,IF((Y228-Y229)&lt;=(Y231-Y230),2,0),IF(Y229=Y228,IF((Y227-Y228)&gt;(Y230-Y229),2,0),2)),0)))</f>
        <v>0</v>
      </c>
      <c r="V229" s="12">
        <f>IF(C$4=0,0,IF(SUM(V$7:V228)=1,0,IF(Z229=V$6,IF(Z229=Z230,IF((Z228-Z229)&lt;=(Z231-Z230),1,0),IF(Z229=Z228,IF((Z227-Z228)&gt;(Z230-Z229),1,0),1)),0)))</f>
        <v>0</v>
      </c>
      <c r="W229" s="12">
        <f>IF(C$4=0,0,IF(SUM(W$7:W228)=2,0,IF(AA229=W$6,IF(AA229=AA230,IF((AA228-AA229)&lt;=(AA231-AA230),2,0),IF(AA229=AA228,IF((AA227-AA228)&gt;(AA230-AA229),2,0),2)),0)))</f>
        <v>0</v>
      </c>
      <c r="X229" s="12">
        <f>IF(C$4=0,0,IF(SUM(X$7:X228)=2,0,IF(AB229=X$6,IF(AB229=AB230,IF((AB228-AB229)&lt;=(AB231-AB230),2,0),IF(AB229=AB228,IF((AB227-AB228)&gt;(AB230-AB229),2,0),2)),0)))</f>
        <v>0</v>
      </c>
      <c r="Y229" s="12">
        <f t="shared" si="75"/>
        <v>1</v>
      </c>
      <c r="Z229" s="12">
        <f t="shared" si="76"/>
        <v>1</v>
      </c>
      <c r="AA229" s="12">
        <f t="shared" si="77"/>
        <v>1</v>
      </c>
      <c r="AB229" s="12">
        <f t="shared" si="78"/>
        <v>1</v>
      </c>
      <c r="AD229" s="12">
        <f t="shared" si="79"/>
        <v>49</v>
      </c>
      <c r="AE229" s="18">
        <f t="shared" si="80"/>
        <v>0</v>
      </c>
      <c r="AF229" s="12">
        <f>IF(S$4=0,0,IF(SUM(AF$7:AF228)=2,0,IF(AJ229=AF$6,IF(AJ229=AJ230,IF((AJ228-AJ229)&lt;=(AJ231-AJ230),2,0),IF(AJ229=AJ228,IF((AJ227-AJ228)&gt;(AJ230-AJ229),2,0),2)),0)))</f>
        <v>0</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c r="AK229" s="12">
        <f t="shared" si="82"/>
        <v>1</v>
      </c>
      <c r="AL229" s="12">
        <f t="shared" si="83"/>
        <v>1</v>
      </c>
      <c r="AM229" s="12">
        <f t="shared" si="84"/>
        <v>1</v>
      </c>
    </row>
    <row r="230" spans="1:39" ht="12" customHeight="1" x14ac:dyDescent="0.15">
      <c r="A230" s="5">
        <f t="shared" si="69"/>
        <v>0</v>
      </c>
      <c r="B230" s="5">
        <f t="shared" si="70"/>
        <v>0</v>
      </c>
      <c r="C230" s="14">
        <f t="shared" si="85"/>
        <v>48</v>
      </c>
      <c r="F230" s="241">
        <f>VLOOKUP(C230,Blad1!$A:$G,7,0)</f>
        <v>110</v>
      </c>
      <c r="G230" s="67" t="str">
        <f t="shared" si="86"/>
        <v/>
      </c>
      <c r="H230" s="4" t="str">
        <f>IF(G230="I",$K230,IF(G230="II",$K230-SUM(H$8:H229),IF(G230="III",$K230-SUM(H$8:H229),IF(G230="IV",$K230-SUM(H$8:H229),IF(G230="V",1-SUM(H$8:H229)," ")))))</f>
        <v xml:space="preserve"> </v>
      </c>
      <c r="I230" s="54"/>
      <c r="K230" s="1">
        <f>IF(C$4=0,0,(SUM(D$8:D230)/C$4))</f>
        <v>0</v>
      </c>
      <c r="L230" s="9" t="str">
        <f t="shared" si="71"/>
        <v xml:space="preserve"> </v>
      </c>
      <c r="N230" s="1" t="str">
        <f t="shared" si="72"/>
        <v xml:space="preserve"> </v>
      </c>
      <c r="P230" s="3" t="str">
        <f>IF(O230="Plus",$K230,IF(O230="Basis",$K230-SUM(P$8:P229),IF(O230="Breedte",$K230-SUM(P$8:P229),IF(O229="Breedte",1-SUM(P$8:P229)," "))))</f>
        <v xml:space="preserve"> </v>
      </c>
      <c r="Q230" s="57" t="str">
        <f t="shared" si="87"/>
        <v/>
      </c>
      <c r="R230" s="57"/>
      <c r="S230" s="12">
        <f t="shared" si="73"/>
        <v>48</v>
      </c>
      <c r="T230" s="18">
        <f t="shared" si="74"/>
        <v>0</v>
      </c>
      <c r="U230" s="12">
        <f>IF(C$4=0,0,IF(SUM(U$7:U229)=2,0,IF(Y230=U$6,IF(Y230=Y231,IF((Y229-Y230)&lt;=(Y232-Y231),2,0),IF(Y230=Y229,IF((Y228-Y229)&gt;(Y231-Y230),2,0),2)),0)))</f>
        <v>0</v>
      </c>
      <c r="V230" s="12">
        <f>IF(C$4=0,0,IF(SUM(V$7:V229)=1,0,IF(Z230=V$6,IF(Z230=Z231,IF((Z229-Z230)&lt;=(Z232-Z231),1,0),IF(Z230=Z229,IF((Z228-Z229)&gt;(Z231-Z230),1,0),1)),0)))</f>
        <v>0</v>
      </c>
      <c r="W230" s="12">
        <f>IF(C$4=0,0,IF(SUM(W$7:W229)=2,0,IF(AA230=W$6,IF(AA230=AA231,IF((AA229-AA230)&lt;=(AA232-AA231),2,0),IF(AA230=AA229,IF((AA228-AA229)&gt;(AA231-AA230),2,0),2)),0)))</f>
        <v>0</v>
      </c>
      <c r="X230" s="12">
        <f>IF(C$4=0,0,IF(SUM(X$7:X229)=2,0,IF(AB230=X$6,IF(AB230=AB231,IF((AB229-AB230)&lt;=(AB232-AB231),2,0),IF(AB230=AB229,IF((AB228-AB229)&gt;(AB231-AB230),2,0),2)),0)))</f>
        <v>0</v>
      </c>
      <c r="Y230" s="12">
        <f t="shared" si="75"/>
        <v>1</v>
      </c>
      <c r="Z230" s="12">
        <f t="shared" si="76"/>
        <v>1</v>
      </c>
      <c r="AA230" s="12">
        <f t="shared" si="77"/>
        <v>1</v>
      </c>
      <c r="AB230" s="12">
        <f t="shared" si="78"/>
        <v>1</v>
      </c>
      <c r="AD230" s="12">
        <f t="shared" si="79"/>
        <v>48</v>
      </c>
      <c r="AE230" s="18">
        <f t="shared" si="80"/>
        <v>0</v>
      </c>
      <c r="AF230" s="12">
        <f>IF(S$4=0,0,IF(SUM(AF$7:AF229)=2,0,IF(AJ230=AF$6,IF(AJ230=AJ231,IF((AJ229-AJ230)&lt;=(AJ232-AJ231),2,0),IF(AJ230=AJ229,IF((AJ228-AJ229)&gt;(AJ231-AJ230),2,0),2)),0)))</f>
        <v>0</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c r="AK230" s="12">
        <f t="shared" si="82"/>
        <v>1</v>
      </c>
      <c r="AL230" s="12">
        <f t="shared" si="83"/>
        <v>1</v>
      </c>
      <c r="AM230" s="12">
        <f t="shared" si="84"/>
        <v>1</v>
      </c>
    </row>
    <row r="231" spans="1:39" ht="12" customHeight="1" x14ac:dyDescent="0.15">
      <c r="A231" s="5">
        <f t="shared" si="69"/>
        <v>0</v>
      </c>
      <c r="B231" s="5">
        <f t="shared" si="70"/>
        <v>0</v>
      </c>
      <c r="C231" s="14">
        <f t="shared" si="85"/>
        <v>47</v>
      </c>
      <c r="F231" s="241">
        <f>VLOOKUP(C231,Blad1!$A:$G,7,0)</f>
        <v>110</v>
      </c>
      <c r="G231" s="67" t="str">
        <f t="shared" si="86"/>
        <v/>
      </c>
      <c r="H231" s="4" t="str">
        <f>IF(G231="I",$K231,IF(G231="II",$K231-SUM(H$8:H230),IF(G231="III",$K231-SUM(H$8:H230),IF(G231="IV",$K231-SUM(H$8:H230),IF(G231="V",1-SUM(H$8:H230)," ")))))</f>
        <v xml:space="preserve"> </v>
      </c>
      <c r="I231" s="54"/>
      <c r="K231" s="1">
        <f>IF(C$4=0,0,(SUM(D$8:D231)/C$4))</f>
        <v>0</v>
      </c>
      <c r="L231" s="9" t="str">
        <f t="shared" si="71"/>
        <v xml:space="preserve"> </v>
      </c>
      <c r="N231" s="1" t="str">
        <f t="shared" si="72"/>
        <v xml:space="preserve"> </v>
      </c>
      <c r="P231" s="3" t="str">
        <f>IF(O231="Plus",$K231,IF(O231="Basis",$K231-SUM(P$8:P230),IF(O231="Breedte",$K231-SUM(P$8:P230),IF(O230="Breedte",1-SUM(P$8:P230)," "))))</f>
        <v xml:space="preserve"> </v>
      </c>
      <c r="Q231" s="57" t="str">
        <f t="shared" si="87"/>
        <v/>
      </c>
      <c r="R231" s="57"/>
      <c r="S231" s="12">
        <f t="shared" si="73"/>
        <v>47</v>
      </c>
      <c r="T231" s="18">
        <f t="shared" si="74"/>
        <v>0</v>
      </c>
      <c r="U231" s="12">
        <f>IF(C$4=0,0,IF(SUM(U$7:U230)=2,0,IF(Y231=U$6,IF(Y231=Y232,IF((Y230-Y231)&lt;=(Y233-Y232),2,0),IF(Y231=Y230,IF((Y229-Y230)&gt;(Y232-Y231),2,0),2)),0)))</f>
        <v>0</v>
      </c>
      <c r="V231" s="12">
        <f>IF(C$4=0,0,IF(SUM(V$7:V230)=1,0,IF(Z231=V$6,IF(Z231=Z232,IF((Z230-Z231)&lt;=(Z233-Z232),1,0),IF(Z231=Z230,IF((Z229-Z230)&gt;(Z232-Z231),1,0),1)),0)))</f>
        <v>0</v>
      </c>
      <c r="W231" s="12">
        <f>IF(C$4=0,0,IF(SUM(W$7:W230)=2,0,IF(AA231=W$6,IF(AA231=AA232,IF((AA230-AA231)&lt;=(AA233-AA232),2,0),IF(AA231=AA230,IF((AA229-AA230)&gt;(AA232-AA231),2,0),2)),0)))</f>
        <v>0</v>
      </c>
      <c r="X231" s="12">
        <f>IF(C$4=0,0,IF(SUM(X$7:X230)=2,0,IF(AB231=X$6,IF(AB231=AB232,IF((AB230-AB231)&lt;=(AB233-AB232),2,0),IF(AB231=AB230,IF((AB229-AB230)&gt;(AB232-AB231),2,0),2)),0)))</f>
        <v>0</v>
      </c>
      <c r="Y231" s="12">
        <f t="shared" si="75"/>
        <v>1</v>
      </c>
      <c r="Z231" s="12">
        <f t="shared" si="76"/>
        <v>1</v>
      </c>
      <c r="AA231" s="12">
        <f t="shared" si="77"/>
        <v>1</v>
      </c>
      <c r="AB231" s="12">
        <f t="shared" si="78"/>
        <v>1</v>
      </c>
      <c r="AD231" s="12">
        <f t="shared" si="79"/>
        <v>47</v>
      </c>
      <c r="AE231" s="18">
        <f t="shared" si="80"/>
        <v>0</v>
      </c>
      <c r="AF231" s="12">
        <f>IF(S$4=0,0,IF(SUM(AF$7:AF230)=2,0,IF(AJ231=AF$6,IF(AJ231=AJ232,IF((AJ230-AJ231)&lt;=(AJ233-AJ232),2,0),IF(AJ231=AJ230,IF((AJ229-AJ230)&gt;(AJ232-AJ231),2,0),2)),0)))</f>
        <v>0</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c r="AK231" s="12">
        <f t="shared" si="82"/>
        <v>1</v>
      </c>
      <c r="AL231" s="12">
        <f t="shared" si="83"/>
        <v>1</v>
      </c>
      <c r="AM231" s="12">
        <f t="shared" si="84"/>
        <v>1</v>
      </c>
    </row>
    <row r="232" spans="1:39" ht="12" customHeight="1" x14ac:dyDescent="0.15">
      <c r="A232" s="5">
        <f t="shared" si="69"/>
        <v>0</v>
      </c>
      <c r="B232" s="5">
        <f t="shared" si="70"/>
        <v>0</v>
      </c>
      <c r="C232" s="14">
        <f t="shared" si="85"/>
        <v>46</v>
      </c>
      <c r="F232" s="241">
        <f>VLOOKUP(C232,Blad1!$A:$G,7,0)</f>
        <v>110</v>
      </c>
      <c r="G232" s="67" t="str">
        <f t="shared" si="86"/>
        <v/>
      </c>
      <c r="H232" s="4" t="str">
        <f>IF(G232="I",$K232,IF(G232="II",$K232-SUM(H$8:H231),IF(G232="III",$K232-SUM(H$8:H231),IF(G232="IV",$K232-SUM(H$8:H231),IF(G232="V",1-SUM(H$8:H231)," ")))))</f>
        <v xml:space="preserve"> </v>
      </c>
      <c r="I232" s="54"/>
      <c r="K232" s="1">
        <f>IF(C$4=0,0,(SUM(D$8:D232)/C$4))</f>
        <v>0</v>
      </c>
      <c r="L232" s="9" t="str">
        <f t="shared" si="71"/>
        <v xml:space="preserve"> </v>
      </c>
      <c r="N232" s="1" t="str">
        <f t="shared" si="72"/>
        <v xml:space="preserve"> </v>
      </c>
      <c r="P232" s="3" t="str">
        <f>IF(O232="Plus",$K232,IF(O232="Basis",$K232-SUM(P$8:P231),IF(O232="Breedte",$K232-SUM(P$8:P231),IF(O231="Breedte",1-SUM(P$8:P231)," "))))</f>
        <v xml:space="preserve"> </v>
      </c>
      <c r="Q232" s="57" t="str">
        <f t="shared" si="87"/>
        <v/>
      </c>
      <c r="R232" s="57"/>
      <c r="S232" s="12">
        <f t="shared" si="73"/>
        <v>46</v>
      </c>
      <c r="T232" s="18">
        <f t="shared" si="74"/>
        <v>0</v>
      </c>
      <c r="U232" s="12">
        <f>IF(C$4=0,0,IF(SUM(U$7:U231)=2,0,IF(Y232=U$6,IF(Y232=Y233,IF((Y231-Y232)&lt;=(Y234-Y233),2,0),IF(Y232=Y231,IF((Y230-Y231)&gt;(Y233-Y232),2,0),2)),0)))</f>
        <v>0</v>
      </c>
      <c r="V232" s="12">
        <f>IF(C$4=0,0,IF(SUM(V$7:V231)=1,0,IF(Z232=V$6,IF(Z232=Z233,IF((Z231-Z232)&lt;=(Z234-Z233),1,0),IF(Z232=Z231,IF((Z230-Z231)&gt;(Z233-Z232),1,0),1)),0)))</f>
        <v>0</v>
      </c>
      <c r="W232" s="12">
        <f>IF(C$4=0,0,IF(SUM(W$7:W231)=2,0,IF(AA232=W$6,IF(AA232=AA233,IF((AA231-AA232)&lt;=(AA234-AA233),2,0),IF(AA232=AA231,IF((AA230-AA231)&gt;(AA233-AA232),2,0),2)),0)))</f>
        <v>0</v>
      </c>
      <c r="X232" s="12">
        <f>IF(C$4=0,0,IF(SUM(X$7:X231)=2,0,IF(AB232=X$6,IF(AB232=AB233,IF((AB231-AB232)&lt;=(AB234-AB233),2,0),IF(AB232=AB231,IF((AB230-AB231)&gt;(AB233-AB232),2,0),2)),0)))</f>
        <v>0</v>
      </c>
      <c r="Y232" s="12">
        <f t="shared" si="75"/>
        <v>1</v>
      </c>
      <c r="Z232" s="12">
        <f t="shared" si="76"/>
        <v>1</v>
      </c>
      <c r="AA232" s="12">
        <f t="shared" si="77"/>
        <v>1</v>
      </c>
      <c r="AB232" s="12">
        <f t="shared" si="78"/>
        <v>1</v>
      </c>
      <c r="AD232" s="12">
        <f t="shared" si="79"/>
        <v>46</v>
      </c>
      <c r="AE232" s="18">
        <f t="shared" si="80"/>
        <v>0</v>
      </c>
      <c r="AF232" s="12">
        <f>IF(S$4=0,0,IF(SUM(AF$7:AF231)=2,0,IF(AJ232=AF$6,IF(AJ232=AJ233,IF((AJ231-AJ232)&lt;=(AJ234-AJ233),2,0),IF(AJ232=AJ231,IF((AJ230-AJ231)&gt;(AJ233-AJ232),2,0),2)),0)))</f>
        <v>0</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c r="AK232" s="12">
        <f t="shared" si="82"/>
        <v>1</v>
      </c>
      <c r="AL232" s="12">
        <f t="shared" si="83"/>
        <v>1</v>
      </c>
      <c r="AM232" s="12">
        <f t="shared" si="84"/>
        <v>1</v>
      </c>
    </row>
    <row r="233" spans="1:39" ht="12" customHeight="1" x14ac:dyDescent="0.15">
      <c r="A233" s="5">
        <f t="shared" si="69"/>
        <v>0</v>
      </c>
      <c r="B233" s="5">
        <f t="shared" si="70"/>
        <v>0</v>
      </c>
      <c r="C233" s="14">
        <f t="shared" si="85"/>
        <v>45</v>
      </c>
      <c r="F233" s="241">
        <f>VLOOKUP(C233,Blad1!$A:$G,7,0)</f>
        <v>110</v>
      </c>
      <c r="G233" s="67" t="str">
        <f t="shared" si="86"/>
        <v/>
      </c>
      <c r="H233" s="4" t="str">
        <f>IF(G233="I",$K233,IF(G233="II",$K233-SUM(H$8:H232),IF(G233="III",$K233-SUM(H$8:H232),IF(G233="IV",$K233-SUM(H$8:H232),IF(G233="V",1-SUM(H$8:H232)," ")))))</f>
        <v xml:space="preserve"> </v>
      </c>
      <c r="I233" s="54"/>
      <c r="K233" s="1">
        <f>IF(C$4=0,0,(SUM(D$8:D233)/C$4))</f>
        <v>0</v>
      </c>
      <c r="L233" s="9" t="str">
        <f t="shared" si="71"/>
        <v xml:space="preserve"> </v>
      </c>
      <c r="N233" s="1" t="str">
        <f t="shared" si="72"/>
        <v xml:space="preserve"> </v>
      </c>
      <c r="P233" s="3" t="str">
        <f>IF(O233="Plus",$K233,IF(O233="Basis",$K233-SUM(P$8:P232),IF(O233="Breedte",$K233-SUM(P$8:P232),IF(O232="Breedte",1-SUM(P$8:P232)," "))))</f>
        <v xml:space="preserve"> </v>
      </c>
      <c r="Q233" s="57" t="str">
        <f t="shared" si="87"/>
        <v/>
      </c>
      <c r="R233" s="57"/>
      <c r="S233" s="12">
        <f t="shared" si="73"/>
        <v>45</v>
      </c>
      <c r="T233" s="18">
        <f t="shared" si="74"/>
        <v>0</v>
      </c>
      <c r="U233" s="12">
        <f>IF(C$4=0,0,IF(SUM(U$7:U232)=2,0,IF(Y233=U$6,IF(Y233=Y234,IF((Y232-Y233)&lt;=(Y235-Y234),2,0),IF(Y233=Y232,IF((Y231-Y232)&gt;(Y234-Y233),2,0),2)),0)))</f>
        <v>0</v>
      </c>
      <c r="V233" s="12">
        <f>IF(C$4=0,0,IF(SUM(V$7:V232)=1,0,IF(Z233=V$6,IF(Z233=Z234,IF((Z232-Z233)&lt;=(Z235-Z234),1,0),IF(Z233=Z232,IF((Z231-Z232)&gt;(Z234-Z233),1,0),1)),0)))</f>
        <v>0</v>
      </c>
      <c r="W233" s="12">
        <f>IF(C$4=0,0,IF(SUM(W$7:W232)=2,0,IF(AA233=W$6,IF(AA233=AA234,IF((AA232-AA233)&lt;=(AA235-AA234),2,0),IF(AA233=AA232,IF((AA231-AA232)&gt;(AA234-AA233),2,0),2)),0)))</f>
        <v>0</v>
      </c>
      <c r="X233" s="12">
        <f>IF(C$4=0,0,IF(SUM(X$7:X232)=2,0,IF(AB233=X$6,IF(AB233=AB234,IF((AB232-AB233)&lt;=(AB235-AB234),2,0),IF(AB233=AB232,IF((AB231-AB232)&gt;(AB234-AB233),2,0),2)),0)))</f>
        <v>0</v>
      </c>
      <c r="Y233" s="12">
        <f t="shared" si="75"/>
        <v>1</v>
      </c>
      <c r="Z233" s="12">
        <f t="shared" si="76"/>
        <v>1</v>
      </c>
      <c r="AA233" s="12">
        <f t="shared" si="77"/>
        <v>1</v>
      </c>
      <c r="AB233" s="12">
        <f t="shared" si="78"/>
        <v>1</v>
      </c>
      <c r="AD233" s="12">
        <f t="shared" si="79"/>
        <v>45</v>
      </c>
      <c r="AE233" s="18">
        <f t="shared" si="80"/>
        <v>0</v>
      </c>
      <c r="AF233" s="12">
        <f>IF(S$4=0,0,IF(SUM(AF$7:AF232)=2,0,IF(AJ233=AF$6,IF(AJ233=AJ234,IF((AJ232-AJ233)&lt;=(AJ235-AJ234),2,0),IF(AJ233=AJ232,IF((AJ231-AJ232)&gt;(AJ234-AJ233),2,0),2)),0)))</f>
        <v>0</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c r="AK233" s="12">
        <f t="shared" si="82"/>
        <v>1</v>
      </c>
      <c r="AL233" s="12">
        <f t="shared" si="83"/>
        <v>1</v>
      </c>
      <c r="AM233" s="12">
        <f t="shared" si="84"/>
        <v>1</v>
      </c>
    </row>
    <row r="234" spans="1:39" ht="12" customHeight="1" x14ac:dyDescent="0.15">
      <c r="A234" s="5">
        <f t="shared" si="69"/>
        <v>0</v>
      </c>
      <c r="B234" s="5">
        <f t="shared" si="70"/>
        <v>0</v>
      </c>
      <c r="C234" s="14">
        <f t="shared" si="85"/>
        <v>44</v>
      </c>
      <c r="F234" s="241">
        <f>VLOOKUP(C234,Blad1!$A:$G,7,0)</f>
        <v>110</v>
      </c>
      <c r="G234" s="67" t="str">
        <f t="shared" si="86"/>
        <v/>
      </c>
      <c r="H234" s="4" t="str">
        <f>IF(G234="I",$K234,IF(G234="II",$K234-SUM(H$8:H233),IF(G234="III",$K234-SUM(H$8:H233),IF(G234="IV",$K234-SUM(H$8:H233),IF(G234="V",1-SUM(H$8:H233)," ")))))</f>
        <v xml:space="preserve"> </v>
      </c>
      <c r="I234" s="54"/>
      <c r="K234" s="1">
        <f>IF(C$4=0,0,(SUM(D$8:D234)/C$4))</f>
        <v>0</v>
      </c>
      <c r="L234" s="9" t="str">
        <f t="shared" si="71"/>
        <v xml:space="preserve"> </v>
      </c>
      <c r="N234" s="1" t="str">
        <f t="shared" si="72"/>
        <v xml:space="preserve"> </v>
      </c>
      <c r="P234" s="3" t="str">
        <f>IF(O234="Plus",$K234,IF(O234="Basis",$K234-SUM(P$8:P233),IF(O234="Breedte",$K234-SUM(P$8:P233),IF(O233="Breedte",1-SUM(P$8:P233)," "))))</f>
        <v xml:space="preserve"> </v>
      </c>
      <c r="Q234" s="57" t="str">
        <f t="shared" si="87"/>
        <v/>
      </c>
      <c r="R234" s="57"/>
      <c r="S234" s="12">
        <f t="shared" si="73"/>
        <v>44</v>
      </c>
      <c r="T234" s="18">
        <f t="shared" si="74"/>
        <v>0</v>
      </c>
      <c r="U234" s="12">
        <f>IF(C$4=0,0,IF(SUM(U$7:U233)=2,0,IF(Y234=U$6,IF(Y234=Y235,IF((Y233-Y234)&lt;=(Y236-Y235),2,0),IF(Y234=Y233,IF((Y232-Y233)&gt;(Y235-Y234),2,0),2)),0)))</f>
        <v>0</v>
      </c>
      <c r="V234" s="12">
        <f>IF(C$4=0,0,IF(SUM(V$7:V233)=1,0,IF(Z234=V$6,IF(Z234=Z235,IF((Z233-Z234)&lt;=(Z236-Z235),1,0),IF(Z234=Z233,IF((Z232-Z233)&gt;(Z235-Z234),1,0),1)),0)))</f>
        <v>0</v>
      </c>
      <c r="W234" s="12">
        <f>IF(C$4=0,0,IF(SUM(W$7:W233)=2,0,IF(AA234=W$6,IF(AA234=AA235,IF((AA233-AA234)&lt;=(AA236-AA235),2,0),IF(AA234=AA233,IF((AA232-AA233)&gt;(AA235-AA234),2,0),2)),0)))</f>
        <v>0</v>
      </c>
      <c r="X234" s="12">
        <f>IF(C$4=0,0,IF(SUM(X$7:X233)=2,0,IF(AB234=X$6,IF(AB234=AB235,IF((AB233-AB234)&lt;=(AB236-AB235),2,0),IF(AB234=AB233,IF((AB232-AB233)&gt;(AB235-AB234),2,0),2)),0)))</f>
        <v>0</v>
      </c>
      <c r="Y234" s="12">
        <f t="shared" si="75"/>
        <v>1</v>
      </c>
      <c r="Z234" s="12">
        <f t="shared" si="76"/>
        <v>1</v>
      </c>
      <c r="AA234" s="12">
        <f t="shared" si="77"/>
        <v>1</v>
      </c>
      <c r="AB234" s="12">
        <f t="shared" si="78"/>
        <v>1</v>
      </c>
      <c r="AD234" s="12">
        <f t="shared" si="79"/>
        <v>44</v>
      </c>
      <c r="AE234" s="18">
        <f t="shared" si="80"/>
        <v>0</v>
      </c>
      <c r="AF234" s="12">
        <f>IF(S$4=0,0,IF(SUM(AF$7:AF233)=2,0,IF(AJ234=AF$6,IF(AJ234=AJ235,IF((AJ233-AJ234)&lt;=(AJ236-AJ235),2,0),IF(AJ234=AJ233,IF((AJ232-AJ233)&gt;(AJ235-AJ234),2,0),2)),0)))</f>
        <v>0</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c r="AK234" s="12">
        <f t="shared" si="82"/>
        <v>1</v>
      </c>
      <c r="AL234" s="12">
        <f t="shared" si="83"/>
        <v>1</v>
      </c>
      <c r="AM234" s="12">
        <f t="shared" si="84"/>
        <v>1</v>
      </c>
    </row>
    <row r="235" spans="1:39" ht="12" customHeight="1" x14ac:dyDescent="0.15">
      <c r="A235" s="5">
        <f t="shared" si="69"/>
        <v>0</v>
      </c>
      <c r="B235" s="5">
        <f t="shared" si="70"/>
        <v>0</v>
      </c>
      <c r="C235" s="14">
        <f t="shared" si="85"/>
        <v>43</v>
      </c>
      <c r="F235" s="241">
        <f>VLOOKUP(C235,Blad1!$A:$G,7,0)</f>
        <v>110</v>
      </c>
      <c r="G235" s="67" t="str">
        <f t="shared" si="86"/>
        <v/>
      </c>
      <c r="H235" s="4" t="str">
        <f>IF(G235="I",$K235,IF(G235="II",$K235-SUM(H$8:H234),IF(G235="III",$K235-SUM(H$8:H234),IF(G235="IV",$K235-SUM(H$8:H234),IF(G235="V",1-SUM(H$8:H234)," ")))))</f>
        <v xml:space="preserve"> </v>
      </c>
      <c r="I235" s="54"/>
      <c r="K235" s="1">
        <f>IF(C$4=0,0,(SUM(D$8:D235)/C$4))</f>
        <v>0</v>
      </c>
      <c r="L235" s="9" t="str">
        <f t="shared" si="71"/>
        <v xml:space="preserve"> </v>
      </c>
      <c r="N235" s="1" t="str">
        <f t="shared" si="72"/>
        <v xml:space="preserve"> </v>
      </c>
      <c r="P235" s="3" t="str">
        <f>IF(O235="Plus",$K235,IF(O235="Basis",$K235-SUM(P$8:P234),IF(O235="Breedte",$K235-SUM(P$8:P234),IF(O234="Breedte",1-SUM(P$8:P234)," "))))</f>
        <v xml:space="preserve"> </v>
      </c>
      <c r="Q235" s="57" t="str">
        <f t="shared" si="87"/>
        <v/>
      </c>
      <c r="R235" s="57"/>
      <c r="S235" s="12">
        <f t="shared" si="73"/>
        <v>43</v>
      </c>
      <c r="T235" s="18">
        <f t="shared" si="74"/>
        <v>0</v>
      </c>
      <c r="U235" s="12">
        <f>IF(C$4=0,0,IF(SUM(U$7:U234)=2,0,IF(Y235=U$6,IF(Y235=Y236,IF((Y234-Y235)&lt;=(Y237-Y236),2,0),IF(Y235=Y234,IF((Y233-Y234)&gt;(Y236-Y235),2,0),2)),0)))</f>
        <v>0</v>
      </c>
      <c r="V235" s="12">
        <f>IF(C$4=0,0,IF(SUM(V$7:V234)=1,0,IF(Z235=V$6,IF(Z235=Z236,IF((Z234-Z235)&lt;=(Z237-Z236),1,0),IF(Z235=Z234,IF((Z233-Z234)&gt;(Z236-Z235),1,0),1)),0)))</f>
        <v>0</v>
      </c>
      <c r="W235" s="12">
        <f>IF(C$4=0,0,IF(SUM(W$7:W234)=2,0,IF(AA235=W$6,IF(AA235=AA236,IF((AA234-AA235)&lt;=(AA237-AA236),2,0),IF(AA235=AA234,IF((AA233-AA234)&gt;(AA236-AA235),2,0),2)),0)))</f>
        <v>0</v>
      </c>
      <c r="X235" s="12">
        <f>IF(C$4=0,0,IF(SUM(X$7:X234)=2,0,IF(AB235=X$6,IF(AB235=AB236,IF((AB234-AB235)&lt;=(AB237-AB236),2,0),IF(AB235=AB234,IF((AB233-AB234)&gt;(AB236-AB235),2,0),2)),0)))</f>
        <v>0</v>
      </c>
      <c r="Y235" s="12">
        <f t="shared" si="75"/>
        <v>1</v>
      </c>
      <c r="Z235" s="12">
        <f t="shared" si="76"/>
        <v>1</v>
      </c>
      <c r="AA235" s="12">
        <f t="shared" si="77"/>
        <v>1</v>
      </c>
      <c r="AB235" s="12">
        <f t="shared" si="78"/>
        <v>1</v>
      </c>
      <c r="AD235" s="12">
        <f t="shared" si="79"/>
        <v>43</v>
      </c>
      <c r="AE235" s="18">
        <f t="shared" si="80"/>
        <v>0</v>
      </c>
      <c r="AF235" s="12">
        <f>IF(S$4=0,0,IF(SUM(AF$7:AF234)=2,0,IF(AJ235=AF$6,IF(AJ235=AJ236,IF((AJ234-AJ235)&lt;=(AJ237-AJ236),2,0),IF(AJ235=AJ234,IF((AJ233-AJ234)&gt;(AJ236-AJ235),2,0),2)),0)))</f>
        <v>0</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c r="AK235" s="12">
        <f t="shared" si="82"/>
        <v>1</v>
      </c>
      <c r="AL235" s="12">
        <f t="shared" si="83"/>
        <v>1</v>
      </c>
      <c r="AM235" s="12">
        <f t="shared" si="84"/>
        <v>1</v>
      </c>
    </row>
    <row r="236" spans="1:39" ht="12" customHeight="1" x14ac:dyDescent="0.15">
      <c r="A236" s="5">
        <f t="shared" si="69"/>
        <v>0</v>
      </c>
      <c r="B236" s="5">
        <f t="shared" si="70"/>
        <v>0</v>
      </c>
      <c r="C236" s="14">
        <f t="shared" si="85"/>
        <v>42</v>
      </c>
      <c r="F236" s="241">
        <f>VLOOKUP(C236,Blad1!$A:$G,7,0)</f>
        <v>110</v>
      </c>
      <c r="G236" s="67" t="str">
        <f t="shared" si="86"/>
        <v/>
      </c>
      <c r="H236" s="4" t="str">
        <f>IF(G236="I",$K236,IF(G236="II",$K236-SUM(H$8:H235),IF(G236="III",$K236-SUM(H$8:H235),IF(G236="IV",$K236-SUM(H$8:H235),IF(G236="V",1-SUM(H$8:H235)," ")))))</f>
        <v xml:space="preserve"> </v>
      </c>
      <c r="I236" s="54"/>
      <c r="K236" s="1">
        <f>IF(C$4=0,0,(SUM(D$8:D236)/C$4))</f>
        <v>0</v>
      </c>
      <c r="L236" s="9" t="str">
        <f t="shared" si="71"/>
        <v xml:space="preserve"> </v>
      </c>
      <c r="N236" s="1" t="str">
        <f t="shared" si="72"/>
        <v xml:space="preserve"> </v>
      </c>
      <c r="P236" s="3" t="str">
        <f>IF(O236="Plus",$K236,IF(O236="Basis",$K236-SUM(P$8:P235),IF(O236="Breedte",$K236-SUM(P$8:P235),IF(O235="Breedte",1-SUM(P$8:P235)," "))))</f>
        <v xml:space="preserve"> </v>
      </c>
      <c r="Q236" s="57" t="str">
        <f t="shared" si="87"/>
        <v/>
      </c>
      <c r="R236" s="57"/>
      <c r="S236" s="12">
        <f t="shared" si="73"/>
        <v>42</v>
      </c>
      <c r="T236" s="18">
        <f t="shared" si="74"/>
        <v>0</v>
      </c>
      <c r="U236" s="12">
        <f>IF(C$4=0,0,IF(SUM(U$7:U235)=2,0,IF(Y236=U$6,IF(Y236=Y237,IF((Y235-Y236)&lt;=(Y238-Y237),2,0),IF(Y236=Y235,IF((Y234-Y235)&gt;(Y237-Y236),2,0),2)),0)))</f>
        <v>0</v>
      </c>
      <c r="V236" s="12">
        <f>IF(C$4=0,0,IF(SUM(V$7:V235)=1,0,IF(Z236=V$6,IF(Z236=Z237,IF((Z235-Z236)&lt;=(Z238-Z237),1,0),IF(Z236=Z235,IF((Z234-Z235)&gt;(Z237-Z236),1,0),1)),0)))</f>
        <v>0</v>
      </c>
      <c r="W236" s="12">
        <f>IF(C$4=0,0,IF(SUM(W$7:W235)=2,0,IF(AA236=W$6,IF(AA236=AA237,IF((AA235-AA236)&lt;=(AA238-AA237),2,0),IF(AA236=AA235,IF((AA234-AA235)&gt;(AA237-AA236),2,0),2)),0)))</f>
        <v>0</v>
      </c>
      <c r="X236" s="12">
        <f>IF(C$4=0,0,IF(SUM(X$7:X235)=2,0,IF(AB236=X$6,IF(AB236=AB237,IF((AB235-AB236)&lt;=(AB238-AB237),2,0),IF(AB236=AB235,IF((AB234-AB235)&gt;(AB237-AB236),2,0),2)),0)))</f>
        <v>0</v>
      </c>
      <c r="Y236" s="12">
        <f t="shared" si="75"/>
        <v>1</v>
      </c>
      <c r="Z236" s="12">
        <f t="shared" si="76"/>
        <v>1</v>
      </c>
      <c r="AA236" s="12">
        <f t="shared" si="77"/>
        <v>1</v>
      </c>
      <c r="AB236" s="12">
        <f t="shared" si="78"/>
        <v>1</v>
      </c>
      <c r="AD236" s="12">
        <f t="shared" si="79"/>
        <v>42</v>
      </c>
      <c r="AE236" s="18">
        <f t="shared" si="80"/>
        <v>0</v>
      </c>
      <c r="AF236" s="12">
        <f>IF(S$4=0,0,IF(SUM(AF$7:AF235)=2,0,IF(AJ236=AF$6,IF(AJ236=AJ237,IF((AJ235-AJ236)&lt;=(AJ238-AJ237),2,0),IF(AJ236=AJ235,IF((AJ234-AJ235)&gt;(AJ237-AJ236),2,0),2)),0)))</f>
        <v>0</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c r="AK236" s="12">
        <f t="shared" si="82"/>
        <v>1</v>
      </c>
      <c r="AL236" s="12">
        <f t="shared" si="83"/>
        <v>1</v>
      </c>
      <c r="AM236" s="12">
        <f t="shared" si="84"/>
        <v>1</v>
      </c>
    </row>
    <row r="237" spans="1:39" ht="12" customHeight="1" x14ac:dyDescent="0.15">
      <c r="A237" s="5">
        <f t="shared" si="69"/>
        <v>0</v>
      </c>
      <c r="B237" s="5">
        <f t="shared" si="70"/>
        <v>0</v>
      </c>
      <c r="C237" s="14">
        <f t="shared" si="85"/>
        <v>41</v>
      </c>
      <c r="F237" s="241">
        <f>VLOOKUP(C237,Blad1!$A:$G,7,0)</f>
        <v>110</v>
      </c>
      <c r="G237" s="67" t="str">
        <f t="shared" si="86"/>
        <v/>
      </c>
      <c r="H237" s="4" t="str">
        <f>IF(G237="I",$K237,IF(G237="II",$K237-SUM(H$8:H236),IF(G237="III",$K237-SUM(H$8:H236),IF(G237="IV",$K237-SUM(H$8:H236),IF(G237="V",1-SUM(H$8:H236)," ")))))</f>
        <v xml:space="preserve"> </v>
      </c>
      <c r="I237" s="54"/>
      <c r="K237" s="1">
        <f>IF(C$4=0,0,(SUM(D$8:D237)/C$4))</f>
        <v>0</v>
      </c>
      <c r="L237" s="9" t="str">
        <f t="shared" si="71"/>
        <v xml:space="preserve"> </v>
      </c>
      <c r="N237" s="1" t="str">
        <f t="shared" si="72"/>
        <v xml:space="preserve"> </v>
      </c>
      <c r="P237" s="3" t="str">
        <f>IF(O237="Plus",$K237,IF(O237="Basis",$K237-SUM(P$8:P236),IF(O237="Breedte",$K237-SUM(P$8:P236),IF(O236="Breedte",1-SUM(P$8:P236)," "))))</f>
        <v xml:space="preserve"> </v>
      </c>
      <c r="Q237" s="57" t="str">
        <f t="shared" si="87"/>
        <v/>
      </c>
      <c r="R237" s="57"/>
      <c r="S237" s="12">
        <f t="shared" si="73"/>
        <v>41</v>
      </c>
      <c r="T237" s="18">
        <f t="shared" si="74"/>
        <v>0</v>
      </c>
      <c r="U237" s="12">
        <f>IF(C$4=0,0,IF(SUM(U$7:U236)=2,0,IF(Y237=U$6,IF(Y237=Y238,IF((Y236-Y237)&lt;=(Y239-Y238),2,0),IF(Y237=Y236,IF((Y235-Y236)&gt;(Y238-Y237),2,0),2)),0)))</f>
        <v>0</v>
      </c>
      <c r="V237" s="12">
        <f>IF(C$4=0,0,IF(SUM(V$7:V236)=1,0,IF(Z237=V$6,IF(Z237=Z238,IF((Z236-Z237)&lt;=(Z239-Z238),1,0),IF(Z237=Z236,IF((Z235-Z236)&gt;(Z238-Z237),1,0),1)),0)))</f>
        <v>0</v>
      </c>
      <c r="W237" s="12">
        <f>IF(C$4=0,0,IF(SUM(W$7:W236)=2,0,IF(AA237=W$6,IF(AA237=AA238,IF((AA236-AA237)&lt;=(AA239-AA238),2,0),IF(AA237=AA236,IF((AA235-AA236)&gt;(AA238-AA237),2,0),2)),0)))</f>
        <v>0</v>
      </c>
      <c r="X237" s="12">
        <f>IF(C$4=0,0,IF(SUM(X$7:X236)=2,0,IF(AB237=X$6,IF(AB237=AB238,IF((AB236-AB237)&lt;=(AB239-AB238),2,0),IF(AB237=AB236,IF((AB235-AB236)&gt;(AB238-AB237),2,0),2)),0)))</f>
        <v>0</v>
      </c>
      <c r="Y237" s="12">
        <f t="shared" si="75"/>
        <v>1</v>
      </c>
      <c r="Z237" s="12">
        <f t="shared" si="76"/>
        <v>1</v>
      </c>
      <c r="AA237" s="12">
        <f t="shared" si="77"/>
        <v>1</v>
      </c>
      <c r="AB237" s="12">
        <f t="shared" si="78"/>
        <v>1</v>
      </c>
      <c r="AD237" s="12">
        <f t="shared" si="79"/>
        <v>41</v>
      </c>
      <c r="AE237" s="18">
        <f t="shared" si="80"/>
        <v>0</v>
      </c>
      <c r="AF237" s="12">
        <f>IF(S$4=0,0,IF(SUM(AF$7:AF236)=2,0,IF(AJ237=AF$6,IF(AJ237=AJ238,IF((AJ236-AJ237)&lt;=(AJ239-AJ238),2,0),IF(AJ237=AJ236,IF((AJ235-AJ236)&gt;(AJ238-AJ237),2,0),2)),0)))</f>
        <v>0</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c r="AK237" s="12">
        <f t="shared" si="82"/>
        <v>1</v>
      </c>
      <c r="AL237" s="12">
        <f t="shared" si="83"/>
        <v>1</v>
      </c>
      <c r="AM237" s="12">
        <f t="shared" si="84"/>
        <v>1</v>
      </c>
    </row>
    <row r="238" spans="1:39" ht="12" customHeight="1" x14ac:dyDescent="0.15">
      <c r="A238" s="5">
        <f t="shared" si="69"/>
        <v>0</v>
      </c>
      <c r="B238" s="5">
        <f t="shared" si="70"/>
        <v>0</v>
      </c>
      <c r="C238" s="14">
        <f t="shared" si="85"/>
        <v>40</v>
      </c>
      <c r="F238" s="241">
        <f>VLOOKUP(C238,Blad1!$A:$G,7,0)</f>
        <v>110</v>
      </c>
      <c r="H238" s="4" t="str">
        <f>IF(G238="I",$K238,IF(G238="II",$K238-SUM(H$8:H237),IF(G238="III",$K238-SUM(H$8:H237),IF(G238="IV",$K238-SUM(H$8:H237),IF(G238="V",1-SUM(H$8:H237)," ")))))</f>
        <v xml:space="preserve"> </v>
      </c>
      <c r="I238" s="54"/>
      <c r="K238" s="1">
        <f>IF(C$4=0,0,(SUM(D$8:D238)/C$4))</f>
        <v>0</v>
      </c>
      <c r="L238" s="9" t="str">
        <f t="shared" si="71"/>
        <v xml:space="preserve"> </v>
      </c>
      <c r="N238" s="1" t="str">
        <f t="shared" si="72"/>
        <v xml:space="preserve"> </v>
      </c>
      <c r="P238" s="3" t="str">
        <f>IF(O238="Plus",$K238,IF(O238="Basis",$K238-SUM(P$8:P237),IF(O238="Breedte",$K238-SUM(P$8:P237),IF(O237="Breedte",1-SUM(P$8:P237)," "))))</f>
        <v xml:space="preserve"> </v>
      </c>
      <c r="Q238" s="57" t="str">
        <f t="shared" si="87"/>
        <v/>
      </c>
      <c r="R238" s="57"/>
      <c r="S238" s="12">
        <f t="shared" si="73"/>
        <v>40</v>
      </c>
      <c r="T238" s="18">
        <f t="shared" si="74"/>
        <v>0</v>
      </c>
      <c r="U238" s="12">
        <f>IF(C$4=0,0,IF(SUM(U$7:U237)=2,0,IF(Y238=U$6,IF(Y238=Y239,IF((Y237-Y238)&lt;=(Y240-Y239),2,0),IF(Y238=Y237,IF((Y236-Y237)&gt;(Y239-Y238),2,0),2)),0)))</f>
        <v>0</v>
      </c>
      <c r="V238" s="12">
        <f>IF(C$4=0,0,IF(SUM(V$7:V237)=1,0,IF(Z238=V$6,IF(Z238=Z239,IF((Z237-Z238)&lt;=(Z240-Z239),1,0),IF(Z238=Z237,IF((Z236-Z237)&gt;(Z239-Z238),1,0),1)),0)))</f>
        <v>0</v>
      </c>
      <c r="W238" s="12">
        <f>IF(C$4=0,0,IF(SUM(W$7:W237)=2,0,IF(AA238=W$6,IF(AA238=AA239,IF((AA237-AA238)&lt;=(AA240-AA239),2,0),IF(AA238=AA237,IF((AA236-AA237)&gt;(AA239-AA238),2,0),2)),0)))</f>
        <v>0</v>
      </c>
      <c r="X238" s="12">
        <f>IF(C$4=0,0,IF(SUM(X$7:X237)=2,0,IF(AB238=X$6,IF(AB238=AB239,IF((AB237-AB238)&lt;=(AB240-AB239),2,0),IF(AB238=AB237,IF((AB236-AB237)&gt;(AB239-AB238),2,0),2)),0)))</f>
        <v>0</v>
      </c>
      <c r="Y238" s="12">
        <f t="shared" si="75"/>
        <v>1</v>
      </c>
      <c r="Z238" s="12">
        <f t="shared" si="76"/>
        <v>1</v>
      </c>
      <c r="AA238" s="12">
        <f t="shared" si="77"/>
        <v>1</v>
      </c>
      <c r="AB238" s="12">
        <f t="shared" si="78"/>
        <v>1</v>
      </c>
      <c r="AD238" s="12">
        <f t="shared" si="79"/>
        <v>40</v>
      </c>
      <c r="AE238" s="18">
        <f t="shared" si="80"/>
        <v>0</v>
      </c>
      <c r="AF238" s="12">
        <f>IF(S$4=0,0,IF(SUM(AF$7:AF237)=2,0,IF(AJ238=AF$6,IF(AJ238=AJ239,IF((AJ237-AJ238)&lt;=(AJ240-AJ239),2,0),IF(AJ238=AJ237,IF((AJ236-AJ237)&gt;(AJ239-AJ238),2,0),2)),0)))</f>
        <v>0</v>
      </c>
      <c r="AG238" s="12">
        <f>IF(C$4=0,0,IF(SUM(AG$7:AG237)=1,0,IF(AK238=AG$6,IF(AK238=AK239,IF((AK237-AK238)&lt;=(AK240-AK239),1,0),IF(AK238=AK237,IF((AK236-AK237)&gt;(AK239-AK238),1,0),1)),0)))</f>
        <v>0</v>
      </c>
      <c r="AH238" s="12">
        <f>IF(C$4=0,0,IF(SUM(AH$7:AH237)=2,0,IF(AL238=AH$6,IF(AL238=AL239,IF((AL237-AL238)&lt;=(AL240-AL239),2,0),IF(AL238=AL237,IF((AL236-AL237)&gt;(AL239-AL238),2,0),2)),0)))</f>
        <v>0</v>
      </c>
      <c r="AI238" s="12">
        <f>IF(S$4=0,0,IF(SUM(AI$7:AI237)=2,0,IF(AM238=AI$6,IF(AM238=AM239,IF((AM237-AM238)&lt;=(AM240-AM239),2,0),IF(AM238=AM237,IF((AM236-AM237)&gt;(AM239-AM238),2,0),2)),0)))</f>
        <v>0</v>
      </c>
      <c r="AJ238" s="12">
        <f t="shared" si="81"/>
        <v>1</v>
      </c>
      <c r="AK238" s="12">
        <f t="shared" si="82"/>
        <v>1</v>
      </c>
      <c r="AL238" s="12">
        <f t="shared" si="83"/>
        <v>1</v>
      </c>
      <c r="AM238" s="12">
        <f t="shared" si="84"/>
        <v>1</v>
      </c>
    </row>
    <row r="239" spans="1:39" ht="12" customHeight="1" x14ac:dyDescent="0.15">
      <c r="A239" s="5">
        <f t="shared" si="69"/>
        <v>0</v>
      </c>
      <c r="B239" s="5">
        <f t="shared" si="70"/>
        <v>0</v>
      </c>
      <c r="C239" s="14">
        <f t="shared" si="85"/>
        <v>39</v>
      </c>
      <c r="F239" s="241">
        <f>VLOOKUP(C239,Blad1!$A:$G,7,0)</f>
        <v>110</v>
      </c>
      <c r="H239" s="4" t="str">
        <f>IF(G239="I",$K239,IF(G239="II",$K239-SUM(H$8:H238),IF(G239="III",$K239-SUM(H$8:H238),IF(G239="IV",$K239-SUM(H$8:H238),IF(G239="V",1-SUM(H$8:H238)," ")))))</f>
        <v xml:space="preserve"> </v>
      </c>
      <c r="I239" s="54"/>
      <c r="K239" s="1">
        <f>IF(C$4=0,0,(SUM(D$8:D239)/C$4))</f>
        <v>0</v>
      </c>
      <c r="L239" s="9" t="str">
        <f t="shared" si="71"/>
        <v xml:space="preserve"> </v>
      </c>
      <c r="N239" s="1" t="str">
        <f t="shared" si="72"/>
        <v xml:space="preserve"> </v>
      </c>
      <c r="P239" s="3" t="str">
        <f>IF(O239="Plus",$K239,IF(O239="Basis",$K239-SUM(P$8:P238),IF(O239="Breedte",$K239-SUM(P$8:P238),IF(O238="Breedte",1-SUM(P$8:P238)," "))))</f>
        <v xml:space="preserve"> </v>
      </c>
      <c r="Q239" s="57" t="str">
        <f t="shared" si="87"/>
        <v/>
      </c>
      <c r="R239" s="57"/>
      <c r="S239" s="12">
        <f t="shared" si="73"/>
        <v>39</v>
      </c>
      <c r="T239" s="18">
        <f t="shared" si="74"/>
        <v>0</v>
      </c>
      <c r="U239" s="12">
        <f>IF(C$4=0,0,IF(SUM(U$7:U238)=2,0,IF(Y239=U$6,IF(Y239=Y240,IF((Y238-Y239)&lt;=(Y241-Y240),2,0),IF(Y239=Y238,IF((Y237-Y238)&gt;(Y240-Y239),2,0),2)),0)))</f>
        <v>0</v>
      </c>
      <c r="V239" s="12">
        <f>IF(C$4=0,0,IF(SUM(V$7:V238)=1,0,IF(Z239=V$6,IF(Z239=Z240,IF((Z238-Z239)&lt;=(Z241-Z240),1,0),IF(Z239=Z238,IF((Z237-Z238)&gt;(Z240-Z239),1,0),1)),0)))</f>
        <v>0</v>
      </c>
      <c r="W239" s="12">
        <f>IF(C$4=0,0,IF(SUM(W$7:W238)=2,0,IF(AA239=W$6,IF(AA239=AA240,IF((AA238-AA239)&lt;=(AA241-AA240),2,0),IF(AA239=AA238,IF((AA237-AA238)&gt;(AA240-AA239),2,0),2)),0)))</f>
        <v>0</v>
      </c>
      <c r="X239" s="12">
        <f>IF(C$4=0,0,IF(SUM(X$7:X238)=2,0,IF(AB239=X$6,IF(AB239=AB240,IF((AB238-AB239)&lt;=(AB241-AB240),2,0),IF(AB239=AB238,IF((AB237-AB238)&gt;(AB240-AB239),2,0),2)),0)))</f>
        <v>0</v>
      </c>
      <c r="Y239" s="12">
        <f t="shared" si="75"/>
        <v>1</v>
      </c>
      <c r="Z239" s="12">
        <f t="shared" si="76"/>
        <v>1</v>
      </c>
      <c r="AA239" s="12">
        <f t="shared" si="77"/>
        <v>1</v>
      </c>
      <c r="AB239" s="12">
        <f t="shared" si="78"/>
        <v>1</v>
      </c>
      <c r="AD239" s="12">
        <f t="shared" si="79"/>
        <v>39</v>
      </c>
      <c r="AE239" s="18">
        <f t="shared" si="80"/>
        <v>0</v>
      </c>
      <c r="AF239" s="12">
        <f>IF(S$4=0,0,IF(SUM(AF$7:AF238)=2,0,IF(AJ239=AF$6,IF(AJ239=AJ240,IF((AJ238-AJ239)&lt;=(AJ241-AJ240),2,0),IF(AJ239=AJ238,IF((AJ237-AJ238)&gt;(AJ240-AJ239),2,0),2)),0)))</f>
        <v>0</v>
      </c>
      <c r="AG239" s="12">
        <f>IF(C$4=0,0,IF(SUM(AG$7:AG238)=1,0,IF(AK239=AG$6,IF(AK239=AK240,IF((AK238-AK239)&lt;=(AK241-AK240),1,0),IF(AK239=AK238,IF((AK237-AK238)&gt;(AK240-AK239),1,0),1)),0)))</f>
        <v>0</v>
      </c>
      <c r="AH239" s="12">
        <f>IF(C$4=0,0,IF(SUM(AH$7:AH238)=2,0,IF(AL239=AH$6,IF(AL239=AL240,IF((AL238-AL239)&lt;=(AL241-AL240),2,0),IF(AL239=AL238,IF((AL237-AL238)&gt;(AL240-AL239),2,0),2)),0)))</f>
        <v>0</v>
      </c>
      <c r="AI239" s="12">
        <f>IF(S$4=0,0,IF(SUM(AI$7:AI238)=2,0,IF(AM239=AI$6,IF(AM239=AM240,IF((AM238-AM239)&lt;=(AM241-AM240),2,0),IF(AM239=AM238,IF((AM237-AM238)&gt;(AM240-AM239),2,0),2)),0)))</f>
        <v>0</v>
      </c>
      <c r="AJ239" s="12">
        <f t="shared" si="81"/>
        <v>1</v>
      </c>
      <c r="AK239" s="12">
        <f t="shared" si="82"/>
        <v>1</v>
      </c>
      <c r="AL239" s="12">
        <f t="shared" si="83"/>
        <v>1</v>
      </c>
      <c r="AM239" s="12">
        <f t="shared" si="84"/>
        <v>1</v>
      </c>
    </row>
    <row r="240" spans="1:39" ht="12" customHeight="1" x14ac:dyDescent="0.15">
      <c r="A240" s="5">
        <f t="shared" si="69"/>
        <v>0</v>
      </c>
      <c r="B240" s="5">
        <f t="shared" si="70"/>
        <v>0</v>
      </c>
      <c r="C240" s="14">
        <f t="shared" si="85"/>
        <v>38</v>
      </c>
      <c r="F240" s="241">
        <f>VLOOKUP(C240,Blad1!$A:$G,7,0)</f>
        <v>110</v>
      </c>
      <c r="H240" s="4" t="str">
        <f>IF(G240="I",$K240,IF(G240="II",$K240-SUM(H$8:H239),IF(G240="III",$K240-SUM(H$8:H239),IF(G240="IV",$K240-SUM(H$8:H239),IF(G240="V",1-SUM(H$8:H239)," ")))))</f>
        <v xml:space="preserve"> </v>
      </c>
      <c r="I240" s="54"/>
      <c r="K240" s="1">
        <f>IF(C$4=0,0,(SUM(D$8:D240)/C$4))</f>
        <v>0</v>
      </c>
      <c r="L240" s="9" t="str">
        <f t="shared" si="71"/>
        <v xml:space="preserve"> </v>
      </c>
      <c r="N240" s="1" t="str">
        <f t="shared" si="72"/>
        <v xml:space="preserve"> </v>
      </c>
      <c r="P240" s="3" t="str">
        <f>IF(O240="Plus",$K240,IF(O240="Basis",$K240-SUM(P$8:P239),IF(O240="Breedte",$K240-SUM(P$8:P239),IF(O239="Breedte",1-SUM(P$8:P239)," "))))</f>
        <v xml:space="preserve"> </v>
      </c>
      <c r="Q240" s="57" t="str">
        <f t="shared" si="87"/>
        <v/>
      </c>
      <c r="R240" s="57"/>
      <c r="S240" s="12">
        <f t="shared" si="73"/>
        <v>38</v>
      </c>
      <c r="T240" s="18">
        <f t="shared" si="74"/>
        <v>0</v>
      </c>
      <c r="U240" s="12">
        <f>IF(C$4=0,0,IF(SUM(U$7:U239)=2,0,IF(Y240=U$6,IF(Y240=Y241,IF((Y239-Y240)&lt;=(Y242-Y241),2,0),IF(Y240=Y239,IF((Y238-Y239)&gt;(Y241-Y240),2,0),2)),0)))</f>
        <v>0</v>
      </c>
      <c r="V240" s="12">
        <f>IF(C$4=0,0,IF(SUM(V$7:V239)=1,0,IF(Z240=V$6,IF(Z240=Z241,IF((Z239-Z240)&lt;=(Z242-Z241),1,0),IF(Z240=Z239,IF((Z238-Z239)&gt;(Z241-Z240),1,0),1)),0)))</f>
        <v>0</v>
      </c>
      <c r="W240" s="12">
        <f>IF(C$4=0,0,IF(SUM(W$7:W239)=2,0,IF(AA240=W$6,IF(AA240=AA241,IF((AA239-AA240)&lt;=(AA242-AA241),2,0),IF(AA240=AA239,IF((AA238-AA239)&gt;(AA241-AA240),2,0),2)),0)))</f>
        <v>0</v>
      </c>
      <c r="X240" s="12">
        <f>IF(C$4=0,0,IF(SUM(X$7:X239)=2,0,IF(AB240=X$6,IF(AB240=AB241,IF((AB239-AB240)&lt;=(AB242-AB241),2,0),IF(AB240=AB239,IF((AB238-AB239)&gt;(AB241-AB240),2,0),2)),0)))</f>
        <v>0</v>
      </c>
      <c r="Y240" s="12">
        <f t="shared" si="75"/>
        <v>1</v>
      </c>
      <c r="Z240" s="12">
        <f t="shared" si="76"/>
        <v>1</v>
      </c>
      <c r="AA240" s="12">
        <f t="shared" si="77"/>
        <v>1</v>
      </c>
      <c r="AB240" s="12">
        <f t="shared" si="78"/>
        <v>1</v>
      </c>
      <c r="AD240" s="12">
        <f t="shared" si="79"/>
        <v>38</v>
      </c>
      <c r="AE240" s="18">
        <f t="shared" si="80"/>
        <v>0</v>
      </c>
      <c r="AF240" s="12">
        <f>IF(S$4=0,0,IF(SUM(AF$7:AF239)=2,0,IF(AJ240=AF$6,IF(AJ240=AJ241,IF((AJ239-AJ240)&lt;=(AJ242-AJ241),2,0),IF(AJ240=AJ239,IF((AJ238-AJ239)&gt;(AJ241-AJ240),2,0),2)),0)))</f>
        <v>0</v>
      </c>
      <c r="AG240" s="12">
        <f>IF(C$4=0,0,IF(SUM(AG$7:AG239)=1,0,IF(AK240=AG$6,IF(AK240=AK241,IF((AK239-AK240)&lt;=(AK242-AK241),1,0),IF(AK240=AK239,IF((AK238-AK239)&gt;(AK241-AK240),1,0),1)),0)))</f>
        <v>0</v>
      </c>
      <c r="AH240" s="12">
        <f>IF(C$4=0,0,IF(SUM(AH$7:AH239)=2,0,IF(AL240=AH$6,IF(AL240=AL241,IF((AL239-AL240)&lt;=(AL242-AL241),2,0),IF(AL240=AL239,IF((AL238-AL239)&gt;(AL241-AL240),2,0),2)),0)))</f>
        <v>0</v>
      </c>
      <c r="AI240" s="12">
        <f>IF(S$4=0,0,IF(SUM(AI$7:AI239)=2,0,IF(AM240=AI$6,IF(AM240=AM241,IF((AM239-AM240)&lt;=(AM242-AM241),2,0),IF(AM240=AM239,IF((AM238-AM239)&gt;(AM241-AM240),2,0),2)),0)))</f>
        <v>0</v>
      </c>
      <c r="AJ240" s="12">
        <f t="shared" si="81"/>
        <v>1</v>
      </c>
      <c r="AK240" s="12">
        <f t="shared" si="82"/>
        <v>1</v>
      </c>
      <c r="AL240" s="12">
        <f t="shared" si="83"/>
        <v>1</v>
      </c>
      <c r="AM240" s="12">
        <f t="shared" si="84"/>
        <v>1</v>
      </c>
    </row>
    <row r="241" spans="1:39" ht="12" customHeight="1" x14ac:dyDescent="0.15">
      <c r="A241" s="5">
        <f t="shared" si="69"/>
        <v>0</v>
      </c>
      <c r="B241" s="5">
        <f t="shared" si="70"/>
        <v>0</v>
      </c>
      <c r="C241" s="14">
        <f t="shared" si="85"/>
        <v>37</v>
      </c>
      <c r="F241" s="241">
        <f>VLOOKUP(C241,Blad1!$A:$G,7,0)</f>
        <v>110</v>
      </c>
      <c r="H241" s="4" t="str">
        <f>IF(G241="I",$K241,IF(G241="II",$K241-SUM(H$8:H240),IF(G241="III",$K241-SUM(H$8:H240),IF(G241="IV",$K241-SUM(H$8:H240),IF(G241="V",1-SUM(H$8:H240)," ")))))</f>
        <v xml:space="preserve"> </v>
      </c>
      <c r="I241" s="54"/>
      <c r="K241" s="1">
        <f>IF(C$4=0,0,(SUM(D$8:D241)/C$4))</f>
        <v>0</v>
      </c>
      <c r="L241" s="9" t="str">
        <f t="shared" si="71"/>
        <v xml:space="preserve"> </v>
      </c>
      <c r="N241" s="1" t="str">
        <f t="shared" si="72"/>
        <v xml:space="preserve"> </v>
      </c>
      <c r="P241" s="3" t="str">
        <f>IF(O241="Plus",$K241,IF(O241="Basis",$K241-SUM(P$8:P240),IF(O241="Breedte",$K241-SUM(P$8:P240),IF(O240="Breedte",1-SUM(P$8:P240)," "))))</f>
        <v xml:space="preserve"> </v>
      </c>
      <c r="Q241" s="57" t="str">
        <f t="shared" si="87"/>
        <v/>
      </c>
      <c r="R241" s="57"/>
      <c r="S241" s="12">
        <f t="shared" si="73"/>
        <v>37</v>
      </c>
      <c r="T241" s="18">
        <f t="shared" si="74"/>
        <v>0</v>
      </c>
      <c r="U241" s="12">
        <f>IF(C$4=0,0,IF(SUM(U$7:U240)=2,0,IF(Y241=U$6,IF(Y241=Y242,IF((Y240-Y241)&lt;=(Y243-Y242),2,0),IF(Y241=Y240,IF((Y239-Y240)&gt;(Y242-Y241),2,0),2)),0)))</f>
        <v>0</v>
      </c>
      <c r="V241" s="12">
        <f>IF(C$4=0,0,IF(SUM(V$7:V240)=1,0,IF(Z241=V$6,IF(Z241=Z242,IF((Z240-Z241)&lt;=(Z243-Z242),1,0),IF(Z241=Z240,IF((Z239-Z240)&gt;(Z242-Z241),1,0),1)),0)))</f>
        <v>0</v>
      </c>
      <c r="W241" s="12">
        <f>IF(C$4=0,0,IF(SUM(W$7:W240)=2,0,IF(AA241=W$6,IF(AA241=AA242,IF((AA240-AA241)&lt;=(AA243-AA242),2,0),IF(AA241=AA240,IF((AA239-AA240)&gt;(AA242-AA241),2,0),2)),0)))</f>
        <v>0</v>
      </c>
      <c r="X241" s="12">
        <f>IF(C$4=0,0,IF(SUM(X$7:X240)=2,0,IF(AB241=X$6,IF(AB241=AB242,IF((AB240-AB241)&lt;=(AB243-AB242),2,0),IF(AB241=AB240,IF((AB239-AB240)&gt;(AB242-AB241),2,0),2)),0)))</f>
        <v>0</v>
      </c>
      <c r="Y241" s="12">
        <f t="shared" si="75"/>
        <v>1</v>
      </c>
      <c r="Z241" s="12">
        <f t="shared" si="76"/>
        <v>1</v>
      </c>
      <c r="AA241" s="12">
        <f t="shared" si="77"/>
        <v>1</v>
      </c>
      <c r="AB241" s="12">
        <f t="shared" si="78"/>
        <v>1</v>
      </c>
      <c r="AD241" s="12">
        <f t="shared" si="79"/>
        <v>37</v>
      </c>
      <c r="AE241" s="18">
        <f t="shared" si="80"/>
        <v>0</v>
      </c>
      <c r="AF241" s="12">
        <f>IF(S$4=0,0,IF(SUM(AF$7:AF240)=2,0,IF(AJ241=AF$6,IF(AJ241=AJ242,IF((AJ240-AJ241)&lt;=(AJ243-AJ242),2,0),IF(AJ241=AJ240,IF((AJ239-AJ240)&gt;(AJ242-AJ241),2,0),2)),0)))</f>
        <v>0</v>
      </c>
      <c r="AG241" s="12">
        <f>IF(C$4=0,0,IF(SUM(AG$7:AG240)=1,0,IF(AK241=AG$6,IF(AK241=AK242,IF((AK240-AK241)&lt;=(AK243-AK242),1,0),IF(AK241=AK240,IF((AK239-AK240)&gt;(AK242-AK241),1,0),1)),0)))</f>
        <v>0</v>
      </c>
      <c r="AH241" s="12">
        <f>IF(C$4=0,0,IF(SUM(AH$7:AH240)=2,0,IF(AL241=AH$6,IF(AL241=AL242,IF((AL240-AL241)&lt;=(AL243-AL242),2,0),IF(AL241=AL240,IF((AL239-AL240)&gt;(AL242-AL241),2,0),2)),0)))</f>
        <v>0</v>
      </c>
      <c r="AI241" s="12">
        <f>IF(S$4=0,0,IF(SUM(AI$7:AI240)=2,0,IF(AM241=AI$6,IF(AM241=AM242,IF((AM240-AM241)&lt;=(AM243-AM242),2,0),IF(AM241=AM240,IF((AM239-AM240)&gt;(AM242-AM241),2,0),2)),0)))</f>
        <v>0</v>
      </c>
      <c r="AJ241" s="12">
        <f t="shared" si="81"/>
        <v>1</v>
      </c>
      <c r="AK241" s="12">
        <f t="shared" si="82"/>
        <v>1</v>
      </c>
      <c r="AL241" s="12">
        <f t="shared" si="83"/>
        <v>1</v>
      </c>
      <c r="AM241" s="12">
        <f t="shared" si="84"/>
        <v>1</v>
      </c>
    </row>
    <row r="242" spans="1:39" ht="12" customHeight="1" x14ac:dyDescent="0.15">
      <c r="A242" s="5">
        <f t="shared" si="69"/>
        <v>0</v>
      </c>
      <c r="B242" s="5">
        <f t="shared" si="70"/>
        <v>0</v>
      </c>
      <c r="C242" s="14">
        <f t="shared" si="85"/>
        <v>36</v>
      </c>
      <c r="F242" s="241">
        <f>VLOOKUP(C242,Blad1!$A:$G,7,0)</f>
        <v>110</v>
      </c>
      <c r="H242" s="4" t="str">
        <f>IF(G242="I",$K242,IF(G242="II",$K242-SUM(H$8:H241),IF(G242="III",$K242-SUM(H$8:H241),IF(G242="IV",$K242-SUM(H$8:H241),IF(G242="V",1-SUM(H$8:H241)," ")))))</f>
        <v xml:space="preserve"> </v>
      </c>
      <c r="I242" s="54"/>
      <c r="K242" s="1">
        <f>IF(C$4=0,0,(SUM(D$8:D242)/C$4))</f>
        <v>0</v>
      </c>
      <c r="L242" s="9" t="str">
        <f t="shared" si="71"/>
        <v xml:space="preserve"> </v>
      </c>
      <c r="N242" s="1" t="str">
        <f t="shared" si="72"/>
        <v xml:space="preserve"> </v>
      </c>
      <c r="P242" s="3" t="str">
        <f>IF(O242="Plus",$K242,IF(O242="Basis",$K242-SUM(P$8:P241),IF(O242="Breedte",$K242-SUM(P$8:P241),IF(O241="Breedte",1-SUM(P$8:P241)," "))))</f>
        <v xml:space="preserve"> </v>
      </c>
      <c r="Q242" s="57" t="str">
        <f t="shared" si="87"/>
        <v/>
      </c>
      <c r="R242" s="57"/>
      <c r="S242" s="12">
        <f t="shared" si="73"/>
        <v>36</v>
      </c>
      <c r="T242" s="18">
        <f t="shared" si="74"/>
        <v>0</v>
      </c>
      <c r="U242" s="12">
        <f>IF(C$4=0,0,IF(SUM(U$7:U241)=2,0,IF(Y242=U$6,IF(Y242=Y243,IF((Y241-Y242)&lt;=(Y244-Y243),2,0),IF(Y242=Y241,IF((Y240-Y241)&gt;(Y243-Y242),2,0),2)),0)))</f>
        <v>0</v>
      </c>
      <c r="V242" s="12">
        <f>IF(C$4=0,0,IF(SUM(V$7:V241)=1,0,IF(Z242=V$6,IF(Z242=Z243,IF((Z241-Z242)&lt;=(Z244-Z243),1,0),IF(Z242=Z241,IF((Z240-Z241)&gt;(Z243-Z242),1,0),1)),0)))</f>
        <v>0</v>
      </c>
      <c r="W242" s="12">
        <f>IF(C$4=0,0,IF(SUM(W$7:W241)=2,0,IF(AA242=W$6,IF(AA242=AA243,IF((AA241-AA242)&lt;=(AA244-AA243),2,0),IF(AA242=AA241,IF((AA240-AA241)&gt;(AA243-AA242),2,0),2)),0)))</f>
        <v>0</v>
      </c>
      <c r="X242" s="12">
        <f>IF(C$4=0,0,IF(SUM(X$7:X241)=2,0,IF(AB242=X$6,IF(AB242=AB243,IF((AB241-AB242)&lt;=(AB244-AB243),2,0),IF(AB242=AB241,IF((AB240-AB241)&gt;(AB243-AB242),2,0),2)),0)))</f>
        <v>0</v>
      </c>
      <c r="Y242" s="12">
        <f t="shared" si="75"/>
        <v>1</v>
      </c>
      <c r="Z242" s="12">
        <f t="shared" si="76"/>
        <v>1</v>
      </c>
      <c r="AA242" s="12">
        <f t="shared" si="77"/>
        <v>1</v>
      </c>
      <c r="AB242" s="12">
        <f t="shared" si="78"/>
        <v>1</v>
      </c>
      <c r="AD242" s="12">
        <f t="shared" si="79"/>
        <v>36</v>
      </c>
      <c r="AE242" s="18">
        <f t="shared" si="80"/>
        <v>0</v>
      </c>
      <c r="AF242" s="12">
        <f>IF(S$4=0,0,IF(SUM(AF$7:AF241)=2,0,IF(AJ242=AF$6,IF(AJ242=AJ243,IF((AJ241-AJ242)&lt;=(AJ244-AJ243),2,0),IF(AJ242=AJ241,IF((AJ240-AJ241)&gt;(AJ243-AJ242),2,0),2)),0)))</f>
        <v>0</v>
      </c>
      <c r="AG242" s="12">
        <f>IF(C$4=0,0,IF(SUM(AG$7:AG241)=1,0,IF(AK242=AG$6,IF(AK242=AK243,IF((AK241-AK242)&lt;=(AK244-AK243),1,0),IF(AK242=AK241,IF((AK240-AK241)&gt;(AK243-AK242),1,0),1)),0)))</f>
        <v>0</v>
      </c>
      <c r="AH242" s="12">
        <f>IF(C$4=0,0,IF(SUM(AH$7:AH241)=2,0,IF(AL242=AH$6,IF(AL242=AL243,IF((AL241-AL242)&lt;=(AL244-AL243),2,0),IF(AL242=AL241,IF((AL240-AL241)&gt;(AL243-AL242),2,0),2)),0)))</f>
        <v>0</v>
      </c>
      <c r="AI242" s="12">
        <f>IF(S$4=0,0,IF(SUM(AI$7:AI241)=2,0,IF(AM242=AI$6,IF(AM242=AM243,IF((AM241-AM242)&lt;=(AM244-AM243),2,0),IF(AM242=AM241,IF((AM240-AM241)&gt;(AM243-AM242),2,0),2)),0)))</f>
        <v>0</v>
      </c>
      <c r="AJ242" s="12">
        <f t="shared" si="81"/>
        <v>1</v>
      </c>
      <c r="AK242" s="12">
        <f t="shared" si="82"/>
        <v>1</v>
      </c>
      <c r="AL242" s="12">
        <f t="shared" si="83"/>
        <v>1</v>
      </c>
      <c r="AM242" s="12">
        <f t="shared" si="84"/>
        <v>1</v>
      </c>
    </row>
    <row r="243" spans="1:39" ht="12" customHeight="1" x14ac:dyDescent="0.15">
      <c r="A243" s="5">
        <f t="shared" si="69"/>
        <v>0</v>
      </c>
      <c r="B243" s="5">
        <f t="shared" si="70"/>
        <v>0</v>
      </c>
      <c r="C243" s="14">
        <f t="shared" si="85"/>
        <v>35</v>
      </c>
      <c r="F243" s="241">
        <f>VLOOKUP(C243,Blad1!$A:$G,7,0)</f>
        <v>110</v>
      </c>
      <c r="I243" s="54"/>
      <c r="K243" s="1">
        <f>IF(C$4=0,0,(SUM(D$8:D243)/C$4))</f>
        <v>0</v>
      </c>
      <c r="N243" s="1" t="str">
        <f t="shared" si="72"/>
        <v xml:space="preserve"> </v>
      </c>
      <c r="P243" s="3" t="str">
        <f>IF(O243="Plus",$K243,IF(O243="Basis",$K243-SUM(P$8:P242),IF(O243="Breedte",$K243-SUM(P$8:P242),IF(O242="Breedte",1-SUM(P$8:P242)," "))))</f>
        <v xml:space="preserve"> </v>
      </c>
      <c r="Q243" s="57" t="str">
        <f t="shared" si="87"/>
        <v/>
      </c>
      <c r="R243" s="57"/>
      <c r="S243" s="12">
        <f t="shared" si="73"/>
        <v>35</v>
      </c>
      <c r="T243" s="18">
        <f t="shared" si="74"/>
        <v>0</v>
      </c>
      <c r="U243" s="12">
        <f>IF(C$4=0,0,IF(SUM(U$7:U242)=2,0,IF(Y243=U$6,IF(Y243=Y244,IF((Y242-Y243)&lt;=(Y245-Y244),2,0),IF(Y243=Y242,IF((Y241-Y242)&gt;(Y244-Y243),2,0),2)),0)))</f>
        <v>0</v>
      </c>
      <c r="V243" s="12">
        <f>IF(C$4=0,0,IF(SUM(V$7:V242)=1,0,IF(Z243=V$6,IF(Z243=Z244,IF((Z242-Z243)&lt;=(Z245-Z244),1,0),IF(Z243=Z242,IF((Z241-Z242)&gt;(Z244-Z243),1,0),1)),0)))</f>
        <v>0</v>
      </c>
      <c r="W243" s="12">
        <f>IF(C$4=0,0,IF(SUM(W$7:W242)=2,0,IF(AA243=W$6,IF(AA243=AA244,IF((AA242-AA243)&lt;=(AA245-AA244),2,0),IF(AA243=AA242,IF((AA241-AA242)&gt;(AA244-AA243),2,0),2)),0)))</f>
        <v>0</v>
      </c>
      <c r="X243" s="12">
        <f>IF(C$4=0,0,IF(SUM(X$7:X242)=2,0,IF(AB243=X$6,IF(AB243=AB244,IF((AB242-AB243)&lt;=(AB245-AB244),2,0),IF(AB243=AB242,IF((AB241-AB242)&gt;(AB244-AB243),2,0),2)),0)))</f>
        <v>0</v>
      </c>
      <c r="Y243" s="12">
        <f t="shared" si="75"/>
        <v>1</v>
      </c>
      <c r="Z243" s="12">
        <f t="shared" si="76"/>
        <v>1</v>
      </c>
      <c r="AA243" s="12">
        <f t="shared" si="77"/>
        <v>1</v>
      </c>
      <c r="AB243" s="12">
        <f t="shared" si="78"/>
        <v>1</v>
      </c>
      <c r="AD243" s="12">
        <f t="shared" si="79"/>
        <v>35</v>
      </c>
      <c r="AE243" s="18">
        <f t="shared" si="80"/>
        <v>0</v>
      </c>
      <c r="AF243" s="12">
        <f>IF(S$4=0,0,IF(SUM(AF$7:AF242)=2,0,IF(AJ243=AF$6,IF(AJ243=AJ244,IF((AJ242-AJ243)&lt;=(AJ245-AJ244),2,0),IF(AJ243=AJ242,IF((AJ241-AJ242)&gt;(AJ244-AJ243),2,0),2)),0)))</f>
        <v>0</v>
      </c>
      <c r="AG243" s="12">
        <f>IF(C$4=0,0,IF(SUM(AG$7:AG242)=1,0,IF(AK243=AG$6,IF(AK243=AK244,IF((AK242-AK243)&lt;=(AK245-AK244),1,0),IF(AK243=AK242,IF((AK241-AK242)&gt;(AK244-AK243),1,0),1)),0)))</f>
        <v>0</v>
      </c>
      <c r="AH243" s="12">
        <f>IF(C$4=0,0,IF(SUM(AH$7:AH242)=2,0,IF(AL243=AH$6,IF(AL243=AL244,IF((AL242-AL243)&lt;=(AL245-AL244),2,0),IF(AL243=AL242,IF((AL241-AL242)&gt;(AL244-AL243),2,0),2)),0)))</f>
        <v>0</v>
      </c>
      <c r="AI243" s="12">
        <f>IF(S$4=0,0,IF(SUM(AI$7:AI242)=2,0,IF(AM243=AI$6,IF(AM243=AM244,IF((AM242-AM243)&lt;=(AM245-AM244),2,0),IF(AM243=AM242,IF((AM241-AM242)&gt;(AM244-AM243),2,0),2)),0)))</f>
        <v>0</v>
      </c>
      <c r="AJ243" s="12">
        <f t="shared" si="81"/>
        <v>1</v>
      </c>
      <c r="AK243" s="12">
        <f t="shared" si="82"/>
        <v>1</v>
      </c>
      <c r="AL243" s="12">
        <f t="shared" si="83"/>
        <v>1</v>
      </c>
      <c r="AM243" s="12">
        <f t="shared" si="84"/>
        <v>1</v>
      </c>
    </row>
    <row r="244" spans="1:39" ht="12" customHeight="1" x14ac:dyDescent="0.15">
      <c r="A244" s="5">
        <f t="shared" si="69"/>
        <v>0</v>
      </c>
      <c r="B244" s="5">
        <f t="shared" si="70"/>
        <v>0</v>
      </c>
      <c r="C244" s="14">
        <f t="shared" si="85"/>
        <v>34</v>
      </c>
      <c r="F244" s="241">
        <f>VLOOKUP(C244,Blad1!$A:$G,7,0)</f>
        <v>110</v>
      </c>
      <c r="I244" s="54"/>
      <c r="K244" s="1">
        <f>IF(C$4=0,0,(SUM(D$8:D244)/C$4))</f>
        <v>0</v>
      </c>
      <c r="N244" s="1" t="str">
        <f t="shared" si="72"/>
        <v xml:space="preserve"> </v>
      </c>
      <c r="P244" s="3" t="str">
        <f>IF(O244="Plus",$K244,IF(O244="Basis",$K244-SUM(P$8:P243),IF(O244="Breedte",$K244-SUM(P$8:P243),IF(O243="Breedte",1-SUM(P$8:P243)," "))))</f>
        <v xml:space="preserve"> </v>
      </c>
      <c r="Q244" s="57" t="str">
        <f t="shared" si="87"/>
        <v/>
      </c>
      <c r="R244" s="57"/>
      <c r="S244" s="12">
        <f t="shared" si="73"/>
        <v>34</v>
      </c>
      <c r="T244" s="18">
        <f t="shared" si="74"/>
        <v>0</v>
      </c>
      <c r="U244" s="12">
        <f>IF(C$4=0,0,IF(SUM(U$7:U243)=2,0,IF(Y244=U$6,IF(Y244=Y245,IF((Y243-Y244)&lt;=(Y246-Y245),2,0),IF(Y244=Y243,IF((Y242-Y243)&gt;(Y245-Y244),2,0),2)),0)))</f>
        <v>0</v>
      </c>
      <c r="V244" s="12">
        <f>IF(C$4=0,0,IF(SUM(V$7:V243)=1,0,IF(Z244=V$6,IF(Z244=Z245,IF((Z243-Z244)&lt;=(Z246-Z245),1,0),IF(Z244=Z243,IF((Z242-Z243)&gt;(Z245-Z244),1,0),1)),0)))</f>
        <v>0</v>
      </c>
      <c r="W244" s="12">
        <f>IF(C$4=0,0,IF(SUM(W$7:W243)=2,0,IF(AA244=W$6,IF(AA244=AA245,IF((AA243-AA244)&lt;=(AA246-AA245),2,0),IF(AA244=AA243,IF((AA242-AA243)&gt;(AA245-AA244),2,0),2)),0)))</f>
        <v>0</v>
      </c>
      <c r="X244" s="12">
        <f>IF(C$4=0,0,IF(SUM(X$7:X243)=2,0,IF(AB244=X$6,IF(AB244=AB245,IF((AB243-AB244)&lt;=(AB246-AB245),2,0),IF(AB244=AB243,IF((AB242-AB243)&gt;(AB245-AB244),2,0),2)),0)))</f>
        <v>0</v>
      </c>
      <c r="Y244" s="12">
        <f t="shared" si="75"/>
        <v>1</v>
      </c>
      <c r="Z244" s="12">
        <f t="shared" si="76"/>
        <v>1</v>
      </c>
      <c r="AA244" s="12">
        <f t="shared" si="77"/>
        <v>1</v>
      </c>
      <c r="AB244" s="12">
        <f t="shared" si="78"/>
        <v>1</v>
      </c>
      <c r="AD244" s="12">
        <f t="shared" si="79"/>
        <v>34</v>
      </c>
      <c r="AE244" s="18">
        <f t="shared" si="80"/>
        <v>0</v>
      </c>
      <c r="AF244" s="12">
        <f>IF(S$4=0,0,IF(SUM(AF$7:AF243)=2,0,IF(AJ244=AF$6,IF(AJ244=AJ245,IF((AJ243-AJ244)&lt;=(AJ246-AJ245),2,0),IF(AJ244=AJ243,IF((AJ242-AJ243)&gt;(AJ245-AJ244),2,0),2)),0)))</f>
        <v>0</v>
      </c>
      <c r="AG244" s="12">
        <f>IF(C$4=0,0,IF(SUM(AG$7:AG243)=1,0,IF(AK244=AG$6,IF(AK244=AK245,IF((AK243-AK244)&lt;=(AK246-AK245),1,0),IF(AK244=AK243,IF((AK242-AK243)&gt;(AK245-AK244),1,0),1)),0)))</f>
        <v>0</v>
      </c>
      <c r="AH244" s="12">
        <f>IF(C$4=0,0,IF(SUM(AH$7:AH243)=2,0,IF(AL244=AH$6,IF(AL244=AL245,IF((AL243-AL244)&lt;=(AL246-AL245),2,0),IF(AL244=AL243,IF((AL242-AL243)&gt;(AL245-AL244),2,0),2)),0)))</f>
        <v>0</v>
      </c>
      <c r="AI244" s="12">
        <f>IF(S$4=0,0,IF(SUM(AI$7:AI243)=2,0,IF(AM244=AI$6,IF(AM244=AM245,IF((AM243-AM244)&lt;=(AM246-AM245),2,0),IF(AM244=AM243,IF((AM242-AM243)&gt;(AM245-AM244),2,0),2)),0)))</f>
        <v>0</v>
      </c>
      <c r="AJ244" s="12">
        <f t="shared" si="81"/>
        <v>1</v>
      </c>
      <c r="AK244" s="12">
        <f t="shared" si="82"/>
        <v>1</v>
      </c>
      <c r="AL244" s="12">
        <f t="shared" si="83"/>
        <v>1</v>
      </c>
      <c r="AM244" s="12">
        <f t="shared" si="84"/>
        <v>1</v>
      </c>
    </row>
    <row r="245" spans="1:39" ht="12" customHeight="1" x14ac:dyDescent="0.15">
      <c r="A245" s="5">
        <f t="shared" si="69"/>
        <v>0</v>
      </c>
      <c r="B245" s="5">
        <f t="shared" si="70"/>
        <v>0</v>
      </c>
      <c r="C245" s="14">
        <f t="shared" si="85"/>
        <v>33</v>
      </c>
      <c r="F245" s="241">
        <f>VLOOKUP(C245,Blad1!$A:$G,7,0)</f>
        <v>110</v>
      </c>
      <c r="I245" s="54"/>
      <c r="K245" s="1">
        <f>IF(C$4=0,0,(SUM(D$8:D245)/C$4))</f>
        <v>0</v>
      </c>
      <c r="N245" s="1" t="str">
        <f t="shared" si="72"/>
        <v xml:space="preserve"> </v>
      </c>
      <c r="P245" s="3" t="str">
        <f>IF(O245="Plus",$K245,IF(O245="Basis",$K245-SUM(P$8:P244),IF(O245="Breedte",$K245-SUM(P$8:P244),IF(O244="Breedte",1-SUM(P$8:P244)," "))))</f>
        <v xml:space="preserve"> </v>
      </c>
      <c r="Q245" s="57" t="str">
        <f t="shared" si="87"/>
        <v/>
      </c>
      <c r="R245" s="57"/>
      <c r="S245" s="12">
        <f t="shared" si="73"/>
        <v>33</v>
      </c>
      <c r="T245" s="18">
        <f t="shared" si="74"/>
        <v>0</v>
      </c>
      <c r="U245" s="12">
        <f>IF(C$4=0,0,IF(SUM(U$7:U244)=2,0,IF(Y245=U$6,IF(Y245=Y246,IF((Y244-Y245)&lt;=(Y247-Y246),2,0),IF(Y245=Y244,IF((Y243-Y244)&gt;(Y246-Y245),2,0),2)),0)))</f>
        <v>0</v>
      </c>
      <c r="V245" s="12">
        <f>IF(C$4=0,0,IF(SUM(V$7:V244)=1,0,IF(Z245=V$6,IF(Z245=Z246,IF((Z244-Z245)&lt;=(Z247-Z246),1,0),IF(Z245=Z244,IF((Z243-Z244)&gt;(Z246-Z245),1,0),1)),0)))</f>
        <v>0</v>
      </c>
      <c r="W245" s="12">
        <f>IF(C$4=0,0,IF(SUM(W$7:W244)=2,0,IF(AA245=W$6,IF(AA245=AA246,IF((AA244-AA245)&lt;=(AA247-AA246),2,0),IF(AA245=AA244,IF((AA243-AA244)&gt;(AA246-AA245),2,0),2)),0)))</f>
        <v>0</v>
      </c>
      <c r="X245" s="12">
        <f>IF(C$4=0,0,IF(SUM(X$7:X244)=2,0,IF(AB245=X$6,IF(AB245=AB246,IF((AB244-AB245)&lt;=(AB247-AB246),2,0),IF(AB245=AB244,IF((AB243-AB244)&gt;(AB246-AB245),2,0),2)),0)))</f>
        <v>0</v>
      </c>
      <c r="Y245" s="12">
        <f t="shared" si="75"/>
        <v>1</v>
      </c>
      <c r="Z245" s="12">
        <f t="shared" si="76"/>
        <v>1</v>
      </c>
      <c r="AA245" s="12">
        <f t="shared" si="77"/>
        <v>1</v>
      </c>
      <c r="AB245" s="12">
        <f t="shared" si="78"/>
        <v>1</v>
      </c>
      <c r="AD245" s="12">
        <f t="shared" si="79"/>
        <v>33</v>
      </c>
      <c r="AE245" s="18">
        <f t="shared" si="80"/>
        <v>0</v>
      </c>
      <c r="AF245" s="12">
        <f>IF(S$4=0,0,IF(SUM(AF$7:AF244)=2,0,IF(AJ245=AF$6,IF(AJ245=AJ246,IF((AJ244-AJ245)&lt;=(AJ247-AJ246),2,0),IF(AJ245=AJ244,IF((AJ243-AJ244)&gt;(AJ246-AJ245),2,0),2)),0)))</f>
        <v>0</v>
      </c>
      <c r="AG245" s="12">
        <f>IF(C$4=0,0,IF(SUM(AG$7:AG244)=1,0,IF(AK245=AG$6,IF(AK245=AK246,IF((AK244-AK245)&lt;=(AK247-AK246),1,0),IF(AK245=AK244,IF((AK243-AK244)&gt;(AK246-AK245),1,0),1)),0)))</f>
        <v>0</v>
      </c>
      <c r="AH245" s="12">
        <f>IF(C$4=0,0,IF(SUM(AH$7:AH244)=2,0,IF(AL245=AH$6,IF(AL245=AL246,IF((AL244-AL245)&lt;=(AL247-AL246),2,0),IF(AL245=AL244,IF((AL243-AL244)&gt;(AL246-AL245),2,0),2)),0)))</f>
        <v>0</v>
      </c>
      <c r="AI245" s="12">
        <f>IF(S$4=0,0,IF(SUM(AI$7:AI244)=2,0,IF(AM245=AI$6,IF(AM245=AM246,IF((AM244-AM245)&lt;=(AM247-AM246),2,0),IF(AM245=AM244,IF((AM243-AM244)&gt;(AM246-AM245),2,0),2)),0)))</f>
        <v>0</v>
      </c>
      <c r="AJ245" s="12">
        <f t="shared" si="81"/>
        <v>1</v>
      </c>
      <c r="AK245" s="12">
        <f t="shared" si="82"/>
        <v>1</v>
      </c>
      <c r="AL245" s="12">
        <f t="shared" si="83"/>
        <v>1</v>
      </c>
      <c r="AM245" s="12">
        <f t="shared" si="84"/>
        <v>1</v>
      </c>
    </row>
    <row r="246" spans="1:39" ht="12" customHeight="1" x14ac:dyDescent="0.15">
      <c r="A246" s="5">
        <f t="shared" si="69"/>
        <v>0</v>
      </c>
      <c r="B246" s="5">
        <f t="shared" si="70"/>
        <v>0</v>
      </c>
      <c r="C246" s="14">
        <f t="shared" si="85"/>
        <v>32</v>
      </c>
      <c r="F246" s="241">
        <f>VLOOKUP(C246,Blad1!$A:$G,7,0)</f>
        <v>110</v>
      </c>
      <c r="I246" s="54"/>
      <c r="K246" s="1">
        <f>IF(C$4=0,0,(SUM(D$8:D246)/C$4))</f>
        <v>0</v>
      </c>
      <c r="N246" s="1" t="str">
        <f t="shared" si="72"/>
        <v xml:space="preserve"> </v>
      </c>
      <c r="P246" s="3" t="str">
        <f>IF(O246="Plus",$K246,IF(O246="Basis",$K246-SUM(P$8:P245),IF(O246="Breedte",$K246-SUM(P$8:P245),IF(O245="Breedte",1-SUM(P$8:P245)," "))))</f>
        <v xml:space="preserve"> </v>
      </c>
      <c r="Q246" s="57" t="str">
        <f t="shared" si="87"/>
        <v/>
      </c>
      <c r="R246" s="57"/>
      <c r="S246" s="12">
        <f t="shared" si="73"/>
        <v>32</v>
      </c>
      <c r="T246" s="18">
        <f t="shared" si="74"/>
        <v>0</v>
      </c>
      <c r="U246" s="12">
        <f>IF(C$4=0,0,IF(SUM(U$7:U245)=2,0,IF(Y246=U$6,IF(Y246=Y247,IF((Y245-Y246)&lt;=(Y248-Y247),2,0),IF(Y246=Y245,IF((Y244-Y245)&gt;(Y247-Y246),2,0),2)),0)))</f>
        <v>0</v>
      </c>
      <c r="V246" s="12">
        <f>IF(C$4=0,0,IF(SUM(V$7:V245)=1,0,IF(Z246=V$6,IF(Z246=Z247,IF((Z245-Z246)&lt;=(Z248-Z247),1,0),IF(Z246=Z245,IF((Z244-Z245)&gt;(Z247-Z246),1,0),1)),0)))</f>
        <v>0</v>
      </c>
      <c r="W246" s="12">
        <f>IF(C$4=0,0,IF(SUM(W$7:W245)=2,0,IF(AA246=W$6,IF(AA246=AA247,IF((AA245-AA246)&lt;=(AA248-AA247),2,0),IF(AA246=AA245,IF((AA244-AA245)&gt;(AA247-AA246),2,0),2)),0)))</f>
        <v>0</v>
      </c>
      <c r="X246" s="12">
        <f>IF(C$4=0,0,IF(SUM(X$7:X245)=2,0,IF(AB246=X$6,IF(AB246=AB247,IF((AB245-AB246)&lt;=(AB248-AB247),2,0),IF(AB246=AB245,IF((AB244-AB245)&gt;(AB247-AB246),2,0),2)),0)))</f>
        <v>0</v>
      </c>
      <c r="Y246" s="12">
        <f t="shared" si="75"/>
        <v>1</v>
      </c>
      <c r="Z246" s="12">
        <f t="shared" si="76"/>
        <v>1</v>
      </c>
      <c r="AA246" s="12">
        <f t="shared" si="77"/>
        <v>1</v>
      </c>
      <c r="AB246" s="12">
        <f t="shared" si="78"/>
        <v>1</v>
      </c>
      <c r="AD246" s="12">
        <f t="shared" si="79"/>
        <v>32</v>
      </c>
      <c r="AE246" s="18">
        <f t="shared" si="80"/>
        <v>0</v>
      </c>
      <c r="AF246" s="12">
        <f>IF(S$4=0,0,IF(SUM(AF$7:AF245)=2,0,IF(AJ246=AF$6,IF(AJ246=AJ247,IF((AJ245-AJ246)&lt;=(AJ248-AJ247),2,0),IF(AJ246=AJ245,IF((AJ244-AJ245)&gt;(AJ247-AJ246),2,0),2)),0)))</f>
        <v>0</v>
      </c>
      <c r="AG246" s="12">
        <f>IF(C$4=0,0,IF(SUM(AG$7:AG245)=1,0,IF(AK246=AG$6,IF(AK246=AK247,IF((AK245-AK246)&lt;=(AK248-AK247),1,0),IF(AK246=AK245,IF((AK244-AK245)&gt;(AK247-AK246),1,0),1)),0)))</f>
        <v>0</v>
      </c>
      <c r="AH246" s="12">
        <f>IF(C$4=0,0,IF(SUM(AH$7:AH245)=2,0,IF(AL246=AH$6,IF(AL246=AL247,IF((AL245-AL246)&lt;=(AL248-AL247),2,0),IF(AL246=AL245,IF((AL244-AL245)&gt;(AL247-AL246),2,0),2)),0)))</f>
        <v>0</v>
      </c>
      <c r="AI246" s="12">
        <f>IF(S$4=0,0,IF(SUM(AI$7:AI245)=2,0,IF(AM246=AI$6,IF(AM246=AM247,IF((AM245-AM246)&lt;=(AM248-AM247),2,0),IF(AM246=AM245,IF((AM244-AM245)&gt;(AM247-AM246),2,0),2)),0)))</f>
        <v>0</v>
      </c>
      <c r="AJ246" s="12">
        <f t="shared" si="81"/>
        <v>1</v>
      </c>
      <c r="AK246" s="12">
        <f t="shared" si="82"/>
        <v>1</v>
      </c>
      <c r="AL246" s="12">
        <f t="shared" si="83"/>
        <v>1</v>
      </c>
      <c r="AM246" s="12">
        <f t="shared" si="84"/>
        <v>1</v>
      </c>
    </row>
    <row r="247" spans="1:39" ht="12" customHeight="1" x14ac:dyDescent="0.15">
      <c r="A247" s="5">
        <f t="shared" si="69"/>
        <v>0</v>
      </c>
      <c r="B247" s="5">
        <f t="shared" si="70"/>
        <v>0</v>
      </c>
      <c r="C247" s="14">
        <f t="shared" si="85"/>
        <v>31</v>
      </c>
      <c r="F247" s="241">
        <f>VLOOKUP(C247,Blad1!$A:$G,7,0)</f>
        <v>110</v>
      </c>
      <c r="I247" s="54"/>
      <c r="K247" s="1">
        <f>IF(C$4=0,0,(SUM(D$8:D247)/C$4))</f>
        <v>0</v>
      </c>
      <c r="N247" s="1" t="str">
        <f t="shared" si="72"/>
        <v xml:space="preserve"> </v>
      </c>
      <c r="P247" s="3" t="str">
        <f>IF(O247="Plus",$K247,IF(O247="Basis",$K247-SUM(P$8:P246),IF(O247="Breedte",$K247-SUM(P$8:P246),IF(O246="Breedte",1-SUM(P$8:P246)," "))))</f>
        <v xml:space="preserve"> </v>
      </c>
      <c r="Q247" s="57" t="str">
        <f t="shared" si="87"/>
        <v/>
      </c>
      <c r="R247" s="57"/>
      <c r="S247" s="12">
        <f t="shared" si="73"/>
        <v>31</v>
      </c>
      <c r="T247" s="18">
        <f t="shared" si="74"/>
        <v>0</v>
      </c>
      <c r="U247" s="12">
        <f>IF(C$4=0,0,IF(SUM(U$7:U246)=2,0,IF(Y247=U$6,IF(Y247=Y248,IF((Y246-Y247)&lt;=(Y249-Y248),2,0),IF(Y247=Y246,IF((Y245-Y246)&gt;(Y248-Y247),2,0),2)),0)))</f>
        <v>0</v>
      </c>
      <c r="V247" s="12">
        <f>IF(C$4=0,0,IF(SUM(V$7:V246)=1,0,IF(Z247=V$6,IF(Z247=Z248,IF((Z246-Z247)&lt;=(Z249-Z248),1,0),IF(Z247=Z246,IF((Z245-Z246)&gt;(Z248-Z247),1,0),1)),0)))</f>
        <v>0</v>
      </c>
      <c r="W247" s="12">
        <f>IF(C$4=0,0,IF(SUM(W$7:W246)=2,0,IF(AA247=W$6,IF(AA247=AA248,IF((AA246-AA247)&lt;=(AA249-AA248),2,0),IF(AA247=AA246,IF((AA245-AA246)&gt;(AA248-AA247),2,0),2)),0)))</f>
        <v>0</v>
      </c>
      <c r="X247" s="12">
        <f>IF(C$4=0,0,IF(SUM(X$7:X246)=2,0,IF(AB247=X$6,IF(AB247=AB248,IF((AB246-AB247)&lt;=(AB249-AB248),2,0),IF(AB247=AB246,IF((AB245-AB246)&gt;(AB248-AB247),2,0),2)),0)))</f>
        <v>0</v>
      </c>
      <c r="Y247" s="12">
        <f t="shared" si="75"/>
        <v>1</v>
      </c>
      <c r="Z247" s="12">
        <f t="shared" si="76"/>
        <v>1</v>
      </c>
      <c r="AA247" s="12">
        <f t="shared" si="77"/>
        <v>1</v>
      </c>
      <c r="AB247" s="12">
        <f t="shared" si="78"/>
        <v>1</v>
      </c>
      <c r="AD247" s="12">
        <f t="shared" si="79"/>
        <v>31</v>
      </c>
      <c r="AE247" s="18">
        <f t="shared" si="80"/>
        <v>0</v>
      </c>
      <c r="AF247" s="12">
        <f>IF(S$4=0,0,IF(SUM(AF$7:AF246)=2,0,IF(AJ247=AF$6,IF(AJ247=AJ248,IF((AJ246-AJ247)&lt;=(AJ249-AJ248),2,0),IF(AJ247=AJ246,IF((AJ245-AJ246)&gt;(AJ248-AJ247),2,0),2)),0)))</f>
        <v>0</v>
      </c>
      <c r="AG247" s="12">
        <f>IF(C$4=0,0,IF(SUM(AG$7:AG246)=1,0,IF(AK247=AG$6,IF(AK247=AK248,IF((AK246-AK247)&lt;=(AK249-AK248),1,0),IF(AK247=AK246,IF((AK245-AK246)&gt;(AK248-AK247),1,0),1)),0)))</f>
        <v>0</v>
      </c>
      <c r="AH247" s="12">
        <f>IF(C$4=0,0,IF(SUM(AH$7:AH246)=2,0,IF(AL247=AH$6,IF(AL247=AL248,IF((AL246-AL247)&lt;=(AL249-AL248),2,0),IF(AL247=AL246,IF((AL245-AL246)&gt;(AL248-AL247),2,0),2)),0)))</f>
        <v>0</v>
      </c>
      <c r="AI247" s="12">
        <f>IF(S$4=0,0,IF(SUM(AI$7:AI246)=2,0,IF(AM247=AI$6,IF(AM247=AM248,IF((AM246-AM247)&lt;=(AM249-AM248),2,0),IF(AM247=AM246,IF((AM245-AM246)&gt;(AM248-AM247),2,0),2)),0)))</f>
        <v>0</v>
      </c>
      <c r="AJ247" s="12">
        <f t="shared" si="81"/>
        <v>1</v>
      </c>
      <c r="AK247" s="12">
        <f t="shared" si="82"/>
        <v>1</v>
      </c>
      <c r="AL247" s="12">
        <f t="shared" si="83"/>
        <v>1</v>
      </c>
      <c r="AM247" s="12">
        <f t="shared" si="84"/>
        <v>1</v>
      </c>
    </row>
    <row r="248" spans="1:39" ht="12" customHeight="1" x14ac:dyDescent="0.15">
      <c r="A248" s="5">
        <f t="shared" si="69"/>
        <v>0</v>
      </c>
      <c r="B248" s="5">
        <f t="shared" si="70"/>
        <v>0</v>
      </c>
      <c r="C248" s="14">
        <f t="shared" si="85"/>
        <v>30</v>
      </c>
      <c r="F248" s="241">
        <f>VLOOKUP(C248,Blad1!$A:$G,7,0)</f>
        <v>110</v>
      </c>
      <c r="I248" s="54"/>
      <c r="K248" s="1">
        <f>IF(C$4=0,0,(SUM(D$8:D248)/C$4))</f>
        <v>0</v>
      </c>
      <c r="N248" s="1" t="str">
        <f t="shared" si="72"/>
        <v xml:space="preserve"> </v>
      </c>
      <c r="P248" s="3" t="str">
        <f>IF(O248="Plus",$K248,IF(O248="Basis",$K248-SUM(P$8:P247),IF(O248="Breedte",$K248-SUM(P$8:P247),IF(O247="Breedte",1-SUM(P$8:P247)," "))))</f>
        <v xml:space="preserve"> </v>
      </c>
      <c r="Q248" s="57" t="str">
        <f t="shared" si="87"/>
        <v/>
      </c>
      <c r="R248" s="57"/>
      <c r="S248" s="12">
        <f t="shared" si="73"/>
        <v>30</v>
      </c>
      <c r="T248" s="18">
        <f t="shared" si="74"/>
        <v>0</v>
      </c>
      <c r="U248" s="12">
        <f>IF(C$4=0,0,IF(SUM(U$7:U247)=2,0,IF(Y248=U$6,IF(Y248=Y249,IF((Y247-Y248)&lt;=(Y250-Y249),2,0),IF(Y248=Y247,IF((Y246-Y247)&gt;(Y249-Y248),2,0),2)),0)))</f>
        <v>0</v>
      </c>
      <c r="V248" s="12">
        <f>IF(C$4=0,0,IF(SUM(V$7:V247)=1,0,IF(Z248=V$6,IF(Z248=Z249,IF((Z247-Z248)&lt;=(Z250-Z249),1,0),IF(Z248=Z247,IF((Z246-Z247)&gt;(Z249-Z248),1,0),1)),0)))</f>
        <v>0</v>
      </c>
      <c r="W248" s="12">
        <f>IF(C$4=0,0,IF(SUM(W$7:W247)=2,0,IF(AA248=W$6,IF(AA248=AA249,IF((AA247-AA248)&lt;=(AA250-AA249),2,0),IF(AA248=AA247,IF((AA246-AA247)&gt;(AA249-AA248),2,0),2)),0)))</f>
        <v>0</v>
      </c>
      <c r="X248" s="12">
        <f>IF(C$4=0,0,IF(SUM(X$7:X247)=2,0,IF(AB248=X$6,IF(AB248=AB249,IF((AB247-AB248)&lt;=(AB250-AB249),2,0),IF(AB248=AB247,IF((AB246-AB247)&gt;(AB249-AB248),2,0),2)),0)))</f>
        <v>0</v>
      </c>
      <c r="Y248" s="12">
        <f t="shared" si="75"/>
        <v>1</v>
      </c>
      <c r="Z248" s="12">
        <f t="shared" si="76"/>
        <v>1</v>
      </c>
      <c r="AA248" s="12">
        <f t="shared" si="77"/>
        <v>1</v>
      </c>
      <c r="AB248" s="12">
        <f t="shared" si="78"/>
        <v>1</v>
      </c>
      <c r="AD248" s="12">
        <f t="shared" si="79"/>
        <v>30</v>
      </c>
      <c r="AE248" s="18">
        <f t="shared" si="80"/>
        <v>0</v>
      </c>
      <c r="AF248" s="12">
        <f>IF(S$4=0,0,IF(SUM(AF$7:AF247)=2,0,IF(AJ248=AF$6,IF(AJ248=AJ249,IF((AJ247-AJ248)&lt;=(AJ250-AJ249),2,0),IF(AJ248=AJ247,IF((AJ246-AJ247)&gt;(AJ249-AJ248),2,0),2)),0)))</f>
        <v>0</v>
      </c>
      <c r="AG248" s="12">
        <f>IF(C$4=0,0,IF(SUM(AG$7:AG247)=1,0,IF(AK248=AG$6,IF(AK248=AK249,IF((AK247-AK248)&lt;=(AK250-AK249),1,0),IF(AK248=AK247,IF((AK246-AK247)&gt;(AK249-AK248),1,0),1)),0)))</f>
        <v>0</v>
      </c>
      <c r="AH248" s="12">
        <f>IF(C$4=0,0,IF(SUM(AH$7:AH247)=2,0,IF(AL248=AH$6,IF(AL248=AL249,IF((AL247-AL248)&lt;=(AL250-AL249),2,0),IF(AL248=AL247,IF((AL246-AL247)&gt;(AL249-AL248),2,0),2)),0)))</f>
        <v>0</v>
      </c>
      <c r="AI248" s="12">
        <f>IF(S$4=0,0,IF(SUM(AI$7:AI247)=2,0,IF(AM248=AI$6,IF(AM248=AM249,IF((AM247-AM248)&lt;=(AM250-AM249),2,0),IF(AM248=AM247,IF((AM246-AM247)&gt;(AM249-AM248),2,0),2)),0)))</f>
        <v>0</v>
      </c>
      <c r="AJ248" s="12">
        <f t="shared" si="81"/>
        <v>1</v>
      </c>
      <c r="AK248" s="12">
        <f t="shared" si="82"/>
        <v>1</v>
      </c>
      <c r="AL248" s="12">
        <f t="shared" si="83"/>
        <v>1</v>
      </c>
      <c r="AM248" s="12">
        <f t="shared" si="84"/>
        <v>1</v>
      </c>
    </row>
    <row r="249" spans="1:39" ht="12" customHeight="1" x14ac:dyDescent="0.15">
      <c r="A249" s="5">
        <f t="shared" si="69"/>
        <v>0</v>
      </c>
      <c r="B249" s="5">
        <f t="shared" si="70"/>
        <v>0</v>
      </c>
      <c r="C249" s="14">
        <f t="shared" si="85"/>
        <v>29</v>
      </c>
      <c r="F249" s="241">
        <f>VLOOKUP(C249,Blad1!$A:$G,7,0)</f>
        <v>110</v>
      </c>
      <c r="I249" s="54"/>
      <c r="K249" s="1">
        <f>IF(C$4=0,0,(SUM(D$8:D249)/C$4))</f>
        <v>0</v>
      </c>
      <c r="N249" s="1" t="str">
        <f t="shared" si="72"/>
        <v xml:space="preserve"> </v>
      </c>
      <c r="P249" s="3" t="str">
        <f>IF(O249="Plus",$K249,IF(O249="Basis",$K249-SUM(P$8:P248),IF(O249="Breedte",$K249-SUM(P$8:P248),IF(O248="Breedte",1-SUM(P$8:P248)," "))))</f>
        <v xml:space="preserve"> </v>
      </c>
      <c r="Q249" s="57" t="str">
        <f t="shared" si="87"/>
        <v/>
      </c>
      <c r="R249" s="57"/>
      <c r="S249" s="12">
        <f t="shared" si="73"/>
        <v>29</v>
      </c>
      <c r="T249" s="18">
        <f t="shared" si="74"/>
        <v>0</v>
      </c>
      <c r="U249" s="12">
        <f>IF(C$4=0,0,IF(SUM(U$7:U248)=2,0,IF(Y249=U$6,IF(Y249=Y250,IF((Y248-Y249)&lt;=(Y251-Y250),2,0),IF(Y249=Y248,IF((Y247-Y248)&gt;(Y250-Y249),2,0),2)),0)))</f>
        <v>0</v>
      </c>
      <c r="V249" s="12">
        <f>IF(C$4=0,0,IF(SUM(V$7:V248)=1,0,IF(Z249=V$6,IF(Z249=Z250,IF((Z248-Z249)&lt;=(Z251-Z250),1,0),IF(Z249=Z248,IF((Z247-Z248)&gt;(Z250-Z249),1,0),1)),0)))</f>
        <v>0</v>
      </c>
      <c r="W249" s="12">
        <f>IF(C$4=0,0,IF(SUM(W$7:W248)=2,0,IF(AA249=W$6,IF(AA249=AA250,IF((AA248-AA249)&lt;=(AA251-AA250),2,0),IF(AA249=AA248,IF((AA247-AA248)&gt;(AA250-AA249),2,0),2)),0)))</f>
        <v>0</v>
      </c>
      <c r="X249" s="12">
        <f>IF(C$4=0,0,IF(SUM(X$7:X248)=2,0,IF(AB249=X$6,IF(AB249=AB250,IF((AB248-AB249)&lt;=(AB251-AB250),2,0),IF(AB249=AB248,IF((AB247-AB248)&gt;(AB250-AB249),2,0),2)),0)))</f>
        <v>0</v>
      </c>
      <c r="Y249" s="12">
        <f t="shared" si="75"/>
        <v>1</v>
      </c>
      <c r="Z249" s="12">
        <f t="shared" si="76"/>
        <v>1</v>
      </c>
      <c r="AA249" s="12">
        <f t="shared" si="77"/>
        <v>1</v>
      </c>
      <c r="AB249" s="12">
        <f t="shared" si="78"/>
        <v>1</v>
      </c>
      <c r="AD249" s="12">
        <f t="shared" si="79"/>
        <v>29</v>
      </c>
      <c r="AE249" s="18">
        <f t="shared" si="80"/>
        <v>0</v>
      </c>
      <c r="AF249" s="12">
        <f>IF(S$4=0,0,IF(SUM(AF$7:AF248)=2,0,IF(AJ249=AF$6,IF(AJ249=AJ250,IF((AJ248-AJ249)&lt;=(AJ251-AJ250),2,0),IF(AJ249=AJ248,IF((AJ247-AJ248)&gt;(AJ250-AJ249),2,0),2)),0)))</f>
        <v>0</v>
      </c>
      <c r="AG249" s="12">
        <f>IF(C$4=0,0,IF(SUM(AG$7:AG248)=1,0,IF(AK249=AG$6,IF(AK249=AK250,IF((AK248-AK249)&lt;=(AK251-AK250),1,0),IF(AK249=AK248,IF((AK247-AK248)&gt;(AK250-AK249),1,0),1)),0)))</f>
        <v>0</v>
      </c>
      <c r="AH249" s="12">
        <f>IF(C$4=0,0,IF(SUM(AH$7:AH248)=2,0,IF(AL249=AH$6,IF(AL249=AL250,IF((AL248-AL249)&lt;=(AL251-AL250),2,0),IF(AL249=AL248,IF((AL247-AL248)&gt;(AL250-AL249),2,0),2)),0)))</f>
        <v>0</v>
      </c>
      <c r="AI249" s="12">
        <f>IF(S$4=0,0,IF(SUM(AI$7:AI248)=2,0,IF(AM249=AI$6,IF(AM249=AM250,IF((AM248-AM249)&lt;=(AM251-AM250),2,0),IF(AM249=AM248,IF((AM247-AM248)&gt;(AM250-AM249),2,0),2)),0)))</f>
        <v>0</v>
      </c>
      <c r="AJ249" s="12">
        <f t="shared" si="81"/>
        <v>1</v>
      </c>
      <c r="AK249" s="12">
        <f t="shared" si="82"/>
        <v>1</v>
      </c>
      <c r="AL249" s="12">
        <f t="shared" si="83"/>
        <v>1</v>
      </c>
      <c r="AM249" s="12">
        <f t="shared" si="84"/>
        <v>1</v>
      </c>
    </row>
    <row r="250" spans="1:39" ht="12" customHeight="1" x14ac:dyDescent="0.15">
      <c r="A250" s="5">
        <f t="shared" si="69"/>
        <v>0</v>
      </c>
      <c r="B250" s="5">
        <f t="shared" si="70"/>
        <v>0</v>
      </c>
      <c r="C250" s="14">
        <f t="shared" si="85"/>
        <v>28</v>
      </c>
      <c r="F250" s="241">
        <f>VLOOKUP(C250,Blad1!$A:$G,7,0)</f>
        <v>110</v>
      </c>
      <c r="I250" s="54"/>
      <c r="K250" s="1">
        <f>IF(C$4=0,0,(SUM(D$8:D250)/C$4))</f>
        <v>0</v>
      </c>
      <c r="N250" s="1" t="str">
        <f t="shared" si="72"/>
        <v xml:space="preserve"> </v>
      </c>
      <c r="P250" s="3" t="str">
        <f>IF(O250="Plus",$K250,IF(O250="Basis",$K250-SUM(P$8:P249),IF(O250="Breedte",$K250-SUM(P$8:P249),IF(O249="Breedte",1-SUM(P$8:P249)," "))))</f>
        <v xml:space="preserve"> </v>
      </c>
      <c r="Q250" s="57" t="str">
        <f t="shared" si="87"/>
        <v/>
      </c>
      <c r="R250" s="57"/>
      <c r="S250" s="12">
        <f t="shared" si="73"/>
        <v>28</v>
      </c>
      <c r="T250" s="18">
        <f t="shared" si="74"/>
        <v>0</v>
      </c>
      <c r="U250" s="12">
        <f>IF(C$4=0,0,IF(SUM(U$7:U249)=2,0,IF(Y250=U$6,IF(Y250=Y251,IF((Y249-Y250)&lt;=(Y252-Y251),2,0),IF(Y250=Y249,IF((Y248-Y249)&gt;(Y251-Y250),2,0),2)),0)))</f>
        <v>0</v>
      </c>
      <c r="V250" s="12">
        <f>IF(C$4=0,0,IF(SUM(V$7:V249)=1,0,IF(Z250=V$6,IF(Z250=Z251,IF((Z249-Z250)&lt;=(Z252-Z251),1,0),IF(Z250=Z249,IF((Z248-Z249)&gt;(Z251-Z250),1,0),1)),0)))</f>
        <v>0</v>
      </c>
      <c r="W250" s="12">
        <f>IF(C$4=0,0,IF(SUM(W$7:W249)=2,0,IF(AA250=W$6,IF(AA250=AA251,IF((AA249-AA250)&lt;=(AA252-AA251),2,0),IF(AA250=AA249,IF((AA248-AA249)&gt;(AA251-AA250),2,0),2)),0)))</f>
        <v>0</v>
      </c>
      <c r="X250" s="12">
        <f>IF(C$4=0,0,IF(SUM(X$7:X249)=2,0,IF(AB250=X$6,IF(AB250=AB251,IF((AB249-AB250)&lt;=(AB252-AB251),2,0),IF(AB250=AB249,IF((AB248-AB249)&gt;(AB251-AB250),2,0),2)),0)))</f>
        <v>0</v>
      </c>
      <c r="Y250" s="12">
        <f t="shared" si="75"/>
        <v>1</v>
      </c>
      <c r="Z250" s="12">
        <f t="shared" si="76"/>
        <v>1</v>
      </c>
      <c r="AA250" s="12">
        <f t="shared" si="77"/>
        <v>1</v>
      </c>
      <c r="AB250" s="12">
        <f t="shared" si="78"/>
        <v>1</v>
      </c>
      <c r="AD250" s="12">
        <f t="shared" si="79"/>
        <v>28</v>
      </c>
      <c r="AE250" s="18">
        <f t="shared" si="80"/>
        <v>0</v>
      </c>
      <c r="AF250" s="12">
        <f>IF(S$4=0,0,IF(SUM(AF$7:AF249)=2,0,IF(AJ250=AF$6,IF(AJ250=AJ251,IF((AJ249-AJ250)&lt;=(AJ252-AJ251),2,0),IF(AJ250=AJ249,IF((AJ248-AJ249)&gt;(AJ251-AJ250),2,0),2)),0)))</f>
        <v>0</v>
      </c>
      <c r="AG250" s="12">
        <f>IF(C$4=0,0,IF(SUM(AG$7:AG249)=1,0,IF(AK250=AG$6,IF(AK250=AK251,IF((AK249-AK250)&lt;=(AK252-AK251),1,0),IF(AK250=AK249,IF((AK248-AK249)&gt;(AK251-AK250),1,0),1)),0)))</f>
        <v>0</v>
      </c>
      <c r="AH250" s="12">
        <f>IF(C$4=0,0,IF(SUM(AH$7:AH249)=2,0,IF(AL250=AH$6,IF(AL250=AL251,IF((AL249-AL250)&lt;=(AL252-AL251),2,0),IF(AL250=AL249,IF((AL248-AL249)&gt;(AL251-AL250),2,0),2)),0)))</f>
        <v>0</v>
      </c>
      <c r="AI250" s="12">
        <f>IF(S$4=0,0,IF(SUM(AI$7:AI249)=2,0,IF(AM250=AI$6,IF(AM250=AM251,IF((AM249-AM250)&lt;=(AM252-AM251),2,0),IF(AM250=AM249,IF((AM248-AM249)&gt;(AM251-AM250),2,0),2)),0)))</f>
        <v>0</v>
      </c>
      <c r="AJ250" s="12">
        <f t="shared" si="81"/>
        <v>1</v>
      </c>
      <c r="AK250" s="12">
        <f t="shared" si="82"/>
        <v>1</v>
      </c>
      <c r="AL250" s="12">
        <f t="shared" si="83"/>
        <v>1</v>
      </c>
      <c r="AM250" s="12">
        <f t="shared" si="84"/>
        <v>1</v>
      </c>
    </row>
    <row r="251" spans="1:39" ht="12" customHeight="1" x14ac:dyDescent="0.15">
      <c r="A251" s="5">
        <f t="shared" ref="A251:A267" si="88">IF(I251="A",25,IF(I251="B",50,IF(I251="C",75,IF(I251="D",90,IF(I251="E",100,0)))))</f>
        <v>0</v>
      </c>
      <c r="B251" s="5">
        <f t="shared" ref="B251:B272" si="89">IF(G251="I",20,IF(G251="II",40,IF(G251="III",60,IF(G251="IV",80,IF(G251="V",100,0)))))</f>
        <v>0</v>
      </c>
      <c r="C251" s="14">
        <f t="shared" si="85"/>
        <v>27</v>
      </c>
      <c r="F251" s="241">
        <f>VLOOKUP(C251,Blad1!$A:$G,7,0)</f>
        <v>110</v>
      </c>
      <c r="I251" s="54"/>
      <c r="K251" s="1">
        <f>IF(C$4=0,0,(SUM(D$8:D251)/C$4))</f>
        <v>0</v>
      </c>
      <c r="N251" s="1" t="str">
        <f t="shared" si="72"/>
        <v xml:space="preserve"> </v>
      </c>
      <c r="P251" s="3" t="str">
        <f>IF(O251="Plus",$K251,IF(O251="Basis",$K251-SUM(P$8:P250),IF(O251="Breedte",$K251-SUM(P$8:P250),IF(O250="Breedte",1-SUM(P$8:P250)," "))))</f>
        <v xml:space="preserve"> </v>
      </c>
      <c r="Q251" s="57" t="str">
        <f t="shared" si="87"/>
        <v/>
      </c>
      <c r="R251" s="57"/>
      <c r="S251" s="12">
        <f t="shared" si="73"/>
        <v>27</v>
      </c>
      <c r="T251" s="18">
        <f t="shared" si="74"/>
        <v>0</v>
      </c>
      <c r="U251" s="12">
        <f>IF(C$4=0,0,IF(SUM(U$7:U250)=2,0,IF(Y251=U$6,IF(Y251=Y252,IF((Y250-Y251)&lt;=(Y253-Y252),2,0),IF(Y251=Y250,IF((Y249-Y250)&gt;(Y252-Y251),2,0),2)),0)))</f>
        <v>0</v>
      </c>
      <c r="V251" s="12">
        <f>IF(C$4=0,0,IF(SUM(V$7:V250)=1,0,IF(Z251=V$6,IF(Z251=Z252,IF((Z250-Z251)&lt;=(Z253-Z252),1,0),IF(Z251=Z250,IF((Z249-Z250)&gt;(Z252-Z251),1,0),1)),0)))</f>
        <v>0</v>
      </c>
      <c r="W251" s="12">
        <f>IF(C$4=0,0,IF(SUM(W$7:W250)=2,0,IF(AA251=W$6,IF(AA251=AA252,IF((AA250-AA251)&lt;=(AA253-AA252),2,0),IF(AA251=AA250,IF((AA249-AA250)&gt;(AA252-AA251),2,0),2)),0)))</f>
        <v>0</v>
      </c>
      <c r="X251" s="12">
        <f>IF(C$4=0,0,IF(SUM(X$7:X250)=2,0,IF(AB251=X$6,IF(AB251=AB252,IF((AB250-AB251)&lt;=(AB253-AB252),2,0),IF(AB251=AB250,IF((AB249-AB250)&gt;(AB252-AB251),2,0),2)),0)))</f>
        <v>0</v>
      </c>
      <c r="Y251" s="12">
        <f t="shared" si="75"/>
        <v>1</v>
      </c>
      <c r="Z251" s="12">
        <f t="shared" si="76"/>
        <v>1</v>
      </c>
      <c r="AA251" s="12">
        <f t="shared" si="77"/>
        <v>1</v>
      </c>
      <c r="AB251" s="12">
        <f t="shared" si="78"/>
        <v>1</v>
      </c>
      <c r="AD251" s="12">
        <f t="shared" si="79"/>
        <v>27</v>
      </c>
      <c r="AE251" s="18">
        <f t="shared" si="80"/>
        <v>0</v>
      </c>
      <c r="AF251" s="12">
        <f>IF(S$4=0,0,IF(SUM(AF$7:AF250)=2,0,IF(AJ251=AF$6,IF(AJ251=AJ252,IF((AJ250-AJ251)&lt;=(AJ253-AJ252),2,0),IF(AJ251=AJ250,IF((AJ249-AJ250)&gt;(AJ252-AJ251),2,0),2)),0)))</f>
        <v>0</v>
      </c>
      <c r="AG251" s="12">
        <f>IF(C$4=0,0,IF(SUM(AG$7:AG250)=1,0,IF(AK251=AG$6,IF(AK251=AK252,IF((AK250-AK251)&lt;=(AK253-AK252),1,0),IF(AK251=AK250,IF((AK249-AK250)&gt;(AK252-AK251),1,0),1)),0)))</f>
        <v>0</v>
      </c>
      <c r="AH251" s="12">
        <f>IF(C$4=0,0,IF(SUM(AH$7:AH250)=2,0,IF(AL251=AH$6,IF(AL251=AL252,IF((AL250-AL251)&lt;=(AL253-AL252),2,0),IF(AL251=AL250,IF((AL249-AL250)&gt;(AL252-AL251),2,0),2)),0)))</f>
        <v>0</v>
      </c>
      <c r="AI251" s="12">
        <f>IF(S$4=0,0,IF(SUM(AI$7:AI250)=2,0,IF(AM251=AI$6,IF(AM251=AM252,IF((AM250-AM251)&lt;=(AM253-AM252),2,0),IF(AM251=AM250,IF((AM249-AM250)&gt;(AM252-AM251),2,0),2)),0)))</f>
        <v>0</v>
      </c>
      <c r="AJ251" s="12">
        <f t="shared" si="81"/>
        <v>1</v>
      </c>
      <c r="AK251" s="12">
        <f t="shared" si="82"/>
        <v>1</v>
      </c>
      <c r="AL251" s="12">
        <f t="shared" si="83"/>
        <v>1</v>
      </c>
      <c r="AM251" s="12">
        <f t="shared" si="84"/>
        <v>1</v>
      </c>
    </row>
    <row r="252" spans="1:39" ht="12" customHeight="1" x14ac:dyDescent="0.15">
      <c r="A252" s="5">
        <f t="shared" si="88"/>
        <v>0</v>
      </c>
      <c r="B252" s="5">
        <f t="shared" si="89"/>
        <v>0</v>
      </c>
      <c r="C252" s="14">
        <f t="shared" si="85"/>
        <v>26</v>
      </c>
      <c r="F252" s="241">
        <f>VLOOKUP(C252,Blad1!$A:$G,7,0)</f>
        <v>110</v>
      </c>
      <c r="I252" s="54"/>
      <c r="K252" s="1">
        <f>IF(C$4=0,0,(SUM(D$8:D252)/C$4))</f>
        <v>0</v>
      </c>
      <c r="N252" s="1" t="str">
        <f t="shared" si="72"/>
        <v xml:space="preserve"> </v>
      </c>
      <c r="P252" s="3" t="str">
        <f>IF(O252="Plus",$K252,IF(O252="Basis",$K252-SUM(P$8:P251),IF(O252="Breedte",$K252-SUM(P$8:P251),IF(O251="Breedte",1-SUM(P$8:P251)," "))))</f>
        <v xml:space="preserve"> </v>
      </c>
      <c r="Q252" s="57" t="str">
        <f t="shared" si="87"/>
        <v/>
      </c>
      <c r="R252" s="57"/>
      <c r="S252" s="12">
        <f t="shared" si="73"/>
        <v>26</v>
      </c>
      <c r="T252" s="18">
        <f t="shared" si="74"/>
        <v>0</v>
      </c>
      <c r="U252" s="12">
        <f>IF(C$4=0,0,IF(SUM(U$7:U251)=2,0,IF(Y252=U$6,IF(Y252=Y253,IF((Y251-Y252)&lt;=(Y254-Y253),2,0),IF(Y252=Y251,IF((Y250-Y251)&gt;(Y253-Y252),2,0),2)),0)))</f>
        <v>0</v>
      </c>
      <c r="V252" s="12">
        <f>IF(C$4=0,0,IF(SUM(V$7:V251)=1,0,IF(Z252=V$6,IF(Z252=Z253,IF((Z251-Z252)&lt;=(Z254-Z253),1,0),IF(Z252=Z251,IF((Z250-Z251)&gt;(Z253-Z252),1,0),1)),0)))</f>
        <v>0</v>
      </c>
      <c r="W252" s="12">
        <f>IF(C$4=0,0,IF(SUM(W$7:W251)=2,0,IF(AA252=W$6,IF(AA252=AA253,IF((AA251-AA252)&lt;=(AA254-AA253),2,0),IF(AA252=AA251,IF((AA250-AA251)&gt;(AA253-AA252),2,0),2)),0)))</f>
        <v>0</v>
      </c>
      <c r="X252" s="12">
        <f>IF(C$4=0,0,IF(SUM(X$7:X251)=2,0,IF(AB252=X$6,IF(AB252=AB253,IF((AB251-AB252)&lt;=(AB254-AB253),2,0),IF(AB252=AB251,IF((AB250-AB251)&gt;(AB253-AB252),2,0),2)),0)))</f>
        <v>0</v>
      </c>
      <c r="Y252" s="12">
        <f t="shared" si="75"/>
        <v>1</v>
      </c>
      <c r="Z252" s="12">
        <f t="shared" si="76"/>
        <v>1</v>
      </c>
      <c r="AA252" s="12">
        <f t="shared" si="77"/>
        <v>1</v>
      </c>
      <c r="AB252" s="12">
        <f t="shared" si="78"/>
        <v>1</v>
      </c>
      <c r="AD252" s="12">
        <f t="shared" si="79"/>
        <v>26</v>
      </c>
      <c r="AE252" s="18">
        <f t="shared" si="80"/>
        <v>0</v>
      </c>
      <c r="AF252" s="12">
        <f>IF(S$4=0,0,IF(SUM(AF$7:AF251)=2,0,IF(AJ252=AF$6,IF(AJ252=AJ253,IF((AJ251-AJ252)&lt;=(AJ254-AJ253),2,0),IF(AJ252=AJ251,IF((AJ250-AJ251)&gt;(AJ253-AJ252),2,0),2)),0)))</f>
        <v>0</v>
      </c>
      <c r="AG252" s="12">
        <f>IF(C$4=0,0,IF(SUM(AG$7:AG251)=1,0,IF(AK252=AG$6,IF(AK252=AK253,IF((AK251-AK252)&lt;=(AK254-AK253),1,0),IF(AK252=AK251,IF((AK250-AK251)&gt;(AK253-AK252),1,0),1)),0)))</f>
        <v>0</v>
      </c>
      <c r="AH252" s="12">
        <f>IF(C$4=0,0,IF(SUM(AH$7:AH251)=2,0,IF(AL252=AH$6,IF(AL252=AL253,IF((AL251-AL252)&lt;=(AL254-AL253),2,0),IF(AL252=AL251,IF((AL250-AL251)&gt;(AL253-AL252),2,0),2)),0)))</f>
        <v>0</v>
      </c>
      <c r="AI252" s="12">
        <f>IF(S$4=0,0,IF(SUM(AI$7:AI251)=2,0,IF(AM252=AI$6,IF(AM252=AM253,IF((AM251-AM252)&lt;=(AM254-AM253),2,0),IF(AM252=AM251,IF((AM250-AM251)&gt;(AM253-AM252),2,0),2)),0)))</f>
        <v>0</v>
      </c>
      <c r="AJ252" s="12">
        <f t="shared" si="81"/>
        <v>1</v>
      </c>
      <c r="AK252" s="12">
        <f t="shared" si="82"/>
        <v>1</v>
      </c>
      <c r="AL252" s="12">
        <f t="shared" si="83"/>
        <v>1</v>
      </c>
      <c r="AM252" s="12">
        <f t="shared" si="84"/>
        <v>1</v>
      </c>
    </row>
    <row r="253" spans="1:39" ht="12" customHeight="1" x14ac:dyDescent="0.15">
      <c r="A253" s="5">
        <f t="shared" si="88"/>
        <v>0</v>
      </c>
      <c r="B253" s="5">
        <f t="shared" si="89"/>
        <v>0</v>
      </c>
      <c r="C253" s="14">
        <f t="shared" si="85"/>
        <v>25</v>
      </c>
      <c r="F253" s="241">
        <f>VLOOKUP(C253,Blad1!$A:$G,7,0)</f>
        <v>110</v>
      </c>
      <c r="I253" s="54"/>
      <c r="K253" s="1">
        <f>IF(C$4=0,0,(SUM(D$8:D253)/C$4))</f>
        <v>0</v>
      </c>
      <c r="N253" s="1" t="str">
        <f t="shared" si="72"/>
        <v xml:space="preserve"> </v>
      </c>
      <c r="P253" s="3" t="str">
        <f>IF(O253="Plus",$K253,IF(O253="Basis",$K253-SUM(P$8:P252),IF(O253="Breedte",$K253-SUM(P$8:P252),IF(O252="Breedte",1-SUM(P$8:P252)," "))))</f>
        <v xml:space="preserve"> </v>
      </c>
      <c r="Q253" s="57" t="str">
        <f t="shared" si="87"/>
        <v/>
      </c>
      <c r="R253" s="57"/>
      <c r="S253" s="12">
        <f t="shared" si="73"/>
        <v>25</v>
      </c>
      <c r="T253" s="18">
        <f t="shared" si="74"/>
        <v>0</v>
      </c>
      <c r="U253" s="12">
        <f>IF(C$4=0,0,IF(SUM(U$7:U252)=2,0,IF(Y253=U$6,IF(Y253=Y254,IF((Y252-Y253)&lt;=(Y255-Y254),2,0),IF(Y253=Y252,IF((Y251-Y252)&gt;(Y254-Y253),2,0),2)),0)))</f>
        <v>0</v>
      </c>
      <c r="V253" s="12">
        <f>IF(C$4=0,0,IF(SUM(V$7:V252)=1,0,IF(Z253=V$6,IF(Z253=Z254,IF((Z252-Z253)&lt;=(Z255-Z254),1,0),IF(Z253=Z252,IF((Z251-Z252)&gt;(Z254-Z253),1,0),1)),0)))</f>
        <v>0</v>
      </c>
      <c r="W253" s="12">
        <f>IF(C$4=0,0,IF(SUM(W$7:W252)=2,0,IF(AA253=W$6,IF(AA253=AA254,IF((AA252-AA253)&lt;=(AA255-AA254),2,0),IF(AA253=AA252,IF((AA251-AA252)&gt;(AA254-AA253),2,0),2)),0)))</f>
        <v>0</v>
      </c>
      <c r="X253" s="12">
        <f>IF(C$4=0,0,IF(SUM(X$7:X252)=2,0,IF(AB253=X$6,IF(AB253=AB254,IF((AB252-AB253)&lt;=(AB255-AB254),2,0),IF(AB253=AB252,IF((AB251-AB252)&gt;(AB254-AB253),2,0),2)),0)))</f>
        <v>0</v>
      </c>
      <c r="Y253" s="12">
        <f t="shared" si="75"/>
        <v>1</v>
      </c>
      <c r="Z253" s="12">
        <f t="shared" si="76"/>
        <v>1</v>
      </c>
      <c r="AA253" s="12">
        <f t="shared" si="77"/>
        <v>1</v>
      </c>
      <c r="AB253" s="12">
        <f t="shared" si="78"/>
        <v>1</v>
      </c>
      <c r="AD253" s="12">
        <f t="shared" si="79"/>
        <v>25</v>
      </c>
      <c r="AE253" s="18">
        <f t="shared" si="80"/>
        <v>0</v>
      </c>
      <c r="AF253" s="12">
        <f>IF(S$4=0,0,IF(SUM(AF$7:AF252)=2,0,IF(AJ253=AF$6,IF(AJ253=AJ254,IF((AJ252-AJ253)&lt;=(AJ255-AJ254),2,0),IF(AJ253=AJ252,IF((AJ251-AJ252)&gt;(AJ254-AJ253),2,0),2)),0)))</f>
        <v>0</v>
      </c>
      <c r="AG253" s="12">
        <f>IF(C$4=0,0,IF(SUM(AG$7:AG252)=1,0,IF(AK253=AG$6,IF(AK253=AK254,IF((AK252-AK253)&lt;=(AK255-AK254),1,0),IF(AK253=AK252,IF((AK251-AK252)&gt;(AK254-AK253),1,0),1)),0)))</f>
        <v>0</v>
      </c>
      <c r="AH253" s="12">
        <f>IF(C$4=0,0,IF(SUM(AH$7:AH252)=2,0,IF(AL253=AH$6,IF(AL253=AL254,IF((AL252-AL253)&lt;=(AL255-AL254),2,0),IF(AL253=AL252,IF((AL251-AL252)&gt;(AL254-AL253),2,0),2)),0)))</f>
        <v>0</v>
      </c>
      <c r="AI253" s="12">
        <f>IF(S$4=0,0,IF(SUM(AI$7:AI252)=2,0,IF(AM253=AI$6,IF(AM253=AM254,IF((AM252-AM253)&lt;=(AM255-AM254),2,0),IF(AM253=AM252,IF((AM251-AM252)&gt;(AM254-AM253),2,0),2)),0)))</f>
        <v>0</v>
      </c>
      <c r="AJ253" s="12">
        <f t="shared" si="81"/>
        <v>1</v>
      </c>
      <c r="AK253" s="12">
        <f t="shared" si="82"/>
        <v>1</v>
      </c>
      <c r="AL253" s="12">
        <f t="shared" si="83"/>
        <v>1</v>
      </c>
      <c r="AM253" s="12">
        <f t="shared" si="84"/>
        <v>1</v>
      </c>
    </row>
    <row r="254" spans="1:39" ht="12" customHeight="1" x14ac:dyDescent="0.15">
      <c r="A254" s="5">
        <f t="shared" si="88"/>
        <v>0</v>
      </c>
      <c r="B254" s="5">
        <f t="shared" si="89"/>
        <v>0</v>
      </c>
      <c r="C254" s="14">
        <f t="shared" si="85"/>
        <v>24</v>
      </c>
      <c r="F254" s="241">
        <f>VLOOKUP(C254,Blad1!$A:$G,7,0)</f>
        <v>110</v>
      </c>
      <c r="I254" s="54"/>
      <c r="K254" s="1">
        <f>IF(C$4=0,0,(SUM(D$8:D254)/C$4))</f>
        <v>0</v>
      </c>
      <c r="N254" s="1" t="str">
        <f t="shared" si="72"/>
        <v xml:space="preserve"> </v>
      </c>
      <c r="P254" s="3" t="str">
        <f>IF(O254="Plus",$K254,IF(O254="Basis",$K254-SUM(P$8:P253),IF(O254="Breedte",$K254-SUM(P$8:P253),IF(O253="Breedte",1-SUM(P$8:P253)," "))))</f>
        <v xml:space="preserve"> </v>
      </c>
      <c r="Q254" s="57" t="str">
        <f t="shared" si="87"/>
        <v/>
      </c>
      <c r="R254" s="57"/>
      <c r="S254" s="12">
        <f t="shared" si="73"/>
        <v>24</v>
      </c>
      <c r="T254" s="18">
        <f t="shared" si="74"/>
        <v>0</v>
      </c>
      <c r="U254" s="12">
        <f>IF(C$4=0,0,IF(SUM(U$7:U253)=2,0,IF(Y254=U$6,IF(Y254=Y255,IF((Y253-Y254)&lt;=(Y256-Y255),2,0),IF(Y254=Y253,IF((Y252-Y253)&gt;(Y255-Y254),2,0),2)),0)))</f>
        <v>0</v>
      </c>
      <c r="V254" s="12">
        <f>IF(C$4=0,0,IF(SUM(V$7:V253)=1,0,IF(Z254=V$6,IF(Z254=Z255,IF((Z253-Z254)&lt;=(Z256-Z255),1,0),IF(Z254=Z253,IF((Z252-Z253)&gt;(Z255-Z254),1,0),1)),0)))</f>
        <v>0</v>
      </c>
      <c r="W254" s="12">
        <f>IF(C$4=0,0,IF(SUM(W$7:W253)=2,0,IF(AA254=W$6,IF(AA254=AA255,IF((AA253-AA254)&lt;=(AA256-AA255),2,0),IF(AA254=AA253,IF((AA252-AA253)&gt;(AA255-AA254),2,0),2)),0)))</f>
        <v>0</v>
      </c>
      <c r="X254" s="12">
        <f>IF(C$4=0,0,IF(SUM(X$7:X253)=2,0,IF(AB254=X$6,IF(AB254=AB255,IF((AB253-AB254)&lt;=(AB256-AB255),2,0),IF(AB254=AB253,IF((AB252-AB253)&gt;(AB255-AB254),2,0),2)),0)))</f>
        <v>0</v>
      </c>
      <c r="Y254" s="12">
        <f t="shared" si="75"/>
        <v>1</v>
      </c>
      <c r="Z254" s="12">
        <f t="shared" si="76"/>
        <v>1</v>
      </c>
      <c r="AA254" s="12">
        <f t="shared" si="77"/>
        <v>1</v>
      </c>
      <c r="AB254" s="12">
        <f t="shared" si="78"/>
        <v>1</v>
      </c>
      <c r="AD254" s="12">
        <f t="shared" si="79"/>
        <v>24</v>
      </c>
      <c r="AE254" s="18">
        <f t="shared" si="80"/>
        <v>0</v>
      </c>
      <c r="AF254" s="12">
        <f>IF(S$4=0,0,IF(SUM(AF$7:AF253)=2,0,IF(AJ254=AF$6,IF(AJ254=AJ255,IF((AJ253-AJ254)&lt;=(AJ256-AJ255),2,0),IF(AJ254=AJ253,IF((AJ252-AJ253)&gt;(AJ255-AJ254),2,0),2)),0)))</f>
        <v>0</v>
      </c>
      <c r="AG254" s="12">
        <f>IF(C$4=0,0,IF(SUM(AG$7:AG253)=1,0,IF(AK254=AG$6,IF(AK254=AK255,IF((AK253-AK254)&lt;=(AK256-AK255),1,0),IF(AK254=AK253,IF((AK252-AK253)&gt;(AK255-AK254),1,0),1)),0)))</f>
        <v>0</v>
      </c>
      <c r="AH254" s="12">
        <f>IF(C$4=0,0,IF(SUM(AH$7:AH253)=2,0,IF(AL254=AH$6,IF(AL254=AL255,IF((AL253-AL254)&lt;=(AL256-AL255),2,0),IF(AL254=AL253,IF((AL252-AL253)&gt;(AL255-AL254),2,0),2)),0)))</f>
        <v>0</v>
      </c>
      <c r="AI254" s="12">
        <f>IF(S$4=0,0,IF(SUM(AI$7:AI253)=2,0,IF(AM254=AI$6,IF(AM254=AM255,IF((AM253-AM254)&lt;=(AM256-AM255),2,0),IF(AM254=AM253,IF((AM252-AM253)&gt;(AM255-AM254),2,0),2)),0)))</f>
        <v>0</v>
      </c>
      <c r="AJ254" s="12">
        <f t="shared" si="81"/>
        <v>1</v>
      </c>
      <c r="AK254" s="12">
        <f t="shared" si="82"/>
        <v>1</v>
      </c>
      <c r="AL254" s="12">
        <f t="shared" si="83"/>
        <v>1</v>
      </c>
      <c r="AM254" s="12">
        <f t="shared" si="84"/>
        <v>1</v>
      </c>
    </row>
    <row r="255" spans="1:39" ht="12" customHeight="1" x14ac:dyDescent="0.15">
      <c r="A255" s="5">
        <f t="shared" si="88"/>
        <v>0</v>
      </c>
      <c r="B255" s="5">
        <f t="shared" si="89"/>
        <v>0</v>
      </c>
      <c r="C255" s="14">
        <f t="shared" si="85"/>
        <v>23</v>
      </c>
      <c r="F255" s="241">
        <f>VLOOKUP(C255,Blad1!$A:$G,7,0)</f>
        <v>110</v>
      </c>
      <c r="I255" s="54"/>
      <c r="K255" s="1">
        <f>IF(C$4=0,0,(SUM(D$8:D255)/C$4))</f>
        <v>0</v>
      </c>
      <c r="N255" s="1" t="str">
        <f t="shared" si="72"/>
        <v xml:space="preserve"> </v>
      </c>
      <c r="P255" s="3" t="str">
        <f>IF(O255="Plus",$K255,IF(O255="Basis",$K255-SUM(P$8:P254),IF(O255="Breedte",$K255-SUM(P$8:P254),IF(O254="Breedte",1-SUM(P$8:P254)," "))))</f>
        <v xml:space="preserve"> </v>
      </c>
      <c r="Q255" s="57" t="str">
        <f t="shared" si="87"/>
        <v/>
      </c>
      <c r="R255" s="57"/>
      <c r="S255" s="12">
        <f t="shared" si="73"/>
        <v>23</v>
      </c>
      <c r="T255" s="18">
        <f t="shared" si="74"/>
        <v>0</v>
      </c>
      <c r="U255" s="12">
        <f>IF(C$4=0,0,IF(SUM(U$7:U254)=2,0,IF(Y255=U$6,IF(Y255=Y256,IF((Y254-Y255)&lt;=(Y257-Y256),2,0),IF(Y255=Y254,IF((Y253-Y254)&gt;(Y256-Y255),2,0),2)),0)))</f>
        <v>0</v>
      </c>
      <c r="V255" s="12">
        <f>IF(C$4=0,0,IF(SUM(V$7:V254)=1,0,IF(Z255=V$6,IF(Z255=Z256,IF((Z254-Z255)&lt;=(Z257-Z256),1,0),IF(Z255=Z254,IF((Z253-Z254)&gt;(Z256-Z255),1,0),1)),0)))</f>
        <v>0</v>
      </c>
      <c r="W255" s="12">
        <f>IF(C$4=0,0,IF(SUM(W$7:W254)=2,0,IF(AA255=W$6,IF(AA255=AA256,IF((AA254-AA255)&lt;=(AA257-AA256),2,0),IF(AA255=AA254,IF((AA253-AA254)&gt;(AA256-AA255),2,0),2)),0)))</f>
        <v>0</v>
      </c>
      <c r="X255" s="12">
        <f>IF(C$4=0,0,IF(SUM(X$7:X254)=2,0,IF(AB255=X$6,IF(AB255=AB256,IF((AB254-AB255)&lt;=(AB257-AB256),2,0),IF(AB255=AB254,IF((AB253-AB254)&gt;(AB256-AB255),2,0),2)),0)))</f>
        <v>0</v>
      </c>
      <c r="Y255" s="12">
        <f t="shared" si="75"/>
        <v>1</v>
      </c>
      <c r="Z255" s="12">
        <f t="shared" si="76"/>
        <v>1</v>
      </c>
      <c r="AA255" s="12">
        <f t="shared" si="77"/>
        <v>1</v>
      </c>
      <c r="AB255" s="12">
        <f t="shared" si="78"/>
        <v>1</v>
      </c>
      <c r="AD255" s="12">
        <f t="shared" si="79"/>
        <v>23</v>
      </c>
      <c r="AE255" s="18">
        <f t="shared" si="80"/>
        <v>0</v>
      </c>
      <c r="AF255" s="12">
        <f>IF(S$4=0,0,IF(SUM(AF$7:AF254)=2,0,IF(AJ255=AF$6,IF(AJ255=AJ256,IF((AJ254-AJ255)&lt;=(AJ257-AJ256),2,0),IF(AJ255=AJ254,IF((AJ253-AJ254)&gt;(AJ256-AJ255),2,0),2)),0)))</f>
        <v>0</v>
      </c>
      <c r="AG255" s="12">
        <f>IF(C$4=0,0,IF(SUM(AG$7:AG254)=1,0,IF(AK255=AG$6,IF(AK255=AK256,IF((AK254-AK255)&lt;=(AK257-AK256),1,0),IF(AK255=AK254,IF((AK253-AK254)&gt;(AK256-AK255),1,0),1)),0)))</f>
        <v>0</v>
      </c>
      <c r="AH255" s="12">
        <f>IF(C$4=0,0,IF(SUM(AH$7:AH254)=2,0,IF(AL255=AH$6,IF(AL255=AL256,IF((AL254-AL255)&lt;=(AL257-AL256),2,0),IF(AL255=AL254,IF((AL253-AL254)&gt;(AL256-AL255),2,0),2)),0)))</f>
        <v>0</v>
      </c>
      <c r="AI255" s="12">
        <f>IF(S$4=0,0,IF(SUM(AI$7:AI254)=2,0,IF(AM255=AI$6,IF(AM255=AM256,IF((AM254-AM255)&lt;=(AM257-AM256),2,0),IF(AM255=AM254,IF((AM253-AM254)&gt;(AM256-AM255),2,0),2)),0)))</f>
        <v>0</v>
      </c>
      <c r="AJ255" s="12">
        <f t="shared" si="81"/>
        <v>1</v>
      </c>
      <c r="AK255" s="12">
        <f t="shared" si="82"/>
        <v>1</v>
      </c>
      <c r="AL255" s="12">
        <f t="shared" si="83"/>
        <v>1</v>
      </c>
      <c r="AM255" s="12">
        <f t="shared" si="84"/>
        <v>1</v>
      </c>
    </row>
    <row r="256" spans="1:39" ht="12" customHeight="1" x14ac:dyDescent="0.15">
      <c r="A256" s="5">
        <f t="shared" si="88"/>
        <v>0</v>
      </c>
      <c r="B256" s="5">
        <f t="shared" si="89"/>
        <v>0</v>
      </c>
      <c r="C256" s="14">
        <f t="shared" si="85"/>
        <v>22</v>
      </c>
      <c r="F256" s="241">
        <f>VLOOKUP(C256,Blad1!$A:$G,7,0)</f>
        <v>110</v>
      </c>
      <c r="I256" s="54"/>
      <c r="K256" s="1">
        <f>IF(C$4=0,0,(SUM(D$8:D256)/C$4))</f>
        <v>0</v>
      </c>
      <c r="N256" s="1" t="str">
        <f t="shared" si="72"/>
        <v xml:space="preserve"> </v>
      </c>
      <c r="P256" s="3" t="str">
        <f>IF(O256="Plus",$K256,IF(O256="Basis",$K256-SUM(P$8:P255),IF(O256="Breedte",$K256-SUM(P$8:P255),IF(O255="Breedte",1-SUM(P$8:P255)," "))))</f>
        <v xml:space="preserve"> </v>
      </c>
      <c r="Q256" s="57" t="str">
        <f t="shared" si="87"/>
        <v/>
      </c>
      <c r="R256" s="57"/>
      <c r="S256" s="12">
        <f t="shared" si="73"/>
        <v>22</v>
      </c>
      <c r="T256" s="18">
        <f t="shared" si="74"/>
        <v>0</v>
      </c>
      <c r="U256" s="12">
        <f>IF(C$4=0,0,IF(SUM(U$7:U255)=2,0,IF(Y256=U$6,IF(Y256=Y257,IF((Y255-Y256)&lt;=(Y258-Y257),2,0),IF(Y256=Y255,IF((Y254-Y255)&gt;(Y257-Y256),2,0),2)),0)))</f>
        <v>0</v>
      </c>
      <c r="V256" s="12">
        <f>IF(C$4=0,0,IF(SUM(V$7:V255)=1,0,IF(Z256=V$6,IF(Z256=Z257,IF((Z255-Z256)&lt;=(Z258-Z257),1,0),IF(Z256=Z255,IF((Z254-Z255)&gt;(Z257-Z256),1,0),1)),0)))</f>
        <v>0</v>
      </c>
      <c r="W256" s="12">
        <f>IF(C$4=0,0,IF(SUM(W$7:W255)=2,0,IF(AA256=W$6,IF(AA256=AA257,IF((AA255-AA256)&lt;=(AA258-AA257),2,0),IF(AA256=AA255,IF((AA254-AA255)&gt;(AA257-AA256),2,0),2)),0)))</f>
        <v>0</v>
      </c>
      <c r="X256" s="12">
        <f>IF(C$4=0,0,IF(SUM(X$7:X255)=2,0,IF(AB256=X$6,IF(AB256=AB257,IF((AB255-AB256)&lt;=(AB258-AB257),2,0),IF(AB256=AB255,IF((AB254-AB255)&gt;(AB257-AB256),2,0),2)),0)))</f>
        <v>0</v>
      </c>
      <c r="Y256" s="12">
        <f t="shared" si="75"/>
        <v>1</v>
      </c>
      <c r="Z256" s="12">
        <f t="shared" si="76"/>
        <v>1</v>
      </c>
      <c r="AA256" s="12">
        <f t="shared" si="77"/>
        <v>1</v>
      </c>
      <c r="AB256" s="12">
        <f t="shared" si="78"/>
        <v>1</v>
      </c>
      <c r="AD256" s="12">
        <f t="shared" si="79"/>
        <v>22</v>
      </c>
      <c r="AE256" s="18">
        <f t="shared" si="80"/>
        <v>0</v>
      </c>
      <c r="AF256" s="12">
        <f>IF(S$4=0,0,IF(SUM(AF$7:AF255)=2,0,IF(AJ256=AF$6,IF(AJ256=AJ257,IF((AJ255-AJ256)&lt;=(AJ258-AJ257),2,0),IF(AJ256=AJ255,IF((AJ254-AJ255)&gt;(AJ257-AJ256),2,0),2)),0)))</f>
        <v>0</v>
      </c>
      <c r="AG256" s="12">
        <f>IF(C$4=0,0,IF(SUM(AG$7:AG255)=1,0,IF(AK256=AG$6,IF(AK256=AK257,IF((AK255-AK256)&lt;=(AK258-AK257),1,0),IF(AK256=AK255,IF((AK254-AK255)&gt;(AK257-AK256),1,0),1)),0)))</f>
        <v>0</v>
      </c>
      <c r="AH256" s="12">
        <f>IF(C$4=0,0,IF(SUM(AH$7:AH255)=2,0,IF(AL256=AH$6,IF(AL256=AL257,IF((AL255-AL256)&lt;=(AL258-AL257),2,0),IF(AL256=AL255,IF((AL254-AL255)&gt;(AL257-AL256),2,0),2)),0)))</f>
        <v>0</v>
      </c>
      <c r="AI256" s="12">
        <f>IF(S$4=0,0,IF(SUM(AI$7:AI255)=2,0,IF(AM256=AI$6,IF(AM256=AM257,IF((AM255-AM256)&lt;=(AM258-AM257),2,0),IF(AM256=AM255,IF((AM254-AM255)&gt;(AM257-AM256),2,0),2)),0)))</f>
        <v>0</v>
      </c>
      <c r="AJ256" s="12">
        <f t="shared" si="81"/>
        <v>1</v>
      </c>
      <c r="AK256" s="12">
        <f t="shared" si="82"/>
        <v>1</v>
      </c>
      <c r="AL256" s="12">
        <f t="shared" si="83"/>
        <v>1</v>
      </c>
      <c r="AM256" s="12">
        <f t="shared" si="84"/>
        <v>1</v>
      </c>
    </row>
    <row r="257" spans="1:39" ht="12" customHeight="1" x14ac:dyDescent="0.15">
      <c r="A257" s="5">
        <f t="shared" si="88"/>
        <v>0</v>
      </c>
      <c r="B257" s="5">
        <f t="shared" si="89"/>
        <v>0</v>
      </c>
      <c r="C257" s="14">
        <f t="shared" si="85"/>
        <v>21</v>
      </c>
      <c r="F257" s="241">
        <f>VLOOKUP(C257,Blad1!$A:$G,7,0)</f>
        <v>110</v>
      </c>
      <c r="I257" s="54"/>
      <c r="K257" s="1">
        <f>IF(C$4=0,0,(SUM(D$8:D257)/C$4))</f>
        <v>0</v>
      </c>
      <c r="N257" s="1" t="str">
        <f t="shared" si="72"/>
        <v xml:space="preserve"> </v>
      </c>
      <c r="P257" s="3" t="str">
        <f>IF(O257="Plus",$K257,IF(O257="Basis",$K257-SUM(P$8:P256),IF(O257="Breedte",$K257-SUM(P$8:P256),IF(O256="Breedte",1-SUM(P$8:P256)," "))))</f>
        <v xml:space="preserve"> </v>
      </c>
      <c r="Q257" s="57" t="str">
        <f t="shared" si="87"/>
        <v/>
      </c>
      <c r="R257" s="57"/>
      <c r="S257" s="12">
        <f t="shared" si="73"/>
        <v>21</v>
      </c>
      <c r="T257" s="18">
        <f t="shared" si="74"/>
        <v>0</v>
      </c>
      <c r="U257" s="12">
        <f>IF(C$4=0,0,IF(SUM(U$7:U256)=2,0,IF(Y257=U$6,IF(Y257=Y258,IF((Y256-Y257)&lt;=(Y259-Y258),2,0),IF(Y257=Y256,IF((Y255-Y256)&gt;(Y258-Y257),2,0),2)),0)))</f>
        <v>0</v>
      </c>
      <c r="V257" s="12">
        <f>IF(C$4=0,0,IF(SUM(V$7:V256)=1,0,IF(Z257=V$6,IF(Z257=Z258,IF((Z256-Z257)&lt;=(Z259-Z258),1,0),IF(Z257=Z256,IF((Z255-Z256)&gt;(Z258-Z257),1,0),1)),0)))</f>
        <v>0</v>
      </c>
      <c r="W257" s="12">
        <f>IF(C$4=0,0,IF(SUM(W$7:W256)=2,0,IF(AA257=W$6,IF(AA257=AA258,IF((AA256-AA257)&lt;=(AA259-AA258),2,0),IF(AA257=AA256,IF((AA255-AA256)&gt;(AA258-AA257),2,0),2)),0)))</f>
        <v>0</v>
      </c>
      <c r="X257" s="12">
        <f>IF(C$4=0,0,IF(SUM(X$7:X256)=2,0,IF(AB257=X$6,IF(AB257=AB258,IF((AB256-AB257)&lt;=(AB259-AB258),2,0),IF(AB257=AB256,IF((AB255-AB256)&gt;(AB258-AB257),2,0),2)),0)))</f>
        <v>0</v>
      </c>
      <c r="Y257" s="12">
        <f t="shared" si="75"/>
        <v>1</v>
      </c>
      <c r="Z257" s="12">
        <f t="shared" si="76"/>
        <v>1</v>
      </c>
      <c r="AA257" s="12">
        <f t="shared" si="77"/>
        <v>1</v>
      </c>
      <c r="AB257" s="12">
        <f t="shared" si="78"/>
        <v>1</v>
      </c>
      <c r="AD257" s="12">
        <f t="shared" si="79"/>
        <v>21</v>
      </c>
      <c r="AE257" s="18">
        <f t="shared" si="80"/>
        <v>0</v>
      </c>
      <c r="AF257" s="12">
        <f>IF(S$4=0,0,IF(SUM(AF$7:AF256)=2,0,IF(AJ257=AF$6,IF(AJ257=AJ258,IF((AJ256-AJ257)&lt;=(AJ259-AJ258),2,0),IF(AJ257=AJ256,IF((AJ255-AJ256)&gt;(AJ258-AJ257),2,0),2)),0)))</f>
        <v>0</v>
      </c>
      <c r="AG257" s="12">
        <f>IF(C$4=0,0,IF(SUM(AG$7:AG256)=1,0,IF(AK257=AG$6,IF(AK257=AK258,IF((AK256-AK257)&lt;=(AK259-AK258),1,0),IF(AK257=AK256,IF((AK255-AK256)&gt;(AK258-AK257),1,0),1)),0)))</f>
        <v>0</v>
      </c>
      <c r="AH257" s="12">
        <f>IF(C$4=0,0,IF(SUM(AH$7:AH256)=2,0,IF(AL257=AH$6,IF(AL257=AL258,IF((AL256-AL257)&lt;=(AL259-AL258),2,0),IF(AL257=AL256,IF((AL255-AL256)&gt;(AL258-AL257),2,0),2)),0)))</f>
        <v>0</v>
      </c>
      <c r="AI257" s="12">
        <f>IF(S$4=0,0,IF(SUM(AI$7:AI256)=2,0,IF(AM257=AI$6,IF(AM257=AM258,IF((AM256-AM257)&lt;=(AM259-AM258),2,0),IF(AM257=AM256,IF((AM255-AM256)&gt;(AM258-AM257),2,0),2)),0)))</f>
        <v>0</v>
      </c>
      <c r="AJ257" s="12">
        <f t="shared" si="81"/>
        <v>1</v>
      </c>
      <c r="AK257" s="12">
        <f t="shared" si="82"/>
        <v>1</v>
      </c>
      <c r="AL257" s="12">
        <f t="shared" si="83"/>
        <v>1</v>
      </c>
      <c r="AM257" s="12">
        <f t="shared" si="84"/>
        <v>1</v>
      </c>
    </row>
    <row r="258" spans="1:39" ht="12" customHeight="1" x14ac:dyDescent="0.15">
      <c r="A258" s="5">
        <f t="shared" si="88"/>
        <v>0</v>
      </c>
      <c r="B258" s="5">
        <f t="shared" si="89"/>
        <v>0</v>
      </c>
      <c r="C258" s="14">
        <f t="shared" si="85"/>
        <v>20</v>
      </c>
      <c r="F258" s="241">
        <f>VLOOKUP(C258,Blad1!$A:$G,7,0)</f>
        <v>110</v>
      </c>
      <c r="I258" s="54"/>
      <c r="K258" s="1">
        <f>IF(C$4=0,0,(SUM(D$8:D258)/C$4))</f>
        <v>0</v>
      </c>
      <c r="N258" s="1" t="str">
        <f t="shared" si="72"/>
        <v xml:space="preserve"> </v>
      </c>
      <c r="P258" s="3" t="str">
        <f>IF(O258="Plus",$K258,IF(O258="Basis",$K258-SUM(P$8:P257),IF(O258="Breedte",$K258-SUM(P$8:P257),IF(O257="Breedte",1-SUM(P$8:P257)," "))))</f>
        <v xml:space="preserve"> </v>
      </c>
      <c r="Q258" s="57" t="str">
        <f t="shared" si="87"/>
        <v/>
      </c>
      <c r="R258" s="57"/>
      <c r="S258" s="12">
        <f t="shared" si="73"/>
        <v>20</v>
      </c>
      <c r="T258" s="18">
        <f t="shared" si="74"/>
        <v>0</v>
      </c>
      <c r="U258" s="12">
        <f>IF(C$4=0,0,IF(SUM(U$7:U257)=2,0,IF(Y258=U$6,IF(Y258=Y259,IF((Y257-Y258)&lt;=(Y260-Y259),2,0),IF(Y258=Y257,IF((Y256-Y257)&gt;(Y259-Y258),2,0),2)),0)))</f>
        <v>0</v>
      </c>
      <c r="V258" s="12">
        <f>IF(C$4=0,0,IF(SUM(V$7:V257)=1,0,IF(Z258=V$6,IF(Z258=Z259,IF((Z257-Z258)&lt;=(Z260-Z259),1,0),IF(Z258=Z257,IF((Z256-Z257)&gt;(Z259-Z258),1,0),1)),0)))</f>
        <v>0</v>
      </c>
      <c r="W258" s="12">
        <f>IF(C$4=0,0,IF(SUM(W$7:W257)=2,0,IF(AA258=W$6,IF(AA258=AA259,IF((AA257-AA258)&lt;=(AA260-AA259),2,0),IF(AA258=AA257,IF((AA256-AA257)&gt;(AA259-AA258),2,0),2)),0)))</f>
        <v>0</v>
      </c>
      <c r="X258" s="12">
        <f>IF(C$4=0,0,IF(SUM(X$7:X257)=2,0,IF(AB258=X$6,IF(AB258=AB259,IF((AB257-AB258)&lt;=(AB260-AB259),2,0),IF(AB258=AB257,IF((AB256-AB257)&gt;(AB259-AB258),2,0),2)),0)))</f>
        <v>0</v>
      </c>
      <c r="Y258" s="12">
        <f t="shared" si="75"/>
        <v>1</v>
      </c>
      <c r="Z258" s="12">
        <f t="shared" si="76"/>
        <v>1</v>
      </c>
      <c r="AA258" s="12">
        <f t="shared" si="77"/>
        <v>1</v>
      </c>
      <c r="AB258" s="12">
        <f t="shared" si="78"/>
        <v>1</v>
      </c>
      <c r="AD258" s="12">
        <f t="shared" si="79"/>
        <v>20</v>
      </c>
      <c r="AE258" s="18">
        <f t="shared" si="80"/>
        <v>0</v>
      </c>
      <c r="AF258" s="12">
        <f>IF(S$4=0,0,IF(SUM(AF$7:AF257)=2,0,IF(AJ258=AF$6,IF(AJ258=AJ259,IF((AJ257-AJ258)&lt;=(AJ260-AJ259),2,0),IF(AJ258=AJ257,IF((AJ256-AJ257)&gt;(AJ259-AJ258),2,0),2)),0)))</f>
        <v>0</v>
      </c>
      <c r="AG258" s="12">
        <f>IF(C$4=0,0,IF(SUM(AG$7:AG257)=1,0,IF(AK258=AG$6,IF(AK258=AK259,IF((AK257-AK258)&lt;=(AK260-AK259),1,0),IF(AK258=AK257,IF((AK256-AK257)&gt;(AK259-AK258),1,0),1)),0)))</f>
        <v>0</v>
      </c>
      <c r="AH258" s="12">
        <f>IF(C$4=0,0,IF(SUM(AH$7:AH257)=2,0,IF(AL258=AH$6,IF(AL258=AL259,IF((AL257-AL258)&lt;=(AL260-AL259),2,0),IF(AL258=AL257,IF((AL256-AL257)&gt;(AL259-AL258),2,0),2)),0)))</f>
        <v>0</v>
      </c>
      <c r="AI258" s="12">
        <f>IF(S$4=0,0,IF(SUM(AI$7:AI257)=2,0,IF(AM258=AI$6,IF(AM258=AM259,IF((AM257-AM258)&lt;=(AM260-AM259),2,0),IF(AM258=AM257,IF((AM256-AM257)&gt;(AM259-AM258),2,0),2)),0)))</f>
        <v>0</v>
      </c>
      <c r="AJ258" s="12">
        <f t="shared" si="81"/>
        <v>1</v>
      </c>
      <c r="AK258" s="12">
        <f t="shared" si="82"/>
        <v>1</v>
      </c>
      <c r="AL258" s="12">
        <f t="shared" si="83"/>
        <v>1</v>
      </c>
      <c r="AM258" s="12">
        <f t="shared" si="84"/>
        <v>1</v>
      </c>
    </row>
    <row r="259" spans="1:39" ht="12" customHeight="1" x14ac:dyDescent="0.15">
      <c r="A259" s="5">
        <f t="shared" si="88"/>
        <v>0</v>
      </c>
      <c r="B259" s="5">
        <f t="shared" si="89"/>
        <v>0</v>
      </c>
      <c r="C259" s="14">
        <f t="shared" si="85"/>
        <v>19</v>
      </c>
      <c r="F259" s="241">
        <f>VLOOKUP(C259,Blad1!$A:$G,7,0)</f>
        <v>110</v>
      </c>
      <c r="I259" s="54"/>
      <c r="K259" s="1">
        <f>IF(C$4=0,0,(SUM(D$8:D259)/C$4))</f>
        <v>0</v>
      </c>
      <c r="N259" s="1" t="str">
        <f t="shared" si="72"/>
        <v xml:space="preserve"> </v>
      </c>
      <c r="P259" s="3" t="str">
        <f>IF(O259="Plus",$K259,IF(O259="Basis",$K259-SUM(P$8:P258),IF(O259="Breedte",$K259-SUM(P$8:P258),IF(O258="Breedte",1-SUM(P$8:P258)," "))))</f>
        <v xml:space="preserve"> </v>
      </c>
      <c r="Q259" s="57" t="str">
        <f t="shared" si="87"/>
        <v/>
      </c>
      <c r="R259" s="57"/>
      <c r="S259" s="12">
        <f t="shared" si="73"/>
        <v>19</v>
      </c>
      <c r="T259" s="18">
        <f t="shared" si="74"/>
        <v>0</v>
      </c>
      <c r="U259" s="12">
        <f>IF(C$4=0,0,IF(SUM(U$7:U258)=2,0,IF(Y259=U$6,IF(Y259=Y260,IF((Y258-Y259)&lt;=(Y261-Y260),2,0),IF(Y259=Y258,IF((Y257-Y258)&gt;(Y260-Y259),2,0),2)),0)))</f>
        <v>0</v>
      </c>
      <c r="V259" s="12">
        <f>IF(C$4=0,0,IF(SUM(V$7:V258)=1,0,IF(Z259=V$6,IF(Z259=Z260,IF((Z258-Z259)&lt;=(Z261-Z260),1,0),IF(Z259=Z258,IF((Z257-Z258)&gt;(Z260-Z259),1,0),1)),0)))</f>
        <v>0</v>
      </c>
      <c r="W259" s="12">
        <f>IF(C$4=0,0,IF(SUM(W$7:W258)=2,0,IF(AA259=W$6,IF(AA259=AA260,IF((AA258-AA259)&lt;=(AA261-AA260),2,0),IF(AA259=AA258,IF((AA257-AA258)&gt;(AA260-AA259),2,0),2)),0)))</f>
        <v>0</v>
      </c>
      <c r="X259" s="12">
        <f>IF(C$4=0,0,IF(SUM(X$7:X258)=2,0,IF(AB259=X$6,IF(AB259=AB260,IF((AB258-AB259)&lt;=(AB261-AB260),2,0),IF(AB259=AB258,IF((AB257-AB258)&gt;(AB260-AB259),2,0),2)),0)))</f>
        <v>0</v>
      </c>
      <c r="Y259" s="12">
        <f t="shared" si="75"/>
        <v>1</v>
      </c>
      <c r="Z259" s="12">
        <f t="shared" si="76"/>
        <v>1</v>
      </c>
      <c r="AA259" s="12">
        <f t="shared" si="77"/>
        <v>1</v>
      </c>
      <c r="AB259" s="12">
        <f t="shared" si="78"/>
        <v>1</v>
      </c>
      <c r="AD259" s="12">
        <f t="shared" si="79"/>
        <v>19</v>
      </c>
      <c r="AE259" s="18">
        <f t="shared" si="80"/>
        <v>0</v>
      </c>
      <c r="AF259" s="12">
        <f>IF(S$4=0,0,IF(SUM(AF$7:AF258)=2,0,IF(AJ259=AF$6,IF(AJ259=AJ260,IF((AJ258-AJ259)&lt;=(AJ261-AJ260),2,0),IF(AJ259=AJ258,IF((AJ257-AJ258)&gt;(AJ260-AJ259),2,0),2)),0)))</f>
        <v>0</v>
      </c>
      <c r="AG259" s="12">
        <f>IF(C$4=0,0,IF(SUM(AG$7:AG258)=1,0,IF(AK259=AG$6,IF(AK259=AK260,IF((AK258-AK259)&lt;=(AK261-AK260),1,0),IF(AK259=AK258,IF((AK257-AK258)&gt;(AK260-AK259),1,0),1)),0)))</f>
        <v>0</v>
      </c>
      <c r="AH259" s="12">
        <f>IF(C$4=0,0,IF(SUM(AH$7:AH258)=2,0,IF(AL259=AH$6,IF(AL259=AL260,IF((AL258-AL259)&lt;=(AL261-AL260),2,0),IF(AL259=AL258,IF((AL257-AL258)&gt;(AL260-AL259),2,0),2)),0)))</f>
        <v>0</v>
      </c>
      <c r="AI259" s="12">
        <f>IF(S$4=0,0,IF(SUM(AI$7:AI258)=2,0,IF(AM259=AI$6,IF(AM259=AM260,IF((AM258-AM259)&lt;=(AM261-AM260),2,0),IF(AM259=AM258,IF((AM257-AM258)&gt;(AM260-AM259),2,0),2)),0)))</f>
        <v>0</v>
      </c>
      <c r="AJ259" s="12">
        <f t="shared" si="81"/>
        <v>1</v>
      </c>
      <c r="AK259" s="12">
        <f t="shared" si="82"/>
        <v>1</v>
      </c>
      <c r="AL259" s="12">
        <f t="shared" si="83"/>
        <v>1</v>
      </c>
      <c r="AM259" s="12">
        <f t="shared" si="84"/>
        <v>1</v>
      </c>
    </row>
    <row r="260" spans="1:39" ht="12" customHeight="1" x14ac:dyDescent="0.15">
      <c r="A260" s="5">
        <f t="shared" si="88"/>
        <v>0</v>
      </c>
      <c r="B260" s="5">
        <f t="shared" si="89"/>
        <v>0</v>
      </c>
      <c r="C260" s="14">
        <f t="shared" si="85"/>
        <v>18</v>
      </c>
      <c r="F260" s="241">
        <f>VLOOKUP(C260,Blad1!$A:$G,7,0)</f>
        <v>110</v>
      </c>
      <c r="I260" s="54"/>
      <c r="K260" s="1">
        <f>IF(C$4=0,0,(SUM(D$8:D260)/C$4))</f>
        <v>0</v>
      </c>
      <c r="N260" s="1" t="str">
        <f t="shared" si="72"/>
        <v xml:space="preserve"> </v>
      </c>
      <c r="P260" s="3" t="str">
        <f>IF(O260="Plus",$K260,IF(O260="Basis",$K260-SUM(P$8:P259),IF(O260="Breedte",$K260-SUM(P$8:P259),IF(O259="Breedte",1-SUM(P$8:P259)," "))))</f>
        <v xml:space="preserve"> </v>
      </c>
      <c r="Q260" s="57" t="str">
        <f t="shared" si="87"/>
        <v/>
      </c>
      <c r="R260" s="57"/>
      <c r="S260" s="12">
        <f t="shared" si="73"/>
        <v>18</v>
      </c>
      <c r="T260" s="18">
        <f t="shared" si="74"/>
        <v>0</v>
      </c>
      <c r="U260" s="12">
        <f>IF(C$4=0,0,IF(SUM(U$7:U259)=2,0,IF(Y260=U$6,IF(Y260=Y261,IF((Y259-Y260)&lt;=(Y262-Y261),2,0),IF(Y260=Y259,IF((Y258-Y259)&gt;(Y261-Y260),2,0),2)),0)))</f>
        <v>0</v>
      </c>
      <c r="V260" s="12">
        <f>IF(C$4=0,0,IF(SUM(V$7:V259)=1,0,IF(Z260=V$6,IF(Z260=Z261,IF((Z259-Z260)&lt;=(Z262-Z261),1,0),IF(Z260=Z259,IF((Z258-Z259)&gt;(Z261-Z260),1,0),1)),0)))</f>
        <v>0</v>
      </c>
      <c r="W260" s="12">
        <f>IF(C$4=0,0,IF(SUM(W$7:W259)=2,0,IF(AA260=W$6,IF(AA260=AA261,IF((AA259-AA260)&lt;=(AA262-AA261),2,0),IF(AA260=AA259,IF((AA258-AA259)&gt;(AA261-AA260),2,0),2)),0)))</f>
        <v>0</v>
      </c>
      <c r="X260" s="12">
        <f>IF(C$4=0,0,IF(SUM(X$7:X259)=2,0,IF(AB260=X$6,IF(AB260=AB261,IF((AB259-AB260)&lt;=(AB262-AB261),2,0),IF(AB260=AB259,IF((AB258-AB259)&gt;(AB261-AB260),2,0),2)),0)))</f>
        <v>0</v>
      </c>
      <c r="Y260" s="12">
        <f t="shared" si="75"/>
        <v>1</v>
      </c>
      <c r="Z260" s="12">
        <f t="shared" si="76"/>
        <v>1</v>
      </c>
      <c r="AA260" s="12">
        <f t="shared" si="77"/>
        <v>1</v>
      </c>
      <c r="AB260" s="12">
        <f t="shared" si="78"/>
        <v>1</v>
      </c>
      <c r="AD260" s="12">
        <f t="shared" si="79"/>
        <v>18</v>
      </c>
      <c r="AE260" s="18">
        <f t="shared" si="80"/>
        <v>0</v>
      </c>
      <c r="AF260" s="12">
        <f>IF(S$4=0,0,IF(SUM(AF$7:AF259)=2,0,IF(AJ260=AF$6,IF(AJ260=AJ261,IF((AJ259-AJ260)&lt;=(AJ262-AJ261),2,0),IF(AJ260=AJ259,IF((AJ258-AJ259)&gt;(AJ261-AJ260),2,0),2)),0)))</f>
        <v>0</v>
      </c>
      <c r="AG260" s="12">
        <f>IF(C$4=0,0,IF(SUM(AG$7:AG259)=1,0,IF(AK260=AG$6,IF(AK260=AK261,IF((AK259-AK260)&lt;=(AK262-AK261),1,0),IF(AK260=AK259,IF((AK258-AK259)&gt;(AK261-AK260),1,0),1)),0)))</f>
        <v>0</v>
      </c>
      <c r="AH260" s="12">
        <f>IF(C$4=0,0,IF(SUM(AH$7:AH259)=2,0,IF(AL260=AH$6,IF(AL260=AL261,IF((AL259-AL260)&lt;=(AL262-AL261),2,0),IF(AL260=AL259,IF((AL258-AL259)&gt;(AL261-AL260),2,0),2)),0)))</f>
        <v>0</v>
      </c>
      <c r="AI260" s="12">
        <f>IF(S$4=0,0,IF(SUM(AI$7:AI259)=2,0,IF(AM260=AI$6,IF(AM260=AM261,IF((AM259-AM260)&lt;=(AM262-AM261),2,0),IF(AM260=AM259,IF((AM258-AM259)&gt;(AM261-AM260),2,0),2)),0)))</f>
        <v>0</v>
      </c>
      <c r="AJ260" s="12">
        <f t="shared" si="81"/>
        <v>1</v>
      </c>
      <c r="AK260" s="12">
        <f t="shared" si="82"/>
        <v>1</v>
      </c>
      <c r="AL260" s="12">
        <f t="shared" si="83"/>
        <v>1</v>
      </c>
      <c r="AM260" s="12">
        <f t="shared" si="84"/>
        <v>1</v>
      </c>
    </row>
    <row r="261" spans="1:39" ht="12" customHeight="1" x14ac:dyDescent="0.15">
      <c r="A261" s="5">
        <f t="shared" si="88"/>
        <v>0</v>
      </c>
      <c r="B261" s="5">
        <f t="shared" si="89"/>
        <v>0</v>
      </c>
      <c r="C261" s="14">
        <f t="shared" si="85"/>
        <v>17</v>
      </c>
      <c r="F261" s="241">
        <f>VLOOKUP(C261,Blad1!$A:$G,7,0)</f>
        <v>110</v>
      </c>
      <c r="I261" s="54"/>
      <c r="K261" s="1">
        <f>IF(C$4=0,0,(SUM(D$8:D261)/C$4))</f>
        <v>0</v>
      </c>
      <c r="N261" s="1" t="str">
        <f t="shared" si="72"/>
        <v xml:space="preserve"> </v>
      </c>
      <c r="P261" s="3" t="str">
        <f>IF(O261="Plus",$K261,IF(O261="Basis",$K261-SUM(P$8:P260),IF(O261="Breedte",$K261-SUM(P$8:P260),IF(O260="Breedte",1-SUM(P$8:P260)," "))))</f>
        <v xml:space="preserve"> </v>
      </c>
      <c r="Q261" s="57" t="str">
        <f t="shared" si="87"/>
        <v/>
      </c>
      <c r="R261" s="57"/>
      <c r="S261" s="12">
        <f t="shared" si="73"/>
        <v>17</v>
      </c>
      <c r="T261" s="18">
        <f t="shared" si="74"/>
        <v>0</v>
      </c>
      <c r="U261" s="12">
        <f>IF(C$4=0,0,IF(SUM(U$7:U260)=2,0,IF(Y261=U$6,IF(Y261=Y262,IF((Y260-Y261)&lt;=(Y263-Y262),2,0),IF(Y261=Y260,IF((Y259-Y260)&gt;(Y262-Y261),2,0),2)),0)))</f>
        <v>0</v>
      </c>
      <c r="V261" s="12">
        <f>IF(C$4=0,0,IF(SUM(V$7:V260)=1,0,IF(Z261=V$6,IF(Z261=Z262,IF((Z260-Z261)&lt;=(Z263-Z262),1,0),IF(Z261=Z260,IF((Z259-Z260)&gt;(Z262-Z261),1,0),1)),0)))</f>
        <v>0</v>
      </c>
      <c r="W261" s="12">
        <f>IF(C$4=0,0,IF(SUM(W$7:W260)=2,0,IF(AA261=W$6,IF(AA261=AA262,IF((AA260-AA261)&lt;=(AA263-AA262),2,0),IF(AA261=AA260,IF((AA259-AA260)&gt;(AA262-AA261),2,0),2)),0)))</f>
        <v>0</v>
      </c>
      <c r="X261" s="12">
        <f>IF(C$4=0,0,IF(SUM(X$7:X260)=2,0,IF(AB261=X$6,IF(AB261=AB262,IF((AB260-AB261)&lt;=(AB263-AB262),2,0),IF(AB261=AB260,IF((AB259-AB260)&gt;(AB262-AB261),2,0),2)),0)))</f>
        <v>0</v>
      </c>
      <c r="Y261" s="12">
        <f t="shared" si="75"/>
        <v>1</v>
      </c>
      <c r="Z261" s="12">
        <f t="shared" si="76"/>
        <v>1</v>
      </c>
      <c r="AA261" s="12">
        <f t="shared" si="77"/>
        <v>1</v>
      </c>
      <c r="AB261" s="12">
        <f t="shared" si="78"/>
        <v>1</v>
      </c>
      <c r="AD261" s="12">
        <f t="shared" si="79"/>
        <v>17</v>
      </c>
      <c r="AE261" s="18">
        <f t="shared" si="80"/>
        <v>0</v>
      </c>
      <c r="AF261" s="12">
        <f>IF(S$4=0,0,IF(SUM(AF$7:AF260)=2,0,IF(AJ261=AF$6,IF(AJ261=AJ262,IF((AJ260-AJ261)&lt;=(AJ263-AJ262),2,0),IF(AJ261=AJ260,IF((AJ259-AJ260)&gt;(AJ262-AJ261),2,0),2)),0)))</f>
        <v>0</v>
      </c>
      <c r="AG261" s="12">
        <f>IF(C$4=0,0,IF(SUM(AG$7:AG260)=1,0,IF(AK261=AG$6,IF(AK261=AK262,IF((AK260-AK261)&lt;=(AK263-AK262),1,0),IF(AK261=AK260,IF((AK259-AK260)&gt;(AK262-AK261),1,0),1)),0)))</f>
        <v>0</v>
      </c>
      <c r="AH261" s="12">
        <f>IF(C$4=0,0,IF(SUM(AH$7:AH260)=2,0,IF(AL261=AH$6,IF(AL261=AL262,IF((AL260-AL261)&lt;=(AL263-AL262),2,0),IF(AL261=AL260,IF((AL259-AL260)&gt;(AL262-AL261),2,0),2)),0)))</f>
        <v>0</v>
      </c>
      <c r="AI261" s="12">
        <f>IF(S$4=0,0,IF(SUM(AI$7:AI260)=2,0,IF(AM261=AI$6,IF(AM261=AM262,IF((AM260-AM261)&lt;=(AM263-AM262),2,0),IF(AM261=AM260,IF((AM259-AM260)&gt;(AM262-AM261),2,0),2)),0)))</f>
        <v>0</v>
      </c>
      <c r="AJ261" s="12">
        <f t="shared" si="81"/>
        <v>1</v>
      </c>
      <c r="AK261" s="12">
        <f t="shared" si="82"/>
        <v>1</v>
      </c>
      <c r="AL261" s="12">
        <f t="shared" si="83"/>
        <v>1</v>
      </c>
      <c r="AM261" s="12">
        <f t="shared" si="84"/>
        <v>1</v>
      </c>
    </row>
    <row r="262" spans="1:39" ht="12" customHeight="1" x14ac:dyDescent="0.15">
      <c r="A262" s="5">
        <f t="shared" si="88"/>
        <v>0</v>
      </c>
      <c r="B262" s="5">
        <f t="shared" si="89"/>
        <v>0</v>
      </c>
      <c r="C262" s="14">
        <f t="shared" si="85"/>
        <v>16</v>
      </c>
      <c r="F262" s="241">
        <f>VLOOKUP(C262,Blad1!$A:$G,7,0)</f>
        <v>110</v>
      </c>
      <c r="I262" s="54"/>
      <c r="K262" s="1">
        <f>IF(C$4=0,0,(SUM(D$8:D262)/C$4))</f>
        <v>0</v>
      </c>
      <c r="N262" s="1" t="str">
        <f t="shared" si="72"/>
        <v xml:space="preserve"> </v>
      </c>
      <c r="P262" s="3" t="str">
        <f>IF(O262="Plus",$K262,IF(O262="Basis",$K262-SUM(P$8:P261),IF(O262="Breedte",$K262-SUM(P$8:P261),IF(O261="Breedte",1-SUM(P$8:P261)," "))))</f>
        <v xml:space="preserve"> </v>
      </c>
      <c r="Q262" s="57" t="str">
        <f t="shared" si="87"/>
        <v/>
      </c>
      <c r="R262" s="57"/>
      <c r="S262" s="12">
        <f t="shared" si="73"/>
        <v>16</v>
      </c>
      <c r="T262" s="18">
        <f t="shared" si="74"/>
        <v>0</v>
      </c>
      <c r="U262" s="12">
        <f>IF(C$4=0,0,IF(SUM(U$7:U261)=2,0,IF(Y262=U$6,IF(Y262=Y263,IF((Y261-Y262)&lt;=(Y264-Y263),2,0),IF(Y262=Y261,IF((Y260-Y261)&gt;(Y263-Y262),2,0),2)),0)))</f>
        <v>0</v>
      </c>
      <c r="V262" s="12">
        <f>IF(C$4=0,0,IF(SUM(V$7:V261)=1,0,IF(Z262=V$6,IF(Z262=Z263,IF((Z261-Z262)&lt;=(Z264-Z263),1,0),IF(Z262=Z261,IF((Z260-Z261)&gt;(Z263-Z262),1,0),1)),0)))</f>
        <v>0</v>
      </c>
      <c r="W262" s="12">
        <f>IF(C$4=0,0,IF(SUM(W$7:W261)=2,0,IF(AA262=W$6,IF(AA262=AA263,IF((AA261-AA262)&lt;=(AA264-AA263),2,0),IF(AA262=AA261,IF((AA260-AA261)&gt;(AA263-AA262),2,0),2)),0)))</f>
        <v>0</v>
      </c>
      <c r="X262" s="12">
        <f>IF(C$4=0,0,IF(SUM(X$7:X261)=2,0,IF(AB262=X$6,IF(AB262=AB263,IF((AB261-AB262)&lt;=(AB264-AB263),2,0),IF(AB262=AB261,IF((AB260-AB261)&gt;(AB263-AB262),2,0),2)),0)))</f>
        <v>0</v>
      </c>
      <c r="Y262" s="12">
        <f t="shared" si="75"/>
        <v>1</v>
      </c>
      <c r="Z262" s="12">
        <f t="shared" si="76"/>
        <v>1</v>
      </c>
      <c r="AA262" s="12">
        <f t="shared" si="77"/>
        <v>1</v>
      </c>
      <c r="AB262" s="12">
        <f t="shared" si="78"/>
        <v>1</v>
      </c>
      <c r="AD262" s="12">
        <f t="shared" si="79"/>
        <v>16</v>
      </c>
      <c r="AE262" s="18">
        <f t="shared" si="80"/>
        <v>0</v>
      </c>
      <c r="AF262" s="12">
        <f>IF(S$4=0,0,IF(SUM(AF$7:AF261)=2,0,IF(AJ262=AF$6,IF(AJ262=AJ263,IF((AJ261-AJ262)&lt;=(AJ264-AJ263),2,0),IF(AJ262=AJ261,IF((AJ260-AJ261)&gt;(AJ263-AJ262),2,0),2)),0)))</f>
        <v>0</v>
      </c>
      <c r="AG262" s="12">
        <f>IF(C$4=0,0,IF(SUM(AG$7:AG261)=1,0,IF(AK262=AG$6,IF(AK262=AK263,IF((AK261-AK262)&lt;=(AK264-AK263),1,0),IF(AK262=AK261,IF((AK260-AK261)&gt;(AK263-AK262),1,0),1)),0)))</f>
        <v>0</v>
      </c>
      <c r="AH262" s="12">
        <f>IF(C$4=0,0,IF(SUM(AH$7:AH261)=2,0,IF(AL262=AH$6,IF(AL262=AL263,IF((AL261-AL262)&lt;=(AL264-AL263),2,0),IF(AL262=AL261,IF((AL260-AL261)&gt;(AL263-AL262),2,0),2)),0)))</f>
        <v>0</v>
      </c>
      <c r="AI262" s="12">
        <f>IF(S$4=0,0,IF(SUM(AI$7:AI261)=2,0,IF(AM262=AI$6,IF(AM262=AM263,IF((AM261-AM262)&lt;=(AM264-AM263),2,0),IF(AM262=AM261,IF((AM260-AM261)&gt;(AM263-AM262),2,0),2)),0)))</f>
        <v>0</v>
      </c>
      <c r="AJ262" s="12">
        <f t="shared" si="81"/>
        <v>1</v>
      </c>
      <c r="AK262" s="12">
        <f t="shared" si="82"/>
        <v>1</v>
      </c>
      <c r="AL262" s="12">
        <f t="shared" si="83"/>
        <v>1</v>
      </c>
      <c r="AM262" s="12">
        <f t="shared" si="84"/>
        <v>1</v>
      </c>
    </row>
    <row r="263" spans="1:39" ht="12" customHeight="1" x14ac:dyDescent="0.15">
      <c r="A263" s="5">
        <f t="shared" si="88"/>
        <v>0</v>
      </c>
      <c r="B263" s="5">
        <f t="shared" si="89"/>
        <v>0</v>
      </c>
      <c r="C263" s="14">
        <f t="shared" si="85"/>
        <v>15</v>
      </c>
      <c r="F263" s="241">
        <f>VLOOKUP(C263,Blad1!$A:$G,7,0)</f>
        <v>110</v>
      </c>
      <c r="I263" s="54"/>
      <c r="K263" s="1">
        <f>IF(C$4=0,0,(SUM(D$8:D263)/C$4))</f>
        <v>0</v>
      </c>
      <c r="N263" s="1" t="str">
        <f t="shared" si="72"/>
        <v xml:space="preserve"> </v>
      </c>
      <c r="P263" s="3" t="str">
        <f>IF(O263="Plus",$K263,IF(O263="Basis",$K263-SUM(P$8:P262),IF(O263="Breedte",$K263-SUM(P$8:P262),IF(O262="Breedte",1-SUM(P$8:P262)," "))))</f>
        <v xml:space="preserve"> </v>
      </c>
      <c r="Q263" s="57" t="str">
        <f t="shared" si="87"/>
        <v/>
      </c>
      <c r="R263" s="57"/>
      <c r="S263" s="12">
        <f t="shared" si="73"/>
        <v>15</v>
      </c>
      <c r="T263" s="18">
        <f t="shared" si="74"/>
        <v>0</v>
      </c>
      <c r="U263" s="12">
        <f>IF(C$4=0,0,IF(SUM(U$7:U262)=2,0,IF(Y263=U$6,IF(Y263=Y264,IF((Y262-Y263)&lt;=(Y265-Y264),2,0),IF(Y263=Y262,IF((Y261-Y262)&gt;(Y264-Y263),2,0),2)),0)))</f>
        <v>0</v>
      </c>
      <c r="V263" s="12">
        <f>IF(C$4=0,0,IF(SUM(V$7:V262)=1,0,IF(Z263=V$6,IF(Z263=Z264,IF((Z262-Z263)&lt;=(Z265-Z264),1,0),IF(Z263=Z262,IF((Z261-Z262)&gt;(Z264-Z263),1,0),1)),0)))</f>
        <v>0</v>
      </c>
      <c r="W263" s="12">
        <f>IF(C$4=0,0,IF(SUM(W$7:W262)=2,0,IF(AA263=W$6,IF(AA263=AA264,IF((AA262-AA263)&lt;=(AA265-AA264),2,0),IF(AA263=AA262,IF((AA261-AA262)&gt;(AA264-AA263),2,0),2)),0)))</f>
        <v>0</v>
      </c>
      <c r="X263" s="12">
        <f>IF(C$4=0,0,IF(SUM(X$7:X262)=2,0,IF(AB263=X$6,IF(AB263=AB264,IF((AB262-AB263)&lt;=(AB265-AB264),2,0),IF(AB263=AB262,IF((AB261-AB262)&gt;(AB264-AB263),2,0),2)),0)))</f>
        <v>0</v>
      </c>
      <c r="Y263" s="12">
        <f t="shared" si="75"/>
        <v>1</v>
      </c>
      <c r="Z263" s="12">
        <f t="shared" si="76"/>
        <v>1</v>
      </c>
      <c r="AA263" s="12">
        <f t="shared" si="77"/>
        <v>1</v>
      </c>
      <c r="AB263" s="12">
        <f t="shared" si="78"/>
        <v>1</v>
      </c>
      <c r="AD263" s="12">
        <f t="shared" si="79"/>
        <v>15</v>
      </c>
      <c r="AE263" s="18">
        <f t="shared" si="80"/>
        <v>0</v>
      </c>
      <c r="AF263" s="12">
        <f>IF(S$4=0,0,IF(SUM(AF$7:AF262)=2,0,IF(AJ263=AF$6,IF(AJ263=AJ264,IF((AJ262-AJ263)&lt;=(AJ265-AJ264),2,0),IF(AJ263=AJ262,IF((AJ261-AJ262)&gt;(AJ264-AJ263),2,0),2)),0)))</f>
        <v>0</v>
      </c>
      <c r="AG263" s="12">
        <f>IF(C$4=0,0,IF(SUM(AG$7:AG262)=1,0,IF(AK263=AG$6,IF(AK263=AK264,IF((AK262-AK263)&lt;=(AK265-AK264),1,0),IF(AK263=AK262,IF((AK261-AK262)&gt;(AK264-AK263),1,0),1)),0)))</f>
        <v>0</v>
      </c>
      <c r="AH263" s="12">
        <f>IF(C$4=0,0,IF(SUM(AH$7:AH262)=2,0,IF(AL263=AH$6,IF(AL263=AL264,IF((AL262-AL263)&lt;=(AL265-AL264),2,0),IF(AL263=AL262,IF((AL261-AL262)&gt;(AL264-AL263),2,0),2)),0)))</f>
        <v>0</v>
      </c>
      <c r="AI263" s="12">
        <f>IF(S$4=0,0,IF(SUM(AI$7:AI262)=2,0,IF(AM263=AI$6,IF(AM263=AM264,IF((AM262-AM263)&lt;=(AM265-AM264),2,0),IF(AM263=AM262,IF((AM261-AM262)&gt;(AM264-AM263),2,0),2)),0)))</f>
        <v>0</v>
      </c>
      <c r="AJ263" s="12">
        <f t="shared" si="81"/>
        <v>1</v>
      </c>
      <c r="AK263" s="12">
        <f t="shared" si="82"/>
        <v>1</v>
      </c>
      <c r="AL263" s="12">
        <f t="shared" si="83"/>
        <v>1</v>
      </c>
      <c r="AM263" s="12">
        <f t="shared" si="84"/>
        <v>1</v>
      </c>
    </row>
    <row r="264" spans="1:39" ht="12" customHeight="1" x14ac:dyDescent="0.15">
      <c r="A264" s="5">
        <f t="shared" si="88"/>
        <v>0</v>
      </c>
      <c r="B264" s="5">
        <f t="shared" si="89"/>
        <v>0</v>
      </c>
      <c r="C264" s="14">
        <f t="shared" si="85"/>
        <v>14</v>
      </c>
      <c r="F264" s="241">
        <f>VLOOKUP(C264,Blad1!$A:$G,7,0)</f>
        <v>110</v>
      </c>
      <c r="I264" s="54"/>
      <c r="K264" s="1">
        <f>IF(C$4=0,0,(SUM(D$8:D264)/C$4))</f>
        <v>0</v>
      </c>
      <c r="N264" s="1" t="str">
        <f t="shared" ref="N264:N300" si="90">IF(OR(O264="Plus",O264="Basis",O264="Breedte"),K264," ")</f>
        <v xml:space="preserve"> </v>
      </c>
      <c r="P264" s="3" t="str">
        <f>IF(O264="Plus",$K264,IF(O264="Basis",$K264-SUM(P$8:P263),IF(O264="Breedte",$K264-SUM(P$8:P263),IF(O263="Breedte",1-SUM(P$8:P263)," "))))</f>
        <v xml:space="preserve"> </v>
      </c>
      <c r="Q264" s="57" t="str">
        <f t="shared" si="87"/>
        <v/>
      </c>
      <c r="R264" s="57"/>
      <c r="S264" s="12">
        <f t="shared" ref="S264:S300" si="91">C264</f>
        <v>14</v>
      </c>
      <c r="T264" s="18">
        <f t="shared" ref="T264:T300" si="92">K264</f>
        <v>0</v>
      </c>
      <c r="U264" s="12">
        <f>IF(C$4=0,0,IF(SUM(U$7:U263)=2,0,IF(Y264=U$6,IF(Y264=Y265,IF((Y263-Y264)&lt;=(Y266-Y265),2,0),IF(Y264=Y263,IF((Y262-Y263)&gt;(Y265-Y264),2,0),2)),0)))</f>
        <v>0</v>
      </c>
      <c r="V264" s="12">
        <f>IF(C$4=0,0,IF(SUM(V$7:V263)=1,0,IF(Z264=V$6,IF(Z264=Z265,IF((Z263-Z264)&lt;=(Z266-Z265),1,0),IF(Z264=Z263,IF((Z262-Z263)&gt;(Z265-Z264),1,0),1)),0)))</f>
        <v>0</v>
      </c>
      <c r="W264" s="12">
        <f>IF(C$4=0,0,IF(SUM(W$7:W263)=2,0,IF(AA264=W$6,IF(AA264=AA265,IF((AA263-AA264)&lt;=(AA266-AA265),2,0),IF(AA264=AA263,IF((AA262-AA263)&gt;(AA265-AA264),2,0),2)),0)))</f>
        <v>0</v>
      </c>
      <c r="X264" s="12">
        <f>IF(C$4=0,0,IF(SUM(X$7:X263)=2,0,IF(AB264=X$6,IF(AB264=AB265,IF((AB263-AB264)&lt;=(AB266-AB265),2,0),IF(AB264=AB263,IF((AB262-AB263)&gt;(AB265-AB264),2,0),2)),0)))</f>
        <v>0</v>
      </c>
      <c r="Y264" s="12">
        <f t="shared" ref="Y264:Y300" si="93">IF(D264=0,1,ABS(K264-0.2))</f>
        <v>1</v>
      </c>
      <c r="Z264" s="12">
        <f t="shared" ref="Z264:Z300" si="94">IF(D264=0,1,ABS(K264-0.5))</f>
        <v>1</v>
      </c>
      <c r="AA264" s="12">
        <f t="shared" ref="AA264:AA300" si="95">IF(D264=0,1,ABS(K264-0.8))</f>
        <v>1</v>
      </c>
      <c r="AB264" s="12">
        <f t="shared" ref="AB264:AB300" si="96">IF(D264=0,1,ABS(K264-1))</f>
        <v>1</v>
      </c>
      <c r="AD264" s="12">
        <f t="shared" ref="AD264:AD300" si="97">S264</f>
        <v>14</v>
      </c>
      <c r="AE264" s="18">
        <f t="shared" ref="AE264:AE300" si="98">K264</f>
        <v>0</v>
      </c>
      <c r="AF264" s="12">
        <f>IF(S$4=0,0,IF(SUM(AF$7:AF263)=2,0,IF(AJ264=AF$6,IF(AJ264=AJ265,IF((AJ263-AJ264)&lt;=(AJ266-AJ265),2,0),IF(AJ264=AJ263,IF((AJ262-AJ263)&gt;(AJ265-AJ264),2,0),2)),0)))</f>
        <v>0</v>
      </c>
      <c r="AG264" s="12">
        <f>IF(C$4=0,0,IF(SUM(AG$7:AG263)=1,0,IF(AK264=AG$6,IF(AK264=AK265,IF((AK263-AK264)&lt;=(AK266-AK265),1,0),IF(AK264=AK263,IF((AK262-AK263)&gt;(AK265-AK264),1,0),1)),0)))</f>
        <v>0</v>
      </c>
      <c r="AH264" s="12">
        <f>IF(C$4=0,0,IF(SUM(AH$7:AH263)=2,0,IF(AL264=AH$6,IF(AL264=AL265,IF((AL263-AL264)&lt;=(AL266-AL265),2,0),IF(AL264=AL263,IF((AL262-AL263)&gt;(AL265-AL264),2,0),2)),0)))</f>
        <v>0</v>
      </c>
      <c r="AI264" s="12">
        <f>IF(S$4=0,0,IF(SUM(AI$7:AI263)=2,0,IF(AM264=AI$6,IF(AM264=AM265,IF((AM263-AM264)&lt;=(AM266-AM265),2,0),IF(AM264=AM263,IF((AM262-AM263)&gt;(AM265-AM264),2,0),2)),0)))</f>
        <v>0</v>
      </c>
      <c r="AJ264" s="12">
        <f t="shared" ref="AJ264:AJ300" si="99">IF(AE264=0,1,ABS(AH264-0.25))</f>
        <v>1</v>
      </c>
      <c r="AK264" s="12">
        <f t="shared" ref="AK264:AK300" si="100">IF(T264=0,1,ABS(W264-0.5))</f>
        <v>1</v>
      </c>
      <c r="AL264" s="12">
        <f t="shared" ref="AL264:AL300" si="101">IF(T264=0,1,ABS(W264-0.75))</f>
        <v>1</v>
      </c>
      <c r="AM264" s="12">
        <f t="shared" ref="AM264:AM300" si="102">IF(T264=0,1,ABS(W264-0.9))</f>
        <v>1</v>
      </c>
    </row>
    <row r="265" spans="1:39" ht="12" customHeight="1" x14ac:dyDescent="0.15">
      <c r="A265" s="5">
        <f t="shared" si="88"/>
        <v>0</v>
      </c>
      <c r="B265" s="5">
        <f t="shared" si="89"/>
        <v>0</v>
      </c>
      <c r="C265" s="14">
        <f t="shared" ref="C265:C300" si="103">C264-1</f>
        <v>13</v>
      </c>
      <c r="F265" s="241">
        <f>VLOOKUP(C265,Blad1!$A:$G,7,0)</f>
        <v>110</v>
      </c>
      <c r="K265" s="1">
        <f>IF(C$4=0,0,(SUM(D$8:D265)/C$4))</f>
        <v>0</v>
      </c>
      <c r="N265" s="1" t="str">
        <f t="shared" si="90"/>
        <v xml:space="preserve"> </v>
      </c>
      <c r="P265" s="3" t="str">
        <f>IF(O265="Plus",$K265,IF(O265="Basis",$K265-SUM(P$8:P264),IF(O265="Breedte",$K265-SUM(P$8:P264),IF(O264="Breedte",1-SUM(P$8:P264)," "))))</f>
        <v xml:space="preserve"> </v>
      </c>
      <c r="Q265" s="57" t="str">
        <f t="shared" ref="Q265:Q281" si="104">IF(L264="plus",IF(E265=0,"",CONCATENATE(E265,", ")),IF(L264="basis",IF(E265=0,"",CONCATENATE(E265,", ")),CONCATENATE(Q264,IF(E265=0,"",CONCATENATE(E265,", ")))))</f>
        <v/>
      </c>
      <c r="R265" s="57"/>
      <c r="S265" s="12">
        <f t="shared" si="91"/>
        <v>13</v>
      </c>
      <c r="T265" s="18">
        <f t="shared" si="92"/>
        <v>0</v>
      </c>
      <c r="U265" s="12">
        <f>IF(C$4=0,0,IF(SUM(U$7:U264)=2,0,IF(Y265=U$6,IF(Y265=Y266,IF((Y264-Y265)&lt;=(Y267-Y266),2,0),IF(Y265=Y264,IF((Y263-Y264)&gt;(Y266-Y265),2,0),2)),0)))</f>
        <v>0</v>
      </c>
      <c r="V265" s="12">
        <f>IF(C$4=0,0,IF(SUM(V$7:V264)=1,0,IF(Z265=V$6,IF(Z265=Z266,IF((Z264-Z265)&lt;=(Z267-Z266),1,0),IF(Z265=Z264,IF((Z263-Z264)&gt;(Z266-Z265),1,0),1)),0)))</f>
        <v>0</v>
      </c>
      <c r="W265" s="12">
        <f>IF(C$4=0,0,IF(SUM(W$7:W264)=2,0,IF(AA265=W$6,IF(AA265=AA266,IF((AA264-AA265)&lt;=(AA267-AA266),2,0),IF(AA265=AA264,IF((AA263-AA264)&gt;(AA266-AA265),2,0),2)),0)))</f>
        <v>0</v>
      </c>
      <c r="X265" s="12">
        <f>IF(C$4=0,0,IF(SUM(X$7:X264)=2,0,IF(AB265=X$6,IF(AB265=AB266,IF((AB264-AB265)&lt;=(AB267-AB266),2,0),IF(AB265=AB264,IF((AB263-AB264)&gt;(AB266-AB265),2,0),2)),0)))</f>
        <v>0</v>
      </c>
      <c r="Y265" s="12">
        <f t="shared" si="93"/>
        <v>1</v>
      </c>
      <c r="Z265" s="12">
        <f t="shared" si="94"/>
        <v>1</v>
      </c>
      <c r="AA265" s="12">
        <f t="shared" si="95"/>
        <v>1</v>
      </c>
      <c r="AB265" s="12">
        <f t="shared" si="96"/>
        <v>1</v>
      </c>
      <c r="AD265" s="12">
        <f t="shared" si="97"/>
        <v>13</v>
      </c>
      <c r="AE265" s="18">
        <f t="shared" si="98"/>
        <v>0</v>
      </c>
      <c r="AF265" s="12">
        <f>IF(S$4=0,0,IF(SUM(AF$7:AF264)=2,0,IF(AJ265=AF$6,IF(AJ265=AJ266,IF((AJ264-AJ265)&lt;=(AJ267-AJ266),2,0),IF(AJ265=AJ264,IF((AJ263-AJ264)&gt;(AJ266-AJ265),2,0),2)),0)))</f>
        <v>0</v>
      </c>
      <c r="AG265" s="12">
        <f>IF(C$4=0,0,IF(SUM(AG$7:AG264)=1,0,IF(AK265=AG$6,IF(AK265=AK266,IF((AK264-AK265)&lt;=(AK267-AK266),1,0),IF(AK265=AK264,IF((AK263-AK264)&gt;(AK266-AK265),1,0),1)),0)))</f>
        <v>0</v>
      </c>
      <c r="AH265" s="12">
        <f>IF(C$4=0,0,IF(SUM(AH$7:AH264)=2,0,IF(AL265=AH$6,IF(AL265=AL266,IF((AL264-AL265)&lt;=(AL267-AL266),2,0),IF(AL265=AL264,IF((AL263-AL264)&gt;(AL266-AL265),2,0),2)),0)))</f>
        <v>0</v>
      </c>
      <c r="AI265" s="12">
        <f>IF(S$4=0,0,IF(SUM(AI$7:AI264)=2,0,IF(AM265=AI$6,IF(AM265=AM266,IF((AM264-AM265)&lt;=(AM267-AM266),2,0),IF(AM265=AM264,IF((AM263-AM264)&gt;(AM266-AM265),2,0),2)),0)))</f>
        <v>0</v>
      </c>
      <c r="AJ265" s="12">
        <f t="shared" si="99"/>
        <v>1</v>
      </c>
      <c r="AK265" s="12">
        <f t="shared" si="100"/>
        <v>1</v>
      </c>
      <c r="AL265" s="12">
        <f t="shared" si="101"/>
        <v>1</v>
      </c>
      <c r="AM265" s="12">
        <f t="shared" si="102"/>
        <v>1</v>
      </c>
    </row>
    <row r="266" spans="1:39" ht="12" customHeight="1" x14ac:dyDescent="0.15">
      <c r="A266" s="5">
        <f t="shared" si="88"/>
        <v>0</v>
      </c>
      <c r="B266" s="5">
        <f t="shared" si="89"/>
        <v>0</v>
      </c>
      <c r="C266" s="14">
        <f t="shared" si="103"/>
        <v>12</v>
      </c>
      <c r="F266" s="241">
        <f>VLOOKUP(C266,Blad1!$A:$G,7,0)</f>
        <v>110</v>
      </c>
      <c r="K266" s="1">
        <f>IF(C$4=0,0,(SUM(D$8:D266)/C$4))</f>
        <v>0</v>
      </c>
      <c r="N266" s="1" t="str">
        <f t="shared" si="90"/>
        <v xml:space="preserve"> </v>
      </c>
      <c r="P266" s="3" t="str">
        <f>IF(O266="Plus",$K266,IF(O266="Basis",$K266-SUM(P$8:P265),IF(O266="Breedte",$K266-SUM(P$8:P265),IF(O265="Breedte",1-SUM(P$8:P265)," "))))</f>
        <v xml:space="preserve"> </v>
      </c>
      <c r="Q266" s="57" t="str">
        <f t="shared" si="104"/>
        <v/>
      </c>
      <c r="R266" s="57"/>
      <c r="S266" s="12">
        <f t="shared" si="91"/>
        <v>12</v>
      </c>
      <c r="T266" s="18">
        <f t="shared" si="92"/>
        <v>0</v>
      </c>
      <c r="U266" s="12">
        <f>IF(C$4=0,0,IF(SUM(U$7:U265)=2,0,IF(Y266=U$6,IF(Y266=Y267,IF((Y265-Y266)&lt;=(Y268-Y267),2,0),IF(Y266=Y265,IF((Y264-Y265)&gt;(Y267-Y266),2,0),2)),0)))</f>
        <v>0</v>
      </c>
      <c r="V266" s="12">
        <f>IF(C$4=0,0,IF(SUM(V$7:V265)=1,0,IF(Z266=V$6,IF(Z266=Z267,IF((Z265-Z266)&lt;=(Z268-Z267),1,0),IF(Z266=Z265,IF((Z264-Z265)&gt;(Z267-Z266),1,0),1)),0)))</f>
        <v>0</v>
      </c>
      <c r="W266" s="12">
        <f>IF(C$4=0,0,IF(SUM(W$7:W265)=2,0,IF(AA266=W$6,IF(AA266=AA267,IF((AA265-AA266)&lt;=(AA268-AA267),2,0),IF(AA266=AA265,IF((AA264-AA265)&gt;(AA267-AA266),2,0),2)),0)))</f>
        <v>0</v>
      </c>
      <c r="X266" s="12">
        <f>IF(C$4=0,0,IF(SUM(X$7:X265)=2,0,IF(AB266=X$6,IF(AB266=AB267,IF((AB265-AB266)&lt;=(AB268-AB267),2,0),IF(AB266=AB265,IF((AB264-AB265)&gt;(AB267-AB266),2,0),2)),0)))</f>
        <v>0</v>
      </c>
      <c r="Y266" s="12">
        <f t="shared" si="93"/>
        <v>1</v>
      </c>
      <c r="Z266" s="12">
        <f t="shared" si="94"/>
        <v>1</v>
      </c>
      <c r="AA266" s="12">
        <f t="shared" si="95"/>
        <v>1</v>
      </c>
      <c r="AB266" s="12">
        <f t="shared" si="96"/>
        <v>1</v>
      </c>
      <c r="AD266" s="12">
        <f t="shared" si="97"/>
        <v>12</v>
      </c>
      <c r="AE266" s="18">
        <f t="shared" si="98"/>
        <v>0</v>
      </c>
      <c r="AF266" s="12">
        <f>IF(S$4=0,0,IF(SUM(AF$7:AF265)=2,0,IF(AJ266=AF$6,IF(AJ266=AJ267,IF((AJ265-AJ266)&lt;=(AJ268-AJ267),2,0),IF(AJ266=AJ265,IF((AJ264-AJ265)&gt;(AJ267-AJ266),2,0),2)),0)))</f>
        <v>0</v>
      </c>
      <c r="AG266" s="12">
        <f>IF(C$4=0,0,IF(SUM(AG$7:AG265)=1,0,IF(AK266=AG$6,IF(AK266=AK267,IF((AK265-AK266)&lt;=(AK268-AK267),1,0),IF(AK266=AK265,IF((AK264-AK265)&gt;(AK267-AK266),1,0),1)),0)))</f>
        <v>0</v>
      </c>
      <c r="AH266" s="12">
        <f>IF(C$4=0,0,IF(SUM(AH$7:AH265)=2,0,IF(AL266=AH$6,IF(AL266=AL267,IF((AL265-AL266)&lt;=(AL268-AL267),2,0),IF(AL266=AL265,IF((AL264-AL265)&gt;(AL267-AL266),2,0),2)),0)))</f>
        <v>0</v>
      </c>
      <c r="AI266" s="12">
        <f>IF(S$4=0,0,IF(SUM(AI$7:AI265)=2,0,IF(AM266=AI$6,IF(AM266=AM267,IF((AM265-AM266)&lt;=(AM268-AM267),2,0),IF(AM266=AM265,IF((AM264-AM265)&gt;(AM267-AM266),2,0),2)),0)))</f>
        <v>0</v>
      </c>
      <c r="AJ266" s="12">
        <f t="shared" si="99"/>
        <v>1</v>
      </c>
      <c r="AK266" s="12">
        <f t="shared" si="100"/>
        <v>1</v>
      </c>
      <c r="AL266" s="12">
        <f t="shared" si="101"/>
        <v>1</v>
      </c>
      <c r="AM266" s="12">
        <f t="shared" si="102"/>
        <v>1</v>
      </c>
    </row>
    <row r="267" spans="1:39" ht="12" customHeight="1" x14ac:dyDescent="0.15">
      <c r="A267" s="5">
        <f t="shared" si="88"/>
        <v>0</v>
      </c>
      <c r="B267" s="5">
        <f t="shared" si="89"/>
        <v>0</v>
      </c>
      <c r="C267" s="14">
        <f t="shared" si="103"/>
        <v>11</v>
      </c>
      <c r="F267" s="241">
        <f>VLOOKUP(C267,Blad1!$A:$G,7,0)</f>
        <v>110</v>
      </c>
      <c r="K267" s="1">
        <f>IF(C$4=0,0,(SUM(D$8:D267)/C$4))</f>
        <v>0</v>
      </c>
      <c r="N267" s="1" t="str">
        <f t="shared" si="90"/>
        <v xml:space="preserve"> </v>
      </c>
      <c r="P267" s="3" t="str">
        <f>IF(O267="Plus",$K267,IF(O267="Basis",$K267-SUM(P$8:P266),IF(O267="Breedte",$K267-SUM(P$8:P266),IF(O266="Breedte",1-SUM(P$8:P266)," "))))</f>
        <v xml:space="preserve"> </v>
      </c>
      <c r="Q267" s="57" t="str">
        <f t="shared" si="104"/>
        <v/>
      </c>
      <c r="R267" s="57"/>
      <c r="S267" s="12">
        <f t="shared" si="91"/>
        <v>11</v>
      </c>
      <c r="T267" s="18">
        <f t="shared" si="92"/>
        <v>0</v>
      </c>
      <c r="U267" s="12">
        <f>IF(C$4=0,0,IF(SUM(U$7:U266)=2,0,IF(Y267=U$6,IF(Y267=Y268,IF((Y266-Y267)&lt;=(Y269-Y268),2,0),IF(Y267=Y266,IF((Y265-Y266)&gt;(Y268-Y267),2,0),2)),0)))</f>
        <v>0</v>
      </c>
      <c r="V267" s="12">
        <f>IF(C$4=0,0,IF(SUM(V$7:V266)=1,0,IF(Z267=V$6,IF(Z267=Z268,IF((Z266-Z267)&lt;=(Z269-Z268),1,0),IF(Z267=Z266,IF((Z265-Z266)&gt;(Z268-Z267),1,0),1)),0)))</f>
        <v>0</v>
      </c>
      <c r="W267" s="12">
        <f>IF(C$4=0,0,IF(SUM(W$7:W266)=2,0,IF(AA267=W$6,IF(AA267=AA268,IF((AA266-AA267)&lt;=(AA269-AA268),2,0),IF(AA267=AA266,IF((AA265-AA266)&gt;(AA268-AA267),2,0),2)),0)))</f>
        <v>0</v>
      </c>
      <c r="X267" s="12">
        <f>IF(C$4=0,0,IF(SUM(X$7:X266)=2,0,IF(AB267=X$6,IF(AB267=AB268,IF((AB266-AB267)&lt;=(AB269-AB268),2,0),IF(AB267=AB266,IF((AB265-AB266)&gt;(AB268-AB267),2,0),2)),0)))</f>
        <v>0</v>
      </c>
      <c r="Y267" s="12">
        <f t="shared" si="93"/>
        <v>1</v>
      </c>
      <c r="Z267" s="12">
        <f t="shared" si="94"/>
        <v>1</v>
      </c>
      <c r="AA267" s="12">
        <f t="shared" si="95"/>
        <v>1</v>
      </c>
      <c r="AB267" s="12">
        <f t="shared" si="96"/>
        <v>1</v>
      </c>
      <c r="AD267" s="12">
        <f t="shared" si="97"/>
        <v>11</v>
      </c>
      <c r="AE267" s="18">
        <f t="shared" si="98"/>
        <v>0</v>
      </c>
      <c r="AF267" s="12">
        <f>IF(S$4=0,0,IF(SUM(AF$7:AF266)=2,0,IF(AJ267=AF$6,IF(AJ267=AJ268,IF((AJ266-AJ267)&lt;=(AJ269-AJ268),2,0),IF(AJ267=AJ266,IF((AJ265-AJ266)&gt;(AJ268-AJ267),2,0),2)),0)))</f>
        <v>0</v>
      </c>
      <c r="AG267" s="12">
        <f>IF(C$4=0,0,IF(SUM(AG$7:AG266)=1,0,IF(AK267=AG$6,IF(AK267=AK268,IF((AK266-AK267)&lt;=(AK269-AK268),1,0),IF(AK267=AK266,IF((AK265-AK266)&gt;(AK268-AK267),1,0),1)),0)))</f>
        <v>0</v>
      </c>
      <c r="AH267" s="12">
        <f>IF(C$4=0,0,IF(SUM(AH$7:AH266)=2,0,IF(AL267=AH$6,IF(AL267=AL268,IF((AL266-AL267)&lt;=(AL269-AL268),2,0),IF(AL267=AL266,IF((AL265-AL266)&gt;(AL268-AL267),2,0),2)),0)))</f>
        <v>0</v>
      </c>
      <c r="AI267" s="12">
        <f>IF(S$4=0,0,IF(SUM(AI$7:AI266)=2,0,IF(AM267=AI$6,IF(AM267=AM268,IF((AM266-AM267)&lt;=(AM269-AM268),2,0),IF(AM267=AM266,IF((AM265-AM266)&gt;(AM268-AM267),2,0),2)),0)))</f>
        <v>0</v>
      </c>
      <c r="AJ267" s="12">
        <f t="shared" si="99"/>
        <v>1</v>
      </c>
      <c r="AK267" s="12">
        <f t="shared" si="100"/>
        <v>1</v>
      </c>
      <c r="AL267" s="12">
        <f t="shared" si="101"/>
        <v>1</v>
      </c>
      <c r="AM267" s="12">
        <f t="shared" si="102"/>
        <v>1</v>
      </c>
    </row>
    <row r="268" spans="1:39" ht="12" customHeight="1" x14ac:dyDescent="0.15">
      <c r="A268" s="5">
        <f>IF(I268="A",25,IF(I268="B",50,IF(I268="C",75,IF(I268="D",90,0))))</f>
        <v>0</v>
      </c>
      <c r="B268" s="5">
        <f t="shared" si="89"/>
        <v>0</v>
      </c>
      <c r="C268" s="14">
        <f t="shared" si="103"/>
        <v>10</v>
      </c>
      <c r="F268" s="241">
        <f>VLOOKUP(C268,Blad1!$A:$G,7,0)</f>
        <v>110</v>
      </c>
      <c r="K268" s="1">
        <f>IF(C$4=0,0,(SUM(D$8:D268)/C$4))</f>
        <v>0</v>
      </c>
      <c r="N268" s="1" t="str">
        <f t="shared" si="90"/>
        <v xml:space="preserve"> </v>
      </c>
      <c r="P268" s="3" t="str">
        <f>IF(O268="Plus",$K268,IF(O268="Basis",$K268-SUM(P$8:P267),IF(O268="Breedte",$K268-SUM(P$8:P267),IF(O267="Breedte",1-SUM(P$8:P267)," "))))</f>
        <v xml:space="preserve"> </v>
      </c>
      <c r="Q268" s="57" t="str">
        <f t="shared" si="104"/>
        <v/>
      </c>
      <c r="R268" s="57"/>
      <c r="S268" s="12">
        <f t="shared" si="91"/>
        <v>10</v>
      </c>
      <c r="T268" s="18">
        <f t="shared" si="92"/>
        <v>0</v>
      </c>
      <c r="U268" s="12">
        <f>IF(C$4=0,0,IF(SUM(U$7:U267)=2,0,IF(Y268=U$6,IF(Y268=Y269,IF((Y267-Y268)&lt;=(Y270-Y269),2,0),IF(Y268=Y267,IF((Y266-Y267)&gt;(Y269-Y268),2,0),2)),0)))</f>
        <v>0</v>
      </c>
      <c r="V268" s="12">
        <f>IF(C$4=0,0,IF(SUM(V$7:V267)=1,0,IF(Z268=V$6,IF(Z268=Z269,IF((Z267-Z268)&lt;=(Z270-Z269),1,0),IF(Z268=Z267,IF((Z266-Z267)&gt;(Z269-Z268),1,0),1)),0)))</f>
        <v>0</v>
      </c>
      <c r="W268" s="12">
        <f>IF(C$4=0,0,IF(SUM(W$7:W267)=2,0,IF(AA268=W$6,IF(AA268=AA269,IF((AA267-AA268)&lt;=(AA270-AA269),2,0),IF(AA268=AA267,IF((AA266-AA267)&gt;(AA269-AA268),2,0),2)),0)))</f>
        <v>0</v>
      </c>
      <c r="X268" s="12">
        <f>IF(C$4=0,0,IF(SUM(X$7:X267)=2,0,IF(AB268=X$6,IF(AB268=AB269,IF((AB267-AB268)&lt;=(AB270-AB269),2,0),IF(AB268=AB267,IF((AB266-AB267)&gt;(AB269-AB268),2,0),2)),0)))</f>
        <v>0</v>
      </c>
      <c r="Y268" s="12">
        <f t="shared" si="93"/>
        <v>1</v>
      </c>
      <c r="Z268" s="12">
        <f t="shared" si="94"/>
        <v>1</v>
      </c>
      <c r="AA268" s="12">
        <f t="shared" si="95"/>
        <v>1</v>
      </c>
      <c r="AB268" s="12">
        <f t="shared" si="96"/>
        <v>1</v>
      </c>
      <c r="AD268" s="12">
        <f t="shared" si="97"/>
        <v>10</v>
      </c>
      <c r="AE268" s="18">
        <f t="shared" si="98"/>
        <v>0</v>
      </c>
      <c r="AF268" s="12">
        <f>IF(S$4=0,0,IF(SUM(AF$7:AF267)=2,0,IF(AJ268=AF$6,IF(AJ268=AJ269,IF((AJ267-AJ268)&lt;=(AJ270-AJ269),2,0),IF(AJ268=AJ267,IF((AJ266-AJ267)&gt;(AJ269-AJ268),2,0),2)),0)))</f>
        <v>0</v>
      </c>
      <c r="AG268" s="12">
        <f>IF(C$4=0,0,IF(SUM(AG$7:AG267)=1,0,IF(AK268=AG$6,IF(AK268=AK269,IF((AK267-AK268)&lt;=(AK270-AK269),1,0),IF(AK268=AK267,IF((AK266-AK267)&gt;(AK269-AK268),1,0),1)),0)))</f>
        <v>0</v>
      </c>
      <c r="AH268" s="12">
        <f>IF(C$4=0,0,IF(SUM(AH$7:AH267)=2,0,IF(AL268=AH$6,IF(AL268=AL269,IF((AL267-AL268)&lt;=(AL270-AL269),2,0),IF(AL268=AL267,IF((AL266-AL267)&gt;(AL269-AL268),2,0),2)),0)))</f>
        <v>0</v>
      </c>
      <c r="AI268" s="12">
        <f>IF(S$4=0,0,IF(SUM(AI$7:AI267)=2,0,IF(AM268=AI$6,IF(AM268=AM269,IF((AM267-AM268)&lt;=(AM270-AM269),2,0),IF(AM268=AM267,IF((AM266-AM267)&gt;(AM269-AM268),2,0),2)),0)))</f>
        <v>0</v>
      </c>
      <c r="AJ268" s="12">
        <f t="shared" si="99"/>
        <v>1</v>
      </c>
      <c r="AK268" s="12">
        <f t="shared" si="100"/>
        <v>1</v>
      </c>
      <c r="AL268" s="12">
        <f t="shared" si="101"/>
        <v>1</v>
      </c>
      <c r="AM268" s="12">
        <f t="shared" si="102"/>
        <v>1</v>
      </c>
    </row>
    <row r="269" spans="1:39" ht="12" customHeight="1" x14ac:dyDescent="0.15">
      <c r="A269" s="5">
        <f>IF(I269="A",25,IF(I269="B",50,IF(I269="C",75,IF(I269="D",90,0))))</f>
        <v>0</v>
      </c>
      <c r="B269" s="5">
        <f t="shared" si="89"/>
        <v>0</v>
      </c>
      <c r="C269" s="14">
        <f t="shared" si="103"/>
        <v>9</v>
      </c>
      <c r="F269" s="241">
        <f>VLOOKUP(C269,Blad1!$A:$G,7,0)</f>
        <v>110</v>
      </c>
      <c r="K269" s="1">
        <f>IF(C$4=0,0,(SUM(D$8:D269)/C$4))</f>
        <v>0</v>
      </c>
      <c r="N269" s="1" t="str">
        <f t="shared" si="90"/>
        <v xml:space="preserve"> </v>
      </c>
      <c r="P269" s="3" t="str">
        <f>IF(O269="Plus",$K269,IF(O269="Basis",$K269-SUM(P$8:P268),IF(O269="Breedte",$K269-SUM(P$8:P268),IF(O268="Breedte",1-SUM(P$8:P268)," "))))</f>
        <v xml:space="preserve"> </v>
      </c>
      <c r="Q269" s="57" t="str">
        <f t="shared" si="104"/>
        <v/>
      </c>
      <c r="R269" s="57"/>
      <c r="S269" s="12">
        <f t="shared" si="91"/>
        <v>9</v>
      </c>
      <c r="T269" s="18">
        <f t="shared" si="92"/>
        <v>0</v>
      </c>
      <c r="U269" s="12">
        <f>IF(C$4=0,0,IF(SUM(U$7:U268)=2,0,IF(Y269=U$6,IF(Y269=Y270,IF((Y268-Y269)&lt;=(Y271-Y270),2,0),IF(Y269=Y268,IF((Y267-Y268)&gt;(Y270-Y269),2,0),2)),0)))</f>
        <v>0</v>
      </c>
      <c r="V269" s="12">
        <f>IF(C$4=0,0,IF(SUM(V$7:V268)=1,0,IF(Z269=V$6,IF(Z269=Z270,IF((Z268-Z269)&lt;=(Z271-Z270),1,0),IF(Z269=Z268,IF((Z267-Z268)&gt;(Z270-Z269),1,0),1)),0)))</f>
        <v>0</v>
      </c>
      <c r="W269" s="12">
        <f>IF(C$4=0,0,IF(SUM(W$7:W268)=2,0,IF(AA269=W$6,IF(AA269=AA270,IF((AA268-AA269)&lt;=(AA271-AA270),2,0),IF(AA269=AA268,IF((AA267-AA268)&gt;(AA270-AA269),2,0),2)),0)))</f>
        <v>0</v>
      </c>
      <c r="X269" s="12">
        <f>IF(C$4=0,0,IF(SUM(X$7:X268)=2,0,IF(AB269=X$6,IF(AB269=AB270,IF((AB268-AB269)&lt;=(AB271-AB270),2,0),IF(AB269=AB268,IF((AB267-AB268)&gt;(AB270-AB269),2,0),2)),0)))</f>
        <v>0</v>
      </c>
      <c r="Y269" s="12">
        <f t="shared" si="93"/>
        <v>1</v>
      </c>
      <c r="Z269" s="12">
        <f t="shared" si="94"/>
        <v>1</v>
      </c>
      <c r="AA269" s="12">
        <f t="shared" si="95"/>
        <v>1</v>
      </c>
      <c r="AB269" s="12">
        <f t="shared" si="96"/>
        <v>1</v>
      </c>
      <c r="AD269" s="12">
        <f t="shared" si="97"/>
        <v>9</v>
      </c>
      <c r="AE269" s="18">
        <f t="shared" si="98"/>
        <v>0</v>
      </c>
      <c r="AF269" s="12">
        <f>IF(S$4=0,0,IF(SUM(AF$7:AF268)=2,0,IF(AJ269=AF$6,IF(AJ269=AJ270,IF((AJ268-AJ269)&lt;=(AJ271-AJ270),2,0),IF(AJ269=AJ268,IF((AJ267-AJ268)&gt;(AJ270-AJ269),2,0),2)),0)))</f>
        <v>0</v>
      </c>
      <c r="AG269" s="12">
        <f>IF(C$4=0,0,IF(SUM(AG$7:AG268)=1,0,IF(AK269=AG$6,IF(AK269=AK270,IF((AK268-AK269)&lt;=(AK271-AK270),1,0),IF(AK269=AK268,IF((AK267-AK268)&gt;(AK270-AK269),1,0),1)),0)))</f>
        <v>0</v>
      </c>
      <c r="AH269" s="12">
        <f>IF(C$4=0,0,IF(SUM(AH$7:AH268)=2,0,IF(AL269=AH$6,IF(AL269=AL270,IF((AL268-AL269)&lt;=(AL271-AL270),2,0),IF(AL269=AL268,IF((AL267-AL268)&gt;(AL270-AL269),2,0),2)),0)))</f>
        <v>0</v>
      </c>
      <c r="AI269" s="12">
        <f>IF(S$4=0,0,IF(SUM(AI$7:AI268)=2,0,IF(AM269=AI$6,IF(AM269=AM270,IF((AM268-AM269)&lt;=(AM271-AM270),2,0),IF(AM269=AM268,IF((AM267-AM268)&gt;(AM270-AM269),2,0),2)),0)))</f>
        <v>0</v>
      </c>
      <c r="AJ269" s="12">
        <f t="shared" si="99"/>
        <v>1</v>
      </c>
      <c r="AK269" s="12">
        <f t="shared" si="100"/>
        <v>1</v>
      </c>
      <c r="AL269" s="12">
        <f t="shared" si="101"/>
        <v>1</v>
      </c>
      <c r="AM269" s="12">
        <f t="shared" si="102"/>
        <v>1</v>
      </c>
    </row>
    <row r="270" spans="1:39" ht="12" customHeight="1" x14ac:dyDescent="0.15">
      <c r="A270" s="5">
        <f>IF(I270="A",25,IF(I270="B",50,IF(I270="C",75,IF(I270="D",90,0))))</f>
        <v>0</v>
      </c>
      <c r="B270" s="5">
        <f t="shared" si="89"/>
        <v>0</v>
      </c>
      <c r="C270" s="14">
        <f t="shared" si="103"/>
        <v>8</v>
      </c>
      <c r="F270" s="241">
        <f>VLOOKUP(C270,Blad1!$A:$G,7,0)</f>
        <v>110</v>
      </c>
      <c r="K270" s="1">
        <f>IF(C$4=0,0,(SUM(D$8:D270)/C$4))</f>
        <v>0</v>
      </c>
      <c r="N270" s="1" t="str">
        <f t="shared" si="90"/>
        <v xml:space="preserve"> </v>
      </c>
      <c r="P270" s="3" t="str">
        <f>IF(O270="Plus",$K270,IF(O270="Basis",$K270-SUM(P$8:P269),IF(O270="Breedte",$K270-SUM(P$8:P269),IF(O269="Breedte",1-SUM(P$8:P269)," "))))</f>
        <v xml:space="preserve"> </v>
      </c>
      <c r="Q270" s="57" t="str">
        <f t="shared" si="104"/>
        <v/>
      </c>
      <c r="R270" s="57"/>
      <c r="S270" s="12">
        <f t="shared" si="91"/>
        <v>8</v>
      </c>
      <c r="T270" s="18">
        <f t="shared" si="92"/>
        <v>0</v>
      </c>
      <c r="U270" s="12">
        <f>IF(C$4=0,0,IF(SUM(U$7:U269)=2,0,IF(Y270=U$6,IF(Y270=Y271,IF((Y269-Y270)&lt;=(Y272-Y271),2,0),IF(Y270=Y269,IF((Y268-Y269)&gt;(Y271-Y270),2,0),2)),0)))</f>
        <v>0</v>
      </c>
      <c r="V270" s="12">
        <f>IF(C$4=0,0,IF(SUM(V$7:V269)=1,0,IF(Z270=V$6,IF(Z270=Z271,IF((Z269-Z270)&lt;=(Z272-Z271),1,0),IF(Z270=Z269,IF((Z268-Z269)&gt;(Z271-Z270),1,0),1)),0)))</f>
        <v>0</v>
      </c>
      <c r="W270" s="12">
        <f>IF(C$4=0,0,IF(SUM(W$7:W269)=2,0,IF(AA270=W$6,IF(AA270=AA271,IF((AA269-AA270)&lt;=(AA272-AA271),2,0),IF(AA270=AA269,IF((AA268-AA269)&gt;(AA271-AA270),2,0),2)),0)))</f>
        <v>0</v>
      </c>
      <c r="X270" s="12">
        <f>IF(C$4=0,0,IF(SUM(X$7:X269)=2,0,IF(AB270=X$6,IF(AB270=AB271,IF((AB269-AB270)&lt;=(AB272-AB271),2,0),IF(AB270=AB269,IF((AB268-AB269)&gt;(AB271-AB270),2,0),2)),0)))</f>
        <v>0</v>
      </c>
      <c r="Y270" s="12">
        <f t="shared" si="93"/>
        <v>1</v>
      </c>
      <c r="Z270" s="12">
        <f t="shared" si="94"/>
        <v>1</v>
      </c>
      <c r="AA270" s="12">
        <f t="shared" si="95"/>
        <v>1</v>
      </c>
      <c r="AB270" s="12">
        <f t="shared" si="96"/>
        <v>1</v>
      </c>
      <c r="AD270" s="12">
        <f t="shared" si="97"/>
        <v>8</v>
      </c>
      <c r="AE270" s="18">
        <f t="shared" si="98"/>
        <v>0</v>
      </c>
      <c r="AF270" s="12">
        <f>IF(S$4=0,0,IF(SUM(AF$7:AF269)=2,0,IF(AJ270=AF$6,IF(AJ270=AJ271,IF((AJ269-AJ270)&lt;=(AJ272-AJ271),2,0),IF(AJ270=AJ269,IF((AJ268-AJ269)&gt;(AJ271-AJ270),2,0),2)),0)))</f>
        <v>0</v>
      </c>
      <c r="AG270" s="12">
        <f>IF(C$4=0,0,IF(SUM(AG$7:AG269)=1,0,IF(AK270=AG$6,IF(AK270=AK271,IF((AK269-AK270)&lt;=(AK272-AK271),1,0),IF(AK270=AK269,IF((AK268-AK269)&gt;(AK271-AK270),1,0),1)),0)))</f>
        <v>0</v>
      </c>
      <c r="AH270" s="12">
        <f>IF(C$4=0,0,IF(SUM(AH$7:AH269)=2,0,IF(AL270=AH$6,IF(AL270=AL271,IF((AL269-AL270)&lt;=(AL272-AL271),2,0),IF(AL270=AL269,IF((AL268-AL269)&gt;(AL271-AL270),2,0),2)),0)))</f>
        <v>0</v>
      </c>
      <c r="AI270" s="12">
        <f>IF(S$4=0,0,IF(SUM(AI$7:AI269)=2,0,IF(AM270=AI$6,IF(AM270=AM271,IF((AM269-AM270)&lt;=(AM272-AM271),2,0),IF(AM270=AM269,IF((AM268-AM269)&gt;(AM271-AM270),2,0),2)),0)))</f>
        <v>0</v>
      </c>
      <c r="AJ270" s="12">
        <f t="shared" si="99"/>
        <v>1</v>
      </c>
      <c r="AK270" s="12">
        <f t="shared" si="100"/>
        <v>1</v>
      </c>
      <c r="AL270" s="12">
        <f t="shared" si="101"/>
        <v>1</v>
      </c>
      <c r="AM270" s="12">
        <f t="shared" si="102"/>
        <v>1</v>
      </c>
    </row>
    <row r="271" spans="1:39" ht="12" customHeight="1" x14ac:dyDescent="0.15">
      <c r="A271" s="5">
        <f>IF(I271="A",25,IF(I271="B",50,IF(I271="C",75,IF(I271="D",90,0))))</f>
        <v>0</v>
      </c>
      <c r="B271" s="5">
        <f t="shared" si="89"/>
        <v>0</v>
      </c>
      <c r="C271" s="14">
        <f t="shared" si="103"/>
        <v>7</v>
      </c>
      <c r="F271" s="241">
        <f>VLOOKUP(C271,Blad1!$A:$G,7,0)</f>
        <v>110</v>
      </c>
      <c r="K271" s="1">
        <f>IF(C$4=0,0,(SUM(D$8:D271)/C$4))</f>
        <v>0</v>
      </c>
      <c r="N271" s="1" t="str">
        <f t="shared" si="90"/>
        <v xml:space="preserve"> </v>
      </c>
      <c r="P271" s="3" t="str">
        <f>IF(O271="Plus",$K271,IF(O271="Basis",$K271-SUM(P$8:P270),IF(O271="Breedte",$K271-SUM(P$8:P270),IF(O270="Breedte",1-SUM(P$8:P270)," "))))</f>
        <v xml:space="preserve"> </v>
      </c>
      <c r="Q271" s="57" t="str">
        <f t="shared" si="104"/>
        <v/>
      </c>
      <c r="R271" s="57"/>
      <c r="S271" s="12">
        <f t="shared" si="91"/>
        <v>7</v>
      </c>
      <c r="T271" s="18">
        <f t="shared" si="92"/>
        <v>0</v>
      </c>
      <c r="U271" s="12">
        <f>IF(C$4=0,0,IF(SUM(U$7:U270)=2,0,IF(Y271=U$6,IF(Y271=Y272,IF((Y270-Y271)&lt;=(Y273-Y272),2,0),IF(Y271=Y270,IF((Y269-Y270)&gt;(Y272-Y271),2,0),2)),0)))</f>
        <v>0</v>
      </c>
      <c r="V271" s="12">
        <f>IF(C$4=0,0,IF(SUM(V$7:V270)=1,0,IF(Z271=V$6,IF(Z271=Z272,IF((Z270-Z271)&lt;=(Z273-Z272),1,0),IF(Z271=Z270,IF((Z269-Z270)&gt;(Z272-Z271),1,0),1)),0)))</f>
        <v>0</v>
      </c>
      <c r="W271" s="12">
        <f>IF(C$4=0,0,IF(SUM(W$7:W270)=2,0,IF(AA271=W$6,IF(AA271=AA272,IF((AA270-AA271)&lt;=(AA273-AA272),2,0),IF(AA271=AA270,IF((AA269-AA270)&gt;(AA272-AA271),2,0),2)),0)))</f>
        <v>0</v>
      </c>
      <c r="X271" s="12">
        <f>IF(C$4=0,0,IF(SUM(X$7:X270)=2,0,IF(AB271=X$6,IF(AB271=AB272,IF((AB270-AB271)&lt;=(AB273-AB272),2,0),IF(AB271=AB270,IF((AB269-AB270)&gt;(AB272-AB271),2,0),2)),0)))</f>
        <v>0</v>
      </c>
      <c r="Y271" s="12">
        <f t="shared" si="93"/>
        <v>1</v>
      </c>
      <c r="Z271" s="12">
        <f t="shared" si="94"/>
        <v>1</v>
      </c>
      <c r="AA271" s="12">
        <f t="shared" si="95"/>
        <v>1</v>
      </c>
      <c r="AB271" s="12">
        <f t="shared" si="96"/>
        <v>1</v>
      </c>
      <c r="AD271" s="12">
        <f t="shared" si="97"/>
        <v>7</v>
      </c>
      <c r="AE271" s="18">
        <f t="shared" si="98"/>
        <v>0</v>
      </c>
      <c r="AF271" s="12">
        <f>IF(S$4=0,0,IF(SUM(AF$7:AF270)=2,0,IF(AJ271=AF$6,IF(AJ271=AJ272,IF((AJ270-AJ271)&lt;=(AJ273-AJ272),2,0),IF(AJ271=AJ270,IF((AJ269-AJ270)&gt;(AJ272-AJ271),2,0),2)),0)))</f>
        <v>0</v>
      </c>
      <c r="AG271" s="12">
        <f>IF(C$4=0,0,IF(SUM(AG$7:AG270)=1,0,IF(AK271=AG$6,IF(AK271=AK272,IF((AK270-AK271)&lt;=(AK273-AK272),1,0),IF(AK271=AK270,IF((AK269-AK270)&gt;(AK272-AK271),1,0),1)),0)))</f>
        <v>0</v>
      </c>
      <c r="AH271" s="12">
        <f>IF(C$4=0,0,IF(SUM(AH$7:AH270)=2,0,IF(AL271=AH$6,IF(AL271=AL272,IF((AL270-AL271)&lt;=(AL273-AL272),2,0),IF(AL271=AL270,IF((AL269-AL270)&gt;(AL272-AL271),2,0),2)),0)))</f>
        <v>0</v>
      </c>
      <c r="AI271" s="12">
        <f>IF(S$4=0,0,IF(SUM(AI$7:AI270)=2,0,IF(AM271=AI$6,IF(AM271=AM272,IF((AM270-AM271)&lt;=(AM273-AM272),2,0),IF(AM271=AM270,IF((AM269-AM270)&gt;(AM272-AM271),2,0),2)),0)))</f>
        <v>0</v>
      </c>
      <c r="AJ271" s="12">
        <f t="shared" si="99"/>
        <v>1</v>
      </c>
      <c r="AK271" s="12">
        <f t="shared" si="100"/>
        <v>1</v>
      </c>
      <c r="AL271" s="12">
        <f t="shared" si="101"/>
        <v>1</v>
      </c>
      <c r="AM271" s="12">
        <f t="shared" si="102"/>
        <v>1</v>
      </c>
    </row>
    <row r="272" spans="1:39" ht="12" customHeight="1" x14ac:dyDescent="0.15">
      <c r="A272" s="5">
        <f>IF(I272="A",25,IF(I272="B",50,IF(I272="C",75,IF(I272="D",90,0))))</f>
        <v>0</v>
      </c>
      <c r="B272" s="5">
        <f t="shared" si="89"/>
        <v>0</v>
      </c>
      <c r="C272" s="14">
        <f t="shared" si="103"/>
        <v>6</v>
      </c>
      <c r="F272" s="241">
        <f>VLOOKUP(C272,Blad1!$A:$G,7,0)</f>
        <v>110</v>
      </c>
      <c r="K272" s="1">
        <f>IF(C$4=0,0,(SUM(D$8:D272)/C$4))</f>
        <v>0</v>
      </c>
      <c r="N272" s="1" t="str">
        <f t="shared" si="90"/>
        <v xml:space="preserve"> </v>
      </c>
      <c r="Q272" s="57" t="str">
        <f t="shared" si="104"/>
        <v/>
      </c>
      <c r="R272" s="57"/>
      <c r="S272" s="12">
        <f t="shared" si="91"/>
        <v>6</v>
      </c>
      <c r="T272" s="18">
        <f t="shared" si="92"/>
        <v>0</v>
      </c>
      <c r="U272" s="12">
        <f>IF(C$4=0,0,IF(SUM(U$7:U271)=2,0,IF(Y272=U$6,IF(Y272=Y273,IF((Y271-Y272)&lt;=(Y274-Y273),2,0),IF(Y272=Y271,IF((Y270-Y271)&gt;(Y273-Y272),2,0),2)),0)))</f>
        <v>0</v>
      </c>
      <c r="V272" s="12">
        <f>IF(C$4=0,0,IF(SUM(V$7:V271)=1,0,IF(Z272=V$6,IF(Z272=Z273,IF((Z271-Z272)&lt;=(Z274-Z273),1,0),IF(Z272=Z271,IF((Z270-Z271)&gt;(Z273-Z272),1,0),1)),0)))</f>
        <v>0</v>
      </c>
      <c r="W272" s="12">
        <f>IF(C$4=0,0,IF(SUM(W$7:W271)=2,0,IF(AA272=W$6,IF(AA272=AA273,IF((AA271-AA272)&lt;=(AA274-AA273),2,0),IF(AA272=AA271,IF((AA270-AA271)&gt;(AA273-AA272),2,0),2)),0)))</f>
        <v>0</v>
      </c>
      <c r="X272" s="12">
        <f>IF(C$4=0,0,IF(SUM(X$7:X271)=2,0,IF(AB272=X$6,IF(AB272=AB273,IF((AB271-AB272)&lt;=(AB274-AB273),2,0),IF(AB272=AB271,IF((AB270-AB271)&gt;(AB273-AB272),2,0),2)),0)))</f>
        <v>0</v>
      </c>
      <c r="Y272" s="12">
        <f t="shared" si="93"/>
        <v>1</v>
      </c>
      <c r="Z272" s="12">
        <f t="shared" si="94"/>
        <v>1</v>
      </c>
      <c r="AA272" s="12">
        <f t="shared" si="95"/>
        <v>1</v>
      </c>
      <c r="AB272" s="12">
        <f t="shared" si="96"/>
        <v>1</v>
      </c>
      <c r="AD272" s="12">
        <f t="shared" si="97"/>
        <v>6</v>
      </c>
      <c r="AE272" s="18">
        <f t="shared" si="98"/>
        <v>0</v>
      </c>
      <c r="AF272" s="12">
        <f>IF(S$4=0,0,IF(SUM(AF$7:AF271)=2,0,IF(AJ272=AF$6,IF(AJ272=AJ273,IF((AJ271-AJ272)&lt;=(AJ274-AJ273),2,0),IF(AJ272=AJ271,IF((AJ270-AJ271)&gt;(AJ273-AJ272),2,0),2)),0)))</f>
        <v>0</v>
      </c>
      <c r="AG272" s="12">
        <f>IF(C$4=0,0,IF(SUM(AG$7:AG271)=1,0,IF(AK272=AG$6,IF(AK272=AK273,IF((AK271-AK272)&lt;=(AK274-AK273),1,0),IF(AK272=AK271,IF((AK270-AK271)&gt;(AK273-AK272),1,0),1)),0)))</f>
        <v>0</v>
      </c>
      <c r="AH272" s="12">
        <f>IF(C$4=0,0,IF(SUM(AH$7:AH271)=2,0,IF(AL272=AH$6,IF(AL272=AL273,IF((AL271-AL272)&lt;=(AL274-AL273),2,0),IF(AL272=AL271,IF((AL270-AL271)&gt;(AL273-AL272),2,0),2)),0)))</f>
        <v>0</v>
      </c>
      <c r="AI272" s="12">
        <f>IF(S$4=0,0,IF(SUM(AI$7:AI271)=2,0,IF(AM272=AI$6,IF(AM272=AM273,IF((AM271-AM272)&lt;=(AM274-AM273),2,0),IF(AM272=AM271,IF((AM270-AM271)&gt;(AM273-AM272),2,0),2)),0)))</f>
        <v>0</v>
      </c>
      <c r="AJ272" s="12">
        <f t="shared" si="99"/>
        <v>1</v>
      </c>
      <c r="AK272" s="12">
        <f t="shared" si="100"/>
        <v>1</v>
      </c>
      <c r="AL272" s="12">
        <f t="shared" si="101"/>
        <v>1</v>
      </c>
      <c r="AM272" s="12">
        <f t="shared" si="102"/>
        <v>1</v>
      </c>
    </row>
    <row r="273" spans="3:39" ht="12" customHeight="1" x14ac:dyDescent="0.15">
      <c r="C273" s="14">
        <f t="shared" si="103"/>
        <v>5</v>
      </c>
      <c r="F273" s="241">
        <f>VLOOKUP(C273,Blad1!$A:$G,7,0)</f>
        <v>110</v>
      </c>
      <c r="K273" s="1">
        <f>IF(C$4=0,0,(SUM(D$8:D273)/C$4))</f>
        <v>0</v>
      </c>
      <c r="N273" s="1" t="str">
        <f t="shared" si="90"/>
        <v xml:space="preserve"> </v>
      </c>
      <c r="Q273" s="57" t="str">
        <f t="shared" si="104"/>
        <v/>
      </c>
      <c r="R273" s="57"/>
      <c r="S273" s="12">
        <f t="shared" si="91"/>
        <v>5</v>
      </c>
      <c r="T273" s="18">
        <f t="shared" si="92"/>
        <v>0</v>
      </c>
      <c r="U273" s="12">
        <f>IF(C$4=0,0,IF(SUM(U$7:U272)=2,0,IF(Y273=U$6,IF(Y273=Y274,IF((Y272-Y273)&lt;=(Y275-Y274),2,0),IF(Y273=Y272,IF((Y271-Y272)&gt;(Y274-Y273),2,0),2)),0)))</f>
        <v>0</v>
      </c>
      <c r="V273" s="12">
        <f>IF(C$4=0,0,IF(SUM(V$7:V272)=1,0,IF(Z273=V$6,IF(Z273=Z274,IF((Z272-Z273)&lt;=(Z275-Z274),1,0),IF(Z273=Z272,IF((Z271-Z272)&gt;(Z274-Z273),1,0),1)),0)))</f>
        <v>0</v>
      </c>
      <c r="W273" s="12">
        <f>IF(C$4=0,0,IF(SUM(W$7:W272)=2,0,IF(AA273=W$6,IF(AA273=AA274,IF((AA272-AA273)&lt;=(AA275-AA274),2,0),IF(AA273=AA272,IF((AA271-AA272)&gt;(AA274-AA273),2,0),2)),0)))</f>
        <v>0</v>
      </c>
      <c r="X273" s="12">
        <f>IF(C$4=0,0,IF(SUM(X$7:X272)=2,0,IF(AB273=X$6,IF(AB273=AB274,IF((AB272-AB273)&lt;=(AB275-AB274),2,0),IF(AB273=AB272,IF((AB271-AB272)&gt;(AB274-AB273),2,0),2)),0)))</f>
        <v>0</v>
      </c>
      <c r="Y273" s="12">
        <f t="shared" si="93"/>
        <v>1</v>
      </c>
      <c r="Z273" s="12">
        <f t="shared" si="94"/>
        <v>1</v>
      </c>
      <c r="AA273" s="12">
        <f t="shared" si="95"/>
        <v>1</v>
      </c>
      <c r="AB273" s="12">
        <f t="shared" si="96"/>
        <v>1</v>
      </c>
      <c r="AD273" s="12">
        <f t="shared" si="97"/>
        <v>5</v>
      </c>
      <c r="AE273" s="18">
        <f t="shared" si="98"/>
        <v>0</v>
      </c>
      <c r="AF273" s="12">
        <f>IF(S$4=0,0,IF(SUM(AF$7:AF272)=2,0,IF(AJ273=AF$6,IF(AJ273=AJ274,IF((AJ272-AJ273)&lt;=(AJ275-AJ274),2,0),IF(AJ273=AJ272,IF((AJ271-AJ272)&gt;(AJ274-AJ273),2,0),2)),0)))</f>
        <v>0</v>
      </c>
      <c r="AG273" s="12">
        <f>IF(C$4=0,0,IF(SUM(AG$7:AG272)=1,0,IF(AK273=AG$6,IF(AK273=AK274,IF((AK272-AK273)&lt;=(AK275-AK274),1,0),IF(AK273=AK272,IF((AK271-AK272)&gt;(AK274-AK273),1,0),1)),0)))</f>
        <v>0</v>
      </c>
      <c r="AH273" s="12">
        <f>IF(C$4=0,0,IF(SUM(AH$7:AH272)=2,0,IF(AL273=AH$6,IF(AL273=AL274,IF((AL272-AL273)&lt;=(AL275-AL274),2,0),IF(AL273=AL272,IF((AL271-AL272)&gt;(AL274-AL273),2,0),2)),0)))</f>
        <v>0</v>
      </c>
      <c r="AI273" s="12">
        <f>IF(S$4=0,0,IF(SUM(AI$7:AI272)=2,0,IF(AM273=AI$6,IF(AM273=AM274,IF((AM272-AM273)&lt;=(AM275-AM274),2,0),IF(AM273=AM272,IF((AM271-AM272)&gt;(AM274-AM273),2,0),2)),0)))</f>
        <v>0</v>
      </c>
      <c r="AJ273" s="12">
        <f t="shared" si="99"/>
        <v>1</v>
      </c>
      <c r="AK273" s="12">
        <f t="shared" si="100"/>
        <v>1</v>
      </c>
      <c r="AL273" s="12">
        <f t="shared" si="101"/>
        <v>1</v>
      </c>
      <c r="AM273" s="12">
        <f t="shared" si="102"/>
        <v>1</v>
      </c>
    </row>
    <row r="274" spans="3:39" ht="12" customHeight="1" x14ac:dyDescent="0.15">
      <c r="C274" s="14">
        <f t="shared" si="103"/>
        <v>4</v>
      </c>
      <c r="F274" s="241">
        <f>VLOOKUP(C274,Blad1!$A:$G,7,0)</f>
        <v>110</v>
      </c>
      <c r="K274" s="1">
        <f>IF(C$4=0,0,(SUM(D$8:D274)/C$4))</f>
        <v>0</v>
      </c>
      <c r="N274" s="1" t="str">
        <f t="shared" si="90"/>
        <v xml:space="preserve"> </v>
      </c>
      <c r="Q274" s="57" t="str">
        <f t="shared" si="104"/>
        <v/>
      </c>
      <c r="R274" s="57"/>
      <c r="S274" s="12">
        <f t="shared" si="91"/>
        <v>4</v>
      </c>
      <c r="T274" s="18">
        <f t="shared" si="92"/>
        <v>0</v>
      </c>
      <c r="U274" s="12">
        <f>IF(C$4=0,0,IF(SUM(U$7:U273)=2,0,IF(Y274=U$6,IF(Y274=Y275,IF((Y273-Y274)&lt;=(Y276-Y275),2,0),IF(Y274=Y273,IF((Y272-Y273)&gt;(Y275-Y274),2,0),2)),0)))</f>
        <v>0</v>
      </c>
      <c r="V274" s="12">
        <f>IF(C$4=0,0,IF(SUM(V$7:V273)=1,0,IF(Z274=V$6,IF(Z274=Z275,IF((Z273-Z274)&lt;=(Z276-Z275),1,0),IF(Z274=Z273,IF((Z272-Z273)&gt;(Z275-Z274),1,0),1)),0)))</f>
        <v>0</v>
      </c>
      <c r="W274" s="12">
        <f>IF(C$4=0,0,IF(SUM(W$7:W273)=2,0,IF(AA274=W$6,IF(AA274=AA275,IF((AA273-AA274)&lt;=(AA276-AA275),2,0),IF(AA274=AA273,IF((AA272-AA273)&gt;(AA275-AA274),2,0),2)),0)))</f>
        <v>0</v>
      </c>
      <c r="X274" s="12">
        <f>IF(C$4=0,0,IF(SUM(X$7:X273)=2,0,IF(AB274=X$6,IF(AB274=AB275,IF((AB273-AB274)&lt;=(AB276-AB275),2,0),IF(AB274=AB273,IF((AB272-AB273)&gt;(AB275-AB274),2,0),2)),0)))</f>
        <v>0</v>
      </c>
      <c r="Y274" s="12">
        <f t="shared" si="93"/>
        <v>1</v>
      </c>
      <c r="Z274" s="12">
        <f t="shared" si="94"/>
        <v>1</v>
      </c>
      <c r="AA274" s="12">
        <f t="shared" si="95"/>
        <v>1</v>
      </c>
      <c r="AB274" s="12">
        <f t="shared" si="96"/>
        <v>1</v>
      </c>
      <c r="AD274" s="12">
        <f t="shared" si="97"/>
        <v>4</v>
      </c>
      <c r="AE274" s="18">
        <f t="shared" si="98"/>
        <v>0</v>
      </c>
      <c r="AF274" s="12">
        <f>IF(S$4=0,0,IF(SUM(AF$7:AF273)=2,0,IF(AJ274=AF$6,IF(AJ274=AJ275,IF((AJ273-AJ274)&lt;=(AJ276-AJ275),2,0),IF(AJ274=AJ273,IF((AJ272-AJ273)&gt;(AJ275-AJ274),2,0),2)),0)))</f>
        <v>0</v>
      </c>
      <c r="AG274" s="12">
        <f>IF(C$4=0,0,IF(SUM(AG$7:AG273)=1,0,IF(AK274=AG$6,IF(AK274=AK275,IF((AK273-AK274)&lt;=(AK276-AK275),1,0),IF(AK274=AK273,IF((AK272-AK273)&gt;(AK275-AK274),1,0),1)),0)))</f>
        <v>0</v>
      </c>
      <c r="AH274" s="12">
        <f>IF(C$4=0,0,IF(SUM(AH$7:AH273)=2,0,IF(AL274=AH$6,IF(AL274=AL275,IF((AL273-AL274)&lt;=(AL276-AL275),2,0),IF(AL274=AL273,IF((AL272-AL273)&gt;(AL275-AL274),2,0),2)),0)))</f>
        <v>0</v>
      </c>
      <c r="AI274" s="12">
        <f>IF(S$4=0,0,IF(SUM(AI$7:AI273)=2,0,IF(AM274=AI$6,IF(AM274=AM275,IF((AM273-AM274)&lt;=(AM276-AM275),2,0),IF(AM274=AM273,IF((AM272-AM273)&gt;(AM275-AM274),2,0),2)),0)))</f>
        <v>0</v>
      </c>
      <c r="AJ274" s="12">
        <f t="shared" si="99"/>
        <v>1</v>
      </c>
      <c r="AK274" s="12">
        <f t="shared" si="100"/>
        <v>1</v>
      </c>
      <c r="AL274" s="12">
        <f t="shared" si="101"/>
        <v>1</v>
      </c>
      <c r="AM274" s="12">
        <f t="shared" si="102"/>
        <v>1</v>
      </c>
    </row>
    <row r="275" spans="3:39" ht="12" customHeight="1" x14ac:dyDescent="0.15">
      <c r="C275" s="14">
        <f t="shared" si="103"/>
        <v>3</v>
      </c>
      <c r="F275" s="241">
        <f>VLOOKUP(C275,Blad1!$A:$G,7,0)</f>
        <v>110</v>
      </c>
      <c r="K275" s="1">
        <f>IF(C$4=0,0,(SUM(D$8:D275)/C$4))</f>
        <v>0</v>
      </c>
      <c r="N275" s="1" t="str">
        <f t="shared" si="90"/>
        <v xml:space="preserve"> </v>
      </c>
      <c r="Q275" s="57" t="str">
        <f t="shared" si="104"/>
        <v/>
      </c>
      <c r="R275" s="57"/>
      <c r="S275" s="12">
        <f t="shared" si="91"/>
        <v>3</v>
      </c>
      <c r="T275" s="18">
        <f t="shared" si="92"/>
        <v>0</v>
      </c>
      <c r="U275" s="12">
        <f>IF(C$4=0,0,IF(SUM(U$7:U274)=2,0,IF(Y275=U$6,IF(Y275=Y276,IF((Y274-Y275)&lt;=(Y277-Y276),2,0),IF(Y275=Y274,IF((Y273-Y274)&gt;(Y276-Y275),2,0),2)),0)))</f>
        <v>0</v>
      </c>
      <c r="V275" s="12">
        <f>IF(C$4=0,0,IF(SUM(V$7:V274)=1,0,IF(Z275=V$6,IF(Z275=Z276,IF((Z274-Z275)&lt;=(Z277-Z276),1,0),IF(Z275=Z274,IF((Z273-Z274)&gt;(Z276-Z275),1,0),1)),0)))</f>
        <v>0</v>
      </c>
      <c r="W275" s="12">
        <f>IF(C$4=0,0,IF(SUM(W$7:W274)=2,0,IF(AA275=W$6,IF(AA275=AA276,IF((AA274-AA275)&lt;=(AA277-AA276),2,0),IF(AA275=AA274,IF((AA273-AA274)&gt;(AA276-AA275),2,0),2)),0)))</f>
        <v>0</v>
      </c>
      <c r="X275" s="12">
        <f>IF(C$4=0,0,IF(SUM(X$7:X274)=2,0,IF(AB275=X$6,IF(AB275=AB276,IF((AB274-AB275)&lt;=(AB277-AB276),2,0),IF(AB275=AB274,IF((AB273-AB274)&gt;(AB276-AB275),2,0),2)),0)))</f>
        <v>0</v>
      </c>
      <c r="Y275" s="12">
        <f t="shared" si="93"/>
        <v>1</v>
      </c>
      <c r="Z275" s="12">
        <f t="shared" si="94"/>
        <v>1</v>
      </c>
      <c r="AA275" s="12">
        <f t="shared" si="95"/>
        <v>1</v>
      </c>
      <c r="AB275" s="12">
        <f t="shared" si="96"/>
        <v>1</v>
      </c>
      <c r="AD275" s="12">
        <f t="shared" si="97"/>
        <v>3</v>
      </c>
      <c r="AE275" s="18">
        <f t="shared" si="98"/>
        <v>0</v>
      </c>
      <c r="AF275" s="12">
        <f>IF(S$4=0,0,IF(SUM(AF$7:AF274)=2,0,IF(AJ275=AF$6,IF(AJ275=AJ276,IF((AJ274-AJ275)&lt;=(AJ277-AJ276),2,0),IF(AJ275=AJ274,IF((AJ273-AJ274)&gt;(AJ276-AJ275),2,0),2)),0)))</f>
        <v>0</v>
      </c>
      <c r="AG275" s="12">
        <f>IF(C$4=0,0,IF(SUM(AG$7:AG274)=1,0,IF(AK275=AG$6,IF(AK275=AK276,IF((AK274-AK275)&lt;=(AK277-AK276),1,0),IF(AK275=AK274,IF((AK273-AK274)&gt;(AK276-AK275),1,0),1)),0)))</f>
        <v>0</v>
      </c>
      <c r="AH275" s="12">
        <f>IF(C$4=0,0,IF(SUM(AH$7:AH274)=2,0,IF(AL275=AH$6,IF(AL275=AL276,IF((AL274-AL275)&lt;=(AL277-AL276),2,0),IF(AL275=AL274,IF((AL273-AL274)&gt;(AL276-AL275),2,0),2)),0)))</f>
        <v>0</v>
      </c>
      <c r="AI275" s="12">
        <f>IF(S$4=0,0,IF(SUM(AI$7:AI274)=2,0,IF(AM275=AI$6,IF(AM275=AM276,IF((AM274-AM275)&lt;=(AM277-AM276),2,0),IF(AM275=AM274,IF((AM273-AM274)&gt;(AM276-AM275),2,0),2)),0)))</f>
        <v>0</v>
      </c>
      <c r="AJ275" s="12">
        <f t="shared" si="99"/>
        <v>1</v>
      </c>
      <c r="AK275" s="12">
        <f t="shared" si="100"/>
        <v>1</v>
      </c>
      <c r="AL275" s="12">
        <f t="shared" si="101"/>
        <v>1</v>
      </c>
      <c r="AM275" s="12">
        <f t="shared" si="102"/>
        <v>1</v>
      </c>
    </row>
    <row r="276" spans="3:39" ht="12" customHeight="1" x14ac:dyDescent="0.15">
      <c r="C276" s="14">
        <f t="shared" si="103"/>
        <v>2</v>
      </c>
      <c r="F276" s="241">
        <f>VLOOKUP(C276,Blad1!$A:$G,7,0)</f>
        <v>110</v>
      </c>
      <c r="K276" s="1">
        <f>IF(C$4=0,0,(SUM(D$8:D276)/C$4))</f>
        <v>0</v>
      </c>
      <c r="N276" s="1" t="str">
        <f t="shared" si="90"/>
        <v xml:space="preserve"> </v>
      </c>
      <c r="Q276" s="57" t="str">
        <f t="shared" si="104"/>
        <v/>
      </c>
      <c r="R276" s="57"/>
      <c r="S276" s="12">
        <f t="shared" si="91"/>
        <v>2</v>
      </c>
      <c r="T276" s="18">
        <f t="shared" si="92"/>
        <v>0</v>
      </c>
      <c r="U276" s="12">
        <f>IF(C$4=0,0,IF(SUM(U$7:U275)=2,0,IF(Y276=U$6,IF(Y276=Y277,IF((Y275-Y276)&lt;=(Y278-Y277),2,0),IF(Y276=Y275,IF((Y274-Y275)&gt;(Y277-Y276),2,0),2)),0)))</f>
        <v>0</v>
      </c>
      <c r="V276" s="12">
        <f>IF(C$4=0,0,IF(SUM(V$7:V275)=1,0,IF(Z276=V$6,IF(Z276=Z277,IF((Z275-Z276)&lt;=(Z278-Z277),1,0),IF(Z276=Z275,IF((Z274-Z275)&gt;(Z277-Z276),1,0),1)),0)))</f>
        <v>0</v>
      </c>
      <c r="W276" s="12">
        <f>IF(C$4=0,0,IF(SUM(W$7:W275)=2,0,IF(AA276=W$6,IF(AA276=AA277,IF((AA275-AA276)&lt;=(AA278-AA277),2,0),IF(AA276=AA275,IF((AA274-AA275)&gt;(AA277-AA276),2,0),2)),0)))</f>
        <v>0</v>
      </c>
      <c r="X276" s="12">
        <f>IF(C$4=0,0,IF(SUM(X$7:X275)=2,0,IF(AB276=X$6,IF(AB276=AB277,IF((AB275-AB276)&lt;=(AB278-AB277),2,0),IF(AB276=AB275,IF((AB274-AB275)&gt;(AB277-AB276),2,0),2)),0)))</f>
        <v>0</v>
      </c>
      <c r="Y276" s="12">
        <f t="shared" si="93"/>
        <v>1</v>
      </c>
      <c r="Z276" s="12">
        <f t="shared" si="94"/>
        <v>1</v>
      </c>
      <c r="AA276" s="12">
        <f t="shared" si="95"/>
        <v>1</v>
      </c>
      <c r="AB276" s="12">
        <f t="shared" si="96"/>
        <v>1</v>
      </c>
      <c r="AD276" s="12">
        <f t="shared" si="97"/>
        <v>2</v>
      </c>
      <c r="AE276" s="18">
        <f t="shared" si="98"/>
        <v>0</v>
      </c>
      <c r="AF276" s="12">
        <f>IF(S$4=0,0,IF(SUM(AF$7:AF275)=2,0,IF(AJ276=AF$6,IF(AJ276=AJ277,IF((AJ275-AJ276)&lt;=(AJ278-AJ277),2,0),IF(AJ276=AJ275,IF((AJ274-AJ275)&gt;(AJ277-AJ276),2,0),2)),0)))</f>
        <v>0</v>
      </c>
      <c r="AG276" s="12">
        <f>IF(C$4=0,0,IF(SUM(AG$7:AG275)=1,0,IF(AK276=AG$6,IF(AK276=AK277,IF((AK275-AK276)&lt;=(AK278-AK277),1,0),IF(AK276=AK275,IF((AK274-AK275)&gt;(AK277-AK276),1,0),1)),0)))</f>
        <v>0</v>
      </c>
      <c r="AH276" s="12">
        <f>IF(C$4=0,0,IF(SUM(AH$7:AH275)=2,0,IF(AL276=AH$6,IF(AL276=AL277,IF((AL275-AL276)&lt;=(AL278-AL277),2,0),IF(AL276=AL275,IF((AL274-AL275)&gt;(AL277-AL276),2,0),2)),0)))</f>
        <v>0</v>
      </c>
      <c r="AI276" s="12">
        <f>IF(S$4=0,0,IF(SUM(AI$7:AI275)=2,0,IF(AM276=AI$6,IF(AM276=AM277,IF((AM275-AM276)&lt;=(AM278-AM277),2,0),IF(AM276=AM275,IF((AM274-AM275)&gt;(AM277-AM276),2,0),2)),0)))</f>
        <v>0</v>
      </c>
      <c r="AJ276" s="12">
        <f t="shared" si="99"/>
        <v>1</v>
      </c>
      <c r="AK276" s="12">
        <f t="shared" si="100"/>
        <v>1</v>
      </c>
      <c r="AL276" s="12">
        <f t="shared" si="101"/>
        <v>1</v>
      </c>
      <c r="AM276" s="12">
        <f t="shared" si="102"/>
        <v>1</v>
      </c>
    </row>
    <row r="277" spans="3:39" ht="12" customHeight="1" x14ac:dyDescent="0.15">
      <c r="C277" s="14">
        <f t="shared" si="103"/>
        <v>1</v>
      </c>
      <c r="F277" s="241">
        <f>VLOOKUP(C277,Blad1!$A:$G,7,0)</f>
        <v>110</v>
      </c>
      <c r="K277" s="1">
        <f>IF(C$4=0,0,(SUM(D$8:D277)/C$4))</f>
        <v>0</v>
      </c>
      <c r="N277" s="1" t="str">
        <f t="shared" si="90"/>
        <v xml:space="preserve"> </v>
      </c>
      <c r="Q277" s="57" t="str">
        <f t="shared" si="104"/>
        <v/>
      </c>
      <c r="R277" s="57"/>
      <c r="S277" s="12">
        <f t="shared" si="91"/>
        <v>1</v>
      </c>
      <c r="T277" s="18">
        <f t="shared" si="92"/>
        <v>0</v>
      </c>
      <c r="U277" s="12">
        <f>IF(C$4=0,0,IF(SUM(U$7:U276)=2,0,IF(Y277=U$6,IF(Y277=Y278,IF((Y276-Y277)&lt;=(Y279-Y278),2,0),IF(Y277=Y276,IF((Y275-Y276)&gt;(Y278-Y277),2,0),2)),0)))</f>
        <v>0</v>
      </c>
      <c r="V277" s="12">
        <f>IF(C$4=0,0,IF(SUM(V$7:V276)=1,0,IF(Z277=V$6,IF(Z277=Z278,IF((Z276-Z277)&lt;=(Z279-Z278),1,0),IF(Z277=Z276,IF((Z275-Z276)&gt;(Z278-Z277),1,0),1)),0)))</f>
        <v>0</v>
      </c>
      <c r="W277" s="12">
        <f>IF(C$4=0,0,IF(SUM(W$7:W276)=2,0,IF(AA277=W$6,IF(AA277=AA278,IF((AA276-AA277)&lt;=(AA279-AA278),2,0),IF(AA277=AA276,IF((AA275-AA276)&gt;(AA278-AA277),2,0),2)),0)))</f>
        <v>0</v>
      </c>
      <c r="X277" s="12">
        <f>IF(C$4=0,0,IF(SUM(X$7:X276)=2,0,IF(AB277=X$6,IF(AB277=AB278,IF((AB276-AB277)&lt;=(AB279-AB278),2,0),IF(AB277=AB276,IF((AB275-AB276)&gt;(AB278-AB277),2,0),2)),0)))</f>
        <v>0</v>
      </c>
      <c r="Y277" s="12">
        <f t="shared" si="93"/>
        <v>1</v>
      </c>
      <c r="Z277" s="12">
        <f t="shared" si="94"/>
        <v>1</v>
      </c>
      <c r="AA277" s="12">
        <f t="shared" si="95"/>
        <v>1</v>
      </c>
      <c r="AB277" s="12">
        <f t="shared" si="96"/>
        <v>1</v>
      </c>
      <c r="AD277" s="12">
        <f t="shared" si="97"/>
        <v>1</v>
      </c>
      <c r="AE277" s="18">
        <f t="shared" si="98"/>
        <v>0</v>
      </c>
      <c r="AF277" s="12">
        <f>IF(S$4=0,0,IF(SUM(AF$7:AF276)=2,0,IF(AJ277=AF$6,IF(AJ277=AJ278,IF((AJ276-AJ277)&lt;=(AJ279-AJ278),2,0),IF(AJ277=AJ276,IF((AJ275-AJ276)&gt;(AJ278-AJ277),2,0),2)),0)))</f>
        <v>0</v>
      </c>
      <c r="AG277" s="12">
        <f>IF(C$4=0,0,IF(SUM(AG$7:AG276)=1,0,IF(AK277=AG$6,IF(AK277=AK278,IF((AK276-AK277)&lt;=(AK279-AK278),1,0),IF(AK277=AK276,IF((AK275-AK276)&gt;(AK278-AK277),1,0),1)),0)))</f>
        <v>0</v>
      </c>
      <c r="AH277" s="12">
        <f>IF(C$4=0,0,IF(SUM(AH$7:AH276)=2,0,IF(AL277=AH$6,IF(AL277=AL278,IF((AL276-AL277)&lt;=(AL279-AL278),2,0),IF(AL277=AL276,IF((AL275-AL276)&gt;(AL278-AL277),2,0),2)),0)))</f>
        <v>0</v>
      </c>
      <c r="AI277" s="12">
        <f>IF(S$4=0,0,IF(SUM(AI$7:AI276)=2,0,IF(AM277=AI$6,IF(AM277=AM278,IF((AM276-AM277)&lt;=(AM279-AM278),2,0),IF(AM277=AM276,IF((AM275-AM276)&gt;(AM278-AM277),2,0),2)),0)))</f>
        <v>0</v>
      </c>
      <c r="AJ277" s="12">
        <f t="shared" si="99"/>
        <v>1</v>
      </c>
      <c r="AK277" s="12">
        <f t="shared" si="100"/>
        <v>1</v>
      </c>
      <c r="AL277" s="12">
        <f t="shared" si="101"/>
        <v>1</v>
      </c>
      <c r="AM277" s="12">
        <f t="shared" si="102"/>
        <v>1</v>
      </c>
    </row>
    <row r="278" spans="3:39" ht="12" customHeight="1" x14ac:dyDescent="0.15">
      <c r="C278" s="14">
        <f t="shared" si="103"/>
        <v>0</v>
      </c>
      <c r="F278" s="241">
        <f>VLOOKUP(C278,Blad1!$A:$G,7,0)</f>
        <v>110</v>
      </c>
      <c r="K278" s="1">
        <f>IF(C$4=0,0,(SUM(D$8:D278)/C$4))</f>
        <v>0</v>
      </c>
      <c r="N278" s="1" t="str">
        <f t="shared" si="90"/>
        <v xml:space="preserve"> </v>
      </c>
      <c r="Q278" s="57" t="str">
        <f t="shared" si="104"/>
        <v/>
      </c>
      <c r="R278" s="57"/>
      <c r="S278" s="12">
        <f t="shared" si="91"/>
        <v>0</v>
      </c>
      <c r="T278" s="18">
        <f t="shared" si="92"/>
        <v>0</v>
      </c>
      <c r="U278" s="12">
        <f>IF(C$4=0,0,IF(SUM(U$7:U277)=2,0,IF(Y278=U$6,IF(Y278=Y279,IF((Y277-Y278)&lt;=(Y280-Y279),2,0),IF(Y278=Y277,IF((Y276-Y277)&gt;(Y279-Y278),2,0),2)),0)))</f>
        <v>0</v>
      </c>
      <c r="V278" s="12">
        <f>IF(C$4=0,0,IF(SUM(V$7:V277)=1,0,IF(Z278=V$6,IF(Z278=Z279,IF((Z277-Z278)&lt;=(Z280-Z279),1,0),IF(Z278=Z277,IF((Z276-Z277)&gt;(Z279-Z278),1,0),1)),0)))</f>
        <v>0</v>
      </c>
      <c r="W278" s="12">
        <f>IF(C$4=0,0,IF(SUM(W$7:W277)=2,0,IF(AA278=W$6,IF(AA278=AA279,IF((AA277-AA278)&lt;=(AA280-AA279),2,0),IF(AA278=AA277,IF((AA276-AA277)&gt;(AA279-AA278),2,0),2)),0)))</f>
        <v>0</v>
      </c>
      <c r="X278" s="12">
        <f>IF(C$4=0,0,IF(SUM(X$7:X277)=2,0,IF(AB278=X$6,IF(AB278=AB279,IF((AB277-AB278)&lt;=(AB280-AB279),2,0),IF(AB278=AB277,IF((AB276-AB277)&gt;(AB279-AB278),2,0),2)),0)))</f>
        <v>0</v>
      </c>
      <c r="Y278" s="12">
        <f t="shared" si="93"/>
        <v>1</v>
      </c>
      <c r="Z278" s="12">
        <f t="shared" si="94"/>
        <v>1</v>
      </c>
      <c r="AA278" s="12">
        <f t="shared" si="95"/>
        <v>1</v>
      </c>
      <c r="AB278" s="12">
        <f t="shared" si="96"/>
        <v>1</v>
      </c>
      <c r="AD278" s="12">
        <f t="shared" si="97"/>
        <v>0</v>
      </c>
      <c r="AE278" s="18">
        <f t="shared" si="98"/>
        <v>0</v>
      </c>
      <c r="AF278" s="12">
        <f>IF(S$4=0,0,IF(SUM(AF$7:AF277)=2,0,IF(AJ278=AF$6,IF(AJ278=AJ279,IF((AJ277-AJ278)&lt;=(AJ280-AJ279),2,0),IF(AJ278=AJ277,IF((AJ276-AJ277)&gt;(AJ279-AJ278),2,0),2)),0)))</f>
        <v>0</v>
      </c>
      <c r="AG278" s="12">
        <f>IF(C$4=0,0,IF(SUM(AG$7:AG277)=1,0,IF(AK278=AG$6,IF(AK278=AK279,IF((AK277-AK278)&lt;=(AK280-AK279),1,0),IF(AK278=AK277,IF((AK276-AK277)&gt;(AK279-AK278),1,0),1)),0)))</f>
        <v>0</v>
      </c>
      <c r="AH278" s="12">
        <f>IF(C$4=0,0,IF(SUM(AH$7:AH277)=2,0,IF(AL278=AH$6,IF(AL278=AL279,IF((AL277-AL278)&lt;=(AL280-AL279),2,0),IF(AL278=AL277,IF((AL276-AL277)&gt;(AL279-AL278),2,0),2)),0)))</f>
        <v>0</v>
      </c>
      <c r="AI278" s="12">
        <f>IF(S$4=0,0,IF(SUM(AI$7:AI277)=2,0,IF(AM278=AI$6,IF(AM278=AM279,IF((AM277-AM278)&lt;=(AM280-AM279),2,0),IF(AM278=AM277,IF((AM276-AM277)&gt;(AM279-AM278),2,0),2)),0)))</f>
        <v>0</v>
      </c>
      <c r="AJ278" s="12">
        <f t="shared" si="99"/>
        <v>1</v>
      </c>
      <c r="AK278" s="12">
        <f t="shared" si="100"/>
        <v>1</v>
      </c>
      <c r="AL278" s="12">
        <f t="shared" si="101"/>
        <v>1</v>
      </c>
      <c r="AM278" s="12">
        <f t="shared" si="102"/>
        <v>1</v>
      </c>
    </row>
    <row r="279" spans="3:39" ht="12" customHeight="1" x14ac:dyDescent="0.15">
      <c r="C279" s="14">
        <f t="shared" si="103"/>
        <v>-1</v>
      </c>
      <c r="F279" s="241" t="e">
        <f>VLOOKUP(C279,Blad1!$A:$G,7,0)</f>
        <v>#N/A</v>
      </c>
      <c r="K279" s="1">
        <f>IF(C$4=0,0,(SUM(D$8:D279)/C$4))</f>
        <v>0</v>
      </c>
      <c r="N279" s="1" t="str">
        <f t="shared" si="90"/>
        <v xml:space="preserve"> </v>
      </c>
      <c r="Q279" s="57" t="str">
        <f t="shared" si="104"/>
        <v/>
      </c>
      <c r="R279" s="57"/>
      <c r="S279" s="12">
        <f t="shared" si="91"/>
        <v>-1</v>
      </c>
      <c r="T279" s="18">
        <f t="shared" si="92"/>
        <v>0</v>
      </c>
      <c r="U279" s="12">
        <f>IF(C$4=0,0,IF(SUM(U$7:U278)=2,0,IF(Y279=U$6,IF(Y279=Y280,IF((Y278-Y279)&lt;=(Y281-Y280),2,0),IF(Y279=Y278,IF((Y277-Y278)&gt;(Y280-Y279),2,0),2)),0)))</f>
        <v>0</v>
      </c>
      <c r="V279" s="12">
        <f>IF(C$4=0,0,IF(SUM(V$7:V278)=1,0,IF(Z279=V$6,IF(Z279=Z280,IF((Z278-Z279)&lt;=(Z281-Z280),1,0),IF(Z279=Z278,IF((Z277-Z278)&gt;(Z280-Z279),1,0),1)),0)))</f>
        <v>0</v>
      </c>
      <c r="W279" s="12">
        <f>IF(C$4=0,0,IF(SUM(W$7:W278)=2,0,IF(AA279=W$6,IF(AA279=AA280,IF((AA278-AA279)&lt;=(AA281-AA280),2,0),IF(AA279=AA278,IF((AA277-AA278)&gt;(AA280-AA279),2,0),2)),0)))</f>
        <v>0</v>
      </c>
      <c r="X279" s="12">
        <f>IF(C$4=0,0,IF(SUM(X$7:X278)=2,0,IF(AB279=X$6,IF(AB279=AB280,IF((AB278-AB279)&lt;=(AB281-AB280),2,0),IF(AB279=AB278,IF((AB277-AB278)&gt;(AB280-AB279),2,0),2)),0)))</f>
        <v>0</v>
      </c>
      <c r="Y279" s="12">
        <f t="shared" si="93"/>
        <v>1</v>
      </c>
      <c r="Z279" s="12">
        <f t="shared" si="94"/>
        <v>1</v>
      </c>
      <c r="AA279" s="12">
        <f t="shared" si="95"/>
        <v>1</v>
      </c>
      <c r="AB279" s="12">
        <f t="shared" si="96"/>
        <v>1</v>
      </c>
      <c r="AD279" s="12">
        <f t="shared" si="97"/>
        <v>-1</v>
      </c>
      <c r="AE279" s="18">
        <f t="shared" si="98"/>
        <v>0</v>
      </c>
      <c r="AF279" s="12">
        <f>IF(S$4=0,0,IF(SUM(AF$7:AF278)=2,0,IF(AJ279=AF$6,IF(AJ279=AJ280,IF((AJ278-AJ279)&lt;=(AJ281-AJ280),2,0),IF(AJ279=AJ278,IF((AJ277-AJ278)&gt;(AJ280-AJ279),2,0),2)),0)))</f>
        <v>0</v>
      </c>
      <c r="AG279" s="12">
        <f>IF(C$4=0,0,IF(SUM(AG$7:AG278)=1,0,IF(AK279=AG$6,IF(AK279=AK280,IF((AK278-AK279)&lt;=(AK281-AK280),1,0),IF(AK279=AK278,IF((AK277-AK278)&gt;(AK280-AK279),1,0),1)),0)))</f>
        <v>0</v>
      </c>
      <c r="AH279" s="12">
        <f>IF(C$4=0,0,IF(SUM(AH$7:AH278)=2,0,IF(AL279=AH$6,IF(AL279=AL280,IF((AL278-AL279)&lt;=(AL281-AL280),2,0),IF(AL279=AL278,IF((AL277-AL278)&gt;(AL280-AL279),2,0),2)),0)))</f>
        <v>0</v>
      </c>
      <c r="AI279" s="12">
        <f>IF(S$4=0,0,IF(SUM(AI$7:AI278)=2,0,IF(AM279=AI$6,IF(AM279=AM280,IF((AM278-AM279)&lt;=(AM281-AM280),2,0),IF(AM279=AM278,IF((AM277-AM278)&gt;(AM280-AM279),2,0),2)),0)))</f>
        <v>0</v>
      </c>
      <c r="AJ279" s="12">
        <f t="shared" si="99"/>
        <v>1</v>
      </c>
      <c r="AK279" s="12">
        <f t="shared" si="100"/>
        <v>1</v>
      </c>
      <c r="AL279" s="12">
        <f t="shared" si="101"/>
        <v>1</v>
      </c>
      <c r="AM279" s="12">
        <f t="shared" si="102"/>
        <v>1</v>
      </c>
    </row>
    <row r="280" spans="3:39" ht="12" customHeight="1" x14ac:dyDescent="0.15">
      <c r="C280" s="14">
        <f t="shared" si="103"/>
        <v>-2</v>
      </c>
      <c r="F280" s="241" t="e">
        <f>VLOOKUP(C280,Blad1!$A:$G,7,0)</f>
        <v>#N/A</v>
      </c>
      <c r="K280" s="1">
        <f>IF(C$4=0,0,(SUM(D$8:D280)/C$4))</f>
        <v>0</v>
      </c>
      <c r="N280" s="1" t="str">
        <f t="shared" si="90"/>
        <v xml:space="preserve"> </v>
      </c>
      <c r="Q280" s="57" t="str">
        <f t="shared" si="104"/>
        <v/>
      </c>
      <c r="R280" s="57"/>
      <c r="S280" s="12">
        <f t="shared" si="91"/>
        <v>-2</v>
      </c>
      <c r="T280" s="18">
        <f t="shared" si="92"/>
        <v>0</v>
      </c>
      <c r="U280" s="12">
        <f>IF(C$4=0,0,IF(SUM(U$7:U279)=2,0,IF(Y280=U$6,IF(Y280=Y281,IF((Y279-Y280)&lt;=(Y282-Y281),2,0),IF(Y280=Y279,IF((Y278-Y279)&gt;(Y281-Y280),2,0),2)),0)))</f>
        <v>0</v>
      </c>
      <c r="V280" s="12">
        <f>IF(C$4=0,0,IF(SUM(V$7:V279)=1,0,IF(Z280=V$6,IF(Z280=Z281,IF((Z279-Z280)&lt;=(Z282-Z281),1,0),IF(Z280=Z279,IF((Z278-Z279)&gt;(Z281-Z280),1,0),1)),0)))</f>
        <v>0</v>
      </c>
      <c r="W280" s="12">
        <f>IF(C$4=0,0,IF(SUM(W$7:W279)=2,0,IF(AA280=W$6,IF(AA280=AA281,IF((AA279-AA280)&lt;=(AA282-AA281),2,0),IF(AA280=AA279,IF((AA278-AA279)&gt;(AA281-AA280),2,0),2)),0)))</f>
        <v>0</v>
      </c>
      <c r="X280" s="12">
        <f>IF(C$4=0,0,IF(SUM(X$7:X279)=2,0,IF(AB280=X$6,IF(AB280=AB281,IF((AB279-AB280)&lt;=(AB282-AB281),2,0),IF(AB280=AB279,IF((AB278-AB279)&gt;(AB281-AB280),2,0),2)),0)))</f>
        <v>0</v>
      </c>
      <c r="Y280" s="12">
        <f t="shared" si="93"/>
        <v>1</v>
      </c>
      <c r="Z280" s="12">
        <f t="shared" si="94"/>
        <v>1</v>
      </c>
      <c r="AA280" s="12">
        <f t="shared" si="95"/>
        <v>1</v>
      </c>
      <c r="AB280" s="12">
        <f t="shared" si="96"/>
        <v>1</v>
      </c>
      <c r="AD280" s="12">
        <f t="shared" si="97"/>
        <v>-2</v>
      </c>
      <c r="AE280" s="18">
        <f t="shared" si="98"/>
        <v>0</v>
      </c>
      <c r="AF280" s="12">
        <f>IF(S$4=0,0,IF(SUM(AF$7:AF279)=2,0,IF(AJ280=AF$6,IF(AJ280=AJ281,IF((AJ279-AJ280)&lt;=(AJ282-AJ281),2,0),IF(AJ280=AJ279,IF((AJ278-AJ279)&gt;(AJ281-AJ280),2,0),2)),0)))</f>
        <v>0</v>
      </c>
      <c r="AG280" s="12">
        <f>IF(C$4=0,0,IF(SUM(AG$7:AG279)=1,0,IF(AK280=AG$6,IF(AK280=AK281,IF((AK279-AK280)&lt;=(AK282-AK281),1,0),IF(AK280=AK279,IF((AK278-AK279)&gt;(AK281-AK280),1,0),1)),0)))</f>
        <v>0</v>
      </c>
      <c r="AH280" s="12">
        <f>IF(C$4=0,0,IF(SUM(AH$7:AH279)=2,0,IF(AL280=AH$6,IF(AL280=AL281,IF((AL279-AL280)&lt;=(AL282-AL281),2,0),IF(AL280=AL279,IF((AL278-AL279)&gt;(AL281-AL280),2,0),2)),0)))</f>
        <v>0</v>
      </c>
      <c r="AI280" s="12">
        <f>IF(S$4=0,0,IF(SUM(AI$7:AI279)=2,0,IF(AM280=AI$6,IF(AM280=AM281,IF((AM279-AM280)&lt;=(AM282-AM281),2,0),IF(AM280=AM279,IF((AM278-AM279)&gt;(AM281-AM280),2,0),2)),0)))</f>
        <v>0</v>
      </c>
      <c r="AJ280" s="12">
        <f t="shared" si="99"/>
        <v>1</v>
      </c>
      <c r="AK280" s="12">
        <f t="shared" si="100"/>
        <v>1</v>
      </c>
      <c r="AL280" s="12">
        <f t="shared" si="101"/>
        <v>1</v>
      </c>
      <c r="AM280" s="12">
        <f t="shared" si="102"/>
        <v>1</v>
      </c>
    </row>
    <row r="281" spans="3:39" ht="12" customHeight="1" x14ac:dyDescent="0.15">
      <c r="C281" s="14">
        <f t="shared" si="103"/>
        <v>-3</v>
      </c>
      <c r="F281" s="241" t="e">
        <f>VLOOKUP(C281,Blad1!$A:$G,7,0)</f>
        <v>#N/A</v>
      </c>
      <c r="K281" s="1">
        <f>IF(C$4=0,0,(SUM(D$8:D281)/C$4))</f>
        <v>0</v>
      </c>
      <c r="N281" s="1" t="str">
        <f t="shared" si="90"/>
        <v xml:space="preserve"> </v>
      </c>
      <c r="Q281" s="57" t="str">
        <f t="shared" si="104"/>
        <v/>
      </c>
      <c r="R281" s="57"/>
      <c r="S281" s="12">
        <f t="shared" si="91"/>
        <v>-3</v>
      </c>
      <c r="T281" s="18">
        <f t="shared" si="92"/>
        <v>0</v>
      </c>
      <c r="U281" s="12">
        <f>IF(C$4=0,0,IF(SUM(U$7:U280)=2,0,IF(Y281=U$6,IF(Y281=Y282,IF((Y280-Y281)&lt;=(Y283-Y282),2,0),IF(Y281=Y280,IF((Y279-Y280)&gt;(Y282-Y281),2,0),2)),0)))</f>
        <v>0</v>
      </c>
      <c r="V281" s="12">
        <f>IF(C$4=0,0,IF(SUM(V$7:V280)=1,0,IF(Z281=V$6,IF(Z281=Z282,IF((Z280-Z281)&lt;=(Z283-Z282),1,0),IF(Z281=Z280,IF((Z279-Z280)&gt;(Z282-Z281),1,0),1)),0)))</f>
        <v>0</v>
      </c>
      <c r="W281" s="12">
        <f>IF(C$4=0,0,IF(SUM(W$7:W280)=2,0,IF(AA281=W$6,IF(AA281=AA282,IF((AA280-AA281)&lt;=(AA283-AA282),2,0),IF(AA281=AA280,IF((AA279-AA280)&gt;(AA282-AA281),2,0),2)),0)))</f>
        <v>0</v>
      </c>
      <c r="X281" s="12">
        <f>IF(C$4=0,0,IF(SUM(X$7:X280)=2,0,IF(AB281=X$6,IF(AB281=AB282,IF((AB280-AB281)&lt;=(AB283-AB282),2,0),IF(AB281=AB280,IF((AB279-AB280)&gt;(AB282-AB281),2,0),2)),0)))</f>
        <v>0</v>
      </c>
      <c r="Y281" s="12">
        <f t="shared" si="93"/>
        <v>1</v>
      </c>
      <c r="Z281" s="12">
        <f t="shared" si="94"/>
        <v>1</v>
      </c>
      <c r="AA281" s="12">
        <f t="shared" si="95"/>
        <v>1</v>
      </c>
      <c r="AB281" s="12">
        <f t="shared" si="96"/>
        <v>1</v>
      </c>
      <c r="AD281" s="12">
        <f t="shared" si="97"/>
        <v>-3</v>
      </c>
      <c r="AE281" s="18">
        <f t="shared" si="98"/>
        <v>0</v>
      </c>
      <c r="AF281" s="12">
        <f>IF(S$4=0,0,IF(SUM(AF$7:AF280)=2,0,IF(AJ281=AF$6,IF(AJ281=AJ282,IF((AJ280-AJ281)&lt;=(AJ283-AJ282),2,0),IF(AJ281=AJ280,IF((AJ279-AJ280)&gt;(AJ282-AJ281),2,0),2)),0)))</f>
        <v>0</v>
      </c>
      <c r="AG281" s="12">
        <f>IF(C$4=0,0,IF(SUM(AG$7:AG280)=1,0,IF(AK281=AG$6,IF(AK281=AK282,IF((AK280-AK281)&lt;=(AK283-AK282),1,0),IF(AK281=AK280,IF((AK279-AK280)&gt;(AK282-AK281),1,0),1)),0)))</f>
        <v>0</v>
      </c>
      <c r="AH281" s="12">
        <f>IF(C$4=0,0,IF(SUM(AH$7:AH280)=2,0,IF(AL281=AH$6,IF(AL281=AL282,IF((AL280-AL281)&lt;=(AL283-AL282),2,0),IF(AL281=AL280,IF((AL279-AL280)&gt;(AL282-AL281),2,0),2)),0)))</f>
        <v>0</v>
      </c>
      <c r="AI281" s="12">
        <f>IF(S$4=0,0,IF(SUM(AI$7:AI280)=2,0,IF(AM281=AI$6,IF(AM281=AM282,IF((AM280-AM281)&lt;=(AM283-AM282),2,0),IF(AM281=AM280,IF((AM279-AM280)&gt;(AM282-AM281),2,0),2)),0)))</f>
        <v>0</v>
      </c>
      <c r="AJ281" s="12">
        <f t="shared" si="99"/>
        <v>1</v>
      </c>
      <c r="AK281" s="12">
        <f t="shared" si="100"/>
        <v>1</v>
      </c>
      <c r="AL281" s="12">
        <f t="shared" si="101"/>
        <v>1</v>
      </c>
      <c r="AM281" s="12">
        <f t="shared" si="102"/>
        <v>1</v>
      </c>
    </row>
    <row r="282" spans="3:39" ht="12" customHeight="1" x14ac:dyDescent="0.15">
      <c r="C282" s="14">
        <f t="shared" si="103"/>
        <v>-4</v>
      </c>
      <c r="F282" s="241" t="e">
        <f>VLOOKUP(C282,Blad1!$A:$G,7,0)</f>
        <v>#N/A</v>
      </c>
      <c r="K282" s="1">
        <f>IF(C$4=0,0,(SUM(D$8:D282)/C$4))</f>
        <v>0</v>
      </c>
      <c r="N282" s="1" t="str">
        <f t="shared" si="90"/>
        <v xml:space="preserve"> </v>
      </c>
      <c r="S282" s="12">
        <f t="shared" si="91"/>
        <v>-4</v>
      </c>
      <c r="T282" s="18">
        <f t="shared" si="92"/>
        <v>0</v>
      </c>
      <c r="U282" s="12">
        <f>IF(C$4=0,0,IF(SUM(U$7:U281)=2,0,IF(Y282=U$6,IF(Y282=Y283,IF((Y281-Y282)&lt;=(Y284-Y283),2,0),IF(Y282=Y281,IF((Y280-Y281)&gt;(Y283-Y282),2,0),2)),0)))</f>
        <v>0</v>
      </c>
      <c r="V282" s="12">
        <f>IF(C$4=0,0,IF(SUM(V$7:V281)=1,0,IF(Z282=V$6,IF(Z282=Z283,IF((Z281-Z282)&lt;=(Z284-Z283),1,0),IF(Z282=Z281,IF((Z280-Z281)&gt;(Z283-Z282),1,0),1)),0)))</f>
        <v>0</v>
      </c>
      <c r="W282" s="12">
        <f>IF(C$4=0,0,IF(SUM(W$7:W281)=2,0,IF(AA282=W$6,IF(AA282=AA283,IF((AA281-AA282)&lt;=(AA284-AA283),2,0),IF(AA282=AA281,IF((AA280-AA281)&gt;(AA283-AA282),2,0),2)),0)))</f>
        <v>0</v>
      </c>
      <c r="X282" s="12">
        <f>IF(C$4=0,0,IF(SUM(X$7:X281)=2,0,IF(AB282=X$6,IF(AB282=AB283,IF((AB281-AB282)&lt;=(AB284-AB283),2,0),IF(AB282=AB281,IF((AB280-AB281)&gt;(AB283-AB282),2,0),2)),0)))</f>
        <v>0</v>
      </c>
      <c r="Y282" s="12">
        <f t="shared" si="93"/>
        <v>1</v>
      </c>
      <c r="Z282" s="12">
        <f t="shared" si="94"/>
        <v>1</v>
      </c>
      <c r="AA282" s="12">
        <f t="shared" si="95"/>
        <v>1</v>
      </c>
      <c r="AB282" s="12">
        <f t="shared" si="96"/>
        <v>1</v>
      </c>
      <c r="AD282" s="12">
        <f t="shared" si="97"/>
        <v>-4</v>
      </c>
      <c r="AE282" s="18">
        <f t="shared" si="98"/>
        <v>0</v>
      </c>
      <c r="AF282" s="12">
        <f>IF(S$4=0,0,IF(SUM(AF$7:AF281)=2,0,IF(AJ282=AF$6,IF(AJ282=AJ283,IF((AJ281-AJ282)&lt;=(AJ284-AJ283),2,0),IF(AJ282=AJ281,IF((AJ280-AJ281)&gt;(AJ283-AJ282),2,0),2)),0)))</f>
        <v>0</v>
      </c>
      <c r="AG282" s="12">
        <f>IF(C$4=0,0,IF(SUM(AG$7:AG281)=1,0,IF(AK282=AG$6,IF(AK282=AK283,IF((AK281-AK282)&lt;=(AK284-AK283),1,0),IF(AK282=AK281,IF((AK280-AK281)&gt;(AK283-AK282),1,0),1)),0)))</f>
        <v>0</v>
      </c>
      <c r="AH282" s="12">
        <f>IF(C$4=0,0,IF(SUM(AH$7:AH281)=2,0,IF(AL282=AH$6,IF(AL282=AL283,IF((AL281-AL282)&lt;=(AL284-AL283),2,0),IF(AL282=AL281,IF((AL280-AL281)&gt;(AL283-AL282),2,0),2)),0)))</f>
        <v>0</v>
      </c>
      <c r="AI282" s="12">
        <f>IF(S$4=0,0,IF(SUM(AI$7:AI281)=2,0,IF(AM282=AI$6,IF(AM282=AM283,IF((AM281-AM282)&lt;=(AM284-AM283),2,0),IF(AM282=AM281,IF((AM280-AM281)&gt;(AM283-AM282),2,0),2)),0)))</f>
        <v>0</v>
      </c>
      <c r="AJ282" s="12">
        <f t="shared" si="99"/>
        <v>1</v>
      </c>
      <c r="AK282" s="12">
        <f t="shared" si="100"/>
        <v>1</v>
      </c>
      <c r="AL282" s="12">
        <f t="shared" si="101"/>
        <v>1</v>
      </c>
      <c r="AM282" s="12">
        <f t="shared" si="102"/>
        <v>1</v>
      </c>
    </row>
    <row r="283" spans="3:39" ht="12" customHeight="1" x14ac:dyDescent="0.15">
      <c r="C283" s="14">
        <f t="shared" si="103"/>
        <v>-5</v>
      </c>
      <c r="F283" s="241" t="e">
        <f>VLOOKUP(C283,Blad1!$A:$G,7,0)</f>
        <v>#N/A</v>
      </c>
      <c r="K283" s="1">
        <f>IF(C$4=0,0,(SUM(D$8:D283)/C$4))</f>
        <v>0</v>
      </c>
      <c r="N283" s="1" t="str">
        <f t="shared" si="90"/>
        <v xml:space="preserve"> </v>
      </c>
      <c r="S283" s="12">
        <f t="shared" si="91"/>
        <v>-5</v>
      </c>
      <c r="T283" s="18">
        <f t="shared" si="92"/>
        <v>0</v>
      </c>
      <c r="U283" s="12">
        <f>IF(C$4=0,0,IF(SUM(U$7:U282)=2,0,IF(Y283=U$6,IF(Y283=Y284,IF((Y282-Y283)&lt;=(Y285-Y284),2,0),IF(Y283=Y282,IF((Y281-Y282)&gt;(Y284-Y283),2,0),2)),0)))</f>
        <v>0</v>
      </c>
      <c r="V283" s="12">
        <f>IF(C$4=0,0,IF(SUM(V$7:V282)=1,0,IF(Z283=V$6,IF(Z283=Z284,IF((Z282-Z283)&lt;=(Z285-Z284),1,0),IF(Z283=Z282,IF((Z281-Z282)&gt;(Z284-Z283),1,0),1)),0)))</f>
        <v>0</v>
      </c>
      <c r="W283" s="12">
        <f>IF(C$4=0,0,IF(SUM(W$7:W282)=2,0,IF(AA283=W$6,IF(AA283=AA284,IF((AA282-AA283)&lt;=(AA285-AA284),2,0),IF(AA283=AA282,IF((AA281-AA282)&gt;(AA284-AA283),2,0),2)),0)))</f>
        <v>0</v>
      </c>
      <c r="X283" s="12">
        <f>IF(C$4=0,0,IF(SUM(X$7:X282)=2,0,IF(AB283=X$6,IF(AB283=AB284,IF((AB282-AB283)&lt;=(AB285-AB284),2,0),IF(AB283=AB282,IF((AB281-AB282)&gt;(AB284-AB283),2,0),2)),0)))</f>
        <v>0</v>
      </c>
      <c r="Y283" s="12">
        <f t="shared" si="93"/>
        <v>1</v>
      </c>
      <c r="Z283" s="12">
        <f t="shared" si="94"/>
        <v>1</v>
      </c>
      <c r="AA283" s="12">
        <f t="shared" si="95"/>
        <v>1</v>
      </c>
      <c r="AB283" s="12">
        <f t="shared" si="96"/>
        <v>1</v>
      </c>
      <c r="AD283" s="12">
        <f t="shared" si="97"/>
        <v>-5</v>
      </c>
      <c r="AE283" s="18">
        <f t="shared" si="98"/>
        <v>0</v>
      </c>
      <c r="AF283" s="12">
        <f>IF(S$4=0,0,IF(SUM(AF$7:AF282)=2,0,IF(AJ283=AF$6,IF(AJ283=AJ284,IF((AJ282-AJ283)&lt;=(AJ285-AJ284),2,0),IF(AJ283=AJ282,IF((AJ281-AJ282)&gt;(AJ284-AJ283),2,0),2)),0)))</f>
        <v>0</v>
      </c>
      <c r="AG283" s="12">
        <f>IF(C$4=0,0,IF(SUM(AG$7:AG282)=1,0,IF(AK283=AG$6,IF(AK283=AK284,IF((AK282-AK283)&lt;=(AK285-AK284),1,0),IF(AK283=AK282,IF((AK281-AK282)&gt;(AK284-AK283),1,0),1)),0)))</f>
        <v>0</v>
      </c>
      <c r="AH283" s="12">
        <f>IF(C$4=0,0,IF(SUM(AH$7:AH282)=2,0,IF(AL283=AH$6,IF(AL283=AL284,IF((AL282-AL283)&lt;=(AL285-AL284),2,0),IF(AL283=AL282,IF((AL281-AL282)&gt;(AL284-AL283),2,0),2)),0)))</f>
        <v>0</v>
      </c>
      <c r="AI283" s="12">
        <f>IF(S$4=0,0,IF(SUM(AI$7:AI282)=2,0,IF(AM283=AI$6,IF(AM283=AM284,IF((AM282-AM283)&lt;=(AM285-AM284),2,0),IF(AM283=AM282,IF((AM281-AM282)&gt;(AM284-AM283),2,0),2)),0)))</f>
        <v>0</v>
      </c>
      <c r="AJ283" s="12">
        <f t="shared" si="99"/>
        <v>1</v>
      </c>
      <c r="AK283" s="12">
        <f t="shared" si="100"/>
        <v>1</v>
      </c>
      <c r="AL283" s="12">
        <f t="shared" si="101"/>
        <v>1</v>
      </c>
      <c r="AM283" s="12">
        <f t="shared" si="102"/>
        <v>1</v>
      </c>
    </row>
    <row r="284" spans="3:39" ht="12" customHeight="1" x14ac:dyDescent="0.15">
      <c r="C284" s="14">
        <f t="shared" si="103"/>
        <v>-6</v>
      </c>
      <c r="F284" s="241" t="e">
        <f>VLOOKUP(C284,Blad1!$A:$G,7,0)</f>
        <v>#N/A</v>
      </c>
      <c r="K284" s="1">
        <f>IF(C$4=0,0,(SUM(D$8:D284)/C$4))</f>
        <v>0</v>
      </c>
      <c r="N284" s="1" t="str">
        <f t="shared" si="90"/>
        <v xml:space="preserve"> </v>
      </c>
      <c r="S284" s="12">
        <f t="shared" si="91"/>
        <v>-6</v>
      </c>
      <c r="T284" s="18">
        <f t="shared" si="92"/>
        <v>0</v>
      </c>
      <c r="U284" s="12">
        <f>IF(C$4=0,0,IF(SUM(U$7:U283)=2,0,IF(Y284=U$6,IF(Y284=Y285,IF((Y283-Y284)&lt;=(Y286-Y285),2,0),IF(Y284=Y283,IF((Y282-Y283)&gt;(Y285-Y284),2,0),2)),0)))</f>
        <v>0</v>
      </c>
      <c r="V284" s="12">
        <f>IF(C$4=0,0,IF(SUM(V$7:V283)=1,0,IF(Z284=V$6,IF(Z284=Z285,IF((Z283-Z284)&lt;=(Z286-Z285),1,0),IF(Z284=Z283,IF((Z282-Z283)&gt;(Z285-Z284),1,0),1)),0)))</f>
        <v>0</v>
      </c>
      <c r="W284" s="12">
        <f>IF(C$4=0,0,IF(SUM(W$7:W283)=2,0,IF(AA284=W$6,IF(AA284=AA285,IF((AA283-AA284)&lt;=(AA286-AA285),2,0),IF(AA284=AA283,IF((AA282-AA283)&gt;(AA285-AA284),2,0),2)),0)))</f>
        <v>0</v>
      </c>
      <c r="X284" s="12">
        <f>IF(C$4=0,0,IF(SUM(X$7:X283)=2,0,IF(AB284=X$6,IF(AB284=AB285,IF((AB283-AB284)&lt;=(AB286-AB285),2,0),IF(AB284=AB283,IF((AB282-AB283)&gt;(AB285-AB284),2,0),2)),0)))</f>
        <v>0</v>
      </c>
      <c r="Y284" s="12">
        <f t="shared" si="93"/>
        <v>1</v>
      </c>
      <c r="Z284" s="12">
        <f t="shared" si="94"/>
        <v>1</v>
      </c>
      <c r="AA284" s="12">
        <f t="shared" si="95"/>
        <v>1</v>
      </c>
      <c r="AB284" s="12">
        <f t="shared" si="96"/>
        <v>1</v>
      </c>
      <c r="AD284" s="12">
        <f t="shared" si="97"/>
        <v>-6</v>
      </c>
      <c r="AE284" s="18">
        <f t="shared" si="98"/>
        <v>0</v>
      </c>
      <c r="AF284" s="12">
        <f>IF(S$4=0,0,IF(SUM(AF$7:AF283)=2,0,IF(AJ284=AF$6,IF(AJ284=AJ285,IF((AJ283-AJ284)&lt;=(AJ286-AJ285),2,0),IF(AJ284=AJ283,IF((AJ282-AJ283)&gt;(AJ285-AJ284),2,0),2)),0)))</f>
        <v>0</v>
      </c>
      <c r="AG284" s="12">
        <f>IF(C$4=0,0,IF(SUM(AG$7:AG283)=1,0,IF(AK284=AG$6,IF(AK284=AK285,IF((AK283-AK284)&lt;=(AK286-AK285),1,0),IF(AK284=AK283,IF((AK282-AK283)&gt;(AK285-AK284),1,0),1)),0)))</f>
        <v>0</v>
      </c>
      <c r="AH284" s="12">
        <f>IF(C$4=0,0,IF(SUM(AH$7:AH283)=2,0,IF(AL284=AH$6,IF(AL284=AL285,IF((AL283-AL284)&lt;=(AL286-AL285),2,0),IF(AL284=AL283,IF((AL282-AL283)&gt;(AL285-AL284),2,0),2)),0)))</f>
        <v>0</v>
      </c>
      <c r="AI284" s="12">
        <f>IF(S$4=0,0,IF(SUM(AI$7:AI283)=2,0,IF(AM284=AI$6,IF(AM284=AM285,IF((AM283-AM284)&lt;=(AM286-AM285),2,0),IF(AM284=AM283,IF((AM282-AM283)&gt;(AM285-AM284),2,0),2)),0)))</f>
        <v>0</v>
      </c>
      <c r="AJ284" s="12">
        <f t="shared" si="99"/>
        <v>1</v>
      </c>
      <c r="AK284" s="12">
        <f t="shared" si="100"/>
        <v>1</v>
      </c>
      <c r="AL284" s="12">
        <f t="shared" si="101"/>
        <v>1</v>
      </c>
      <c r="AM284" s="12">
        <f t="shared" si="102"/>
        <v>1</v>
      </c>
    </row>
    <row r="285" spans="3:39" ht="12" customHeight="1" x14ac:dyDescent="0.15">
      <c r="C285" s="14">
        <f t="shared" si="103"/>
        <v>-7</v>
      </c>
      <c r="F285" s="241" t="e">
        <f>VLOOKUP(C285,Blad1!$A:$G,7,0)</f>
        <v>#N/A</v>
      </c>
      <c r="K285" s="1">
        <f>IF(C$4=0,0,(SUM(D$8:D285)/C$4))</f>
        <v>0</v>
      </c>
      <c r="N285" s="1" t="str">
        <f t="shared" si="90"/>
        <v xml:space="preserve"> </v>
      </c>
      <c r="S285" s="12">
        <f t="shared" si="91"/>
        <v>-7</v>
      </c>
      <c r="T285" s="18">
        <f t="shared" si="92"/>
        <v>0</v>
      </c>
      <c r="U285" s="12">
        <f>IF(C$4=0,0,IF(SUM(U$7:U284)=2,0,IF(Y285=U$6,IF(Y285=Y286,IF((Y284-Y285)&lt;=(Y287-Y286),2,0),IF(Y285=Y284,IF((Y283-Y284)&gt;(Y286-Y285),2,0),2)),0)))</f>
        <v>0</v>
      </c>
      <c r="V285" s="12">
        <f>IF(C$4=0,0,IF(SUM(V$7:V284)=1,0,IF(Z285=V$6,IF(Z285=Z286,IF((Z284-Z285)&lt;=(Z287-Z286),1,0),IF(Z285=Z284,IF((Z283-Z284)&gt;(Z286-Z285),1,0),1)),0)))</f>
        <v>0</v>
      </c>
      <c r="W285" s="12">
        <f>IF(C$4=0,0,IF(SUM(W$7:W284)=2,0,IF(AA285=W$6,IF(AA285=AA286,IF((AA284-AA285)&lt;=(AA287-AA286),2,0),IF(AA285=AA284,IF((AA283-AA284)&gt;(AA286-AA285),2,0),2)),0)))</f>
        <v>0</v>
      </c>
      <c r="X285" s="12">
        <f>IF(C$4=0,0,IF(SUM(X$7:X284)=2,0,IF(AB285=X$6,IF(AB285=AB286,IF((AB284-AB285)&lt;=(AB287-AB286),2,0),IF(AB285=AB284,IF((AB283-AB284)&gt;(AB286-AB285),2,0),2)),0)))</f>
        <v>0</v>
      </c>
      <c r="Y285" s="12">
        <f t="shared" si="93"/>
        <v>1</v>
      </c>
      <c r="Z285" s="12">
        <f t="shared" si="94"/>
        <v>1</v>
      </c>
      <c r="AA285" s="12">
        <f t="shared" si="95"/>
        <v>1</v>
      </c>
      <c r="AB285" s="12">
        <f t="shared" si="96"/>
        <v>1</v>
      </c>
      <c r="AD285" s="12">
        <f t="shared" si="97"/>
        <v>-7</v>
      </c>
      <c r="AE285" s="18">
        <f t="shared" si="98"/>
        <v>0</v>
      </c>
      <c r="AF285" s="12">
        <f>IF(S$4=0,0,IF(SUM(AF$7:AF284)=2,0,IF(AJ285=AF$6,IF(AJ285=AJ286,IF((AJ284-AJ285)&lt;=(AJ287-AJ286),2,0),IF(AJ285=AJ284,IF((AJ283-AJ284)&gt;(AJ286-AJ285),2,0),2)),0)))</f>
        <v>0</v>
      </c>
      <c r="AG285" s="12">
        <f>IF(C$4=0,0,IF(SUM(AG$7:AG284)=1,0,IF(AK285=AG$6,IF(AK285=AK286,IF((AK284-AK285)&lt;=(AK287-AK286),1,0),IF(AK285=AK284,IF((AK283-AK284)&gt;(AK286-AK285),1,0),1)),0)))</f>
        <v>0</v>
      </c>
      <c r="AH285" s="12">
        <f>IF(C$4=0,0,IF(SUM(AH$7:AH284)=2,0,IF(AL285=AH$6,IF(AL285=AL286,IF((AL284-AL285)&lt;=(AL287-AL286),2,0),IF(AL285=AL284,IF((AL283-AL284)&gt;(AL286-AL285),2,0),2)),0)))</f>
        <v>0</v>
      </c>
      <c r="AI285" s="12">
        <f>IF(S$4=0,0,IF(SUM(AI$7:AI284)=2,0,IF(AM285=AI$6,IF(AM285=AM286,IF((AM284-AM285)&lt;=(AM287-AM286),2,0),IF(AM285=AM284,IF((AM283-AM284)&gt;(AM286-AM285),2,0),2)),0)))</f>
        <v>0</v>
      </c>
      <c r="AJ285" s="12">
        <f t="shared" si="99"/>
        <v>1</v>
      </c>
      <c r="AK285" s="12">
        <f t="shared" si="100"/>
        <v>1</v>
      </c>
      <c r="AL285" s="12">
        <f t="shared" si="101"/>
        <v>1</v>
      </c>
      <c r="AM285" s="12">
        <f t="shared" si="102"/>
        <v>1</v>
      </c>
    </row>
    <row r="286" spans="3:39" ht="12" customHeight="1" x14ac:dyDescent="0.15">
      <c r="C286" s="14">
        <f t="shared" si="103"/>
        <v>-8</v>
      </c>
      <c r="F286" s="241" t="e">
        <f>VLOOKUP(C286,Blad1!$A:$G,7,0)</f>
        <v>#N/A</v>
      </c>
      <c r="K286" s="1">
        <f>IF(C$4=0,0,(SUM(D$8:D286)/C$4))</f>
        <v>0</v>
      </c>
      <c r="N286" s="1" t="str">
        <f t="shared" si="90"/>
        <v xml:space="preserve"> </v>
      </c>
      <c r="S286" s="12">
        <f t="shared" si="91"/>
        <v>-8</v>
      </c>
      <c r="T286" s="18">
        <f t="shared" si="92"/>
        <v>0</v>
      </c>
      <c r="U286" s="12">
        <f>IF(C$4=0,0,IF(SUM(U$7:U285)=2,0,IF(Y286=U$6,IF(Y286=Y287,IF((Y285-Y286)&lt;=(Y288-Y287),2,0),IF(Y286=Y285,IF((Y284-Y285)&gt;(Y287-Y286),2,0),2)),0)))</f>
        <v>0</v>
      </c>
      <c r="V286" s="12">
        <f>IF(C$4=0,0,IF(SUM(V$7:V285)=1,0,IF(Z286=V$6,IF(Z286=Z287,IF((Z285-Z286)&lt;=(Z288-Z287),1,0),IF(Z286=Z285,IF((Z284-Z285)&gt;(Z287-Z286),1,0),1)),0)))</f>
        <v>0</v>
      </c>
      <c r="W286" s="12">
        <f>IF(C$4=0,0,IF(SUM(W$7:W285)=2,0,IF(AA286=W$6,IF(AA286=AA287,IF((AA285-AA286)&lt;=(AA288-AA287),2,0),IF(AA286=AA285,IF((AA284-AA285)&gt;(AA287-AA286),2,0),2)),0)))</f>
        <v>0</v>
      </c>
      <c r="X286" s="12">
        <f>IF(C$4=0,0,IF(SUM(X$7:X285)=2,0,IF(AB286=X$6,IF(AB286=AB287,IF((AB285-AB286)&lt;=(AB288-AB287),2,0),IF(AB286=AB285,IF((AB284-AB285)&gt;(AB287-AB286),2,0),2)),0)))</f>
        <v>0</v>
      </c>
      <c r="Y286" s="12">
        <f t="shared" si="93"/>
        <v>1</v>
      </c>
      <c r="Z286" s="12">
        <f t="shared" si="94"/>
        <v>1</v>
      </c>
      <c r="AA286" s="12">
        <f t="shared" si="95"/>
        <v>1</v>
      </c>
      <c r="AB286" s="12">
        <f t="shared" si="96"/>
        <v>1</v>
      </c>
      <c r="AD286" s="12">
        <f t="shared" si="97"/>
        <v>-8</v>
      </c>
      <c r="AE286" s="18">
        <f t="shared" si="98"/>
        <v>0</v>
      </c>
      <c r="AF286" s="12">
        <f>IF(S$4=0,0,IF(SUM(AF$7:AF285)=2,0,IF(AJ286=AF$6,IF(AJ286=AJ287,IF((AJ285-AJ286)&lt;=(AJ288-AJ287),2,0),IF(AJ286=AJ285,IF((AJ284-AJ285)&gt;(AJ287-AJ286),2,0),2)),0)))</f>
        <v>0</v>
      </c>
      <c r="AG286" s="12">
        <f>IF(C$4=0,0,IF(SUM(AG$7:AG285)=1,0,IF(AK286=AG$6,IF(AK286=AK287,IF((AK285-AK286)&lt;=(AK288-AK287),1,0),IF(AK286=AK285,IF((AK284-AK285)&gt;(AK287-AK286),1,0),1)),0)))</f>
        <v>0</v>
      </c>
      <c r="AH286" s="12">
        <f>IF(C$4=0,0,IF(SUM(AH$7:AH285)=2,0,IF(AL286=AH$6,IF(AL286=AL287,IF((AL285-AL286)&lt;=(AL288-AL287),2,0),IF(AL286=AL285,IF((AL284-AL285)&gt;(AL287-AL286),2,0),2)),0)))</f>
        <v>0</v>
      </c>
      <c r="AI286" s="12">
        <f>IF(S$4=0,0,IF(SUM(AI$7:AI285)=2,0,IF(AM286=AI$6,IF(AM286=AM287,IF((AM285-AM286)&lt;=(AM288-AM287),2,0),IF(AM286=AM285,IF((AM284-AM285)&gt;(AM287-AM286),2,0),2)),0)))</f>
        <v>0</v>
      </c>
      <c r="AJ286" s="12">
        <f t="shared" si="99"/>
        <v>1</v>
      </c>
      <c r="AK286" s="12">
        <f t="shared" si="100"/>
        <v>1</v>
      </c>
      <c r="AL286" s="12">
        <f t="shared" si="101"/>
        <v>1</v>
      </c>
      <c r="AM286" s="12">
        <f t="shared" si="102"/>
        <v>1</v>
      </c>
    </row>
    <row r="287" spans="3:39" ht="12" customHeight="1" x14ac:dyDescent="0.15">
      <c r="C287" s="14">
        <f t="shared" si="103"/>
        <v>-9</v>
      </c>
      <c r="F287" s="241" t="e">
        <f>VLOOKUP(C287,Blad1!$A:$G,7,0)</f>
        <v>#N/A</v>
      </c>
      <c r="K287" s="1">
        <f>IF(C$4=0,0,(SUM(D$8:D287)/C$4))</f>
        <v>0</v>
      </c>
      <c r="N287" s="1" t="str">
        <f t="shared" si="90"/>
        <v xml:space="preserve"> </v>
      </c>
      <c r="S287" s="12">
        <f t="shared" si="91"/>
        <v>-9</v>
      </c>
      <c r="T287" s="18">
        <f t="shared" si="92"/>
        <v>0</v>
      </c>
      <c r="U287" s="12">
        <f>IF(C$4=0,0,IF(SUM(U$7:U286)=2,0,IF(Y287=U$6,IF(Y287=Y288,IF((Y286-Y287)&lt;=(Y289-Y288),2,0),IF(Y287=Y286,IF((Y285-Y286)&gt;(Y288-Y287),2,0),2)),0)))</f>
        <v>0</v>
      </c>
      <c r="V287" s="12">
        <f>IF(C$4=0,0,IF(SUM(V$7:V286)=1,0,IF(Z287=V$6,IF(Z287=Z288,IF((Z286-Z287)&lt;=(Z289-Z288),1,0),IF(Z287=Z286,IF((Z285-Z286)&gt;(Z288-Z287),1,0),1)),0)))</f>
        <v>0</v>
      </c>
      <c r="W287" s="12">
        <f>IF(C$4=0,0,IF(SUM(W$7:W286)=2,0,IF(AA287=W$6,IF(AA287=AA288,IF((AA286-AA287)&lt;=(AA289-AA288),2,0),IF(AA287=AA286,IF((AA285-AA286)&gt;(AA288-AA287),2,0),2)),0)))</f>
        <v>0</v>
      </c>
      <c r="X287" s="12">
        <f>IF(C$4=0,0,IF(SUM(X$7:X286)=2,0,IF(AB287=X$6,IF(AB287=AB288,IF((AB286-AB287)&lt;=(AB289-AB288),2,0),IF(AB287=AB286,IF((AB285-AB286)&gt;(AB288-AB287),2,0),2)),0)))</f>
        <v>0</v>
      </c>
      <c r="Y287" s="12">
        <f t="shared" si="93"/>
        <v>1</v>
      </c>
      <c r="Z287" s="12">
        <f t="shared" si="94"/>
        <v>1</v>
      </c>
      <c r="AA287" s="12">
        <f t="shared" si="95"/>
        <v>1</v>
      </c>
      <c r="AB287" s="12">
        <f t="shared" si="96"/>
        <v>1</v>
      </c>
      <c r="AD287" s="12">
        <f t="shared" si="97"/>
        <v>-9</v>
      </c>
      <c r="AE287" s="18">
        <f t="shared" si="98"/>
        <v>0</v>
      </c>
      <c r="AF287" s="12">
        <f>IF(S$4=0,0,IF(SUM(AF$7:AF286)=2,0,IF(AJ287=AF$6,IF(AJ287=AJ288,IF((AJ286-AJ287)&lt;=(AJ289-AJ288),2,0),IF(AJ287=AJ286,IF((AJ285-AJ286)&gt;(AJ288-AJ287),2,0),2)),0)))</f>
        <v>0</v>
      </c>
      <c r="AG287" s="12">
        <f>IF(C$4=0,0,IF(SUM(AG$7:AG286)=1,0,IF(AK287=AG$6,IF(AK287=AK288,IF((AK286-AK287)&lt;=(AK289-AK288),1,0),IF(AK287=AK286,IF((AK285-AK286)&gt;(AK288-AK287),1,0),1)),0)))</f>
        <v>0</v>
      </c>
      <c r="AH287" s="12">
        <f>IF(C$4=0,0,IF(SUM(AH$7:AH286)=2,0,IF(AL287=AH$6,IF(AL287=AL288,IF((AL286-AL287)&lt;=(AL289-AL288),2,0),IF(AL287=AL286,IF((AL285-AL286)&gt;(AL288-AL287),2,0),2)),0)))</f>
        <v>0</v>
      </c>
      <c r="AI287" s="12">
        <f>IF(S$4=0,0,IF(SUM(AI$7:AI286)=2,0,IF(AM287=AI$6,IF(AM287=AM288,IF((AM286-AM287)&lt;=(AM289-AM288),2,0),IF(AM287=AM286,IF((AM285-AM286)&gt;(AM288-AM287),2,0),2)),0)))</f>
        <v>0</v>
      </c>
      <c r="AJ287" s="12">
        <f t="shared" si="99"/>
        <v>1</v>
      </c>
      <c r="AK287" s="12">
        <f t="shared" si="100"/>
        <v>1</v>
      </c>
      <c r="AL287" s="12">
        <f t="shared" si="101"/>
        <v>1</v>
      </c>
      <c r="AM287" s="12">
        <f t="shared" si="102"/>
        <v>1</v>
      </c>
    </row>
    <row r="288" spans="3:39" ht="12" customHeight="1" x14ac:dyDescent="0.15">
      <c r="C288" s="14">
        <f t="shared" si="103"/>
        <v>-10</v>
      </c>
      <c r="F288" s="241" t="e">
        <f>VLOOKUP(C288,Blad1!$A:$G,7,0)</f>
        <v>#N/A</v>
      </c>
      <c r="K288" s="1">
        <f>IF(C$4=0,0,(SUM(D$8:D288)/C$4))</f>
        <v>0</v>
      </c>
      <c r="N288" s="1" t="str">
        <f t="shared" si="90"/>
        <v xml:space="preserve"> </v>
      </c>
      <c r="S288" s="12">
        <f t="shared" si="91"/>
        <v>-10</v>
      </c>
      <c r="T288" s="18">
        <f t="shared" si="92"/>
        <v>0</v>
      </c>
      <c r="U288" s="12">
        <f>IF(C$4=0,0,IF(SUM(U$7:U287)=2,0,IF(Y288=U$6,IF(Y288=Y289,IF((Y287-Y288)&lt;=(Y290-Y289),2,0),IF(Y288=Y287,IF((Y286-Y287)&gt;(Y289-Y288),2,0),2)),0)))</f>
        <v>0</v>
      </c>
      <c r="V288" s="12">
        <f>IF(C$4=0,0,IF(SUM(V$7:V287)=1,0,IF(Z288=V$6,IF(Z288=Z289,IF((Z287-Z288)&lt;=(Z290-Z289),1,0),IF(Z288=Z287,IF((Z286-Z287)&gt;(Z289-Z288),1,0),1)),0)))</f>
        <v>0</v>
      </c>
      <c r="W288" s="12">
        <f>IF(C$4=0,0,IF(SUM(W$7:W287)=2,0,IF(AA288=W$6,IF(AA288=AA289,IF((AA287-AA288)&lt;=(AA290-AA289),2,0),IF(AA288=AA287,IF((AA286-AA287)&gt;(AA289-AA288),2,0),2)),0)))</f>
        <v>0</v>
      </c>
      <c r="X288" s="12">
        <f>IF(C$4=0,0,IF(SUM(X$7:X287)=2,0,IF(AB288=X$6,IF(AB288=AB289,IF((AB287-AB288)&lt;=(AB290-AB289),2,0),IF(AB288=AB287,IF((AB286-AB287)&gt;(AB289-AB288),2,0),2)),0)))</f>
        <v>0</v>
      </c>
      <c r="Y288" s="12">
        <f t="shared" si="93"/>
        <v>1</v>
      </c>
      <c r="Z288" s="12">
        <f t="shared" si="94"/>
        <v>1</v>
      </c>
      <c r="AA288" s="12">
        <f t="shared" si="95"/>
        <v>1</v>
      </c>
      <c r="AB288" s="12">
        <f t="shared" si="96"/>
        <v>1</v>
      </c>
      <c r="AD288" s="12">
        <f t="shared" si="97"/>
        <v>-10</v>
      </c>
      <c r="AE288" s="18">
        <f t="shared" si="98"/>
        <v>0</v>
      </c>
      <c r="AF288" s="12">
        <f>IF(S$4=0,0,IF(SUM(AF$7:AF287)=2,0,IF(AJ288=AF$6,IF(AJ288=AJ289,IF((AJ287-AJ288)&lt;=(AJ290-AJ289),2,0),IF(AJ288=AJ287,IF((AJ286-AJ287)&gt;(AJ289-AJ288),2,0),2)),0)))</f>
        <v>0</v>
      </c>
      <c r="AG288" s="12">
        <f>IF(C$4=0,0,IF(SUM(AG$7:AG287)=1,0,IF(AK288=AG$6,IF(AK288=AK289,IF((AK287-AK288)&lt;=(AK290-AK289),1,0),IF(AK288=AK287,IF((AK286-AK287)&gt;(AK289-AK288),1,0),1)),0)))</f>
        <v>0</v>
      </c>
      <c r="AH288" s="12">
        <f>IF(C$4=0,0,IF(SUM(AH$7:AH287)=2,0,IF(AL288=AH$6,IF(AL288=AL289,IF((AL287-AL288)&lt;=(AL290-AL289),2,0),IF(AL288=AL287,IF((AL286-AL287)&gt;(AL289-AL288),2,0),2)),0)))</f>
        <v>0</v>
      </c>
      <c r="AI288" s="12">
        <f>IF(S$4=0,0,IF(SUM(AI$7:AI287)=2,0,IF(AM288=AI$6,IF(AM288=AM289,IF((AM287-AM288)&lt;=(AM290-AM289),2,0),IF(AM288=AM287,IF((AM286-AM287)&gt;(AM289-AM288),2,0),2)),0)))</f>
        <v>0</v>
      </c>
      <c r="AJ288" s="12">
        <f t="shared" si="99"/>
        <v>1</v>
      </c>
      <c r="AK288" s="12">
        <f t="shared" si="100"/>
        <v>1</v>
      </c>
      <c r="AL288" s="12">
        <f t="shared" si="101"/>
        <v>1</v>
      </c>
      <c r="AM288" s="12">
        <f t="shared" si="102"/>
        <v>1</v>
      </c>
    </row>
    <row r="289" spans="3:39" ht="12" customHeight="1" x14ac:dyDescent="0.15">
      <c r="C289" s="14">
        <f t="shared" si="103"/>
        <v>-11</v>
      </c>
      <c r="F289" s="241" t="e">
        <f>VLOOKUP(C289,Blad1!$A:$G,7,0)</f>
        <v>#N/A</v>
      </c>
      <c r="K289" s="1">
        <f>IF(C$4=0,0,(SUM(D$8:D289)/C$4))</f>
        <v>0</v>
      </c>
      <c r="N289" s="1" t="str">
        <f t="shared" si="90"/>
        <v xml:space="preserve"> </v>
      </c>
      <c r="S289" s="12">
        <f t="shared" si="91"/>
        <v>-11</v>
      </c>
      <c r="T289" s="18">
        <f t="shared" si="92"/>
        <v>0</v>
      </c>
      <c r="U289" s="12">
        <f>IF(C$4=0,0,IF(SUM(U$7:U288)=2,0,IF(Y289=U$6,IF(Y289=Y290,IF((Y288-Y289)&lt;=(Y291-Y290),2,0),IF(Y289=Y288,IF((Y287-Y288)&gt;(Y290-Y289),2,0),2)),0)))</f>
        <v>0</v>
      </c>
      <c r="V289" s="12">
        <f>IF(C$4=0,0,IF(SUM(V$7:V288)=1,0,IF(Z289=V$6,IF(Z289=Z290,IF((Z288-Z289)&lt;=(Z291-Z290),1,0),IF(Z289=Z288,IF((Z287-Z288)&gt;(Z290-Z289),1,0),1)),0)))</f>
        <v>0</v>
      </c>
      <c r="W289" s="12">
        <f>IF(C$4=0,0,IF(SUM(W$7:W288)=2,0,IF(AA289=W$6,IF(AA289=AA290,IF((AA288-AA289)&lt;=(AA291-AA290),2,0),IF(AA289=AA288,IF((AA287-AA288)&gt;(AA290-AA289),2,0),2)),0)))</f>
        <v>0</v>
      </c>
      <c r="X289" s="12">
        <f>IF(C$4=0,0,IF(SUM(X$7:X288)=2,0,IF(AB289=X$6,IF(AB289=AB290,IF((AB288-AB289)&lt;=(AB291-AB290),2,0),IF(AB289=AB288,IF((AB287-AB288)&gt;(AB290-AB289),2,0),2)),0)))</f>
        <v>0</v>
      </c>
      <c r="Y289" s="12">
        <f t="shared" si="93"/>
        <v>1</v>
      </c>
      <c r="Z289" s="12">
        <f t="shared" si="94"/>
        <v>1</v>
      </c>
      <c r="AA289" s="12">
        <f t="shared" si="95"/>
        <v>1</v>
      </c>
      <c r="AB289" s="12">
        <f t="shared" si="96"/>
        <v>1</v>
      </c>
      <c r="AD289" s="12">
        <f t="shared" si="97"/>
        <v>-11</v>
      </c>
      <c r="AE289" s="18">
        <f t="shared" si="98"/>
        <v>0</v>
      </c>
      <c r="AF289" s="12">
        <f>IF(S$4=0,0,IF(SUM(AF$7:AF288)=2,0,IF(AJ289=AF$6,IF(AJ289=AJ290,IF((AJ288-AJ289)&lt;=(AJ291-AJ290),2,0),IF(AJ289=AJ288,IF((AJ287-AJ288)&gt;(AJ290-AJ289),2,0),2)),0)))</f>
        <v>0</v>
      </c>
      <c r="AG289" s="12">
        <f>IF(C$4=0,0,IF(SUM(AG$7:AG288)=1,0,IF(AK289=AG$6,IF(AK289=AK290,IF((AK288-AK289)&lt;=(AK291-AK290),1,0),IF(AK289=AK288,IF((AK287-AK288)&gt;(AK290-AK289),1,0),1)),0)))</f>
        <v>0</v>
      </c>
      <c r="AH289" s="12">
        <f>IF(C$4=0,0,IF(SUM(AH$7:AH288)=2,0,IF(AL289=AH$6,IF(AL289=AL290,IF((AL288-AL289)&lt;=(AL291-AL290),2,0),IF(AL289=AL288,IF((AL287-AL288)&gt;(AL290-AL289),2,0),2)),0)))</f>
        <v>0</v>
      </c>
      <c r="AI289" s="12">
        <f>IF(S$4=0,0,IF(SUM(AI$7:AI288)=2,0,IF(AM289=AI$6,IF(AM289=AM290,IF((AM288-AM289)&lt;=(AM291-AM290),2,0),IF(AM289=AM288,IF((AM287-AM288)&gt;(AM290-AM289),2,0),2)),0)))</f>
        <v>0</v>
      </c>
      <c r="AJ289" s="12">
        <f t="shared" si="99"/>
        <v>1</v>
      </c>
      <c r="AK289" s="12">
        <f t="shared" si="100"/>
        <v>1</v>
      </c>
      <c r="AL289" s="12">
        <f t="shared" si="101"/>
        <v>1</v>
      </c>
      <c r="AM289" s="12">
        <f t="shared" si="102"/>
        <v>1</v>
      </c>
    </row>
    <row r="290" spans="3:39" ht="12" customHeight="1" x14ac:dyDescent="0.15">
      <c r="C290" s="14">
        <f t="shared" si="103"/>
        <v>-12</v>
      </c>
      <c r="F290" s="241" t="e">
        <f>VLOOKUP(C290,Blad1!$A:$G,7,0)</f>
        <v>#N/A</v>
      </c>
      <c r="K290" s="1">
        <f>IF(C$4=0,0,(SUM(D$8:D290)/C$4))</f>
        <v>0</v>
      </c>
      <c r="N290" s="1" t="str">
        <f t="shared" si="90"/>
        <v xml:space="preserve"> </v>
      </c>
      <c r="S290" s="12">
        <f t="shared" si="91"/>
        <v>-12</v>
      </c>
      <c r="T290" s="18">
        <f t="shared" si="92"/>
        <v>0</v>
      </c>
      <c r="U290" s="12">
        <f>IF(C$4=0,0,IF(SUM(U$7:U289)=2,0,IF(Y290=U$6,IF(Y290=Y291,IF((Y289-Y290)&lt;=(Y292-Y291),2,0),IF(Y290=Y289,IF((Y288-Y289)&gt;(Y291-Y290),2,0),2)),0)))</f>
        <v>0</v>
      </c>
      <c r="V290" s="12">
        <f>IF(C$4=0,0,IF(SUM(V$7:V289)=1,0,IF(Z290=V$6,IF(Z290=Z291,IF((Z289-Z290)&lt;=(Z292-Z291),1,0),IF(Z290=Z289,IF((Z288-Z289)&gt;(Z291-Z290),1,0),1)),0)))</f>
        <v>0</v>
      </c>
      <c r="W290" s="12">
        <f>IF(C$4=0,0,IF(SUM(W$7:W289)=2,0,IF(AA290=W$6,IF(AA290=AA291,IF((AA289-AA290)&lt;=(AA292-AA291),2,0),IF(AA290=AA289,IF((AA288-AA289)&gt;(AA291-AA290),2,0),2)),0)))</f>
        <v>0</v>
      </c>
      <c r="X290" s="12">
        <f>IF(C$4=0,0,IF(SUM(X$7:X289)=2,0,IF(AB290=X$6,IF(AB290=AB291,IF((AB289-AB290)&lt;=(AB292-AB291),2,0),IF(AB290=AB289,IF((AB288-AB289)&gt;(AB291-AB290),2,0),2)),0)))</f>
        <v>0</v>
      </c>
      <c r="Y290" s="12">
        <f t="shared" si="93"/>
        <v>1</v>
      </c>
      <c r="Z290" s="12">
        <f t="shared" si="94"/>
        <v>1</v>
      </c>
      <c r="AA290" s="12">
        <f t="shared" si="95"/>
        <v>1</v>
      </c>
      <c r="AB290" s="12">
        <f t="shared" si="96"/>
        <v>1</v>
      </c>
      <c r="AD290" s="12">
        <f t="shared" si="97"/>
        <v>-12</v>
      </c>
      <c r="AE290" s="18">
        <f t="shared" si="98"/>
        <v>0</v>
      </c>
      <c r="AF290" s="12">
        <f>IF(S$4=0,0,IF(SUM(AF$7:AF289)=2,0,IF(AJ290=AF$6,IF(AJ290=AJ291,IF((AJ289-AJ290)&lt;=(AJ292-AJ291),2,0),IF(AJ290=AJ289,IF((AJ288-AJ289)&gt;(AJ291-AJ290),2,0),2)),0)))</f>
        <v>0</v>
      </c>
      <c r="AG290" s="12">
        <f>IF(C$4=0,0,IF(SUM(AG$7:AG289)=1,0,IF(AK290=AG$6,IF(AK290=AK291,IF((AK289-AK290)&lt;=(AK292-AK291),1,0),IF(AK290=AK289,IF((AK288-AK289)&gt;(AK291-AK290),1,0),1)),0)))</f>
        <v>0</v>
      </c>
      <c r="AH290" s="12">
        <f>IF(C$4=0,0,IF(SUM(AH$7:AH289)=2,0,IF(AL290=AH$6,IF(AL290=AL291,IF((AL289-AL290)&lt;=(AL292-AL291),2,0),IF(AL290=AL289,IF((AL288-AL289)&gt;(AL291-AL290),2,0),2)),0)))</f>
        <v>0</v>
      </c>
      <c r="AI290" s="12">
        <f>IF(S$4=0,0,IF(SUM(AI$7:AI289)=2,0,IF(AM290=AI$6,IF(AM290=AM291,IF((AM289-AM290)&lt;=(AM292-AM291),2,0),IF(AM290=AM289,IF((AM288-AM289)&gt;(AM291-AM290),2,0),2)),0)))</f>
        <v>0</v>
      </c>
      <c r="AJ290" s="12">
        <f t="shared" si="99"/>
        <v>1</v>
      </c>
      <c r="AK290" s="12">
        <f t="shared" si="100"/>
        <v>1</v>
      </c>
      <c r="AL290" s="12">
        <f t="shared" si="101"/>
        <v>1</v>
      </c>
      <c r="AM290" s="12">
        <f t="shared" si="102"/>
        <v>1</v>
      </c>
    </row>
    <row r="291" spans="3:39" ht="12" customHeight="1" x14ac:dyDescent="0.15">
      <c r="C291" s="14">
        <f t="shared" si="103"/>
        <v>-13</v>
      </c>
      <c r="F291" s="241" t="e">
        <f>VLOOKUP(C291,Blad1!$A:$G,7,0)</f>
        <v>#N/A</v>
      </c>
      <c r="K291" s="1">
        <f>IF(C$4=0,0,(SUM(D$8:D291)/C$4))</f>
        <v>0</v>
      </c>
      <c r="N291" s="1" t="str">
        <f t="shared" si="90"/>
        <v xml:space="preserve"> </v>
      </c>
      <c r="S291" s="12">
        <f t="shared" si="91"/>
        <v>-13</v>
      </c>
      <c r="T291" s="18">
        <f t="shared" si="92"/>
        <v>0</v>
      </c>
      <c r="U291" s="12">
        <f>IF(C$4=0,0,IF(SUM(U$7:U290)=2,0,IF(Y291=U$6,IF(Y291=Y292,IF((Y290-Y291)&lt;=(Y293-Y292),2,0),IF(Y291=Y290,IF((Y289-Y290)&gt;(Y292-Y291),2,0),2)),0)))</f>
        <v>0</v>
      </c>
      <c r="V291" s="12">
        <f>IF(C$4=0,0,IF(SUM(V$7:V290)=1,0,IF(Z291=V$6,IF(Z291=Z292,IF((Z290-Z291)&lt;=(Z293-Z292),1,0),IF(Z291=Z290,IF((Z289-Z290)&gt;(Z292-Z291),1,0),1)),0)))</f>
        <v>0</v>
      </c>
      <c r="W291" s="12">
        <f>IF(C$4=0,0,IF(SUM(W$7:W290)=2,0,IF(AA291=W$6,IF(AA291=AA292,IF((AA290-AA291)&lt;=(AA293-AA292),2,0),IF(AA291=AA290,IF((AA289-AA290)&gt;(AA292-AA291),2,0),2)),0)))</f>
        <v>0</v>
      </c>
      <c r="X291" s="12">
        <f>IF(C$4=0,0,IF(SUM(X$7:X290)=2,0,IF(AB291=X$6,IF(AB291=AB292,IF((AB290-AB291)&lt;=(AB293-AB292),2,0),IF(AB291=AB290,IF((AB289-AB290)&gt;(AB292-AB291),2,0),2)),0)))</f>
        <v>0</v>
      </c>
      <c r="Y291" s="12">
        <f t="shared" si="93"/>
        <v>1</v>
      </c>
      <c r="Z291" s="12">
        <f t="shared" si="94"/>
        <v>1</v>
      </c>
      <c r="AA291" s="12">
        <f t="shared" si="95"/>
        <v>1</v>
      </c>
      <c r="AB291" s="12">
        <f t="shared" si="96"/>
        <v>1</v>
      </c>
      <c r="AD291" s="12">
        <f t="shared" si="97"/>
        <v>-13</v>
      </c>
      <c r="AE291" s="18">
        <f t="shared" si="98"/>
        <v>0</v>
      </c>
      <c r="AF291" s="12">
        <f>IF(S$4=0,0,IF(SUM(AF$7:AF290)=2,0,IF(AJ291=AF$6,IF(AJ291=AJ292,IF((AJ290-AJ291)&lt;=(AJ293-AJ292),2,0),IF(AJ291=AJ290,IF((AJ289-AJ290)&gt;(AJ292-AJ291),2,0),2)),0)))</f>
        <v>0</v>
      </c>
      <c r="AG291" s="12">
        <f>IF(C$4=0,0,IF(SUM(AG$7:AG290)=1,0,IF(AK291=AG$6,IF(AK291=AK292,IF((AK290-AK291)&lt;=(AK293-AK292),1,0),IF(AK291=AK290,IF((AK289-AK290)&gt;(AK292-AK291),1,0),1)),0)))</f>
        <v>0</v>
      </c>
      <c r="AH291" s="12">
        <f>IF(C$4=0,0,IF(SUM(AH$7:AH290)=2,0,IF(AL291=AH$6,IF(AL291=AL292,IF((AL290-AL291)&lt;=(AL293-AL292),2,0),IF(AL291=AL290,IF((AL289-AL290)&gt;(AL292-AL291),2,0),2)),0)))</f>
        <v>0</v>
      </c>
      <c r="AI291" s="12">
        <f>IF(S$4=0,0,IF(SUM(AI$7:AI290)=2,0,IF(AM291=AI$6,IF(AM291=AM292,IF((AM290-AM291)&lt;=(AM293-AM292),2,0),IF(AM291=AM290,IF((AM289-AM290)&gt;(AM292-AM291),2,0),2)),0)))</f>
        <v>0</v>
      </c>
      <c r="AJ291" s="12">
        <f t="shared" si="99"/>
        <v>1</v>
      </c>
      <c r="AK291" s="12">
        <f t="shared" si="100"/>
        <v>1</v>
      </c>
      <c r="AL291" s="12">
        <f t="shared" si="101"/>
        <v>1</v>
      </c>
      <c r="AM291" s="12">
        <f t="shared" si="102"/>
        <v>1</v>
      </c>
    </row>
    <row r="292" spans="3:39" ht="12" customHeight="1" x14ac:dyDescent="0.15">
      <c r="C292" s="14">
        <f t="shared" si="103"/>
        <v>-14</v>
      </c>
      <c r="F292" s="241" t="e">
        <f>VLOOKUP(C292,Blad1!$A:$G,7,0)</f>
        <v>#N/A</v>
      </c>
      <c r="K292" s="1">
        <f>IF(C$4=0,0,(SUM(D$8:D292)/C$4))</f>
        <v>0</v>
      </c>
      <c r="N292" s="1" t="str">
        <f t="shared" si="90"/>
        <v xml:space="preserve"> </v>
      </c>
      <c r="S292" s="12">
        <f t="shared" si="91"/>
        <v>-14</v>
      </c>
      <c r="T292" s="18">
        <f t="shared" si="92"/>
        <v>0</v>
      </c>
      <c r="U292" s="12">
        <f>IF(C$4=0,0,IF(SUM(U$7:U291)=2,0,IF(Y292=U$6,IF(Y292=Y293,IF((Y291-Y292)&lt;=(Y294-Y293),2,0),IF(Y292=Y291,IF((Y290-Y291)&gt;(Y293-Y292),2,0),2)),0)))</f>
        <v>0</v>
      </c>
      <c r="V292" s="12">
        <f>IF(C$4=0,0,IF(SUM(V$7:V291)=1,0,IF(Z292=V$6,IF(Z292=Z293,IF((Z291-Z292)&lt;=(Z294-Z293),1,0),IF(Z292=Z291,IF((Z290-Z291)&gt;(Z293-Z292),1,0),1)),0)))</f>
        <v>0</v>
      </c>
      <c r="W292" s="12">
        <f>IF(C$4=0,0,IF(SUM(W$7:W291)=2,0,IF(AA292=W$6,IF(AA292=AA293,IF((AA291-AA292)&lt;=(AA294-AA293),2,0),IF(AA292=AA291,IF((AA290-AA291)&gt;(AA293-AA292),2,0),2)),0)))</f>
        <v>0</v>
      </c>
      <c r="X292" s="12">
        <f>IF(C$4=0,0,IF(SUM(X$7:X291)=2,0,IF(AB292=X$6,IF(AB292=AB293,IF((AB291-AB292)&lt;=(AB294-AB293),2,0),IF(AB292=AB291,IF((AB290-AB291)&gt;(AB293-AB292),2,0),2)),0)))</f>
        <v>0</v>
      </c>
      <c r="Y292" s="12">
        <f t="shared" si="93"/>
        <v>1</v>
      </c>
      <c r="Z292" s="12">
        <f t="shared" si="94"/>
        <v>1</v>
      </c>
      <c r="AA292" s="12">
        <f t="shared" si="95"/>
        <v>1</v>
      </c>
      <c r="AB292" s="12">
        <f t="shared" si="96"/>
        <v>1</v>
      </c>
      <c r="AD292" s="12">
        <f t="shared" si="97"/>
        <v>-14</v>
      </c>
      <c r="AE292" s="18">
        <f t="shared" si="98"/>
        <v>0</v>
      </c>
      <c r="AF292" s="12">
        <f>IF(S$4=0,0,IF(SUM(AF$7:AF291)=2,0,IF(AJ292=AF$6,IF(AJ292=AJ293,IF((AJ291-AJ292)&lt;=(AJ294-AJ293),2,0),IF(AJ292=AJ291,IF((AJ290-AJ291)&gt;(AJ293-AJ292),2,0),2)),0)))</f>
        <v>0</v>
      </c>
      <c r="AG292" s="12">
        <f>IF(C$4=0,0,IF(SUM(AG$7:AG291)=1,0,IF(AK292=AG$6,IF(AK292=AK293,IF((AK291-AK292)&lt;=(AK294-AK293),1,0),IF(AK292=AK291,IF((AK290-AK291)&gt;(AK293-AK292),1,0),1)),0)))</f>
        <v>0</v>
      </c>
      <c r="AH292" s="12">
        <f>IF(C$4=0,0,IF(SUM(AH$7:AH291)=2,0,IF(AL292=AH$6,IF(AL292=AL293,IF((AL291-AL292)&lt;=(AL294-AL293),2,0),IF(AL292=AL291,IF((AL290-AL291)&gt;(AL293-AL292),2,0),2)),0)))</f>
        <v>0</v>
      </c>
      <c r="AI292" s="12">
        <f>IF(S$4=0,0,IF(SUM(AI$7:AI291)=2,0,IF(AM292=AI$6,IF(AM292=AM293,IF((AM291-AM292)&lt;=(AM294-AM293),2,0),IF(AM292=AM291,IF((AM290-AM291)&gt;(AM293-AM292),2,0),2)),0)))</f>
        <v>0</v>
      </c>
      <c r="AJ292" s="12">
        <f t="shared" si="99"/>
        <v>1</v>
      </c>
      <c r="AK292" s="12">
        <f t="shared" si="100"/>
        <v>1</v>
      </c>
      <c r="AL292" s="12">
        <f t="shared" si="101"/>
        <v>1</v>
      </c>
      <c r="AM292" s="12">
        <f t="shared" si="102"/>
        <v>1</v>
      </c>
    </row>
    <row r="293" spans="3:39" ht="12" customHeight="1" x14ac:dyDescent="0.15">
      <c r="C293" s="14">
        <f t="shared" si="103"/>
        <v>-15</v>
      </c>
      <c r="F293" s="241" t="e">
        <f>VLOOKUP(C293,Blad1!$A:$G,7,0)</f>
        <v>#N/A</v>
      </c>
      <c r="K293" s="1">
        <f>IF(C$4=0,0,(SUM(D$8:D293)/C$4))</f>
        <v>0</v>
      </c>
      <c r="N293" s="1" t="str">
        <f t="shared" si="90"/>
        <v xml:space="preserve"> </v>
      </c>
      <c r="S293" s="12">
        <f t="shared" si="91"/>
        <v>-15</v>
      </c>
      <c r="T293" s="18">
        <f t="shared" si="92"/>
        <v>0</v>
      </c>
      <c r="U293" s="12">
        <f>IF(C$4=0,0,IF(SUM(U$7:U292)=2,0,IF(Y293=U$6,IF(Y293=Y294,IF((Y292-Y293)&lt;=(Y295-Y294),2,0),IF(Y293=Y292,IF((Y291-Y292)&gt;(Y294-Y293),2,0),2)),0)))</f>
        <v>0</v>
      </c>
      <c r="V293" s="12">
        <f>IF(C$4=0,0,IF(SUM(V$7:V292)=1,0,IF(Z293=V$6,IF(Z293=Z294,IF((Z292-Z293)&lt;=(Z295-Z294),1,0),IF(Z293=Z292,IF((Z291-Z292)&gt;(Z294-Z293),1,0),1)),0)))</f>
        <v>0</v>
      </c>
      <c r="W293" s="12">
        <f>IF(C$4=0,0,IF(SUM(W$7:W292)=2,0,IF(AA293=W$6,IF(AA293=AA294,IF((AA292-AA293)&lt;=(AA295-AA294),2,0),IF(AA293=AA292,IF((AA291-AA292)&gt;(AA294-AA293),2,0),2)),0)))</f>
        <v>0</v>
      </c>
      <c r="X293" s="12">
        <f>IF(C$4=0,0,IF(SUM(X$7:X292)=2,0,IF(AB293=X$6,IF(AB293=AB294,IF((AB292-AB293)&lt;=(AB295-AB294),2,0),IF(AB293=AB292,IF((AB291-AB292)&gt;(AB294-AB293),2,0),2)),0)))</f>
        <v>0</v>
      </c>
      <c r="Y293" s="12">
        <f t="shared" si="93"/>
        <v>1</v>
      </c>
      <c r="Z293" s="12">
        <f t="shared" si="94"/>
        <v>1</v>
      </c>
      <c r="AA293" s="12">
        <f t="shared" si="95"/>
        <v>1</v>
      </c>
      <c r="AB293" s="12">
        <f t="shared" si="96"/>
        <v>1</v>
      </c>
      <c r="AD293" s="12">
        <f t="shared" si="97"/>
        <v>-15</v>
      </c>
      <c r="AE293" s="18">
        <f t="shared" si="98"/>
        <v>0</v>
      </c>
      <c r="AF293" s="12">
        <f>IF(S$4=0,0,IF(SUM(AF$7:AF292)=2,0,IF(AJ293=AF$6,IF(AJ293=AJ294,IF((AJ292-AJ293)&lt;=(AJ295-AJ294),2,0),IF(AJ293=AJ292,IF((AJ291-AJ292)&gt;(AJ294-AJ293),2,0),2)),0)))</f>
        <v>0</v>
      </c>
      <c r="AG293" s="12">
        <f>IF(C$4=0,0,IF(SUM(AG$7:AG292)=1,0,IF(AK293=AG$6,IF(AK293=AK294,IF((AK292-AK293)&lt;=(AK295-AK294),1,0),IF(AK293=AK292,IF((AK291-AK292)&gt;(AK294-AK293),1,0),1)),0)))</f>
        <v>0</v>
      </c>
      <c r="AH293" s="12">
        <f>IF(C$4=0,0,IF(SUM(AH$7:AH292)=2,0,IF(AL293=AH$6,IF(AL293=AL294,IF((AL292-AL293)&lt;=(AL295-AL294),2,0),IF(AL293=AL292,IF((AL291-AL292)&gt;(AL294-AL293),2,0),2)),0)))</f>
        <v>0</v>
      </c>
      <c r="AI293" s="12">
        <f>IF(S$4=0,0,IF(SUM(AI$7:AI292)=2,0,IF(AM293=AI$6,IF(AM293=AM294,IF((AM292-AM293)&lt;=(AM295-AM294),2,0),IF(AM293=AM292,IF((AM291-AM292)&gt;(AM294-AM293),2,0),2)),0)))</f>
        <v>0</v>
      </c>
      <c r="AJ293" s="12">
        <f t="shared" si="99"/>
        <v>1</v>
      </c>
      <c r="AK293" s="12">
        <f t="shared" si="100"/>
        <v>1</v>
      </c>
      <c r="AL293" s="12">
        <f t="shared" si="101"/>
        <v>1</v>
      </c>
      <c r="AM293" s="12">
        <f t="shared" si="102"/>
        <v>1</v>
      </c>
    </row>
    <row r="294" spans="3:39" ht="12" customHeight="1" x14ac:dyDescent="0.15">
      <c r="C294" s="14">
        <f t="shared" si="103"/>
        <v>-16</v>
      </c>
      <c r="F294" s="241" t="e">
        <f>VLOOKUP(C294,Blad1!$A:$G,7,0)</f>
        <v>#N/A</v>
      </c>
      <c r="K294" s="1">
        <f>IF(C$4=0,0,(SUM(D$8:D294)/C$4))</f>
        <v>0</v>
      </c>
      <c r="N294" s="1" t="str">
        <f t="shared" si="90"/>
        <v xml:space="preserve"> </v>
      </c>
      <c r="S294" s="12">
        <f t="shared" si="91"/>
        <v>-16</v>
      </c>
      <c r="T294" s="18">
        <f t="shared" si="92"/>
        <v>0</v>
      </c>
      <c r="U294" s="12">
        <f>IF(C$4=0,0,IF(SUM(U$7:U293)=2,0,IF(Y294=U$6,IF(Y294=Y295,IF((Y293-Y294)&lt;=(Y296-Y295),2,0),IF(Y294=Y293,IF((Y292-Y293)&gt;(Y295-Y294),2,0),2)),0)))</f>
        <v>0</v>
      </c>
      <c r="V294" s="12">
        <f>IF(C$4=0,0,IF(SUM(V$7:V293)=1,0,IF(Z294=V$6,IF(Z294=Z295,IF((Z293-Z294)&lt;=(Z296-Z295),1,0),IF(Z294=Z293,IF((Z292-Z293)&gt;(Z295-Z294),1,0),1)),0)))</f>
        <v>0</v>
      </c>
      <c r="W294" s="12">
        <f>IF(C$4=0,0,IF(SUM(W$7:W293)=2,0,IF(AA294=W$6,IF(AA294=AA295,IF((AA293-AA294)&lt;=(AA296-AA295),2,0),IF(AA294=AA293,IF((AA292-AA293)&gt;(AA295-AA294),2,0),2)),0)))</f>
        <v>0</v>
      </c>
      <c r="X294" s="12">
        <f>IF(C$4=0,0,IF(SUM(X$7:X293)=2,0,IF(AB294=X$6,IF(AB294=AB295,IF((AB293-AB294)&lt;=(AB296-AB295),2,0),IF(AB294=AB293,IF((AB292-AB293)&gt;(AB295-AB294),2,0),2)),0)))</f>
        <v>0</v>
      </c>
      <c r="Y294" s="12">
        <f t="shared" si="93"/>
        <v>1</v>
      </c>
      <c r="Z294" s="12">
        <f t="shared" si="94"/>
        <v>1</v>
      </c>
      <c r="AA294" s="12">
        <f t="shared" si="95"/>
        <v>1</v>
      </c>
      <c r="AB294" s="12">
        <f t="shared" si="96"/>
        <v>1</v>
      </c>
      <c r="AD294" s="12">
        <f t="shared" si="97"/>
        <v>-16</v>
      </c>
      <c r="AE294" s="18">
        <f t="shared" si="98"/>
        <v>0</v>
      </c>
      <c r="AF294" s="12">
        <f>IF(S$4=0,0,IF(SUM(AF$7:AF293)=2,0,IF(AJ294=AF$6,IF(AJ294=AJ295,IF((AJ293-AJ294)&lt;=(AJ296-AJ295),2,0),IF(AJ294=AJ293,IF((AJ292-AJ293)&gt;(AJ295-AJ294),2,0),2)),0)))</f>
        <v>0</v>
      </c>
      <c r="AG294" s="12">
        <f>IF(C$4=0,0,IF(SUM(AG$7:AG293)=1,0,IF(AK294=AG$6,IF(AK294=AK295,IF((AK293-AK294)&lt;=(AK296-AK295),1,0),IF(AK294=AK293,IF((AK292-AK293)&gt;(AK295-AK294),1,0),1)),0)))</f>
        <v>0</v>
      </c>
      <c r="AH294" s="12">
        <f>IF(C$4=0,0,IF(SUM(AH$7:AH293)=2,0,IF(AL294=AH$6,IF(AL294=AL295,IF((AL293-AL294)&lt;=(AL296-AL295),2,0),IF(AL294=AL293,IF((AL292-AL293)&gt;(AL295-AL294),2,0),2)),0)))</f>
        <v>0</v>
      </c>
      <c r="AI294" s="12">
        <f>IF(S$4=0,0,IF(SUM(AI$7:AI293)=2,0,IF(AM294=AI$6,IF(AM294=AM295,IF((AM293-AM294)&lt;=(AM296-AM295),2,0),IF(AM294=AM293,IF((AM292-AM293)&gt;(AM295-AM294),2,0),2)),0)))</f>
        <v>0</v>
      </c>
      <c r="AJ294" s="12">
        <f t="shared" si="99"/>
        <v>1</v>
      </c>
      <c r="AK294" s="12">
        <f t="shared" si="100"/>
        <v>1</v>
      </c>
      <c r="AL294" s="12">
        <f t="shared" si="101"/>
        <v>1</v>
      </c>
      <c r="AM294" s="12">
        <f t="shared" si="102"/>
        <v>1</v>
      </c>
    </row>
    <row r="295" spans="3:39" ht="12" customHeight="1" x14ac:dyDescent="0.15">
      <c r="C295" s="14">
        <f t="shared" si="103"/>
        <v>-17</v>
      </c>
      <c r="F295" s="241" t="e">
        <f>VLOOKUP(C295,Blad1!$A:$G,7,0)</f>
        <v>#N/A</v>
      </c>
      <c r="K295" s="1">
        <f>IF(C$4=0,0,(SUM(D$8:D295)/C$4))</f>
        <v>0</v>
      </c>
      <c r="N295" s="1" t="str">
        <f t="shared" si="90"/>
        <v xml:space="preserve"> </v>
      </c>
      <c r="S295" s="12">
        <f t="shared" si="91"/>
        <v>-17</v>
      </c>
      <c r="T295" s="18">
        <f t="shared" si="92"/>
        <v>0</v>
      </c>
      <c r="U295" s="12">
        <f>IF(C$4=0,0,IF(SUM(U$7:U294)=2,0,IF(Y295=U$6,IF(Y295=Y296,IF((Y294-Y295)&lt;=(Y297-Y296),2,0),IF(Y295=Y294,IF((Y293-Y294)&gt;(Y296-Y295),2,0),2)),0)))</f>
        <v>0</v>
      </c>
      <c r="V295" s="12">
        <f>IF(C$4=0,0,IF(SUM(V$7:V294)=1,0,IF(Z295=V$6,IF(Z295=Z296,IF((Z294-Z295)&lt;=(Z297-Z296),1,0),IF(Z295=Z294,IF((Z293-Z294)&gt;(Z296-Z295),1,0),1)),0)))</f>
        <v>0</v>
      </c>
      <c r="W295" s="12">
        <f>IF(C$4=0,0,IF(SUM(W$7:W294)=2,0,IF(AA295=W$6,IF(AA295=AA296,IF((AA294-AA295)&lt;=(AA297-AA296),2,0),IF(AA295=AA294,IF((AA293-AA294)&gt;(AA296-AA295),2,0),2)),0)))</f>
        <v>0</v>
      </c>
      <c r="X295" s="12">
        <f>IF(C$4=0,0,IF(SUM(X$7:X294)=2,0,IF(AB295=X$6,IF(AB295=AB296,IF((AB294-AB295)&lt;=(AB297-AB296),2,0),IF(AB295=AB294,IF((AB293-AB294)&gt;(AB296-AB295),2,0),2)),0)))</f>
        <v>0</v>
      </c>
      <c r="Y295" s="12">
        <f t="shared" si="93"/>
        <v>1</v>
      </c>
      <c r="Z295" s="12">
        <f t="shared" si="94"/>
        <v>1</v>
      </c>
      <c r="AA295" s="12">
        <f t="shared" si="95"/>
        <v>1</v>
      </c>
      <c r="AB295" s="12">
        <f t="shared" si="96"/>
        <v>1</v>
      </c>
      <c r="AD295" s="12">
        <f t="shared" si="97"/>
        <v>-17</v>
      </c>
      <c r="AE295" s="18">
        <f t="shared" si="98"/>
        <v>0</v>
      </c>
      <c r="AF295" s="12">
        <f>IF(S$4=0,0,IF(SUM(AF$7:AF294)=2,0,IF(AJ295=AF$6,IF(AJ295=AJ296,IF((AJ294-AJ295)&lt;=(AJ297-AJ296),2,0),IF(AJ295=AJ294,IF((AJ293-AJ294)&gt;(AJ296-AJ295),2,0),2)),0)))</f>
        <v>0</v>
      </c>
      <c r="AG295" s="12">
        <f>IF(C$4=0,0,IF(SUM(AG$7:AG294)=1,0,IF(AK295=AG$6,IF(AK295=AK296,IF((AK294-AK295)&lt;=(AK297-AK296),1,0),IF(AK295=AK294,IF((AK293-AK294)&gt;(AK296-AK295),1,0),1)),0)))</f>
        <v>0</v>
      </c>
      <c r="AH295" s="12">
        <f>IF(C$4=0,0,IF(SUM(AH$7:AH294)=2,0,IF(AL295=AH$6,IF(AL295=AL296,IF((AL294-AL295)&lt;=(AL297-AL296),2,0),IF(AL295=AL294,IF((AL293-AL294)&gt;(AL296-AL295),2,0),2)),0)))</f>
        <v>0</v>
      </c>
      <c r="AI295" s="12">
        <f>IF(S$4=0,0,IF(SUM(AI$7:AI294)=2,0,IF(AM295=AI$6,IF(AM295=AM296,IF((AM294-AM295)&lt;=(AM297-AM296),2,0),IF(AM295=AM294,IF((AM293-AM294)&gt;(AM296-AM295),2,0),2)),0)))</f>
        <v>0</v>
      </c>
      <c r="AJ295" s="12">
        <f t="shared" si="99"/>
        <v>1</v>
      </c>
      <c r="AK295" s="12">
        <f t="shared" si="100"/>
        <v>1</v>
      </c>
      <c r="AL295" s="12">
        <f t="shared" si="101"/>
        <v>1</v>
      </c>
      <c r="AM295" s="12">
        <f t="shared" si="102"/>
        <v>1</v>
      </c>
    </row>
    <row r="296" spans="3:39" ht="12" customHeight="1" x14ac:dyDescent="0.15">
      <c r="C296" s="14">
        <f t="shared" si="103"/>
        <v>-18</v>
      </c>
      <c r="F296" s="241" t="e">
        <f>VLOOKUP(C296,Blad1!$A:$G,7,0)</f>
        <v>#N/A</v>
      </c>
      <c r="K296" s="1">
        <f>IF(C$4=0,0,(SUM(D$8:D296)/C$4))</f>
        <v>0</v>
      </c>
      <c r="N296" s="1" t="str">
        <f t="shared" si="90"/>
        <v xml:space="preserve"> </v>
      </c>
      <c r="S296" s="12">
        <f t="shared" si="91"/>
        <v>-18</v>
      </c>
      <c r="T296" s="18">
        <f t="shared" si="92"/>
        <v>0</v>
      </c>
      <c r="U296" s="12">
        <f>IF(C$4=0,0,IF(SUM(U$7:U295)=2,0,IF(Y296=U$6,IF(Y296=Y297,IF((Y295-Y296)&lt;=(Y298-Y297),2,0),IF(Y296=Y295,IF((Y294-Y295)&gt;(Y297-Y296),2,0),2)),0)))</f>
        <v>0</v>
      </c>
      <c r="V296" s="12">
        <f>IF(C$4=0,0,IF(SUM(V$7:V295)=1,0,IF(Z296=V$6,IF(Z296=Z297,IF((Z295-Z296)&lt;=(Z298-Z297),1,0),IF(Z296=Z295,IF((Z294-Z295)&gt;(Z297-Z296),1,0),1)),0)))</f>
        <v>0</v>
      </c>
      <c r="W296" s="12">
        <f>IF(C$4=0,0,IF(SUM(W$7:W295)=2,0,IF(AA296=W$6,IF(AA296=AA297,IF((AA295-AA296)&lt;=(AA298-AA297),2,0),IF(AA296=AA295,IF((AA294-AA295)&gt;(AA297-AA296),2,0),2)),0)))</f>
        <v>0</v>
      </c>
      <c r="X296" s="12">
        <f>IF(C$4=0,0,IF(SUM(X$7:X295)=2,0,IF(AB296=X$6,IF(AB296=AB297,IF((AB295-AB296)&lt;=(AB298-AB297),2,0),IF(AB296=AB295,IF((AB294-AB295)&gt;(AB297-AB296),2,0),2)),0)))</f>
        <v>0</v>
      </c>
      <c r="Y296" s="12">
        <f t="shared" si="93"/>
        <v>1</v>
      </c>
      <c r="Z296" s="12">
        <f t="shared" si="94"/>
        <v>1</v>
      </c>
      <c r="AA296" s="12">
        <f t="shared" si="95"/>
        <v>1</v>
      </c>
      <c r="AB296" s="12">
        <f t="shared" si="96"/>
        <v>1</v>
      </c>
      <c r="AD296" s="12">
        <f t="shared" si="97"/>
        <v>-18</v>
      </c>
      <c r="AE296" s="18">
        <f t="shared" si="98"/>
        <v>0</v>
      </c>
      <c r="AF296" s="12">
        <f>IF(S$4=0,0,IF(SUM(AF$7:AF295)=2,0,IF(AJ296=AF$6,IF(AJ296=AJ297,IF((AJ295-AJ296)&lt;=(AJ298-AJ297),2,0),IF(AJ296=AJ295,IF((AJ294-AJ295)&gt;(AJ297-AJ296),2,0),2)),0)))</f>
        <v>0</v>
      </c>
      <c r="AG296" s="12">
        <f>IF(C$4=0,0,IF(SUM(AG$7:AG295)=1,0,IF(AK296=AG$6,IF(AK296=AK297,IF((AK295-AK296)&lt;=(AK298-AK297),1,0),IF(AK296=AK295,IF((AK294-AK295)&gt;(AK297-AK296),1,0),1)),0)))</f>
        <v>0</v>
      </c>
      <c r="AH296" s="12">
        <f>IF(C$4=0,0,IF(SUM(AH$7:AH295)=2,0,IF(AL296=AH$6,IF(AL296=AL297,IF((AL295-AL296)&lt;=(AL298-AL297),2,0),IF(AL296=AL295,IF((AL294-AL295)&gt;(AL297-AL296),2,0),2)),0)))</f>
        <v>0</v>
      </c>
      <c r="AI296" s="12">
        <f>IF(S$4=0,0,IF(SUM(AI$7:AI295)=2,0,IF(AM296=AI$6,IF(AM296=AM297,IF((AM295-AM296)&lt;=(AM298-AM297),2,0),IF(AM296=AM295,IF((AM294-AM295)&gt;(AM297-AM296),2,0),2)),0)))</f>
        <v>0</v>
      </c>
      <c r="AJ296" s="12">
        <f t="shared" si="99"/>
        <v>1</v>
      </c>
      <c r="AK296" s="12">
        <f t="shared" si="100"/>
        <v>1</v>
      </c>
      <c r="AL296" s="12">
        <f t="shared" si="101"/>
        <v>1</v>
      </c>
      <c r="AM296" s="12">
        <f t="shared" si="102"/>
        <v>1</v>
      </c>
    </row>
    <row r="297" spans="3:39" ht="12" customHeight="1" x14ac:dyDescent="0.15">
      <c r="C297" s="14">
        <f t="shared" si="103"/>
        <v>-19</v>
      </c>
      <c r="F297" s="241" t="e">
        <f>VLOOKUP(C297,Blad1!$A:$G,7,0)</f>
        <v>#N/A</v>
      </c>
      <c r="K297" s="1">
        <f>IF(C$4=0,0,(SUM(D$8:D297)/C$4))</f>
        <v>0</v>
      </c>
      <c r="N297" s="1" t="str">
        <f t="shared" si="90"/>
        <v xml:space="preserve"> </v>
      </c>
      <c r="S297" s="12">
        <f t="shared" si="91"/>
        <v>-19</v>
      </c>
      <c r="T297" s="18">
        <f t="shared" si="92"/>
        <v>0</v>
      </c>
      <c r="U297" s="12">
        <f>IF(C$4=0,0,IF(SUM(U$7:U296)=2,0,IF(Y297=U$6,IF(Y297=Y298,IF((Y296-Y297)&lt;=(Y299-Y298),2,0),IF(Y297=Y296,IF((Y295-Y296)&gt;(Y298-Y297),2,0),2)),0)))</f>
        <v>0</v>
      </c>
      <c r="V297" s="12">
        <f>IF(C$4=0,0,IF(SUM(V$7:V296)=1,0,IF(Z297=V$6,IF(Z297=Z298,IF((Z296-Z297)&lt;=(Z299-Z298),1,0),IF(Z297=Z296,IF((Z295-Z296)&gt;(Z298-Z297),1,0),1)),0)))</f>
        <v>0</v>
      </c>
      <c r="W297" s="12">
        <f>IF(C$4=0,0,IF(SUM(W$7:W296)=2,0,IF(AA297=W$6,IF(AA297=AA298,IF((AA296-AA297)&lt;=(AA299-AA298),2,0),IF(AA297=AA296,IF((AA295-AA296)&gt;(AA298-AA297),2,0),2)),0)))</f>
        <v>0</v>
      </c>
      <c r="X297" s="12">
        <f>IF(C$4=0,0,IF(SUM(X$7:X296)=2,0,IF(AB297=X$6,IF(AB297=AB298,IF((AB296-AB297)&lt;=(AB299-AB298),2,0),IF(AB297=AB296,IF((AB295-AB296)&gt;(AB298-AB297),2,0),2)),0)))</f>
        <v>0</v>
      </c>
      <c r="Y297" s="12">
        <f t="shared" si="93"/>
        <v>1</v>
      </c>
      <c r="Z297" s="12">
        <f t="shared" si="94"/>
        <v>1</v>
      </c>
      <c r="AA297" s="12">
        <f t="shared" si="95"/>
        <v>1</v>
      </c>
      <c r="AB297" s="12">
        <f t="shared" si="96"/>
        <v>1</v>
      </c>
      <c r="AD297" s="12">
        <f t="shared" si="97"/>
        <v>-19</v>
      </c>
      <c r="AE297" s="18">
        <f t="shared" si="98"/>
        <v>0</v>
      </c>
      <c r="AF297" s="12">
        <f>IF(S$4=0,0,IF(SUM(AF$7:AF296)=2,0,IF(AJ297=AF$6,IF(AJ297=AJ298,IF((AJ296-AJ297)&lt;=(AJ299-AJ298),2,0),IF(AJ297=AJ296,IF((AJ295-AJ296)&gt;(AJ298-AJ297),2,0),2)),0)))</f>
        <v>0</v>
      </c>
      <c r="AG297" s="12">
        <f>IF(C$4=0,0,IF(SUM(AG$7:AG296)=1,0,IF(AK297=AG$6,IF(AK297=AK298,IF((AK296-AK297)&lt;=(AK299-AK298),1,0),IF(AK297=AK296,IF((AK295-AK296)&gt;(AK298-AK297),1,0),1)),0)))</f>
        <v>0</v>
      </c>
      <c r="AH297" s="12">
        <f>IF(C$4=0,0,IF(SUM(AH$7:AH296)=2,0,IF(AL297=AH$6,IF(AL297=AL298,IF((AL296-AL297)&lt;=(AL299-AL298),2,0),IF(AL297=AL296,IF((AL295-AL296)&gt;(AL298-AL297),2,0),2)),0)))</f>
        <v>0</v>
      </c>
      <c r="AI297" s="12">
        <f>IF(S$4=0,0,IF(SUM(AI$7:AI296)=2,0,IF(AM297=AI$6,IF(AM297=AM298,IF((AM296-AM297)&lt;=(AM299-AM298),2,0),IF(AM297=AM296,IF((AM295-AM296)&gt;(AM298-AM297),2,0),2)),0)))</f>
        <v>0</v>
      </c>
      <c r="AJ297" s="12">
        <f t="shared" si="99"/>
        <v>1</v>
      </c>
      <c r="AK297" s="12">
        <f t="shared" si="100"/>
        <v>1</v>
      </c>
      <c r="AL297" s="12">
        <f t="shared" si="101"/>
        <v>1</v>
      </c>
      <c r="AM297" s="12">
        <f t="shared" si="102"/>
        <v>1</v>
      </c>
    </row>
    <row r="298" spans="3:39" ht="12" customHeight="1" x14ac:dyDescent="0.15">
      <c r="C298" s="14">
        <f t="shared" si="103"/>
        <v>-20</v>
      </c>
      <c r="F298" s="241" t="e">
        <f>VLOOKUP(C298,Blad1!$A:$G,7,0)</f>
        <v>#N/A</v>
      </c>
      <c r="K298" s="1">
        <f>IF(C$4=0,0,(SUM(D$8:D298)/C$4))</f>
        <v>0</v>
      </c>
      <c r="N298" s="1" t="str">
        <f t="shared" si="90"/>
        <v xml:space="preserve"> </v>
      </c>
      <c r="S298" s="12">
        <f t="shared" si="91"/>
        <v>-20</v>
      </c>
      <c r="T298" s="18">
        <f t="shared" si="92"/>
        <v>0</v>
      </c>
      <c r="U298" s="12">
        <f>IF(C$4=0,0,IF(SUM(U$7:U297)=2,0,IF(Y298=U$6,IF(Y298=Y299,IF((Y297-Y298)&lt;=(Y300-Y299),2,0),IF(Y298=Y297,IF((Y296-Y297)&gt;(Y299-Y298),2,0),2)),0)))</f>
        <v>0</v>
      </c>
      <c r="V298" s="12">
        <f>IF(C$4=0,0,IF(SUM(V$7:V297)=1,0,IF(Z298=V$6,IF(Z298=Z299,IF((Z297-Z298)&lt;=(Z300-Z299),1,0),IF(Z298=Z297,IF((Z296-Z297)&gt;(Z299-Z298),1,0),1)),0)))</f>
        <v>0</v>
      </c>
      <c r="W298" s="12">
        <f>IF(C$4=0,0,IF(SUM(W$7:W297)=2,0,IF(AA298=W$6,IF(AA298=AA299,IF((AA297-AA298)&lt;=(AA300-AA299),2,0),IF(AA298=AA297,IF((AA296-AA297)&gt;(AA299-AA298),2,0),2)),0)))</f>
        <v>0</v>
      </c>
      <c r="X298" s="12">
        <f>IF(C$4=0,0,IF(SUM(X$7:X297)=2,0,IF(AB298=X$6,IF(AB298=AB299,IF((AB297-AB298)&lt;=(AB300-AB299),2,0),IF(AB298=AB297,IF((AB296-AB297)&gt;(AB299-AB298),2,0),2)),0)))</f>
        <v>0</v>
      </c>
      <c r="Y298" s="12">
        <f t="shared" si="93"/>
        <v>1</v>
      </c>
      <c r="Z298" s="12">
        <f t="shared" si="94"/>
        <v>1</v>
      </c>
      <c r="AA298" s="12">
        <f t="shared" si="95"/>
        <v>1</v>
      </c>
      <c r="AB298" s="12">
        <f t="shared" si="96"/>
        <v>1</v>
      </c>
      <c r="AD298" s="12">
        <f t="shared" si="97"/>
        <v>-20</v>
      </c>
      <c r="AE298" s="18">
        <f t="shared" si="98"/>
        <v>0</v>
      </c>
      <c r="AF298" s="12">
        <f>IF(S$4=0,0,IF(SUM(AF$7:AF297)=2,0,IF(AJ298=AF$6,IF(AJ298=AJ299,IF((AJ297-AJ298)&lt;=(AJ300-AJ299),2,0),IF(AJ298=AJ297,IF((AJ296-AJ297)&gt;(AJ299-AJ298),2,0),2)),0)))</f>
        <v>0</v>
      </c>
      <c r="AG298" s="12">
        <f>IF(C$4=0,0,IF(SUM(AG$7:AG297)=1,0,IF(AK298=AG$6,IF(AK298=AK299,IF((AK297-AK298)&lt;=(AK300-AK299),1,0),IF(AK298=AK297,IF((AK296-AK297)&gt;(AK299-AK298),1,0),1)),0)))</f>
        <v>0</v>
      </c>
      <c r="AH298" s="12">
        <f>IF(C$4=0,0,IF(SUM(AH$7:AH297)=2,0,IF(AL298=AH$6,IF(AL298=AL299,IF((AL297-AL298)&lt;=(AL300-AL299),2,0),IF(AL298=AL297,IF((AL296-AL297)&gt;(AL299-AL298),2,0),2)),0)))</f>
        <v>0</v>
      </c>
      <c r="AI298" s="12">
        <f>IF(S$4=0,0,IF(SUM(AI$7:AI297)=2,0,IF(AM298=AI$6,IF(AM298=AM299,IF((AM297-AM298)&lt;=(AM300-AM299),2,0),IF(AM298=AM297,IF((AM296-AM297)&gt;(AM299-AM298),2,0),2)),0)))</f>
        <v>0</v>
      </c>
      <c r="AJ298" s="12">
        <f t="shared" si="99"/>
        <v>1</v>
      </c>
      <c r="AK298" s="12">
        <f t="shared" si="100"/>
        <v>1</v>
      </c>
      <c r="AL298" s="12">
        <f t="shared" si="101"/>
        <v>1</v>
      </c>
      <c r="AM298" s="12">
        <f t="shared" si="102"/>
        <v>1</v>
      </c>
    </row>
    <row r="299" spans="3:39" ht="12" customHeight="1" x14ac:dyDescent="0.15">
      <c r="C299" s="14">
        <f t="shared" si="103"/>
        <v>-21</v>
      </c>
      <c r="F299" s="241" t="e">
        <f>VLOOKUP(C299,Blad1!$A:$G,7,0)</f>
        <v>#N/A</v>
      </c>
      <c r="K299" s="1">
        <f>IF(C$4=0,0,(SUM(D$8:D299)/C$4))</f>
        <v>0</v>
      </c>
      <c r="N299" s="1" t="str">
        <f t="shared" si="90"/>
        <v xml:space="preserve"> </v>
      </c>
      <c r="S299" s="12">
        <f t="shared" si="91"/>
        <v>-21</v>
      </c>
      <c r="T299" s="18">
        <f t="shared" si="92"/>
        <v>0</v>
      </c>
      <c r="U299" s="12">
        <f>IF(C$4=0,0,IF(SUM(U$7:U298)=2,0,IF(Y299=U$6,IF(Y299=Y300,IF((Y298-Y299)&lt;=(Y301-Y300),2,0),IF(Y299=Y298,IF((Y297-Y298)&gt;(Y300-Y299),2,0),2)),0)))</f>
        <v>0</v>
      </c>
      <c r="V299" s="12">
        <f>IF(C$4=0,0,IF(SUM(V$7:V298)=1,0,IF(Z299=V$6,IF(Z299=Z300,IF((Z298-Z299)&lt;=(Z301-Z300),1,0),IF(Z299=Z298,IF((Z297-Z298)&gt;(Z300-Z299),1,0),1)),0)))</f>
        <v>0</v>
      </c>
      <c r="W299" s="12">
        <f>IF(C$4=0,0,IF(SUM(W$7:W298)=2,0,IF(AA299=W$6,IF(AA299=AA300,IF((AA298-AA299)&lt;=(AA301-AA300),2,0),IF(AA299=AA298,IF((AA297-AA298)&gt;(AA300-AA299),2,0),2)),0)))</f>
        <v>0</v>
      </c>
      <c r="X299" s="12">
        <f>IF(C$4=0,0,IF(SUM(X$7:X298)=2,0,IF(AB299=X$6,IF(AB299=AB300,IF((AB298-AB299)&lt;=(AB301-AB300),2,0),IF(AB299=AB298,IF((AB297-AB298)&gt;(AB300-AB299),2,0),2)),0)))</f>
        <v>0</v>
      </c>
      <c r="Y299" s="12">
        <f t="shared" si="93"/>
        <v>1</v>
      </c>
      <c r="Z299" s="12">
        <f t="shared" si="94"/>
        <v>1</v>
      </c>
      <c r="AA299" s="12">
        <f t="shared" si="95"/>
        <v>1</v>
      </c>
      <c r="AB299" s="12">
        <f t="shared" si="96"/>
        <v>1</v>
      </c>
      <c r="AD299" s="12">
        <f t="shared" si="97"/>
        <v>-21</v>
      </c>
      <c r="AE299" s="18">
        <f t="shared" si="98"/>
        <v>0</v>
      </c>
      <c r="AF299" s="12">
        <f>IF(S$4=0,0,IF(SUM(AF$7:AF298)=2,0,IF(AJ299=AF$6,IF(AJ299=AJ300,IF((AJ298-AJ299)&lt;=(AJ301-AJ300),2,0),IF(AJ299=AJ298,IF((AJ297-AJ298)&gt;(AJ300-AJ299),2,0),2)),0)))</f>
        <v>0</v>
      </c>
      <c r="AG299" s="12">
        <f>IF(C$4=0,0,IF(SUM(AG$7:AG298)=1,0,IF(AK299=AG$6,IF(AK299=AK300,IF((AK298-AK299)&lt;=(AK301-AK300),1,0),IF(AK299=AK298,IF((AK297-AK298)&gt;(AK300-AK299),1,0),1)),0)))</f>
        <v>0</v>
      </c>
      <c r="AH299" s="12">
        <f>IF(C$4=0,0,IF(SUM(AH$7:AH298)=2,0,IF(AL299=AH$6,IF(AL299=AL300,IF((AL298-AL299)&lt;=(AL301-AL300),2,0),IF(AL299=AL298,IF((AL297-AL298)&gt;(AL300-AL299),2,0),2)),0)))</f>
        <v>0</v>
      </c>
      <c r="AI299" s="12">
        <f>IF(S$4=0,0,IF(SUM(AI$7:AI298)=2,0,IF(AM299=AI$6,IF(AM299=AM300,IF((AM298-AM299)&lt;=(AM301-AM300),2,0),IF(AM299=AM298,IF((AM297-AM298)&gt;(AM300-AM299),2,0),2)),0)))</f>
        <v>0</v>
      </c>
      <c r="AJ299" s="12">
        <f t="shared" si="99"/>
        <v>1</v>
      </c>
      <c r="AK299" s="12">
        <f t="shared" si="100"/>
        <v>1</v>
      </c>
      <c r="AL299" s="12">
        <f t="shared" si="101"/>
        <v>1</v>
      </c>
      <c r="AM299" s="12">
        <f t="shared" si="102"/>
        <v>1</v>
      </c>
    </row>
    <row r="300" spans="3:39" ht="12" customHeight="1" x14ac:dyDescent="0.15">
      <c r="C300" s="14">
        <f t="shared" si="103"/>
        <v>-22</v>
      </c>
      <c r="F300" s="241" t="e">
        <f>VLOOKUP(C300,Blad1!$A:$G,7,0)</f>
        <v>#N/A</v>
      </c>
      <c r="K300" s="1">
        <f>IF(C$4=0,0,(SUM(D$8:D300)/C$4))</f>
        <v>0</v>
      </c>
      <c r="N300" s="1" t="str">
        <f t="shared" si="90"/>
        <v xml:space="preserve"> </v>
      </c>
      <c r="S300" s="12">
        <f t="shared" si="91"/>
        <v>-22</v>
      </c>
      <c r="T300" s="18">
        <f t="shared" si="92"/>
        <v>0</v>
      </c>
      <c r="U300" s="12">
        <f>IF(C$4=0,0,IF(SUM(U$7:U299)=2,0,IF(Y300=U$6,IF(Y300=Y301,IF((Y299-Y300)&lt;=(Y302-Y301),2,0),IF(Y300=Y299,IF((Y298-Y299)&gt;(Y301-Y300),2,0),2)),0)))</f>
        <v>0</v>
      </c>
      <c r="V300" s="12">
        <f>IF(C$4=0,0,IF(SUM(V$7:V299)=1,0,IF(Z300=V$6,IF(Z300=Z301,IF((Z299-Z300)&lt;=(Z302-Z301),1,0),IF(Z300=Z299,IF((Z298-Z299)&gt;(Z301-Z300),1,0),1)),0)))</f>
        <v>0</v>
      </c>
      <c r="W300" s="12">
        <f>IF(C$4=0,0,IF(SUM(W$7:W299)=2,0,IF(AA300=W$6,IF(AA300=AA301,IF((AA299-AA300)&lt;=(AA302-AA301),2,0),IF(AA300=AA299,IF((AA298-AA299)&gt;(AA301-AA300),2,0),2)),0)))</f>
        <v>0</v>
      </c>
      <c r="X300" s="12">
        <f>IF(C$4=0,0,IF(SUM(X$7:X299)=2,0,IF(AB300=X$6,IF(AB300=AB301,IF((AB299-AB300)&lt;=(AB302-AB301),2,0),IF(AB300=AB299,IF((AB298-AB299)&gt;(AB301-AB300),2,0),2)),0)))</f>
        <v>0</v>
      </c>
      <c r="Y300" s="12">
        <f t="shared" si="93"/>
        <v>1</v>
      </c>
      <c r="Z300" s="12">
        <f t="shared" si="94"/>
        <v>1</v>
      </c>
      <c r="AA300" s="12">
        <f t="shared" si="95"/>
        <v>1</v>
      </c>
      <c r="AB300" s="12">
        <f t="shared" si="96"/>
        <v>1</v>
      </c>
      <c r="AD300" s="12">
        <f t="shared" si="97"/>
        <v>-22</v>
      </c>
      <c r="AE300" s="18">
        <f t="shared" si="98"/>
        <v>0</v>
      </c>
      <c r="AF300" s="12">
        <f>IF(S$4=0,0,IF(SUM(AF$7:AF299)=2,0,IF(AJ300=AF$6,IF(AJ300=AJ301,IF((AJ299-AJ300)&lt;=(AJ302-AJ301),2,0),IF(AJ300=AJ299,IF((AJ298-AJ299)&gt;(AJ301-AJ300),2,0),2)),0)))</f>
        <v>0</v>
      </c>
      <c r="AG300" s="12">
        <f>IF(C$4=0,0,IF(SUM(AG$7:AG299)=1,0,IF(AK300=AG$6,IF(AK300=AK301,IF((AK299-AK300)&lt;=(AK302-AK301),1,0),IF(AK300=AK299,IF((AK298-AK299)&gt;(AK301-AK300),1,0),1)),0)))</f>
        <v>0</v>
      </c>
      <c r="AH300" s="12">
        <f>IF(C$4=0,0,IF(SUM(AH$7:AH299)=2,0,IF(AL300=AH$6,IF(AL300=AL301,IF((AL299-AL300)&lt;=(AL302-AL301),2,0),IF(AL300=AL299,IF((AL298-AL299)&gt;(AL301-AL300),2,0),2)),0)))</f>
        <v>0</v>
      </c>
      <c r="AI300" s="12">
        <f>IF(S$4=0,0,IF(SUM(AI$7:AI299)=2,0,IF(AM300=AI$6,IF(AM300=AM301,IF((AM299-AM300)&lt;=(AM302-AM301),2,0),IF(AM300=AM299,IF((AM298-AM299)&gt;(AM301-AM300),2,0),2)),0)))</f>
        <v>0</v>
      </c>
      <c r="AJ300" s="12">
        <f t="shared" si="99"/>
        <v>1</v>
      </c>
      <c r="AK300" s="12">
        <f t="shared" si="100"/>
        <v>1</v>
      </c>
      <c r="AL300" s="12">
        <f t="shared" si="101"/>
        <v>1</v>
      </c>
      <c r="AM300" s="12">
        <f t="shared" si="102"/>
        <v>1</v>
      </c>
    </row>
  </sheetData>
  <sheetProtection sheet="1" objects="1" scenarios="1" selectLockedCells="1"/>
  <mergeCells count="5">
    <mergeCell ref="AQ37:BB37"/>
    <mergeCell ref="C1:N1"/>
    <mergeCell ref="C2:N2"/>
    <mergeCell ref="AQ33:BB33"/>
    <mergeCell ref="AQ35:BB35"/>
  </mergeCells>
  <conditionalFormatting sqref="AT10:AV15 AZ15:BB15">
    <cfRule type="cellIs" dxfId="1179" priority="142" stopIfTrue="1" operator="lessThanOrEqual">
      <formula>0</formula>
    </cfRule>
  </conditionalFormatting>
  <conditionalFormatting sqref="AT18:AV22">
    <cfRule type="cellIs" dxfId="1178" priority="141" stopIfTrue="1" operator="lessThanOrEqual">
      <formula>0</formula>
    </cfRule>
  </conditionalFormatting>
  <conditionalFormatting sqref="AW18:AZ22">
    <cfRule type="cellIs" dxfId="1177" priority="140" stopIfTrue="1" operator="lessThanOrEqual">
      <formula>0</formula>
    </cfRule>
  </conditionalFormatting>
  <conditionalFormatting sqref="K8:K65533">
    <cfRule type="expression" dxfId="1176" priority="137" stopIfTrue="1">
      <formula>OR($C8&lt;0,AND($C8=$Y8,$B8=$Y8))</formula>
    </cfRule>
    <cfRule type="expression" dxfId="1175" priority="138" stopIfTrue="1">
      <formula>SUM($U8:$X8)&gt;0</formula>
    </cfRule>
    <cfRule type="expression" dxfId="1174" priority="139" stopIfTrue="1">
      <formula>$D8=0</formula>
    </cfRule>
  </conditionalFormatting>
  <conditionalFormatting sqref="L8:M65533">
    <cfRule type="expression" dxfId="1173" priority="135" stopIfTrue="1">
      <formula>OR($C8&lt;0,AND($C8=$Y8,$B8=$Y8))</formula>
    </cfRule>
    <cfRule type="expression" dxfId="1172" priority="136" stopIfTrue="1">
      <formula>SUM($U8:$X8)&gt;1</formula>
    </cfRule>
  </conditionalFormatting>
  <conditionalFormatting sqref="D8:F65536">
    <cfRule type="expression" dxfId="1171" priority="46" stopIfTrue="1">
      <formula>OR($C8&lt;0,AND($C8=$Y8,$B8=$Y8))</formula>
    </cfRule>
  </conditionalFormatting>
  <conditionalFormatting sqref="B8:B65536">
    <cfRule type="expression" dxfId="1170" priority="131" stopIfTrue="1">
      <formula>OR($C8&lt;0,AND($C8=$Y8,$B8=$Y8))</formula>
    </cfRule>
    <cfRule type="expression" dxfId="1169" priority="132" stopIfTrue="1">
      <formula>$B8&gt;0</formula>
    </cfRule>
    <cfRule type="cellIs" dxfId="1168" priority="133" stopIfTrue="1" operator="equal">
      <formula>0</formula>
    </cfRule>
  </conditionalFormatting>
  <conditionalFormatting sqref="K65535:K65536">
    <cfRule type="expression" dxfId="1167" priority="128" stopIfTrue="1">
      <formula>OR($C65535&lt;0,AND($C65535=$Y65535,$B65535=$Y65535))</formula>
    </cfRule>
    <cfRule type="expression" dxfId="1166" priority="129" stopIfTrue="1">
      <formula>SUM($U65535:$X65537)&gt;0</formula>
    </cfRule>
    <cfRule type="expression" dxfId="1165" priority="130" stopIfTrue="1">
      <formula>$D65535=0</formula>
    </cfRule>
  </conditionalFormatting>
  <conditionalFormatting sqref="K65534">
    <cfRule type="expression" dxfId="1164" priority="125" stopIfTrue="1">
      <formula>OR($C65534&lt;0,AND($C65534=$Y65534,$B65534=$Y65534))</formula>
    </cfRule>
    <cfRule type="expression" dxfId="1163" priority="126" stopIfTrue="1">
      <formula>SUM($U65534:$X65536)&gt;0</formula>
    </cfRule>
    <cfRule type="expression" dxfId="1162" priority="127" stopIfTrue="1">
      <formula>$D65534=0</formula>
    </cfRule>
  </conditionalFormatting>
  <conditionalFormatting sqref="L65535:M65536">
    <cfRule type="expression" dxfId="1161" priority="123" stopIfTrue="1">
      <formula>OR($C65535&lt;0,AND($C65535=$Y65535,$B65535=$Y65535))</formula>
    </cfRule>
    <cfRule type="expression" dxfId="1160" priority="124" stopIfTrue="1">
      <formula>SUM($U65535:$X65537)&gt;1</formula>
    </cfRule>
  </conditionalFormatting>
  <conditionalFormatting sqref="L65534:M65534">
    <cfRule type="expression" dxfId="1159" priority="121" stopIfTrue="1">
      <formula>OR($C65534&lt;0,AND($C65534=$Y65534,$B65534=$Y65534))</formula>
    </cfRule>
    <cfRule type="expression" dxfId="1158" priority="122" stopIfTrue="1">
      <formula>SUM($U65534:$X65536)&gt;1</formula>
    </cfRule>
  </conditionalFormatting>
  <conditionalFormatting sqref="N8:P65536">
    <cfRule type="expression" dxfId="1157" priority="119" stopIfTrue="1">
      <formula>OR($C8&lt;0,AND($C8=$Y8,$B8=$Y8))</formula>
    </cfRule>
    <cfRule type="expression" dxfId="1156" priority="120" stopIfTrue="1">
      <formula>OR($O8="Plus",$O8="Basis",$O8="Breedte")</formula>
    </cfRule>
  </conditionalFormatting>
  <conditionalFormatting sqref="A8:A272">
    <cfRule type="expression" dxfId="1155" priority="116" stopIfTrue="1">
      <formula>OR($C8&lt;0,AND($C8=$AJ8,$A8=$AJ8))</formula>
    </cfRule>
    <cfRule type="expression" dxfId="1154" priority="117" stopIfTrue="1">
      <formula>$A8&gt;0</formula>
    </cfRule>
    <cfRule type="cellIs" dxfId="1153" priority="118" stopIfTrue="1" operator="equal">
      <formula>0</formula>
    </cfRule>
  </conditionalFormatting>
  <conditionalFormatting sqref="G8:H65536 C8:C65536">
    <cfRule type="expression" dxfId="1152" priority="114" stopIfTrue="1">
      <formula>OR($C8&lt;0,AND($C8=$Y8,$B8=$Y8))</formula>
    </cfRule>
    <cfRule type="expression" dxfId="1151" priority="115" stopIfTrue="1">
      <formula>$B8&gt;0</formula>
    </cfRule>
  </conditionalFormatting>
  <conditionalFormatting sqref="I8:J65536">
    <cfRule type="expression" dxfId="1150" priority="112" stopIfTrue="1">
      <formula>OR($C8&lt;0,AND($C8=$AJ8,$A8=$AJ8))</formula>
    </cfRule>
    <cfRule type="expression" dxfId="1149" priority="113" stopIfTrue="1">
      <formula>$A8&gt;0</formula>
    </cfRule>
  </conditionalFormatting>
  <conditionalFormatting sqref="AR25">
    <cfRule type="cellIs" dxfId="1148" priority="111" operator="equal">
      <formula>0</formula>
    </cfRule>
  </conditionalFormatting>
  <conditionalFormatting sqref="AR27">
    <cfRule type="cellIs" dxfId="1147" priority="110" operator="equal">
      <formula>0</formula>
    </cfRule>
  </conditionalFormatting>
  <conditionalFormatting sqref="AR29">
    <cfRule type="cellIs" dxfId="1146" priority="109" operator="equal">
      <formula>0</formula>
    </cfRule>
  </conditionalFormatting>
  <conditionalFormatting sqref="AQ26">
    <cfRule type="containsErrors" dxfId="1145" priority="108">
      <formula>ISERROR(AQ26)</formula>
    </cfRule>
  </conditionalFormatting>
  <conditionalFormatting sqref="AQ28">
    <cfRule type="containsErrors" dxfId="1144" priority="107">
      <formula>ISERROR(AQ28)</formula>
    </cfRule>
  </conditionalFormatting>
  <conditionalFormatting sqref="AQ30">
    <cfRule type="containsErrors" dxfId="1143" priority="106">
      <formula>ISERROR(AQ30)</formula>
    </cfRule>
  </conditionalFormatting>
  <conditionalFormatting sqref="AR25">
    <cfRule type="cellIs" dxfId="1142" priority="105" operator="equal">
      <formula>0</formula>
    </cfRule>
  </conditionalFormatting>
  <conditionalFormatting sqref="AR27">
    <cfRule type="cellIs" dxfId="1141" priority="104" operator="equal">
      <formula>0</formula>
    </cfRule>
  </conditionalFormatting>
  <conditionalFormatting sqref="AR29">
    <cfRule type="cellIs" dxfId="1140" priority="103" operator="equal">
      <formula>0</formula>
    </cfRule>
  </conditionalFormatting>
  <conditionalFormatting sqref="AQ26">
    <cfRule type="containsErrors" dxfId="1139" priority="102">
      <formula>ISERROR(AQ26)</formula>
    </cfRule>
  </conditionalFormatting>
  <conditionalFormatting sqref="AQ28">
    <cfRule type="containsErrors" dxfId="1138" priority="101">
      <formula>ISERROR(AQ28)</formula>
    </cfRule>
  </conditionalFormatting>
  <conditionalFormatting sqref="AQ30">
    <cfRule type="containsErrors" dxfId="1137" priority="100">
      <formula>ISERROR(AQ30)</formula>
    </cfRule>
  </conditionalFormatting>
  <conditionalFormatting sqref="AR25">
    <cfRule type="cellIs" dxfId="1136" priority="99" operator="equal">
      <formula>0</formula>
    </cfRule>
  </conditionalFormatting>
  <conditionalFormatting sqref="AR27">
    <cfRule type="cellIs" dxfId="1135" priority="98" operator="equal">
      <formula>0</formula>
    </cfRule>
  </conditionalFormatting>
  <conditionalFormatting sqref="AR29">
    <cfRule type="cellIs" dxfId="1134" priority="97" operator="equal">
      <formula>0</formula>
    </cfRule>
  </conditionalFormatting>
  <conditionalFormatting sqref="AQ26">
    <cfRule type="containsErrors" dxfId="1133" priority="96">
      <formula>ISERROR(AQ26)</formula>
    </cfRule>
  </conditionalFormatting>
  <conditionalFormatting sqref="AQ28">
    <cfRule type="containsErrors" dxfId="1132" priority="95">
      <formula>ISERROR(AQ28)</formula>
    </cfRule>
  </conditionalFormatting>
  <conditionalFormatting sqref="AQ30">
    <cfRule type="containsErrors" dxfId="1131" priority="94">
      <formula>ISERROR(AQ30)</formula>
    </cfRule>
  </conditionalFormatting>
  <conditionalFormatting sqref="AR25">
    <cfRule type="cellIs" dxfId="1130" priority="93" operator="equal">
      <formula>0</formula>
    </cfRule>
  </conditionalFormatting>
  <conditionalFormatting sqref="AR27">
    <cfRule type="cellIs" dxfId="1129" priority="92" operator="equal">
      <formula>0</formula>
    </cfRule>
  </conditionalFormatting>
  <conditionalFormatting sqref="AR29">
    <cfRule type="cellIs" dxfId="1128" priority="91" operator="equal">
      <formula>0</formula>
    </cfRule>
  </conditionalFormatting>
  <conditionalFormatting sqref="AQ26">
    <cfRule type="containsErrors" dxfId="1127" priority="90">
      <formula>ISERROR(AQ26)</formula>
    </cfRule>
  </conditionalFormatting>
  <conditionalFormatting sqref="AQ28">
    <cfRule type="containsErrors" dxfId="1126" priority="89">
      <formula>ISERROR(AQ28)</formula>
    </cfRule>
  </conditionalFormatting>
  <conditionalFormatting sqref="AQ30">
    <cfRule type="containsErrors" dxfId="1125" priority="88">
      <formula>ISERROR(AQ30)</formula>
    </cfRule>
  </conditionalFormatting>
  <conditionalFormatting sqref="AR25">
    <cfRule type="cellIs" dxfId="1124" priority="87" operator="equal">
      <formula>0</formula>
    </cfRule>
  </conditionalFormatting>
  <conditionalFormatting sqref="AR27">
    <cfRule type="cellIs" dxfId="1123" priority="86" operator="equal">
      <formula>0</formula>
    </cfRule>
  </conditionalFormatting>
  <conditionalFormatting sqref="AR29">
    <cfRule type="cellIs" dxfId="1122" priority="85" operator="equal">
      <formula>0</formula>
    </cfRule>
  </conditionalFormatting>
  <conditionalFormatting sqref="AQ26">
    <cfRule type="containsErrors" dxfId="1121" priority="84">
      <formula>ISERROR(AQ26)</formula>
    </cfRule>
  </conditionalFormatting>
  <conditionalFormatting sqref="AQ28">
    <cfRule type="containsErrors" dxfId="1120" priority="83">
      <formula>ISERROR(AQ28)</formula>
    </cfRule>
  </conditionalFormatting>
  <conditionalFormatting sqref="AQ30">
    <cfRule type="containsErrors" dxfId="1119" priority="82">
      <formula>ISERROR(AQ30)</formula>
    </cfRule>
  </conditionalFormatting>
  <conditionalFormatting sqref="AR25">
    <cfRule type="cellIs" dxfId="1118" priority="81" operator="equal">
      <formula>0</formula>
    </cfRule>
  </conditionalFormatting>
  <conditionalFormatting sqref="AR27">
    <cfRule type="cellIs" dxfId="1117" priority="80" operator="equal">
      <formula>0</formula>
    </cfRule>
  </conditionalFormatting>
  <conditionalFormatting sqref="AR29">
    <cfRule type="cellIs" dxfId="1116" priority="79" operator="equal">
      <formula>0</formula>
    </cfRule>
  </conditionalFormatting>
  <conditionalFormatting sqref="AQ26">
    <cfRule type="containsErrors" dxfId="1115" priority="78">
      <formula>ISERROR(AQ26)</formula>
    </cfRule>
  </conditionalFormatting>
  <conditionalFormatting sqref="AQ28">
    <cfRule type="containsErrors" dxfId="1114" priority="77">
      <formula>ISERROR(AQ28)</formula>
    </cfRule>
  </conditionalFormatting>
  <conditionalFormatting sqref="AQ30">
    <cfRule type="containsErrors" dxfId="1113" priority="76">
      <formula>ISERROR(AQ30)</formula>
    </cfRule>
  </conditionalFormatting>
  <conditionalFormatting sqref="AR25">
    <cfRule type="cellIs" dxfId="1112" priority="75" operator="equal">
      <formula>0</formula>
    </cfRule>
  </conditionalFormatting>
  <conditionalFormatting sqref="AR27">
    <cfRule type="cellIs" dxfId="1111" priority="74" operator="equal">
      <formula>0</formula>
    </cfRule>
  </conditionalFormatting>
  <conditionalFormatting sqref="AR29">
    <cfRule type="cellIs" dxfId="1110" priority="73" operator="equal">
      <formula>0</formula>
    </cfRule>
  </conditionalFormatting>
  <conditionalFormatting sqref="AQ26">
    <cfRule type="containsErrors" dxfId="1109" priority="72">
      <formula>ISERROR(AQ26)</formula>
    </cfRule>
  </conditionalFormatting>
  <conditionalFormatting sqref="AQ28">
    <cfRule type="containsErrors" dxfId="1108" priority="71">
      <formula>ISERROR(AQ28)</formula>
    </cfRule>
  </conditionalFormatting>
  <conditionalFormatting sqref="AQ30">
    <cfRule type="containsErrors" dxfId="1107" priority="70">
      <formula>ISERROR(AQ30)</formula>
    </cfRule>
  </conditionalFormatting>
  <conditionalFormatting sqref="AR25">
    <cfRule type="cellIs" dxfId="1106" priority="69" operator="equal">
      <formula>0</formula>
    </cfRule>
  </conditionalFormatting>
  <conditionalFormatting sqref="AR27">
    <cfRule type="cellIs" dxfId="1105" priority="68" operator="equal">
      <formula>0</formula>
    </cfRule>
  </conditionalFormatting>
  <conditionalFormatting sqref="AR29">
    <cfRule type="cellIs" dxfId="1104" priority="67" operator="equal">
      <formula>0</formula>
    </cfRule>
  </conditionalFormatting>
  <conditionalFormatting sqref="AQ26">
    <cfRule type="containsErrors" dxfId="1103" priority="66">
      <formula>ISERROR(AQ26)</formula>
    </cfRule>
  </conditionalFormatting>
  <conditionalFormatting sqref="AQ28">
    <cfRule type="containsErrors" dxfId="1102" priority="65">
      <formula>ISERROR(AQ28)</formula>
    </cfRule>
  </conditionalFormatting>
  <conditionalFormatting sqref="AQ30">
    <cfRule type="containsErrors" dxfId="1101" priority="64">
      <formula>ISERROR(AQ30)</formula>
    </cfRule>
  </conditionalFormatting>
  <conditionalFormatting sqref="AR25">
    <cfRule type="cellIs" dxfId="1100" priority="63" operator="equal">
      <formula>0</formula>
    </cfRule>
  </conditionalFormatting>
  <conditionalFormatting sqref="AR27">
    <cfRule type="cellIs" dxfId="1099" priority="62" operator="equal">
      <formula>0</formula>
    </cfRule>
  </conditionalFormatting>
  <conditionalFormatting sqref="AR29">
    <cfRule type="cellIs" dxfId="1098" priority="61" operator="equal">
      <formula>0</formula>
    </cfRule>
  </conditionalFormatting>
  <conditionalFormatting sqref="AQ26">
    <cfRule type="containsErrors" dxfId="1097" priority="60">
      <formula>ISERROR(AQ26)</formula>
    </cfRule>
  </conditionalFormatting>
  <conditionalFormatting sqref="AQ28">
    <cfRule type="containsErrors" dxfId="1096" priority="59">
      <formula>ISERROR(AQ28)</formula>
    </cfRule>
  </conditionalFormatting>
  <conditionalFormatting sqref="AQ30">
    <cfRule type="containsErrors" dxfId="1095" priority="58">
      <formula>ISERROR(AQ30)</formula>
    </cfRule>
  </conditionalFormatting>
  <conditionalFormatting sqref="AR25">
    <cfRule type="cellIs" dxfId="1094" priority="57" operator="equal">
      <formula>0</formula>
    </cfRule>
  </conditionalFormatting>
  <conditionalFormatting sqref="AR27">
    <cfRule type="cellIs" dxfId="1093" priority="56" operator="equal">
      <formula>0</formula>
    </cfRule>
  </conditionalFormatting>
  <conditionalFormatting sqref="AR29">
    <cfRule type="cellIs" dxfId="1092" priority="55" operator="equal">
      <formula>0</formula>
    </cfRule>
  </conditionalFormatting>
  <conditionalFormatting sqref="AQ26">
    <cfRule type="containsErrors" dxfId="1091" priority="54">
      <formula>ISERROR(AQ26)</formula>
    </cfRule>
  </conditionalFormatting>
  <conditionalFormatting sqref="AQ28">
    <cfRule type="containsErrors" dxfId="1090" priority="53">
      <formula>ISERROR(AQ28)</formula>
    </cfRule>
  </conditionalFormatting>
  <conditionalFormatting sqref="AQ30">
    <cfRule type="containsErrors" dxfId="1089" priority="52">
      <formula>ISERROR(AQ30)</formula>
    </cfRule>
  </conditionalFormatting>
  <conditionalFormatting sqref="F8:F300">
    <cfRule type="expression" dxfId="1088" priority="134">
      <formula>$D8=0</formula>
    </cfRule>
  </conditionalFormatting>
  <conditionalFormatting sqref="AT10:AV15 AZ15:BB15">
    <cfRule type="cellIs" dxfId="1087" priority="45" stopIfTrue="1" operator="lessThanOrEqual">
      <formula>0</formula>
    </cfRule>
  </conditionalFormatting>
  <conditionalFormatting sqref="AT18:AV22">
    <cfRule type="cellIs" dxfId="1086" priority="44" stopIfTrue="1" operator="lessThanOrEqual">
      <formula>0</formula>
    </cfRule>
  </conditionalFormatting>
  <conditionalFormatting sqref="AW18:AZ22">
    <cfRule type="cellIs" dxfId="1085" priority="43" stopIfTrue="1" operator="lessThanOrEqual">
      <formula>0</formula>
    </cfRule>
  </conditionalFormatting>
  <conditionalFormatting sqref="AR25">
    <cfRule type="cellIs" dxfId="1084" priority="42" operator="equal">
      <formula>0</formula>
    </cfRule>
  </conditionalFormatting>
  <conditionalFormatting sqref="AR27">
    <cfRule type="cellIs" dxfId="1083" priority="41" operator="equal">
      <formula>0</formula>
    </cfRule>
  </conditionalFormatting>
  <conditionalFormatting sqref="AR29">
    <cfRule type="cellIs" dxfId="1082" priority="40" operator="equal">
      <formula>0</formula>
    </cfRule>
  </conditionalFormatting>
  <conditionalFormatting sqref="AQ26">
    <cfRule type="containsErrors" dxfId="1081" priority="39">
      <formula>ISERROR(AQ26)</formula>
    </cfRule>
  </conditionalFormatting>
  <conditionalFormatting sqref="AQ28">
    <cfRule type="containsErrors" dxfId="1080" priority="38">
      <formula>ISERROR(AQ28)</formula>
    </cfRule>
  </conditionalFormatting>
  <conditionalFormatting sqref="AQ30">
    <cfRule type="containsErrors" dxfId="1079" priority="37">
      <formula>ISERROR(AQ30)</formula>
    </cfRule>
  </conditionalFormatting>
  <conditionalFormatting sqref="AR25">
    <cfRule type="cellIs" dxfId="1078" priority="36" operator="equal">
      <formula>0</formula>
    </cfRule>
  </conditionalFormatting>
  <conditionalFormatting sqref="AR27">
    <cfRule type="cellIs" dxfId="1077" priority="35" operator="equal">
      <formula>0</formula>
    </cfRule>
  </conditionalFormatting>
  <conditionalFormatting sqref="AR29">
    <cfRule type="cellIs" dxfId="1076" priority="34" operator="equal">
      <formula>0</formula>
    </cfRule>
  </conditionalFormatting>
  <conditionalFormatting sqref="AQ26">
    <cfRule type="containsErrors" dxfId="1075" priority="33">
      <formula>ISERROR(AQ26)</formula>
    </cfRule>
  </conditionalFormatting>
  <conditionalFormatting sqref="AQ28">
    <cfRule type="containsErrors" dxfId="1074" priority="32">
      <formula>ISERROR(AQ28)</formula>
    </cfRule>
  </conditionalFormatting>
  <conditionalFormatting sqref="AQ30">
    <cfRule type="containsErrors" dxfId="1073" priority="31">
      <formula>ISERROR(AQ30)</formula>
    </cfRule>
  </conditionalFormatting>
  <conditionalFormatting sqref="AR25">
    <cfRule type="cellIs" dxfId="1072" priority="30" operator="equal">
      <formula>0</formula>
    </cfRule>
  </conditionalFormatting>
  <conditionalFormatting sqref="AR27">
    <cfRule type="cellIs" dxfId="1071" priority="29" operator="equal">
      <formula>0</formula>
    </cfRule>
  </conditionalFormatting>
  <conditionalFormatting sqref="AR29">
    <cfRule type="cellIs" dxfId="1070" priority="28" operator="equal">
      <formula>0</formula>
    </cfRule>
  </conditionalFormatting>
  <conditionalFormatting sqref="AQ26">
    <cfRule type="containsErrors" dxfId="1069" priority="27">
      <formula>ISERROR(AQ26)</formula>
    </cfRule>
  </conditionalFormatting>
  <conditionalFormatting sqref="AQ28">
    <cfRule type="containsErrors" dxfId="1068" priority="26">
      <formula>ISERROR(AQ28)</formula>
    </cfRule>
  </conditionalFormatting>
  <conditionalFormatting sqref="AQ30">
    <cfRule type="containsErrors" dxfId="1067" priority="25">
      <formula>ISERROR(AQ30)</formula>
    </cfRule>
  </conditionalFormatting>
  <conditionalFormatting sqref="AR25">
    <cfRule type="cellIs" dxfId="1066" priority="24" operator="equal">
      <formula>0</formula>
    </cfRule>
  </conditionalFormatting>
  <conditionalFormatting sqref="AR27">
    <cfRule type="cellIs" dxfId="1065" priority="23" operator="equal">
      <formula>0</formula>
    </cfRule>
  </conditionalFormatting>
  <conditionalFormatting sqref="AR29">
    <cfRule type="cellIs" dxfId="1064" priority="22" operator="equal">
      <formula>0</formula>
    </cfRule>
  </conditionalFormatting>
  <conditionalFormatting sqref="AQ26">
    <cfRule type="containsErrors" dxfId="1063" priority="21">
      <formula>ISERROR(AQ26)</formula>
    </cfRule>
  </conditionalFormatting>
  <conditionalFormatting sqref="AQ28">
    <cfRule type="containsErrors" dxfId="1062" priority="20">
      <formula>ISERROR(AQ28)</formula>
    </cfRule>
  </conditionalFormatting>
  <conditionalFormatting sqref="AQ30">
    <cfRule type="containsErrors" dxfId="1061" priority="19">
      <formula>ISERROR(AQ30)</formula>
    </cfRule>
  </conditionalFormatting>
  <conditionalFormatting sqref="AR25">
    <cfRule type="cellIs" dxfId="1060" priority="18" operator="equal">
      <formula>0</formula>
    </cfRule>
  </conditionalFormatting>
  <conditionalFormatting sqref="AR27">
    <cfRule type="cellIs" dxfId="1059" priority="17" operator="equal">
      <formula>0</formula>
    </cfRule>
  </conditionalFormatting>
  <conditionalFormatting sqref="AR29">
    <cfRule type="cellIs" dxfId="1058" priority="16" operator="equal">
      <formula>0</formula>
    </cfRule>
  </conditionalFormatting>
  <conditionalFormatting sqref="AQ26">
    <cfRule type="containsErrors" dxfId="1057" priority="15">
      <formula>ISERROR(AQ26)</formula>
    </cfRule>
  </conditionalFormatting>
  <conditionalFormatting sqref="AQ28">
    <cfRule type="containsErrors" dxfId="1056" priority="14">
      <formula>ISERROR(AQ28)</formula>
    </cfRule>
  </conditionalFormatting>
  <conditionalFormatting sqref="AQ30">
    <cfRule type="containsErrors" dxfId="1055" priority="13">
      <formula>ISERROR(AQ30)</formula>
    </cfRule>
  </conditionalFormatting>
  <conditionalFormatting sqref="AR25">
    <cfRule type="cellIs" dxfId="1054" priority="12" operator="equal">
      <formula>0</formula>
    </cfRule>
  </conditionalFormatting>
  <conditionalFormatting sqref="AR27">
    <cfRule type="cellIs" dxfId="1053" priority="11" operator="equal">
      <formula>0</formula>
    </cfRule>
  </conditionalFormatting>
  <conditionalFormatting sqref="AR29">
    <cfRule type="cellIs" dxfId="1052" priority="10" operator="equal">
      <formula>0</formula>
    </cfRule>
  </conditionalFormatting>
  <conditionalFormatting sqref="AQ26">
    <cfRule type="containsErrors" dxfId="1051" priority="9">
      <formula>ISERROR(AQ26)</formula>
    </cfRule>
  </conditionalFormatting>
  <conditionalFormatting sqref="AQ28">
    <cfRule type="containsErrors" dxfId="1050" priority="8">
      <formula>ISERROR(AQ28)</formula>
    </cfRule>
  </conditionalFormatting>
  <conditionalFormatting sqref="AQ30">
    <cfRule type="containsErrors" dxfId="1049" priority="7">
      <formula>ISERROR(AQ30)</formula>
    </cfRule>
  </conditionalFormatting>
  <conditionalFormatting sqref="AT10:AV15 AZ15:BB15">
    <cfRule type="cellIs" dxfId="1048" priority="6" stopIfTrue="1" operator="lessThanOrEqual">
      <formula>0</formula>
    </cfRule>
  </conditionalFormatting>
  <conditionalFormatting sqref="AT18:AV22 AT26:AV30">
    <cfRule type="cellIs" dxfId="1047" priority="5" stopIfTrue="1" operator="lessThanOrEqual">
      <formula>0</formula>
    </cfRule>
  </conditionalFormatting>
  <conditionalFormatting sqref="AY26:BB30 AY18:BB22">
    <cfRule type="cellIs" dxfId="1046" priority="4" stopIfTrue="1" operator="lessThanOrEqual">
      <formula>0</formula>
    </cfRule>
  </conditionalFormatting>
  <conditionalFormatting sqref="AR32 AR34 AR36">
    <cfRule type="cellIs" dxfId="1045" priority="3" operator="equal">
      <formula>0</formula>
    </cfRule>
  </conditionalFormatting>
  <conditionalFormatting sqref="AQ33 AQ35 AQ37">
    <cfRule type="containsErrors" dxfId="1044" priority="2">
      <formula>ISERROR(AQ33)</formula>
    </cfRule>
  </conditionalFormatting>
  <conditionalFormatting sqref="D12:D52">
    <cfRule type="expression" dxfId="1043" priority="1" stopIfTrue="1">
      <formula>OR($C12&lt;0,AND($C12=$Y12,$B12=$Y12))</formula>
    </cfRule>
  </conditionalFormatting>
  <pageMargins left="0.75" right="0.5699999999999999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70"/>
  <sheetViews>
    <sheetView workbookViewId="0">
      <pane xSplit="5" ySplit="7" topLeftCell="F8" activePane="bottomRight" state="frozen"/>
      <selection activeCell="C9" sqref="C9"/>
      <selection pane="topRight" activeCell="C9" sqref="C9"/>
      <selection pane="bottomLeft" activeCell="C9" sqref="C9"/>
      <selection pane="bottomRight" activeCell="C2" sqref="C2:N2"/>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9.140625" hidden="1" customWidth="1"/>
    <col min="43" max="43" width="9.140625" customWidth="1"/>
    <col min="44" max="45" width="8.28515625" customWidth="1"/>
    <col min="46" max="46" width="6.42578125" customWidth="1"/>
    <col min="47" max="47" width="7.85546875" customWidth="1"/>
    <col min="48" max="48" width="8.28515625" customWidth="1"/>
    <col min="49" max="49" width="6.140625" customWidth="1"/>
    <col min="50" max="50" width="8.28515625" customWidth="1"/>
    <col min="51" max="51" width="8.5703125" customWidth="1"/>
    <col min="52" max="52" width="6.5703125" customWidth="1"/>
    <col min="53" max="53" width="7.5703125" customWidth="1"/>
    <col min="54" max="54" width="8.28515625" customWidth="1"/>
    <col min="55" max="55" width="1.5703125" customWidth="1"/>
  </cols>
  <sheetData>
    <row r="1" spans="1:54" ht="18" customHeight="1" x14ac:dyDescent="0.2">
      <c r="B1" s="8" t="s">
        <v>2</v>
      </c>
      <c r="C1" s="250" t="s">
        <v>88</v>
      </c>
      <c r="D1" s="251"/>
      <c r="E1" s="251"/>
      <c r="F1" s="251"/>
      <c r="G1" s="251"/>
      <c r="H1" s="251"/>
      <c r="I1" s="251"/>
      <c r="J1" s="251"/>
      <c r="K1" s="251"/>
      <c r="L1" s="251"/>
      <c r="M1" s="251"/>
      <c r="N1" s="252"/>
      <c r="O1" s="16"/>
      <c r="P1" s="7"/>
      <c r="Q1" t="s">
        <v>21</v>
      </c>
    </row>
    <row r="2" spans="1:54" ht="18" customHeight="1" x14ac:dyDescent="0.2">
      <c r="B2" s="8" t="s">
        <v>3</v>
      </c>
      <c r="C2" s="250" t="s">
        <v>38</v>
      </c>
      <c r="D2" s="251"/>
      <c r="E2" s="251"/>
      <c r="F2" s="251"/>
      <c r="G2" s="251"/>
      <c r="H2" s="251"/>
      <c r="I2" s="251"/>
      <c r="J2" s="251"/>
      <c r="K2" s="251"/>
      <c r="L2" s="251"/>
      <c r="M2" s="251"/>
      <c r="N2" s="252"/>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0</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4" ht="12" customHeight="1" x14ac:dyDescent="0.15">
      <c r="B5" s="8" t="s">
        <v>5</v>
      </c>
      <c r="C5" s="69">
        <v>300</v>
      </c>
      <c r="D5" s="13"/>
      <c r="E5" s="13"/>
      <c r="F5" s="13"/>
      <c r="G5" s="16"/>
      <c r="H5" s="7"/>
      <c r="I5" s="41"/>
      <c r="J5" s="42"/>
      <c r="K5" s="7"/>
      <c r="L5" s="6"/>
      <c r="M5" s="7"/>
      <c r="N5" s="7"/>
      <c r="O5" s="16"/>
      <c r="P5" s="7"/>
      <c r="U5" s="12">
        <f>COUNTIF(G:G,"V")</f>
        <v>70</v>
      </c>
      <c r="V5" s="12">
        <f>COUNTIF(L:L,"Breedte")</f>
        <v>0</v>
      </c>
      <c r="W5" s="12">
        <f>COUNTIF(O:O,"Breedte")</f>
        <v>0</v>
      </c>
      <c r="AF5" s="12">
        <f>COUNTIF(I:I,"D")</f>
        <v>0</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78</v>
      </c>
    </row>
    <row r="8" spans="1:54" ht="12" customHeight="1" thickTop="1" x14ac:dyDescent="0.25">
      <c r="A8" s="5">
        <f>IF(I8="A",25,IF(I8="B",25,IF(I8="C",25,IF(I8="D",15,IF(I8="E",10,0)))))</f>
        <v>0</v>
      </c>
      <c r="B8" s="5">
        <f>IF(G8="I",20,IF(G8="II",20,IF(G8="III",20,IF(G8="IV",20,IF(G8="V",20,0)))))</f>
        <v>0</v>
      </c>
      <c r="C8" s="14">
        <f>C5</f>
        <v>300</v>
      </c>
      <c r="F8" s="241">
        <f>VLOOKUP(C8,Blad1!$A:$H,8,0)</f>
        <v>230</v>
      </c>
      <c r="G8" s="67" t="str">
        <f>IF(C8=249,"I",IF(C8=235,"II",IF(C8=221,"III",IF(C8=206,"IV",IF(C8=0,"V","")))))</f>
        <v/>
      </c>
      <c r="H8" s="4" t="str">
        <f>IF(G8="I",$K8,IF(G8="II",$K8-SUM(H7:H$8),IF(G8="III",$K8-SUM(H7:H$8),IF(G8="IV",$K8-SUM(H7:H$8),IF(G8="V",1-SUM(H7:H$8)," ")))))</f>
        <v xml:space="preserve"> </v>
      </c>
      <c r="I8" s="68" t="str">
        <f>IF(C8=92,"A",IF(C8=83,"B",IF(C8=73,"C",IF(C8=64,"D",IF(C8=0,"E","")))))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9">
        <f>F8</f>
        <v>230</v>
      </c>
      <c r="S8" s="12">
        <f>C8</f>
        <v>300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300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row>
    <row r="9" spans="1:54" ht="12" customHeight="1" x14ac:dyDescent="0.25">
      <c r="A9" s="5">
        <f t="shared" ref="A9:A72" si="1">IF(I9="A",25,IF(I9="B",25,IF(I9="C",25,IF(I9="D",15,IF(I9="E",10,0)))))</f>
        <v>0</v>
      </c>
      <c r="B9" s="5">
        <f t="shared" ref="B9:B72" si="2">IF(G9="I",20,IF(G9="II",20,IF(G9="III",20,IF(G9="IV",20,IF(G9="V",20,0)))))</f>
        <v>0</v>
      </c>
      <c r="C9" s="14">
        <f>C8-1</f>
        <v>299</v>
      </c>
      <c r="F9" s="241">
        <f>VLOOKUP(C9,Blad1!$A:$H,8,0)</f>
        <v>230</v>
      </c>
      <c r="G9" s="67" t="str">
        <f t="shared" ref="G9:G72" si="3">IF(C9=249,"I",IF(C9=235,"II",IF(C9=221,"III",IF(C9=206,"IV",IF(C9=0,"V","")))))</f>
        <v/>
      </c>
      <c r="H9" s="4" t="str">
        <f>IF(G9="I",$K9,IF(G9="II",$K9-SUM(H8:H$8),IF(G9="III",$K9-SUM(H8:H$8),IF(G9="IV",$K9-SUM(H8:H$8),IF(G9="V",1-SUM(H8:H$8)," ")))))</f>
        <v xml:space="preserve"> </v>
      </c>
      <c r="I9" s="68" t="str">
        <f t="shared" ref="I9:I72" si="4">IF(C9=92,"A",IF(C9=83,"B",IF(C9=73,"C",IF(C9=64,"D",IF(C9=0,"E","")))))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9">
        <f t="shared" ref="R9:R72" si="7">F9</f>
        <v>230</v>
      </c>
      <c r="S9" s="12">
        <f>C9</f>
        <v>299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299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2" t="s">
        <v>20</v>
      </c>
      <c r="AW9" s="45"/>
    </row>
    <row r="10" spans="1:54" ht="12" customHeight="1" x14ac:dyDescent="0.25">
      <c r="A10" s="5">
        <f t="shared" si="1"/>
        <v>0</v>
      </c>
      <c r="B10" s="5">
        <f t="shared" si="2"/>
        <v>0</v>
      </c>
      <c r="C10" s="14">
        <f t="shared" ref="C10:C73" si="15">C9-1</f>
        <v>298</v>
      </c>
      <c r="F10" s="241">
        <f>VLOOKUP(C10,Blad1!$A:$H,8,0)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9">
        <f t="shared" si="7"/>
        <v>230</v>
      </c>
      <c r="S10" s="12">
        <f t="shared" ref="S10:S73" si="16">C10</f>
        <v>298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298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44">
        <f>IF($U3=0,0,VLOOKUP("I",$G:$S,13,FALSE))</f>
        <v>249</v>
      </c>
      <c r="AT10" s="144">
        <f>AU10*AT$14</f>
        <v>0</v>
      </c>
      <c r="AU10" s="145">
        <f>AV10</f>
        <v>0</v>
      </c>
      <c r="AV10" s="145">
        <f>IF($U3=0,0,VLOOKUP("I",$G:$S,5,FALSE))</f>
        <v>0</v>
      </c>
      <c r="AW10" s="45"/>
    </row>
    <row r="11" spans="1:54" ht="12" customHeight="1" x14ac:dyDescent="0.25">
      <c r="A11" s="5">
        <f t="shared" si="1"/>
        <v>0</v>
      </c>
      <c r="B11" s="5">
        <f t="shared" si="2"/>
        <v>0</v>
      </c>
      <c r="C11" s="14">
        <f t="shared" si="15"/>
        <v>297</v>
      </c>
      <c r="F11" s="241">
        <f>VLOOKUP(C11,Blad1!$A:$H,8,0)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9">
        <f t="shared" si="7"/>
        <v>230</v>
      </c>
      <c r="S11" s="12">
        <f t="shared" si="16"/>
        <v>297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297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30</v>
      </c>
      <c r="AR11" s="50">
        <v>0.6</v>
      </c>
      <c r="AS11" s="144">
        <f>IF($U4=0,0,VLOOKUP("IV",$G:$S,13,FALSE))</f>
        <v>206</v>
      </c>
      <c r="AT11" s="144">
        <f>AU11*AT$14</f>
        <v>0</v>
      </c>
      <c r="AU11" s="145">
        <f>AV11-AV10</f>
        <v>0</v>
      </c>
      <c r="AV11" s="145">
        <f>IF($U4=0,0,VLOOKUP("IV",$G:$S,5,FALSE))</f>
        <v>0</v>
      </c>
      <c r="AW11" s="45"/>
    </row>
    <row r="12" spans="1:54" ht="12" customHeight="1" x14ac:dyDescent="0.25">
      <c r="A12" s="5">
        <f t="shared" si="1"/>
        <v>0</v>
      </c>
      <c r="B12" s="5">
        <f t="shared" si="2"/>
        <v>0</v>
      </c>
      <c r="C12" s="14">
        <f t="shared" si="15"/>
        <v>296</v>
      </c>
      <c r="F12" s="241">
        <f>VLOOKUP(C12,Blad1!$A:$H,8,0)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9">
        <f t="shared" si="7"/>
        <v>230</v>
      </c>
      <c r="S12" s="12">
        <f t="shared" si="16"/>
        <v>296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296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29</v>
      </c>
      <c r="AR12" s="50">
        <v>0.2</v>
      </c>
      <c r="AS12" s="144">
        <f>IF($U5=0,0,VLOOKUP("V",$G:$S,13,FALSE))</f>
        <v>0</v>
      </c>
      <c r="AT12" s="144">
        <f>AU12*AT$14</f>
        <v>0</v>
      </c>
      <c r="AU12" s="145">
        <f>AV12-AV11</f>
        <v>0</v>
      </c>
      <c r="AV12" s="145">
        <f>IF($U5=0,0,VLOOKUP("V",$G:$S,5,FALSE))</f>
        <v>0</v>
      </c>
      <c r="AW12" s="45"/>
    </row>
    <row r="13" spans="1:54" ht="12" customHeight="1" x14ac:dyDescent="0.25">
      <c r="A13" s="5">
        <f t="shared" si="1"/>
        <v>0</v>
      </c>
      <c r="B13" s="5">
        <f t="shared" si="2"/>
        <v>0</v>
      </c>
      <c r="C13" s="14">
        <f t="shared" si="15"/>
        <v>295</v>
      </c>
      <c r="F13" s="241">
        <f>VLOOKUP(C13,Blad1!$A:$H,8,0)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9">
        <f t="shared" si="7"/>
        <v>230</v>
      </c>
      <c r="S13" s="12">
        <f t="shared" si="16"/>
        <v>295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295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44"/>
      <c r="AT13" s="144"/>
      <c r="AU13" s="145"/>
      <c r="AV13" s="145">
        <f>IF(SUM(AT10:AT12)&lt;AT14,1,0)</f>
        <v>0</v>
      </c>
      <c r="AW13" s="45"/>
    </row>
    <row r="14" spans="1:54" ht="12" customHeight="1" thickBot="1" x14ac:dyDescent="0.3">
      <c r="A14" s="5">
        <f t="shared" si="1"/>
        <v>0</v>
      </c>
      <c r="B14" s="5">
        <f t="shared" si="2"/>
        <v>0</v>
      </c>
      <c r="C14" s="14">
        <f t="shared" si="15"/>
        <v>294</v>
      </c>
      <c r="F14" s="241">
        <f>VLOOKUP(C14,Blad1!$A:$H,8,0)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9">
        <f t="shared" si="7"/>
        <v>230</v>
      </c>
      <c r="S14" s="12">
        <f t="shared" si="16"/>
        <v>294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294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46"/>
      <c r="AT14" s="147">
        <f>$C$4</f>
        <v>0</v>
      </c>
      <c r="AU14" s="146"/>
      <c r="AV14" s="146"/>
      <c r="AW14" s="45"/>
      <c r="AX14" s="71"/>
    </row>
    <row r="15" spans="1:54" ht="12" customHeight="1" thickTop="1" thickBot="1" x14ac:dyDescent="0.3">
      <c r="A15" s="5">
        <f t="shared" si="1"/>
        <v>0</v>
      </c>
      <c r="B15" s="5">
        <f t="shared" si="2"/>
        <v>0</v>
      </c>
      <c r="C15" s="14">
        <f t="shared" si="15"/>
        <v>293</v>
      </c>
      <c r="F15" s="241">
        <f>VLOOKUP(C15,Blad1!$A:$H,8,0)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9">
        <f t="shared" si="7"/>
        <v>230</v>
      </c>
      <c r="S15" s="12">
        <f t="shared" si="16"/>
        <v>293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293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9"/>
      <c r="AW15" s="135"/>
      <c r="AX15" s="135"/>
    </row>
    <row r="16" spans="1:54" ht="12" customHeight="1" thickTop="1" thickBot="1" x14ac:dyDescent="0.3">
      <c r="A16" s="5">
        <f t="shared" si="1"/>
        <v>0</v>
      </c>
      <c r="B16" s="5">
        <f t="shared" si="2"/>
        <v>0</v>
      </c>
      <c r="C16" s="14">
        <f t="shared" si="15"/>
        <v>292</v>
      </c>
      <c r="F16" s="241">
        <f>VLOOKUP(C16,Blad1!$A:$H,8,0)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9">
        <f t="shared" si="7"/>
        <v>230</v>
      </c>
      <c r="S16" s="12">
        <f t="shared" si="16"/>
        <v>292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292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40"/>
      <c r="AX16" s="131"/>
      <c r="AY16" s="28" t="s">
        <v>9</v>
      </c>
      <c r="AZ16" s="28"/>
      <c r="BA16" s="28"/>
      <c r="BB16" s="29"/>
    </row>
    <row r="17" spans="1:55" ht="12" customHeight="1" thickTop="1" x14ac:dyDescent="0.25">
      <c r="A17" s="5">
        <f t="shared" si="1"/>
        <v>0</v>
      </c>
      <c r="B17" s="5">
        <f t="shared" si="2"/>
        <v>0</v>
      </c>
      <c r="C17" s="14">
        <f t="shared" si="15"/>
        <v>291</v>
      </c>
      <c r="F17" s="241">
        <f>VLOOKUP(C17,Blad1!$A:$H,8,0)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9">
        <f t="shared" si="7"/>
        <v>230</v>
      </c>
      <c r="S17" s="12">
        <f t="shared" si="16"/>
        <v>291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291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3">
      <c r="A18" s="5">
        <f t="shared" si="1"/>
        <v>0</v>
      </c>
      <c r="B18" s="5">
        <f t="shared" si="2"/>
        <v>0</v>
      </c>
      <c r="C18" s="14">
        <f t="shared" si="15"/>
        <v>290</v>
      </c>
      <c r="F18" s="241">
        <f>VLOOKUP(C18,Blad1!$A:$H,8,0)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9">
        <f t="shared" si="7"/>
        <v>230</v>
      </c>
      <c r="S18" s="12">
        <f t="shared" si="16"/>
        <v>290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290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289</v>
      </c>
      <c r="F19" s="241">
        <f>VLOOKUP(C19,Blad1!$A:$H,8,0)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9">
        <f t="shared" si="7"/>
        <v>230</v>
      </c>
      <c r="S19" s="12">
        <f t="shared" si="16"/>
        <v>289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289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288</v>
      </c>
      <c r="F20" s="241">
        <f>VLOOKUP(C20,Blad1!$A:$H,8,0)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9">
        <f t="shared" si="7"/>
        <v>230</v>
      </c>
      <c r="S20" s="12">
        <f t="shared" si="16"/>
        <v>288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288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287</v>
      </c>
      <c r="F21" s="241">
        <f>VLOOKUP(C21,Blad1!$A:$H,8,0)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9">
        <f t="shared" si="7"/>
        <v>230</v>
      </c>
      <c r="S21" s="12">
        <f t="shared" si="16"/>
        <v>287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287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3">
      <c r="A22" s="5">
        <f t="shared" si="1"/>
        <v>0</v>
      </c>
      <c r="B22" s="5">
        <f t="shared" si="2"/>
        <v>0</v>
      </c>
      <c r="C22" s="14">
        <f t="shared" si="15"/>
        <v>286</v>
      </c>
      <c r="F22" s="241">
        <f>VLOOKUP(C22,Blad1!$A:$H,8,0)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9">
        <f t="shared" si="7"/>
        <v>230</v>
      </c>
      <c r="S22" s="12">
        <f t="shared" si="16"/>
        <v>286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286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42">
        <f>$C$4</f>
        <v>0</v>
      </c>
      <c r="AU22" s="36"/>
      <c r="AV22" s="36"/>
      <c r="AW22" s="60"/>
      <c r="AX22" s="141"/>
      <c r="AY22" s="37"/>
      <c r="AZ22" s="48">
        <f>AT22</f>
        <v>0</v>
      </c>
      <c r="BA22" s="37"/>
      <c r="BB22" s="38"/>
    </row>
    <row r="23" spans="1:55" ht="12" customHeight="1" thickTop="1" thickBot="1" x14ac:dyDescent="0.3">
      <c r="A23" s="5">
        <f t="shared" si="1"/>
        <v>0</v>
      </c>
      <c r="B23" s="5">
        <f t="shared" si="2"/>
        <v>0</v>
      </c>
      <c r="C23" s="14">
        <f t="shared" si="15"/>
        <v>285</v>
      </c>
      <c r="F23" s="241">
        <f>VLOOKUP(C23,Blad1!$A:$H,8,0)</f>
        <v>230</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9">
        <f t="shared" si="7"/>
        <v>230</v>
      </c>
      <c r="S23" s="12">
        <f t="shared" si="16"/>
        <v>285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285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34"/>
      <c r="AW23" s="134"/>
      <c r="AX23" s="134"/>
    </row>
    <row r="24" spans="1:55" ht="12" customHeight="1" thickTop="1" thickBot="1" x14ac:dyDescent="0.3">
      <c r="A24" s="5">
        <f t="shared" si="1"/>
        <v>0</v>
      </c>
      <c r="B24" s="5">
        <f t="shared" si="2"/>
        <v>0</v>
      </c>
      <c r="C24" s="14">
        <f t="shared" si="15"/>
        <v>284</v>
      </c>
      <c r="F24" s="241">
        <f>VLOOKUP(C24,Blad1!$A:$H,8,0)</f>
        <v>230</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9">
        <f t="shared" si="7"/>
        <v>230</v>
      </c>
      <c r="S24" s="12">
        <f t="shared" si="16"/>
        <v>284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284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40"/>
      <c r="AX24" s="131"/>
      <c r="AY24" s="28" t="s">
        <v>9</v>
      </c>
      <c r="AZ24" s="28"/>
      <c r="BA24" s="28"/>
      <c r="BB24" s="29"/>
    </row>
    <row r="25" spans="1:55" ht="12" customHeight="1" thickTop="1" x14ac:dyDescent="0.25">
      <c r="A25" s="5">
        <f t="shared" si="1"/>
        <v>0</v>
      </c>
      <c r="B25" s="5">
        <f t="shared" si="2"/>
        <v>0</v>
      </c>
      <c r="C25" s="14">
        <f t="shared" si="15"/>
        <v>283</v>
      </c>
      <c r="F25" s="241">
        <f>VLOOKUP(C25,Blad1!$A:$H,8,0)</f>
        <v>230</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9">
        <f t="shared" si="7"/>
        <v>230</v>
      </c>
      <c r="S25" s="12">
        <f t="shared" si="16"/>
        <v>283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283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3">
      <c r="A26" s="5">
        <f t="shared" si="1"/>
        <v>0</v>
      </c>
      <c r="B26" s="5">
        <f t="shared" si="2"/>
        <v>0</v>
      </c>
      <c r="C26" s="14">
        <f t="shared" si="15"/>
        <v>282</v>
      </c>
      <c r="F26" s="241">
        <f>VLOOKUP(C26,Blad1!$A:$H,8,0)</f>
        <v>230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9">
        <f t="shared" si="7"/>
        <v>230</v>
      </c>
      <c r="S26" s="12">
        <f t="shared" si="16"/>
        <v>282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282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2" customHeight="1" thickTop="1" thickBot="1" x14ac:dyDescent="0.3">
      <c r="A27" s="5">
        <f t="shared" si="1"/>
        <v>0</v>
      </c>
      <c r="B27" s="5">
        <f t="shared" si="2"/>
        <v>0</v>
      </c>
      <c r="C27" s="14">
        <f t="shared" si="15"/>
        <v>281</v>
      </c>
      <c r="F27" s="241">
        <f>VLOOKUP(C27,Blad1!$A:$H,8,0)</f>
        <v>230</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9">
        <f t="shared" si="7"/>
        <v>230</v>
      </c>
      <c r="S27" s="12">
        <f t="shared" si="16"/>
        <v>281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281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280</v>
      </c>
      <c r="F28" s="241">
        <f>VLOOKUP(C28,Blad1!$A:$H,8,0)</f>
        <v>230</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9">
        <f t="shared" si="7"/>
        <v>230</v>
      </c>
      <c r="S28" s="12">
        <f t="shared" si="16"/>
        <v>280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280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3">
      <c r="A29" s="5">
        <f t="shared" si="1"/>
        <v>0</v>
      </c>
      <c r="B29" s="5">
        <f t="shared" si="2"/>
        <v>0</v>
      </c>
      <c r="C29" s="14">
        <f t="shared" si="15"/>
        <v>279</v>
      </c>
      <c r="F29" s="241">
        <f>VLOOKUP(C29,Blad1!$A:$H,8,0)</f>
        <v>230</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9">
        <f t="shared" si="7"/>
        <v>230</v>
      </c>
      <c r="S29" s="12">
        <f t="shared" si="16"/>
        <v>279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279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3">
      <c r="A30" s="5">
        <f t="shared" si="1"/>
        <v>0</v>
      </c>
      <c r="B30" s="5">
        <f t="shared" si="2"/>
        <v>0</v>
      </c>
      <c r="C30" s="14">
        <f t="shared" si="15"/>
        <v>278</v>
      </c>
      <c r="F30" s="241">
        <f>VLOOKUP(C30,Blad1!$A:$H,8,0)</f>
        <v>230</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9">
        <f t="shared" si="7"/>
        <v>230</v>
      </c>
      <c r="S30" s="12">
        <f t="shared" si="16"/>
        <v>278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278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42">
        <f>$C$4</f>
        <v>0</v>
      </c>
      <c r="AU30" s="36"/>
      <c r="AV30" s="36"/>
      <c r="AW30" s="136"/>
      <c r="AX30" s="136"/>
      <c r="AY30" s="37"/>
      <c r="AZ30" s="48">
        <f>AT30</f>
        <v>0</v>
      </c>
      <c r="BA30" s="37"/>
      <c r="BB30" s="38"/>
    </row>
    <row r="31" spans="1:55" ht="12" customHeight="1" thickTop="1" thickBot="1" x14ac:dyDescent="0.3">
      <c r="A31" s="5">
        <f t="shared" si="1"/>
        <v>0</v>
      </c>
      <c r="B31" s="5">
        <f t="shared" si="2"/>
        <v>0</v>
      </c>
      <c r="C31" s="14">
        <f t="shared" si="15"/>
        <v>277</v>
      </c>
      <c r="F31" s="241">
        <f>VLOOKUP(C31,Blad1!$A:$H,8,0)</f>
        <v>230</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9">
        <f t="shared" si="7"/>
        <v>230</v>
      </c>
      <c r="S31" s="12">
        <f t="shared" si="16"/>
        <v>277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277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35"/>
      <c r="AX31" s="135"/>
      <c r="AY31" s="60"/>
      <c r="AZ31" s="60"/>
      <c r="BA31" s="60"/>
      <c r="BB31" s="60"/>
    </row>
    <row r="32" spans="1:55" ht="12" customHeight="1" thickTop="1" x14ac:dyDescent="0.25">
      <c r="A32" s="5">
        <f t="shared" si="1"/>
        <v>0</v>
      </c>
      <c r="B32" s="5">
        <f t="shared" si="2"/>
        <v>0</v>
      </c>
      <c r="C32" s="14">
        <f t="shared" si="15"/>
        <v>276</v>
      </c>
      <c r="F32" s="241">
        <f>VLOOKUP(C32,Blad1!$A:$H,8,0)</f>
        <v>230</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9">
        <f t="shared" si="7"/>
        <v>230</v>
      </c>
      <c r="S32" s="12">
        <f t="shared" si="16"/>
        <v>276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276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22"/>
      <c r="AT32" s="51"/>
      <c r="AU32" s="51"/>
      <c r="AV32" s="51"/>
      <c r="AW32" s="51"/>
      <c r="AX32" s="51"/>
      <c r="AY32" s="51"/>
      <c r="AZ32" s="51"/>
      <c r="BA32" s="51"/>
      <c r="BB32" s="55"/>
    </row>
    <row r="33" spans="1:54" ht="12" customHeight="1" x14ac:dyDescent="0.25">
      <c r="A33" s="5">
        <f t="shared" si="1"/>
        <v>0</v>
      </c>
      <c r="B33" s="5">
        <f t="shared" si="2"/>
        <v>0</v>
      </c>
      <c r="C33" s="14">
        <f t="shared" si="15"/>
        <v>275</v>
      </c>
      <c r="F33" s="241">
        <f>VLOOKUP(C33,Blad1!$A:$H,8,0)</f>
        <v>229</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9">
        <f t="shared" si="7"/>
        <v>229</v>
      </c>
      <c r="S33" s="12">
        <f t="shared" si="16"/>
        <v>275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275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53" t="e">
        <f>VLOOKUP(AQ32,L8:Q275,6,FALSE)</f>
        <v>#N/A</v>
      </c>
      <c r="AR33" s="254"/>
      <c r="AS33" s="254"/>
      <c r="AT33" s="254"/>
      <c r="AU33" s="254"/>
      <c r="AV33" s="254"/>
      <c r="AW33" s="254"/>
      <c r="AX33" s="254"/>
      <c r="AY33" s="254"/>
      <c r="AZ33" s="254"/>
      <c r="BA33" s="254"/>
      <c r="BB33" s="255"/>
    </row>
    <row r="34" spans="1:54" ht="12" customHeight="1" x14ac:dyDescent="0.25">
      <c r="A34" s="5">
        <f t="shared" si="1"/>
        <v>0</v>
      </c>
      <c r="B34" s="5">
        <f t="shared" si="2"/>
        <v>0</v>
      </c>
      <c r="C34" s="14">
        <f t="shared" si="15"/>
        <v>274</v>
      </c>
      <c r="F34" s="241">
        <f>VLOOKUP(C34,Blad1!$A:$H,8,0)</f>
        <v>229</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9">
        <f t="shared" si="7"/>
        <v>229</v>
      </c>
      <c r="S34" s="12">
        <f t="shared" si="16"/>
        <v>274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274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22"/>
      <c r="AT34" s="51"/>
      <c r="AU34" s="51"/>
      <c r="AV34" s="51"/>
      <c r="AW34" s="51"/>
      <c r="AX34" s="51"/>
      <c r="AY34" s="51"/>
      <c r="AZ34" s="51"/>
      <c r="BA34" s="51"/>
      <c r="BB34" s="55"/>
    </row>
    <row r="35" spans="1:54" ht="24" customHeight="1" x14ac:dyDescent="0.25">
      <c r="A35" s="5">
        <f t="shared" si="1"/>
        <v>0</v>
      </c>
      <c r="B35" s="5">
        <f t="shared" si="2"/>
        <v>0</v>
      </c>
      <c r="C35" s="14">
        <f t="shared" si="15"/>
        <v>273</v>
      </c>
      <c r="F35" s="241">
        <f>VLOOKUP(C35,Blad1!$A:$H,8,0)</f>
        <v>228</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9">
        <f t="shared" si="7"/>
        <v>228</v>
      </c>
      <c r="S35" s="12">
        <f t="shared" si="16"/>
        <v>273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273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56" t="e">
        <f>VLOOKUP(AQ34,L8:Q275,6,FALSE)</f>
        <v>#N/A</v>
      </c>
      <c r="AR35" s="257"/>
      <c r="AS35" s="257"/>
      <c r="AT35" s="257"/>
      <c r="AU35" s="257"/>
      <c r="AV35" s="257"/>
      <c r="AW35" s="257"/>
      <c r="AX35" s="257"/>
      <c r="AY35" s="257"/>
      <c r="AZ35" s="257"/>
      <c r="BA35" s="257"/>
      <c r="BB35" s="258"/>
    </row>
    <row r="36" spans="1:54" ht="12" customHeight="1" x14ac:dyDescent="0.25">
      <c r="A36" s="5">
        <f t="shared" si="1"/>
        <v>0</v>
      </c>
      <c r="B36" s="5">
        <f t="shared" si="2"/>
        <v>0</v>
      </c>
      <c r="C36" s="14">
        <f t="shared" si="15"/>
        <v>272</v>
      </c>
      <c r="F36" s="241">
        <f>VLOOKUP(C36,Blad1!$A:$H,8,0)</f>
        <v>227</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9">
        <f t="shared" si="7"/>
        <v>227</v>
      </c>
      <c r="S36" s="12">
        <f t="shared" si="16"/>
        <v>272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272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22"/>
      <c r="AT36" s="51"/>
      <c r="AU36" s="51"/>
      <c r="AV36" s="51"/>
      <c r="AW36" s="51"/>
      <c r="AX36" s="51"/>
      <c r="AY36" s="51"/>
      <c r="AZ36" s="51"/>
      <c r="BA36" s="51"/>
      <c r="BB36" s="55"/>
    </row>
    <row r="37" spans="1:54" ht="12" customHeight="1" thickBot="1" x14ac:dyDescent="0.3">
      <c r="A37" s="5">
        <f t="shared" si="1"/>
        <v>0</v>
      </c>
      <c r="B37" s="5">
        <f t="shared" si="2"/>
        <v>0</v>
      </c>
      <c r="C37" s="14">
        <f t="shared" si="15"/>
        <v>271</v>
      </c>
      <c r="F37" s="241">
        <f>VLOOKUP(C37,Blad1!$A:$H,8,0)</f>
        <v>227</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9">
        <f t="shared" si="7"/>
        <v>227</v>
      </c>
      <c r="S37" s="12">
        <f t="shared" si="16"/>
        <v>271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271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47" t="e">
        <f>VLOOKUP(AQ36,L8:T275,6,FALSE)</f>
        <v>#N/A</v>
      </c>
      <c r="AR37" s="248"/>
      <c r="AS37" s="248"/>
      <c r="AT37" s="248"/>
      <c r="AU37" s="248"/>
      <c r="AV37" s="248"/>
      <c r="AW37" s="248"/>
      <c r="AX37" s="248"/>
      <c r="AY37" s="248"/>
      <c r="AZ37" s="248"/>
      <c r="BA37" s="248"/>
      <c r="BB37" s="249"/>
    </row>
    <row r="38" spans="1:54" ht="12" customHeight="1" thickTop="1" x14ac:dyDescent="0.25">
      <c r="A38" s="5">
        <f t="shared" si="1"/>
        <v>0</v>
      </c>
      <c r="B38" s="5">
        <f t="shared" si="2"/>
        <v>0</v>
      </c>
      <c r="C38" s="14">
        <f t="shared" si="15"/>
        <v>270</v>
      </c>
      <c r="F38" s="241">
        <f>VLOOKUP(C38,Blad1!$A:$H,8,0)</f>
        <v>226</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9">
        <f t="shared" si="7"/>
        <v>226</v>
      </c>
      <c r="S38" s="12">
        <f t="shared" si="16"/>
        <v>270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270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0</v>
      </c>
      <c r="C39" s="14">
        <f t="shared" si="15"/>
        <v>269</v>
      </c>
      <c r="F39" s="241">
        <f>VLOOKUP(C39,Blad1!$A:$H,8,0)</f>
        <v>225</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9">
        <f t="shared" si="7"/>
        <v>225</v>
      </c>
      <c r="S39" s="12">
        <f t="shared" si="16"/>
        <v>269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269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268</v>
      </c>
      <c r="F40" s="241">
        <f>VLOOKUP(C40,Blad1!$A:$H,8,0)</f>
        <v>225</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9">
        <f t="shared" si="7"/>
        <v>225</v>
      </c>
      <c r="S40" s="12">
        <f t="shared" si="16"/>
        <v>268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268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267</v>
      </c>
      <c r="F41" s="241">
        <f>VLOOKUP(C41,Blad1!$A:$H,8,0)</f>
        <v>224</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9">
        <f t="shared" si="7"/>
        <v>224</v>
      </c>
      <c r="S41" s="12">
        <f t="shared" si="16"/>
        <v>267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267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266</v>
      </c>
      <c r="F42" s="241">
        <f>VLOOKUP(C42,Blad1!$A:$H,8,0)</f>
        <v>224</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9">
        <f t="shared" si="7"/>
        <v>224</v>
      </c>
      <c r="S42" s="12">
        <f t="shared" si="16"/>
        <v>266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266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265</v>
      </c>
      <c r="F43" s="241">
        <f>VLOOKUP(C43,Blad1!$A:$H,8,0)</f>
        <v>223</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9">
        <f t="shared" si="7"/>
        <v>223</v>
      </c>
      <c r="S43" s="12">
        <f t="shared" si="16"/>
        <v>265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265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264</v>
      </c>
      <c r="F44" s="241">
        <f>VLOOKUP(C44,Blad1!$A:$H,8,0)</f>
        <v>222</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9">
        <f t="shared" si="7"/>
        <v>222</v>
      </c>
      <c r="S44" s="12">
        <f t="shared" si="16"/>
        <v>264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264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263</v>
      </c>
      <c r="F45" s="241">
        <f>VLOOKUP(C45,Blad1!$A:$H,8,0)</f>
        <v>222</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9">
        <f t="shared" si="7"/>
        <v>222</v>
      </c>
      <c r="S45" s="12">
        <f t="shared" si="16"/>
        <v>263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263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262</v>
      </c>
      <c r="F46" s="241">
        <f>VLOOKUP(C46,Blad1!$A:$H,8,0)</f>
        <v>221</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9">
        <f t="shared" si="7"/>
        <v>221</v>
      </c>
      <c r="S46" s="12">
        <f t="shared" si="16"/>
        <v>262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262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261</v>
      </c>
      <c r="F47" s="241">
        <f>VLOOKUP(C47,Blad1!$A:$H,8,0)</f>
        <v>220</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9">
        <f t="shared" si="7"/>
        <v>220</v>
      </c>
      <c r="S47" s="12">
        <f t="shared" si="16"/>
        <v>261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261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260</v>
      </c>
      <c r="F48" s="241">
        <f>VLOOKUP(C48,Blad1!$A:$H,8,0)</f>
        <v>220</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9">
        <f t="shared" si="7"/>
        <v>220</v>
      </c>
      <c r="S48" s="12">
        <f t="shared" si="16"/>
        <v>260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260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259</v>
      </c>
      <c r="F49" s="241">
        <f>VLOOKUP(C49,Blad1!$A:$H,8,0)</f>
        <v>219</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9">
        <f t="shared" si="7"/>
        <v>219</v>
      </c>
      <c r="S49" s="12">
        <f t="shared" si="16"/>
        <v>259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259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258</v>
      </c>
      <c r="F50" s="241">
        <f>VLOOKUP(C50,Blad1!$A:$H,8,0)</f>
        <v>219</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9">
        <f t="shared" si="7"/>
        <v>219</v>
      </c>
      <c r="S50" s="12">
        <f t="shared" si="16"/>
        <v>258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258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257</v>
      </c>
      <c r="F51" s="241">
        <f>VLOOKUP(C51,Blad1!$A:$H,8,0)</f>
        <v>218</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9">
        <f t="shared" si="7"/>
        <v>218</v>
      </c>
      <c r="S51" s="12">
        <f t="shared" si="16"/>
        <v>257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257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256</v>
      </c>
      <c r="F52" s="241">
        <f>VLOOKUP(C52,Blad1!$A:$H,8,0)</f>
        <v>217</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9">
        <f t="shared" si="7"/>
        <v>217</v>
      </c>
      <c r="S52" s="12">
        <f t="shared" si="16"/>
        <v>256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256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0</v>
      </c>
      <c r="C53" s="14">
        <f t="shared" si="15"/>
        <v>255</v>
      </c>
      <c r="F53" s="241">
        <f>VLOOKUP(C53,Blad1!$A:$H,8,0)</f>
        <v>217</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9">
        <f t="shared" si="7"/>
        <v>217</v>
      </c>
      <c r="S53" s="12">
        <f t="shared" si="16"/>
        <v>255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255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254</v>
      </c>
      <c r="F54" s="241">
        <f>VLOOKUP(C54,Blad1!$A:$H,8,0)</f>
        <v>216</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9">
        <f t="shared" si="7"/>
        <v>216</v>
      </c>
      <c r="S54" s="12">
        <f t="shared" si="16"/>
        <v>254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254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253</v>
      </c>
      <c r="F55" s="241">
        <f>VLOOKUP(C55,Blad1!$A:$H,8,0)</f>
        <v>215</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9">
        <f t="shared" si="7"/>
        <v>215</v>
      </c>
      <c r="S55" s="12">
        <f t="shared" si="16"/>
        <v>253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253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252</v>
      </c>
      <c r="F56" s="241">
        <f>VLOOKUP(C56,Blad1!$A:$H,8,0)</f>
        <v>215</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9">
        <f t="shared" si="7"/>
        <v>215</v>
      </c>
      <c r="S56" s="12">
        <f t="shared" si="16"/>
        <v>252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252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251</v>
      </c>
      <c r="F57" s="241">
        <f>VLOOKUP(C57,Blad1!$A:$H,8,0)</f>
        <v>214</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9">
        <f t="shared" si="7"/>
        <v>214</v>
      </c>
      <c r="S57" s="12">
        <f t="shared" si="16"/>
        <v>251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251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250</v>
      </c>
      <c r="F58" s="241">
        <f>VLOOKUP(C58,Blad1!$A:$H,8,0)</f>
        <v>214</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9">
        <f t="shared" si="7"/>
        <v>214</v>
      </c>
      <c r="S58" s="12">
        <f t="shared" si="16"/>
        <v>250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250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20</v>
      </c>
      <c r="C59" s="14">
        <f t="shared" si="15"/>
        <v>249</v>
      </c>
      <c r="F59" s="241">
        <f>VLOOKUP(C59,Blad1!$A:$H,8,0)</f>
        <v>213</v>
      </c>
      <c r="G59" s="67" t="str">
        <f t="shared" si="3"/>
        <v>I</v>
      </c>
      <c r="H59" s="4">
        <f>IF(G59="I",$K59,IF(G59="II",$K59-SUM(H$8:H58),IF(G59="III",$K59-SUM(H$8:H58),IF(G59="IV",$K59-SUM(H$8:H58),IF(G59="V",1-SUM(H$8:H58)," ")))))</f>
        <v>0</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9">
        <f t="shared" si="7"/>
        <v>213</v>
      </c>
      <c r="S59" s="12">
        <f t="shared" si="16"/>
        <v>249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249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248</v>
      </c>
      <c r="F60" s="241">
        <f>VLOOKUP(C60,Blad1!$A:$H,8,0)</f>
        <v>212</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9">
        <f t="shared" si="7"/>
        <v>212</v>
      </c>
      <c r="S60" s="12">
        <f t="shared" si="16"/>
        <v>248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248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247</v>
      </c>
      <c r="F61" s="241">
        <f>VLOOKUP(C61,Blad1!$A:$H,8,0)</f>
        <v>212</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9">
        <f t="shared" si="7"/>
        <v>212</v>
      </c>
      <c r="S61" s="12">
        <f t="shared" si="16"/>
        <v>247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247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246</v>
      </c>
      <c r="F62" s="241">
        <f>VLOOKUP(C62,Blad1!$A:$H,8,0)</f>
        <v>211</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9">
        <f t="shared" si="7"/>
        <v>211</v>
      </c>
      <c r="S62" s="12">
        <f t="shared" si="16"/>
        <v>246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246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245</v>
      </c>
      <c r="F63" s="241">
        <f>VLOOKUP(C63,Blad1!$A:$H,8,0)</f>
        <v>210</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9">
        <f t="shared" si="7"/>
        <v>210</v>
      </c>
      <c r="S63" s="12">
        <f t="shared" si="16"/>
        <v>245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245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244</v>
      </c>
      <c r="F64" s="241">
        <f>VLOOKUP(C64,Blad1!$A:$H,8,0)</f>
        <v>210</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9">
        <f t="shared" si="7"/>
        <v>210</v>
      </c>
      <c r="S64" s="12">
        <f t="shared" si="16"/>
        <v>244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244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243</v>
      </c>
      <c r="F65" s="241">
        <f>VLOOKUP(C65,Blad1!$A:$H,8,0)</f>
        <v>209</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9">
        <f t="shared" si="7"/>
        <v>209</v>
      </c>
      <c r="S65" s="12">
        <f t="shared" si="16"/>
        <v>243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243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242</v>
      </c>
      <c r="F66" s="241">
        <f>VLOOKUP(C66,Blad1!$A:$H,8,0)</f>
        <v>208</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9">
        <f t="shared" si="7"/>
        <v>208</v>
      </c>
      <c r="S66" s="12">
        <f t="shared" si="16"/>
        <v>242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242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241</v>
      </c>
      <c r="F67" s="241">
        <f>VLOOKUP(C67,Blad1!$A:$H,8,0)</f>
        <v>208</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9">
        <f t="shared" si="7"/>
        <v>208</v>
      </c>
      <c r="S67" s="12">
        <f t="shared" si="16"/>
        <v>241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241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240</v>
      </c>
      <c r="F68" s="241">
        <f>VLOOKUP(C68,Blad1!$A:$H,8,0)</f>
        <v>207</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9">
        <f t="shared" si="7"/>
        <v>207</v>
      </c>
      <c r="S68" s="12">
        <f t="shared" si="16"/>
        <v>240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240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239</v>
      </c>
      <c r="F69" s="241">
        <f>VLOOKUP(C69,Blad1!$A:$H,8,0)</f>
        <v>207</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9">
        <f t="shared" si="7"/>
        <v>207</v>
      </c>
      <c r="S69" s="12">
        <f t="shared" si="16"/>
        <v>239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239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238</v>
      </c>
      <c r="F70" s="241">
        <f>VLOOKUP(C70,Blad1!$A:$H,8,0)</f>
        <v>206</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9">
        <f t="shared" si="7"/>
        <v>206</v>
      </c>
      <c r="S70" s="12">
        <f t="shared" si="16"/>
        <v>238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238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237</v>
      </c>
      <c r="F71" s="241">
        <f>VLOOKUP(C71,Blad1!$A:$H,8,0)</f>
        <v>205</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9">
        <f t="shared" si="7"/>
        <v>205</v>
      </c>
      <c r="S71" s="12">
        <f t="shared" si="16"/>
        <v>237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237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236</v>
      </c>
      <c r="F72" s="241">
        <f>VLOOKUP(C72,Blad1!$A:$H,8,0)</f>
        <v>205</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9">
        <f t="shared" si="7"/>
        <v>205</v>
      </c>
      <c r="S72" s="12">
        <f t="shared" si="16"/>
        <v>236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236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20</v>
      </c>
      <c r="C73" s="14">
        <f t="shared" si="15"/>
        <v>235</v>
      </c>
      <c r="F73" s="241">
        <f>VLOOKUP(C73,Blad1!$A:$H,8,0)</f>
        <v>204</v>
      </c>
      <c r="G73" s="67" t="str">
        <f t="shared" ref="G73:G136" si="26">IF(C73=249,"I",IF(C73=235,"II",IF(C73=221,"III",IF(C73=206,"IV",IF(C73=0,"V","")))))</f>
        <v>II</v>
      </c>
      <c r="H73" s="4">
        <f>IF(G73="I",$K73,IF(G73="II",$K73-SUM(H$8:H72),IF(G73="III",$K73-SUM(H$8:H72),IF(G73="IV",$K73-SUM(H$8:H72),IF(G73="V",1-SUM(H$8:H72)," ")))))</f>
        <v>0</v>
      </c>
      <c r="I73" s="68" t="str">
        <f t="shared" ref="I73:I136" si="27">IF(C73=92,"A",IF(C73=83,"B",IF(C73=73,"C",IF(C73=64,"D",IF(C73=0,"E","")))))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9">
        <f t="shared" ref="R73:R136" si="31">F73</f>
        <v>204</v>
      </c>
      <c r="S73" s="12">
        <f t="shared" si="16"/>
        <v>235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235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234</v>
      </c>
      <c r="F74" s="241">
        <f>VLOOKUP(C74,Blad1!$A:$H,8,0)</f>
        <v>203</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9">
        <f t="shared" si="31"/>
        <v>203</v>
      </c>
      <c r="S74" s="12">
        <f t="shared" ref="S74:S137" si="40">C74</f>
        <v>234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234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233</v>
      </c>
      <c r="F75" s="241">
        <f>VLOOKUP(C75,Blad1!$A:$H,8,0)</f>
        <v>203</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9">
        <f t="shared" si="31"/>
        <v>203</v>
      </c>
      <c r="S75" s="12">
        <f t="shared" si="40"/>
        <v>233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233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232</v>
      </c>
      <c r="F76" s="241">
        <f>VLOOKUP(C76,Blad1!$A:$H,8,0)</f>
        <v>202</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9">
        <f t="shared" si="31"/>
        <v>202</v>
      </c>
      <c r="S76" s="12">
        <f t="shared" si="40"/>
        <v>232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232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231</v>
      </c>
      <c r="F77" s="241">
        <f>VLOOKUP(C77,Blad1!$A:$H,8,0)</f>
        <v>202</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9">
        <f t="shared" si="31"/>
        <v>202</v>
      </c>
      <c r="S77" s="12">
        <f t="shared" si="40"/>
        <v>231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231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230</v>
      </c>
      <c r="F78" s="241">
        <f>VLOOKUP(C78,Blad1!$A:$H,8,0)</f>
        <v>201</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9">
        <f t="shared" si="31"/>
        <v>201</v>
      </c>
      <c r="S78" s="12">
        <f t="shared" si="40"/>
        <v>230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230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229</v>
      </c>
      <c r="F79" s="241">
        <f>VLOOKUP(C79,Blad1!$A:$H,8,0)</f>
        <v>200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9">
        <f t="shared" si="31"/>
        <v>200</v>
      </c>
      <c r="S79" s="12">
        <f t="shared" si="40"/>
        <v>229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229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228</v>
      </c>
      <c r="F80" s="241">
        <f>VLOOKUP(C80,Blad1!$A:$H,8,0)</f>
        <v>200</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9">
        <f t="shared" si="31"/>
        <v>200</v>
      </c>
      <c r="S80" s="12">
        <f t="shared" si="40"/>
        <v>228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228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227</v>
      </c>
      <c r="F81" s="241">
        <f>VLOOKUP(C81,Blad1!$A:$H,8,0)</f>
        <v>199</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9">
        <f t="shared" si="31"/>
        <v>199</v>
      </c>
      <c r="S81" s="12">
        <f t="shared" si="40"/>
        <v>227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227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226</v>
      </c>
      <c r="F82" s="241">
        <f>VLOOKUP(C82,Blad1!$A:$H,8,0)</f>
        <v>199</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9">
        <f t="shared" si="31"/>
        <v>199</v>
      </c>
      <c r="S82" s="12">
        <f t="shared" si="40"/>
        <v>226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226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225</v>
      </c>
      <c r="F83" s="241">
        <f>VLOOKUP(C83,Blad1!$A:$H,8,0)</f>
        <v>198</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9">
        <f t="shared" si="31"/>
        <v>198</v>
      </c>
      <c r="S83" s="12">
        <f t="shared" si="40"/>
        <v>225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225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224</v>
      </c>
      <c r="F84" s="241">
        <f>VLOOKUP(C84,Blad1!$A:$H,8,0)</f>
        <v>197</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9">
        <f t="shared" si="31"/>
        <v>197</v>
      </c>
      <c r="S84" s="12">
        <f t="shared" si="40"/>
        <v>224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224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223</v>
      </c>
      <c r="F85" s="241">
        <f>VLOOKUP(C85,Blad1!$A:$H,8,0)</f>
        <v>197</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9">
        <f t="shared" si="31"/>
        <v>197</v>
      </c>
      <c r="S85" s="12">
        <f t="shared" si="40"/>
        <v>223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223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222</v>
      </c>
      <c r="F86" s="241">
        <f>VLOOKUP(C86,Blad1!$A:$H,8,0)</f>
        <v>196</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9">
        <f t="shared" si="31"/>
        <v>196</v>
      </c>
      <c r="S86" s="12">
        <f t="shared" si="40"/>
        <v>222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222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20</v>
      </c>
      <c r="C87" s="14">
        <f t="shared" si="39"/>
        <v>221</v>
      </c>
      <c r="F87" s="241">
        <f>VLOOKUP(C87,Blad1!$A:$H,8,0)</f>
        <v>196</v>
      </c>
      <c r="G87" s="67" t="str">
        <f t="shared" si="26"/>
        <v>III</v>
      </c>
      <c r="H87" s="4">
        <f>IF(G87="I",$K87,IF(G87="II",$K87-SUM(H$8:H86),IF(G87="III",$K87-SUM(H$8:H86),IF(G87="IV",$K87-SUM(H$8:H86),IF(G87="V",1-SUM(H$8:H86)," ")))))</f>
        <v>0</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9">
        <f t="shared" si="31"/>
        <v>196</v>
      </c>
      <c r="S87" s="12">
        <f t="shared" si="40"/>
        <v>221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221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220</v>
      </c>
      <c r="F88" s="241">
        <f>VLOOKUP(C88,Blad1!$A:$H,8,0)</f>
        <v>195</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9">
        <f t="shared" si="31"/>
        <v>195</v>
      </c>
      <c r="S88" s="12">
        <f t="shared" si="40"/>
        <v>220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220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219</v>
      </c>
      <c r="F89" s="241">
        <f>VLOOKUP(C89,Blad1!$A:$H,8,0)</f>
        <v>194</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9">
        <f t="shared" si="31"/>
        <v>194</v>
      </c>
      <c r="S89" s="12">
        <f t="shared" si="40"/>
        <v>219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219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218</v>
      </c>
      <c r="F90" s="241">
        <f>VLOOKUP(C90,Blad1!$A:$H,8,0)</f>
        <v>194</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9">
        <f t="shared" si="31"/>
        <v>194</v>
      </c>
      <c r="S90" s="12">
        <f t="shared" si="40"/>
        <v>218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218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217</v>
      </c>
      <c r="F91" s="241">
        <f>VLOOKUP(C91,Blad1!$A:$H,8,0)</f>
        <v>193</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9">
        <f t="shared" si="31"/>
        <v>193</v>
      </c>
      <c r="S91" s="12">
        <f t="shared" si="40"/>
        <v>217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217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216</v>
      </c>
      <c r="F92" s="241">
        <f>VLOOKUP(C92,Blad1!$A:$H,8,0)</f>
        <v>193</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9">
        <f t="shared" si="31"/>
        <v>193</v>
      </c>
      <c r="S92" s="12">
        <f t="shared" si="40"/>
        <v>216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216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215</v>
      </c>
      <c r="F93" s="241">
        <f>VLOOKUP(C93,Blad1!$A:$H,8,0)</f>
        <v>192</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9">
        <f t="shared" si="31"/>
        <v>192</v>
      </c>
      <c r="S93" s="12">
        <f t="shared" si="40"/>
        <v>215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215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214</v>
      </c>
      <c r="F94" s="241">
        <f>VLOOKUP(C94,Blad1!$A:$H,8,0)</f>
        <v>191</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9">
        <f t="shared" si="31"/>
        <v>191</v>
      </c>
      <c r="S94" s="12">
        <f t="shared" si="40"/>
        <v>214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214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213</v>
      </c>
      <c r="F95" s="241">
        <f>VLOOKUP(C95,Blad1!$A:$H,8,0)</f>
        <v>191</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9">
        <f t="shared" si="31"/>
        <v>191</v>
      </c>
      <c r="S95" s="12">
        <f t="shared" si="40"/>
        <v>213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213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212</v>
      </c>
      <c r="F96" s="241">
        <f>VLOOKUP(C96,Blad1!$A:$H,8,0)</f>
        <v>190</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9">
        <f t="shared" si="31"/>
        <v>190</v>
      </c>
      <c r="S96" s="12">
        <f t="shared" si="40"/>
        <v>212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212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211</v>
      </c>
      <c r="F97" s="241">
        <f>VLOOKUP(C97,Blad1!$A:$H,8,0)</f>
        <v>190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9">
        <f t="shared" si="31"/>
        <v>190</v>
      </c>
      <c r="S97" s="12">
        <f t="shared" si="40"/>
        <v>211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211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210</v>
      </c>
      <c r="F98" s="241">
        <f>VLOOKUP(C98,Blad1!$A:$H,8,0)</f>
        <v>189</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9">
        <f t="shared" si="31"/>
        <v>189</v>
      </c>
      <c r="S98" s="12">
        <f t="shared" si="40"/>
        <v>210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210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209</v>
      </c>
      <c r="F99" s="241">
        <f>VLOOKUP(C99,Blad1!$A:$H,8,0)</f>
        <v>188</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9">
        <f t="shared" si="31"/>
        <v>188</v>
      </c>
      <c r="S99" s="12">
        <f t="shared" si="40"/>
        <v>209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209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208</v>
      </c>
      <c r="F100" s="241">
        <f>VLOOKUP(C100,Blad1!$A:$H,8,0)</f>
        <v>188</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9">
        <f t="shared" si="31"/>
        <v>188</v>
      </c>
      <c r="S100" s="12">
        <f t="shared" si="40"/>
        <v>208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208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207</v>
      </c>
      <c r="F101" s="241">
        <f>VLOOKUP(C101,Blad1!$A:$H,8,0)</f>
        <v>187</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9">
        <f t="shared" si="31"/>
        <v>187</v>
      </c>
      <c r="S101" s="12">
        <f t="shared" si="40"/>
        <v>207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207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20</v>
      </c>
      <c r="C102" s="14">
        <f t="shared" si="39"/>
        <v>206</v>
      </c>
      <c r="F102" s="241">
        <f>VLOOKUP(C102,Blad1!$A:$H,8,0)</f>
        <v>187</v>
      </c>
      <c r="G102" s="67" t="str">
        <f t="shared" si="26"/>
        <v>IV</v>
      </c>
      <c r="H102" s="4">
        <f>IF(G102="I",$K102,IF(G102="II",$K102-SUM(H$8:H101),IF(G102="III",$K102-SUM(H$8:H101),IF(G102="IV",$K102-SUM(H$8:H101),IF(G102="V",1-SUM(H$8:H101)," ")))))</f>
        <v>0</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9">
        <f t="shared" si="31"/>
        <v>187</v>
      </c>
      <c r="S102" s="12">
        <f t="shared" si="40"/>
        <v>206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206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205</v>
      </c>
      <c r="F103" s="241">
        <f>VLOOKUP(C103,Blad1!$A:$H,8,0)</f>
        <v>186</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9">
        <f t="shared" si="31"/>
        <v>186</v>
      </c>
      <c r="S103" s="12">
        <f t="shared" si="40"/>
        <v>205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205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204</v>
      </c>
      <c r="F104" s="241">
        <f>VLOOKUP(C104,Blad1!$A:$H,8,0)</f>
        <v>186</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9">
        <f t="shared" si="31"/>
        <v>186</v>
      </c>
      <c r="S104" s="12">
        <f t="shared" si="40"/>
        <v>204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204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203</v>
      </c>
      <c r="F105" s="241">
        <f>VLOOKUP(C105,Blad1!$A:$H,8,0)</f>
        <v>185</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9">
        <f t="shared" si="31"/>
        <v>185</v>
      </c>
      <c r="S105" s="12">
        <f t="shared" si="40"/>
        <v>203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203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202</v>
      </c>
      <c r="F106" s="241">
        <f>VLOOKUP(C106,Blad1!$A:$H,8,0)</f>
        <v>184</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9">
        <f t="shared" si="31"/>
        <v>184</v>
      </c>
      <c r="S106" s="12">
        <f t="shared" si="40"/>
        <v>202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202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201</v>
      </c>
      <c r="F107" s="241">
        <f>VLOOKUP(C107,Blad1!$A:$H,8,0)</f>
        <v>184</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9">
        <f t="shared" si="31"/>
        <v>184</v>
      </c>
      <c r="S107" s="12">
        <f t="shared" si="40"/>
        <v>201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201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200</v>
      </c>
      <c r="F108" s="241">
        <f>VLOOKUP(C108,Blad1!$A:$H,8,0)</f>
        <v>183</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9">
        <f t="shared" si="31"/>
        <v>183</v>
      </c>
      <c r="S108" s="12">
        <f t="shared" si="40"/>
        <v>200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200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199</v>
      </c>
      <c r="F109" s="241">
        <f>VLOOKUP(C109,Blad1!$A:$H,8,0)</f>
        <v>183</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9">
        <f t="shared" si="31"/>
        <v>183</v>
      </c>
      <c r="S109" s="12">
        <f t="shared" si="40"/>
        <v>199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199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198</v>
      </c>
      <c r="F110" s="241">
        <f>VLOOKUP(C110,Blad1!$A:$H,8,0)</f>
        <v>182</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9">
        <f t="shared" si="31"/>
        <v>182</v>
      </c>
      <c r="S110" s="12">
        <f t="shared" si="40"/>
        <v>198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198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197</v>
      </c>
      <c r="F111" s="241">
        <f>VLOOKUP(C111,Blad1!$A:$H,8,0)</f>
        <v>181</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9">
        <f t="shared" si="31"/>
        <v>181</v>
      </c>
      <c r="S111" s="12">
        <f t="shared" si="40"/>
        <v>197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197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196</v>
      </c>
      <c r="F112" s="241">
        <f>VLOOKUP(C112,Blad1!$A:$H,8,0)</f>
        <v>181</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9">
        <f t="shared" si="31"/>
        <v>181</v>
      </c>
      <c r="S112" s="12">
        <f t="shared" si="40"/>
        <v>196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196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195</v>
      </c>
      <c r="F113" s="241">
        <f>VLOOKUP(C113,Blad1!$A:$H,8,0)</f>
        <v>180</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9">
        <f t="shared" si="31"/>
        <v>180</v>
      </c>
      <c r="S113" s="12">
        <f t="shared" si="40"/>
        <v>195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195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194</v>
      </c>
      <c r="F114" s="241">
        <f>VLOOKUP(C114,Blad1!$A:$H,8,0)</f>
        <v>180</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9">
        <f t="shared" si="31"/>
        <v>180</v>
      </c>
      <c r="S114" s="12">
        <f t="shared" si="40"/>
        <v>194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194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193</v>
      </c>
      <c r="F115" s="241">
        <f>VLOOKUP(C115,Blad1!$A:$H,8,0)</f>
        <v>179</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9">
        <f t="shared" si="31"/>
        <v>179</v>
      </c>
      <c r="S115" s="12">
        <f t="shared" si="40"/>
        <v>193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193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192</v>
      </c>
      <c r="F116" s="241">
        <f>VLOOKUP(C116,Blad1!$A:$H,8,0)</f>
        <v>178</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9">
        <f t="shared" si="31"/>
        <v>178</v>
      </c>
      <c r="S116" s="12">
        <f t="shared" si="40"/>
        <v>192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192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191</v>
      </c>
      <c r="F117" s="241">
        <f>VLOOKUP(C117,Blad1!$A:$H,8,0)</f>
        <v>178</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9">
        <f t="shared" si="31"/>
        <v>178</v>
      </c>
      <c r="S117" s="12">
        <f t="shared" si="40"/>
        <v>191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191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190</v>
      </c>
      <c r="F118" s="241">
        <f>VLOOKUP(C118,Blad1!$A:$H,8,0)</f>
        <v>177</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9">
        <f t="shared" si="31"/>
        <v>177</v>
      </c>
      <c r="S118" s="12">
        <f t="shared" si="40"/>
        <v>190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190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189</v>
      </c>
      <c r="F119" s="241">
        <f>VLOOKUP(C119,Blad1!$A:$H,8,0)</f>
        <v>177</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9">
        <f t="shared" si="31"/>
        <v>177</v>
      </c>
      <c r="S119" s="12">
        <f t="shared" si="40"/>
        <v>189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189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188</v>
      </c>
      <c r="F120" s="241">
        <f>VLOOKUP(C120,Blad1!$A:$H,8,0)</f>
        <v>176</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9">
        <f t="shared" si="31"/>
        <v>176</v>
      </c>
      <c r="S120" s="12">
        <f t="shared" si="40"/>
        <v>188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188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187</v>
      </c>
      <c r="F121" s="241">
        <f>VLOOKUP(C121,Blad1!$A:$H,8,0)</f>
        <v>175</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9">
        <f t="shared" si="31"/>
        <v>175</v>
      </c>
      <c r="S121" s="12">
        <f t="shared" si="40"/>
        <v>187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187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186</v>
      </c>
      <c r="F122" s="241">
        <f>VLOOKUP(C122,Blad1!$A:$H,8,0)</f>
        <v>175</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9">
        <f t="shared" si="31"/>
        <v>175</v>
      </c>
      <c r="S122" s="12">
        <f t="shared" si="40"/>
        <v>186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186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185</v>
      </c>
      <c r="F123" s="241">
        <f>VLOOKUP(C123,Blad1!$A:$H,8,0)</f>
        <v>174</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9">
        <f t="shared" si="31"/>
        <v>174</v>
      </c>
      <c r="S123" s="12">
        <f t="shared" si="40"/>
        <v>185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185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184</v>
      </c>
      <c r="F124" s="241">
        <f>VLOOKUP(C124,Blad1!$A:$H,8,0)</f>
        <v>174</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9">
        <f t="shared" si="31"/>
        <v>174</v>
      </c>
      <c r="S124" s="12">
        <f t="shared" si="40"/>
        <v>184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184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183</v>
      </c>
      <c r="F125" s="241">
        <f>VLOOKUP(C125,Blad1!$A:$H,8,0)</f>
        <v>173</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9">
        <f t="shared" si="31"/>
        <v>173</v>
      </c>
      <c r="S125" s="12">
        <f t="shared" si="40"/>
        <v>183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183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182</v>
      </c>
      <c r="F126" s="241">
        <f>VLOOKUP(C126,Blad1!$A:$H,8,0)</f>
        <v>173</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9">
        <f t="shared" si="31"/>
        <v>173</v>
      </c>
      <c r="S126" s="12">
        <f t="shared" si="40"/>
        <v>182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182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181</v>
      </c>
      <c r="F127" s="241">
        <f>VLOOKUP(C127,Blad1!$A:$H,8,0)</f>
        <v>172</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9">
        <f t="shared" si="31"/>
        <v>172</v>
      </c>
      <c r="S127" s="12">
        <f t="shared" si="40"/>
        <v>181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181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180</v>
      </c>
      <c r="F128" s="241">
        <f>VLOOKUP(C128,Blad1!$A:$H,8,0)</f>
        <v>171</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9">
        <f t="shared" si="31"/>
        <v>171</v>
      </c>
      <c r="S128" s="12">
        <f t="shared" si="40"/>
        <v>180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180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179</v>
      </c>
      <c r="F129" s="241">
        <f>VLOOKUP(C129,Blad1!$A:$H,8,0)</f>
        <v>171</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9">
        <f t="shared" si="31"/>
        <v>171</v>
      </c>
      <c r="S129" s="12">
        <f t="shared" si="40"/>
        <v>179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179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178</v>
      </c>
      <c r="F130" s="241">
        <f>VLOOKUP(C130,Blad1!$A:$H,8,0)</f>
        <v>170</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9">
        <f t="shared" si="31"/>
        <v>170</v>
      </c>
      <c r="S130" s="12">
        <f t="shared" si="40"/>
        <v>178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178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177</v>
      </c>
      <c r="F131" s="241">
        <f>VLOOKUP(C131,Blad1!$A:$H,8,0)</f>
        <v>170</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9">
        <f t="shared" si="31"/>
        <v>170</v>
      </c>
      <c r="S131" s="12">
        <f t="shared" si="40"/>
        <v>177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177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176</v>
      </c>
      <c r="F132" s="241">
        <f>VLOOKUP(C132,Blad1!$A:$H,8,0)</f>
        <v>169</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9">
        <f t="shared" si="31"/>
        <v>169</v>
      </c>
      <c r="S132" s="12">
        <f t="shared" si="40"/>
        <v>176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176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175</v>
      </c>
      <c r="F133" s="241">
        <f>VLOOKUP(C133,Blad1!$A:$H,8,0)</f>
        <v>168</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9">
        <f t="shared" si="31"/>
        <v>168</v>
      </c>
      <c r="S133" s="12">
        <f t="shared" si="40"/>
        <v>175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175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174</v>
      </c>
      <c r="F134" s="241">
        <f>VLOOKUP(C134,Blad1!$A:$H,8,0)</f>
        <v>168</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9">
        <f t="shared" si="31"/>
        <v>168</v>
      </c>
      <c r="S134" s="12">
        <f t="shared" si="40"/>
        <v>174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174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173</v>
      </c>
      <c r="F135" s="241">
        <f>VLOOKUP(C135,Blad1!$A:$H,8,0)</f>
        <v>167</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9">
        <f t="shared" si="31"/>
        <v>167</v>
      </c>
      <c r="S135" s="12">
        <f t="shared" si="40"/>
        <v>173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173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172</v>
      </c>
      <c r="F136" s="241">
        <f>VLOOKUP(C136,Blad1!$A:$H,8,0)</f>
        <v>167</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9">
        <f t="shared" si="31"/>
        <v>167</v>
      </c>
      <c r="S136" s="12">
        <f t="shared" si="40"/>
        <v>172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172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171</v>
      </c>
      <c r="F137" s="241">
        <f>VLOOKUP(C137,Blad1!$A:$H,8,0)</f>
        <v>166</v>
      </c>
      <c r="G137" s="67" t="str">
        <f t="shared" ref="G137:G200" si="47">IF(C137=249,"I",IF(C137=235,"II",IF(C137=221,"III",IF(C137=206,"IV",IF(C137=0,"V","")))))</f>
        <v/>
      </c>
      <c r="H137" s="4" t="str">
        <f>IF(G137="I",$K137,IF(G137="II",$K137-SUM(H$8:H136),IF(G137="III",$K137-SUM(H$8:H136),IF(G137="IV",$K137-SUM(H$8:H136),IF(G137="V",1-SUM(H$8:H136)," ")))))</f>
        <v xml:space="preserve"> </v>
      </c>
      <c r="I137" s="68" t="str">
        <f t="shared" ref="I137:I200" si="48">IF(C137=92,"A",IF(C137=83,"B",IF(C137=73,"C",IF(C137=64,"D",IF(C137=0,"E","")))))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9">
        <f t="shared" ref="R137:R200" si="52">F137</f>
        <v>166</v>
      </c>
      <c r="S137" s="12">
        <f t="shared" si="40"/>
        <v>171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171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170</v>
      </c>
      <c r="F138" s="241">
        <f>VLOOKUP(C138,Blad1!$A:$H,8,0)</f>
        <v>165</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9">
        <f t="shared" si="52"/>
        <v>165</v>
      </c>
      <c r="S138" s="12">
        <f t="shared" ref="S138:S201" si="61">C138</f>
        <v>170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170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169</v>
      </c>
      <c r="F139" s="241">
        <f>VLOOKUP(C139,Blad1!$A:$H,8,0)</f>
        <v>165</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9">
        <f t="shared" si="52"/>
        <v>165</v>
      </c>
      <c r="S139" s="12">
        <f t="shared" si="61"/>
        <v>169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169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168</v>
      </c>
      <c r="F140" s="241">
        <f>VLOOKUP(C140,Blad1!$A:$H,8,0)</f>
        <v>164</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9">
        <f t="shared" si="52"/>
        <v>164</v>
      </c>
      <c r="S140" s="12">
        <f t="shared" si="61"/>
        <v>168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168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167</v>
      </c>
      <c r="F141" s="241">
        <f>VLOOKUP(C141,Blad1!$A:$H,8,0)</f>
        <v>164</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9">
        <f t="shared" si="52"/>
        <v>164</v>
      </c>
      <c r="S141" s="12">
        <f t="shared" si="61"/>
        <v>167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167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166</v>
      </c>
      <c r="F142" s="241">
        <f>VLOOKUP(C142,Blad1!$A:$H,8,0)</f>
        <v>163</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9">
        <f t="shared" si="52"/>
        <v>163</v>
      </c>
      <c r="S142" s="12">
        <f t="shared" si="61"/>
        <v>166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166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165</v>
      </c>
      <c r="F143" s="241">
        <f>VLOOKUP(C143,Blad1!$A:$H,8,0)</f>
        <v>162</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9">
        <f t="shared" si="52"/>
        <v>162</v>
      </c>
      <c r="S143" s="12">
        <f t="shared" si="61"/>
        <v>165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165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164</v>
      </c>
      <c r="F144" s="241">
        <f>VLOOKUP(C144,Blad1!$A:$H,8,0)</f>
        <v>162</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9">
        <f t="shared" si="52"/>
        <v>162</v>
      </c>
      <c r="S144" s="12">
        <f t="shared" si="61"/>
        <v>164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164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163</v>
      </c>
      <c r="F145" s="241">
        <f>VLOOKUP(C145,Blad1!$A:$H,8,0)</f>
        <v>161</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9">
        <f t="shared" si="52"/>
        <v>161</v>
      </c>
      <c r="S145" s="12">
        <f t="shared" si="61"/>
        <v>163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163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162</v>
      </c>
      <c r="F146" s="241">
        <f>VLOOKUP(C146,Blad1!$A:$H,8,0)</f>
        <v>161</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9">
        <f t="shared" si="52"/>
        <v>161</v>
      </c>
      <c r="S146" s="12">
        <f t="shared" si="61"/>
        <v>162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162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161</v>
      </c>
      <c r="F147" s="241">
        <f>VLOOKUP(C147,Blad1!$A:$H,8,0)</f>
        <v>160</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9">
        <f t="shared" si="52"/>
        <v>160</v>
      </c>
      <c r="S147" s="12">
        <f t="shared" si="61"/>
        <v>161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161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160</v>
      </c>
      <c r="F148" s="241">
        <f>VLOOKUP(C148,Blad1!$A:$H,8,0)</f>
        <v>160</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9">
        <f t="shared" si="52"/>
        <v>160</v>
      </c>
      <c r="S148" s="12">
        <f t="shared" si="61"/>
        <v>160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160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159</v>
      </c>
      <c r="F149" s="241">
        <f>VLOOKUP(C149,Blad1!$A:$H,8,0)</f>
        <v>159</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9">
        <f t="shared" si="52"/>
        <v>159</v>
      </c>
      <c r="S149" s="12">
        <f t="shared" si="61"/>
        <v>159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159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158</v>
      </c>
      <c r="F150" s="241">
        <f>VLOOKUP(C150,Blad1!$A:$H,8,0)</f>
        <v>158</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9">
        <f t="shared" si="52"/>
        <v>158</v>
      </c>
      <c r="S150" s="12">
        <f t="shared" si="61"/>
        <v>158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158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157</v>
      </c>
      <c r="F151" s="241">
        <f>VLOOKUP(C151,Blad1!$A:$H,8,0)</f>
        <v>158</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9">
        <f t="shared" si="52"/>
        <v>158</v>
      </c>
      <c r="S151" s="12">
        <f t="shared" si="61"/>
        <v>157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157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156</v>
      </c>
      <c r="F152" s="241">
        <f>VLOOKUP(C152,Blad1!$A:$H,8,0)</f>
        <v>157</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9">
        <f t="shared" si="52"/>
        <v>157</v>
      </c>
      <c r="S152" s="12">
        <f t="shared" si="61"/>
        <v>156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156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155</v>
      </c>
      <c r="F153" s="241">
        <f>VLOOKUP(C153,Blad1!$A:$H,8,0)</f>
        <v>157</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9">
        <f t="shared" si="52"/>
        <v>157</v>
      </c>
      <c r="S153" s="12">
        <f t="shared" si="61"/>
        <v>155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155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154</v>
      </c>
      <c r="F154" s="241">
        <f>VLOOKUP(C154,Blad1!$A:$H,8,0)</f>
        <v>156</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9">
        <f t="shared" si="52"/>
        <v>156</v>
      </c>
      <c r="S154" s="12">
        <f t="shared" si="61"/>
        <v>154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154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153</v>
      </c>
      <c r="F155" s="241">
        <f>VLOOKUP(C155,Blad1!$A:$H,8,0)</f>
        <v>155</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9">
        <f t="shared" si="52"/>
        <v>155</v>
      </c>
      <c r="S155" s="12">
        <f t="shared" si="61"/>
        <v>153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153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152</v>
      </c>
      <c r="F156" s="241">
        <f>VLOOKUP(C156,Blad1!$A:$H,8,0)</f>
        <v>155</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9">
        <f t="shared" si="52"/>
        <v>155</v>
      </c>
      <c r="S156" s="12">
        <f t="shared" si="61"/>
        <v>152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152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151</v>
      </c>
      <c r="F157" s="241">
        <f>VLOOKUP(C157,Blad1!$A:$H,8,0)</f>
        <v>154</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9">
        <f t="shared" si="52"/>
        <v>154</v>
      </c>
      <c r="S157" s="12">
        <f t="shared" si="61"/>
        <v>151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151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150</v>
      </c>
      <c r="F158" s="241">
        <f>VLOOKUP(C158,Blad1!$A:$H,8,0)</f>
        <v>154</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9">
        <f t="shared" si="52"/>
        <v>154</v>
      </c>
      <c r="S158" s="12">
        <f t="shared" si="61"/>
        <v>150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150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149</v>
      </c>
      <c r="F159" s="150">
        <f>VLOOKUP(C159,Blad1!$A:$H,8,0)</f>
        <v>153</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9">
        <f t="shared" si="52"/>
        <v>153</v>
      </c>
      <c r="S159" s="12">
        <f t="shared" si="61"/>
        <v>149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149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148</v>
      </c>
      <c r="F160" s="150">
        <f>VLOOKUP(C160,Blad1!$A:$H,8,0)</f>
        <v>152</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9">
        <f t="shared" si="52"/>
        <v>152</v>
      </c>
      <c r="S160" s="12">
        <f t="shared" si="61"/>
        <v>148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148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147</v>
      </c>
      <c r="F161" s="150">
        <f>VLOOKUP(C161,Blad1!$A:$H,8,0)</f>
        <v>152</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9">
        <f t="shared" si="52"/>
        <v>152</v>
      </c>
      <c r="S161" s="12">
        <f t="shared" si="61"/>
        <v>147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147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146</v>
      </c>
      <c r="F162" s="150">
        <f>VLOOKUP(C162,Blad1!$A:$H,8,0)</f>
        <v>151</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9">
        <f t="shared" si="52"/>
        <v>151</v>
      </c>
      <c r="S162" s="12">
        <f t="shared" si="61"/>
        <v>146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146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145</v>
      </c>
      <c r="F163" s="150">
        <f>VLOOKUP(C163,Blad1!$A:$H,8,0)</f>
        <v>151</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9">
        <f t="shared" si="52"/>
        <v>151</v>
      </c>
      <c r="S163" s="12">
        <f t="shared" si="61"/>
        <v>145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145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144</v>
      </c>
      <c r="F164" s="150">
        <f>VLOOKUP(C164,Blad1!$A:$H,8,0)</f>
        <v>150</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9">
        <f t="shared" si="52"/>
        <v>150</v>
      </c>
      <c r="S164" s="12">
        <f t="shared" si="61"/>
        <v>144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144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143</v>
      </c>
      <c r="F165" s="150">
        <f>VLOOKUP(C165,Blad1!$A:$H,8,0)</f>
        <v>149</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9">
        <f t="shared" si="52"/>
        <v>149</v>
      </c>
      <c r="S165" s="12">
        <f t="shared" si="61"/>
        <v>143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143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142</v>
      </c>
      <c r="F166" s="150">
        <f>VLOOKUP(C166,Blad1!$A:$H,8,0)</f>
        <v>149</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9">
        <f t="shared" si="52"/>
        <v>149</v>
      </c>
      <c r="S166" s="12">
        <f t="shared" si="61"/>
        <v>142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142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141</v>
      </c>
      <c r="F167" s="150">
        <f>VLOOKUP(C167,Blad1!$A:$H,8,0)</f>
        <v>148</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9">
        <f t="shared" si="52"/>
        <v>148</v>
      </c>
      <c r="S167" s="12">
        <f t="shared" si="61"/>
        <v>141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141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0</v>
      </c>
      <c r="B168" s="5">
        <f t="shared" si="46"/>
        <v>0</v>
      </c>
      <c r="C168" s="14">
        <f t="shared" si="60"/>
        <v>140</v>
      </c>
      <c r="F168" s="150">
        <f>VLOOKUP(C168,Blad1!$A:$H,8,0)</f>
        <v>148</v>
      </c>
      <c r="G168" s="67" t="str">
        <f t="shared" si="47"/>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9">
        <f t="shared" si="52"/>
        <v>148</v>
      </c>
      <c r="S168" s="12">
        <f t="shared" si="61"/>
        <v>140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140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139</v>
      </c>
      <c r="F169" s="150">
        <f>VLOOKUP(C169,Blad1!$A:$H,8,0)</f>
        <v>147</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9">
        <f t="shared" si="52"/>
        <v>147</v>
      </c>
      <c r="S169" s="12">
        <f t="shared" si="61"/>
        <v>139</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139</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138</v>
      </c>
      <c r="F170" s="150">
        <f>VLOOKUP(C170,Blad1!$A:$H,8,0)</f>
        <v>146</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9">
        <f t="shared" si="52"/>
        <v>146</v>
      </c>
      <c r="S170" s="12">
        <f t="shared" si="61"/>
        <v>138</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138</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137</v>
      </c>
      <c r="F171" s="150">
        <f>VLOOKUP(C171,Blad1!$A:$H,8,0)</f>
        <v>146</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9">
        <f t="shared" si="52"/>
        <v>146</v>
      </c>
      <c r="S171" s="12">
        <f t="shared" si="61"/>
        <v>137</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137</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136</v>
      </c>
      <c r="F172" s="150">
        <f>VLOOKUP(C172,Blad1!$A:$H,8,0)</f>
        <v>145</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9">
        <f t="shared" si="52"/>
        <v>145</v>
      </c>
      <c r="S172" s="12">
        <f t="shared" si="61"/>
        <v>136</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136</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135</v>
      </c>
      <c r="F173" s="150">
        <f>VLOOKUP(C173,Blad1!$A:$H,8,0)</f>
        <v>145</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9">
        <f t="shared" si="52"/>
        <v>145</v>
      </c>
      <c r="S173" s="12">
        <f t="shared" si="61"/>
        <v>135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135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134</v>
      </c>
      <c r="F174" s="150">
        <f>VLOOKUP(C174,Blad1!$A:$H,8,0)</f>
        <v>144</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9">
        <f t="shared" si="52"/>
        <v>144</v>
      </c>
      <c r="S174" s="12">
        <f t="shared" si="61"/>
        <v>134</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134</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133</v>
      </c>
      <c r="F175" s="150">
        <f>VLOOKUP(C175,Blad1!$A:$H,8,0)</f>
        <v>144</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9">
        <f t="shared" si="52"/>
        <v>144</v>
      </c>
      <c r="S175" s="12">
        <f t="shared" si="61"/>
        <v>133</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133</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132</v>
      </c>
      <c r="F176" s="150">
        <f>VLOOKUP(C176,Blad1!$A:$H,8,0)</f>
        <v>143</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9">
        <f t="shared" si="52"/>
        <v>143</v>
      </c>
      <c r="S176" s="12">
        <f t="shared" si="61"/>
        <v>132</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132</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131</v>
      </c>
      <c r="F177" s="150">
        <f>VLOOKUP(C177,Blad1!$A:$H,8,0)</f>
        <v>142</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9">
        <f t="shared" si="52"/>
        <v>142</v>
      </c>
      <c r="S177" s="12">
        <f t="shared" si="61"/>
        <v>131</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131</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130</v>
      </c>
      <c r="F178" s="150">
        <f>VLOOKUP(C178,Blad1!$A:$H,8,0)</f>
        <v>142</v>
      </c>
      <c r="G178" s="67" t="str">
        <f t="shared" si="47"/>
        <v/>
      </c>
      <c r="H178" s="4" t="str">
        <f>IF(G178="I",$K178,IF(G178="II",$K178-SUM(H$8:H177),IF(G178="III",$K178-SUM(H$8:H177),IF(G178="IV",$K178-SUM(H$8:H177),IF(G178="V",1-SUM(H$8:H177)," ")))))</f>
        <v xml:space="preserve"> </v>
      </c>
      <c r="I178" s="68" t="str">
        <f t="shared" si="48"/>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9">
        <f t="shared" si="52"/>
        <v>142</v>
      </c>
      <c r="S178" s="12">
        <f t="shared" si="61"/>
        <v>130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130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129</v>
      </c>
      <c r="F179" s="150">
        <f>VLOOKUP(C179,Blad1!$A:$H,8,0)</f>
        <v>141</v>
      </c>
      <c r="G179" s="67" t="str">
        <f t="shared" si="47"/>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9">
        <f t="shared" si="52"/>
        <v>141</v>
      </c>
      <c r="S179" s="12">
        <f t="shared" si="61"/>
        <v>129</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129</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128</v>
      </c>
      <c r="F180" s="150">
        <f>VLOOKUP(C180,Blad1!$A:$H,8,0)</f>
        <v>141</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9">
        <f t="shared" si="52"/>
        <v>141</v>
      </c>
      <c r="S180" s="12">
        <f t="shared" si="61"/>
        <v>128</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128</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127</v>
      </c>
      <c r="F181" s="150">
        <f>VLOOKUP(C181,Blad1!$A:$H,8,0)</f>
        <v>140</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9">
        <f t="shared" si="52"/>
        <v>140</v>
      </c>
      <c r="S181" s="12">
        <f t="shared" si="61"/>
        <v>127</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127</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126</v>
      </c>
      <c r="F182" s="150">
        <f>VLOOKUP(C182,Blad1!$A:$H,8,0)</f>
        <v>139</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9">
        <f t="shared" si="52"/>
        <v>139</v>
      </c>
      <c r="S182" s="12">
        <f t="shared" si="61"/>
        <v>126</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126</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125</v>
      </c>
      <c r="F183" s="150">
        <f>VLOOKUP(C183,Blad1!$A:$H,8,0)</f>
        <v>139</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9">
        <f t="shared" si="52"/>
        <v>139</v>
      </c>
      <c r="S183" s="12">
        <f t="shared" si="61"/>
        <v>125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125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124</v>
      </c>
      <c r="F184" s="150">
        <f>VLOOKUP(C184,Blad1!$A:$H,8,0)</f>
        <v>138</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9">
        <f t="shared" si="52"/>
        <v>138</v>
      </c>
      <c r="S184" s="12">
        <f t="shared" si="61"/>
        <v>124</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124</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123</v>
      </c>
      <c r="F185" s="150">
        <f>VLOOKUP(C185,Blad1!$A:$H,8,0)</f>
        <v>138</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9">
        <f t="shared" si="52"/>
        <v>138</v>
      </c>
      <c r="S185" s="12">
        <f t="shared" si="61"/>
        <v>123</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123</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122</v>
      </c>
      <c r="F186" s="150">
        <f>VLOOKUP(C186,Blad1!$A:$H,8,0)</f>
        <v>137</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9">
        <f t="shared" si="52"/>
        <v>137</v>
      </c>
      <c r="S186" s="12">
        <f t="shared" si="61"/>
        <v>122</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122</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121</v>
      </c>
      <c r="F187" s="150">
        <f>VLOOKUP(C187,Blad1!$A:$H,8,0)</f>
        <v>136</v>
      </c>
      <c r="G187" s="67" t="str">
        <f t="shared" si="4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9">
        <f t="shared" si="52"/>
        <v>136</v>
      </c>
      <c r="S187" s="12">
        <f t="shared" si="61"/>
        <v>121</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121</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120</v>
      </c>
      <c r="F188" s="150">
        <f>VLOOKUP(C188,Blad1!$A:$H,8,0)</f>
        <v>136</v>
      </c>
      <c r="G188" s="67" t="str">
        <f t="shared" si="4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9">
        <f t="shared" si="52"/>
        <v>136</v>
      </c>
      <c r="S188" s="12">
        <f t="shared" si="61"/>
        <v>120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120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119</v>
      </c>
      <c r="F189" s="150">
        <f>VLOOKUP(C189,Blad1!$A:$H,8,0)</f>
        <v>135</v>
      </c>
      <c r="G189" s="67" t="str">
        <f t="shared" si="47"/>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9">
        <f t="shared" si="52"/>
        <v>135</v>
      </c>
      <c r="S189" s="12">
        <f t="shared" si="61"/>
        <v>119</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119</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118</v>
      </c>
      <c r="F190" s="150">
        <f>VLOOKUP(C190,Blad1!$A:$H,8,0)</f>
        <v>135</v>
      </c>
      <c r="G190" s="67" t="str">
        <f t="shared" si="47"/>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9">
        <f t="shared" si="52"/>
        <v>135</v>
      </c>
      <c r="S190" s="12">
        <f t="shared" si="61"/>
        <v>118</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118</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117</v>
      </c>
      <c r="F191" s="150">
        <f>VLOOKUP(C191,Blad1!$A:$H,8,0)</f>
        <v>134</v>
      </c>
      <c r="G191" s="67" t="str">
        <f t="shared" si="47"/>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9">
        <f t="shared" si="52"/>
        <v>134</v>
      </c>
      <c r="S191" s="12">
        <f t="shared" si="61"/>
        <v>117</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117</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116</v>
      </c>
      <c r="F192" s="150">
        <f>VLOOKUP(C192,Blad1!$A:$H,8,0)</f>
        <v>133</v>
      </c>
      <c r="G192" s="67" t="str">
        <f t="shared" si="47"/>
        <v/>
      </c>
      <c r="H192" s="4" t="str">
        <f>IF(G192="I",$K192,IF(G192="II",$K192-SUM(H$8:H191),IF(G192="III",$K192-SUM(H$8:H191),IF(G192="IV",$K192-SUM(H$8:H191),IF(G192="V",1-SUM(H$8:H191)," ")))))</f>
        <v xml:space="preserve"> </v>
      </c>
      <c r="I192" s="68" t="str">
        <f t="shared" si="4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9">
        <f t="shared" si="52"/>
        <v>133</v>
      </c>
      <c r="S192" s="12">
        <f t="shared" si="61"/>
        <v>116</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116</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115</v>
      </c>
      <c r="F193" s="150">
        <f>VLOOKUP(C193,Blad1!$A:$H,8,0)</f>
        <v>133</v>
      </c>
      <c r="G193" s="67" t="str">
        <f t="shared" si="47"/>
        <v/>
      </c>
      <c r="H193" s="4" t="str">
        <f>IF(G193="I",$K193,IF(G193="II",$K193-SUM(H$8:H192),IF(G193="III",$K193-SUM(H$8:H192),IF(G193="IV",$K193-SUM(H$8:H192),IF(G193="V",1-SUM(H$8:H192)," ")))))</f>
        <v xml:space="preserve"> </v>
      </c>
      <c r="I193" s="68" t="str">
        <f t="shared" si="4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9">
        <f t="shared" si="52"/>
        <v>133</v>
      </c>
      <c r="S193" s="12">
        <f t="shared" si="61"/>
        <v>115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115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114</v>
      </c>
      <c r="F194" s="150">
        <f>VLOOKUP(C194,Blad1!$A:$H,8,0)</f>
        <v>132</v>
      </c>
      <c r="G194" s="67" t="str">
        <f t="shared" si="47"/>
        <v/>
      </c>
      <c r="H194" s="4" t="str">
        <f>IF(G194="I",$K194,IF(G194="II",$K194-SUM(H$8:H193),IF(G194="III",$K194-SUM(H$8:H193),IF(G194="IV",$K194-SUM(H$8:H193),IF(G194="V",1-SUM(H$8:H193)," ")))))</f>
        <v xml:space="preserve"> </v>
      </c>
      <c r="I194" s="68" t="str">
        <f t="shared" si="4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9">
        <f t="shared" si="52"/>
        <v>132</v>
      </c>
      <c r="S194" s="12">
        <f t="shared" si="61"/>
        <v>114</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114</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113</v>
      </c>
      <c r="F195" s="150">
        <f>VLOOKUP(C195,Blad1!$A:$H,8,0)</f>
        <v>132</v>
      </c>
      <c r="G195" s="67" t="str">
        <f t="shared" si="47"/>
        <v/>
      </c>
      <c r="H195" s="4" t="str">
        <f>IF(G195="I",$K195,IF(G195="II",$K195-SUM(H$8:H194),IF(G195="III",$K195-SUM(H$8:H194),IF(G195="IV",$K195-SUM(H$8:H194),IF(G195="V",1-SUM(H$8:H194)," ")))))</f>
        <v xml:space="preserve"> </v>
      </c>
      <c r="I195" s="68" t="str">
        <f t="shared" si="4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9">
        <f t="shared" si="52"/>
        <v>132</v>
      </c>
      <c r="S195" s="12">
        <f t="shared" si="61"/>
        <v>113</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113</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112</v>
      </c>
      <c r="F196" s="150">
        <f>VLOOKUP(C196,Blad1!$A:$H,8,0)</f>
        <v>131</v>
      </c>
      <c r="G196" s="67" t="str">
        <f t="shared" si="47"/>
        <v/>
      </c>
      <c r="H196" s="4" t="str">
        <f>IF(G196="I",$K196,IF(G196="II",$K196-SUM(H$8:H195),IF(G196="III",$K196-SUM(H$8:H195),IF(G196="IV",$K196-SUM(H$8:H195),IF(G196="V",1-SUM(H$8:H195)," ")))))</f>
        <v xml:space="preserve"> </v>
      </c>
      <c r="I196" s="68" t="str">
        <f t="shared" si="4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9">
        <f t="shared" si="52"/>
        <v>131</v>
      </c>
      <c r="S196" s="12">
        <f t="shared" si="61"/>
        <v>112</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112</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111</v>
      </c>
      <c r="F197" s="150">
        <f>VLOOKUP(C197,Blad1!$A:$H,8,0)</f>
        <v>131</v>
      </c>
      <c r="G197" s="67" t="str">
        <f t="shared" si="47"/>
        <v/>
      </c>
      <c r="H197" s="4" t="str">
        <f>IF(G197="I",$K197,IF(G197="II",$K197-SUM(H$8:H196),IF(G197="III",$K197-SUM(H$8:H196),IF(G197="IV",$K197-SUM(H$8:H196),IF(G197="V",1-SUM(H$8:H196)," ")))))</f>
        <v xml:space="preserve"> </v>
      </c>
      <c r="I197" s="68" t="str">
        <f t="shared" si="48"/>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9">
        <f t="shared" si="52"/>
        <v>131</v>
      </c>
      <c r="S197" s="12">
        <f t="shared" si="61"/>
        <v>111</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111</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110</v>
      </c>
      <c r="F198" s="150">
        <f>VLOOKUP(C198,Blad1!$A:$H,8,0)</f>
        <v>130</v>
      </c>
      <c r="G198" s="67" t="str">
        <f t="shared" si="47"/>
        <v/>
      </c>
      <c r="H198" s="4" t="str">
        <f>IF(G198="I",$K198,IF(G198="II",$K198-SUM(H$8:H197),IF(G198="III",$K198-SUM(H$8:H197),IF(G198="IV",$K198-SUM(H$8:H197),IF(G198="V",1-SUM(H$8:H197)," ")))))</f>
        <v xml:space="preserve"> </v>
      </c>
      <c r="I198" s="68" t="str">
        <f t="shared" si="48"/>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9">
        <f t="shared" si="52"/>
        <v>130</v>
      </c>
      <c r="S198" s="12">
        <f t="shared" si="61"/>
        <v>110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110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109</v>
      </c>
      <c r="F199" s="150">
        <f>VLOOKUP(C199,Blad1!$A:$H,8,0)</f>
        <v>129</v>
      </c>
      <c r="G199" s="67" t="str">
        <f t="shared" si="47"/>
        <v/>
      </c>
      <c r="H199" s="4" t="str">
        <f>IF(G199="I",$K199,IF(G199="II",$K199-SUM(H$8:H198),IF(G199="III",$K199-SUM(H$8:H198),IF(G199="IV",$K199-SUM(H$8:H198),IF(G199="V",1-SUM(H$8:H198)," ")))))</f>
        <v xml:space="preserve"> </v>
      </c>
      <c r="I199" s="68" t="str">
        <f t="shared" si="48"/>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9">
        <f t="shared" si="52"/>
        <v>129</v>
      </c>
      <c r="S199" s="12">
        <f t="shared" si="61"/>
        <v>109</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109</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108</v>
      </c>
      <c r="F200" s="150">
        <f>VLOOKUP(C200,Blad1!$A:$H,8,0)</f>
        <v>129</v>
      </c>
      <c r="G200" s="67" t="str">
        <f t="shared" si="47"/>
        <v/>
      </c>
      <c r="H200" s="4" t="str">
        <f>IF(G200="I",$K200,IF(G200="II",$K200-SUM(H$8:H199),IF(G200="III",$K200-SUM(H$8:H199),IF(G200="IV",$K200-SUM(H$8:H199),IF(G200="V",1-SUM(H$8:H199)," ")))))</f>
        <v xml:space="preserve"> </v>
      </c>
      <c r="I200" s="68" t="str">
        <f t="shared" si="48"/>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9">
        <f t="shared" si="52"/>
        <v>129</v>
      </c>
      <c r="S200" s="12">
        <f t="shared" si="61"/>
        <v>108</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108</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6">IF(I201="A",25,IF(I201="B",25,IF(I201="C",25,IF(I201="D",15,IF(I201="E",10,0)))))</f>
        <v>0</v>
      </c>
      <c r="B201" s="5">
        <f t="shared" ref="B201:B250" si="67">IF(G201="I",20,IF(G201="II",20,IF(G201="III",20,IF(G201="IV",20,IF(G201="V",20,0)))))</f>
        <v>0</v>
      </c>
      <c r="C201" s="14">
        <f t="shared" si="60"/>
        <v>107</v>
      </c>
      <c r="F201" s="150">
        <f>VLOOKUP(C201,Blad1!$A:$H,8,0)</f>
        <v>128</v>
      </c>
      <c r="G201" s="67" t="str">
        <f t="shared" ref="G201:G264" si="68">IF(C201=249,"I",IF(C201=235,"II",IF(C201=221,"III",IF(C201=206,"IV",IF(C201=0,"V","")))))</f>
        <v/>
      </c>
      <c r="H201" s="4" t="str">
        <f>IF(G201="I",$K201,IF(G201="II",$K201-SUM(H$8:H200),IF(G201="III",$K201-SUM(H$8:H200),IF(G201="IV",$K201-SUM(H$8:H200),IF(G201="V",1-SUM(H$8:H200)," ")))))</f>
        <v xml:space="preserve"> </v>
      </c>
      <c r="I201" s="68" t="str">
        <f t="shared" ref="I201:I215" si="69">IF(C201=92,"A",IF(C201=83,"B",IF(C201=73,"C",IF(C201=64,"D",IF(C201=0,"E","")))))</f>
        <v/>
      </c>
      <c r="J201" s="43" t="str">
        <f>IF(I201="A",$K201,IF(I201="B",$K201-SUM(J$8:J200),IF(I201="C",$K201-SUM(J$8:J200),IF(I201="D",$K201-SUM(J$8:J200),IF(I201="E",1-SUM(J$8:J200)," ")))))</f>
        <v xml:space="preserve"> </v>
      </c>
      <c r="K201" s="1">
        <f>IF(C$4=0,0,(SUM(D$8:D201)/C$4))</f>
        <v>0</v>
      </c>
      <c r="L201" s="9" t="str">
        <f t="shared" ref="L201:L242" si="70">IF(U201=2,"Plus",IF(W201=2,"Basis",IF(X201=2,"Breedte"," ")))</f>
        <v xml:space="preserve"> </v>
      </c>
      <c r="M201" s="2" t="str">
        <f>IF(U201=2,K201,IF(W201=2,K201-SUM(M$8:M200),IF(X201=2,K201-SUM(M$8:M200),IF(X200=2,1-SUM(M$8:M200)," "))))</f>
        <v xml:space="preserve"> </v>
      </c>
      <c r="N201" s="1" t="str">
        <f t="shared" ref="N201:N264" si="71">IF(OR(O201="Plus",O201="Basis",O201="Breedte"),K201," ")</f>
        <v xml:space="preserve"> </v>
      </c>
      <c r="P201" s="3" t="str">
        <f>IF(O201="Plus",$K201,IF(O201="Basis",$K201-SUM(P$8:P200),IF(O201="Breedte",$K201-SUM(P$8:P200),IF(O200="Breedte",1-SUM(P$8:P200)," "))))</f>
        <v xml:space="preserve"> </v>
      </c>
      <c r="Q201" s="57" t="str">
        <f t="shared" ref="Q201:Q264" si="72">IF(L200="plus",IF(E201=0,"",CONCATENATE(E201,", ")),IF(L200="basis",IF(E201=0,"",CONCATENATE(E201,", ")),CONCATENATE(Q200,IF(E201=0,"",CONCATENATE(E201,", ")))))</f>
        <v/>
      </c>
      <c r="R201" s="179"/>
      <c r="S201" s="12">
        <f t="shared" si="61"/>
        <v>107</v>
      </c>
      <c r="T201" s="18">
        <f t="shared" ref="T201:T264" si="73">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64" si="74">IF(D201=0,1,ABS(K201-0.2))</f>
        <v>1</v>
      </c>
      <c r="Z201" s="12">
        <f t="shared" ref="Z201:Z264" si="75">IF(D201=0,1,ABS(K201-0.5))</f>
        <v>1</v>
      </c>
      <c r="AA201" s="12">
        <f t="shared" ref="AA201:AA264" si="76">IF(D201=0,1,ABS(K201-0.8))</f>
        <v>1</v>
      </c>
      <c r="AB201" s="12">
        <f t="shared" ref="AB201:AB264" si="77">IF(D201=0,1,ABS(K201-1))</f>
        <v>1</v>
      </c>
      <c r="AD201" s="12">
        <f t="shared" si="62"/>
        <v>107</v>
      </c>
      <c r="AE201" s="18">
        <f t="shared" ref="AE201:AE264" si="78">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64" si="79">IF(AE201=0,1,ABS(AH201-0.25))</f>
        <v>1</v>
      </c>
      <c r="AK201" s="12">
        <f t="shared" si="63"/>
        <v>1</v>
      </c>
      <c r="AL201" s="12">
        <f t="shared" si="64"/>
        <v>1</v>
      </c>
      <c r="AM201" s="12">
        <f t="shared" si="65"/>
        <v>1</v>
      </c>
    </row>
    <row r="202" spans="1:39" ht="12" customHeight="1" x14ac:dyDescent="0.25">
      <c r="A202" s="5">
        <f t="shared" si="66"/>
        <v>0</v>
      </c>
      <c r="B202" s="5">
        <f t="shared" si="67"/>
        <v>0</v>
      </c>
      <c r="C202" s="14">
        <f t="shared" ref="C202:C265" si="80">C201-1</f>
        <v>106</v>
      </c>
      <c r="F202" s="150">
        <f>VLOOKUP(C202,Blad1!$A:$H,8,0)</f>
        <v>128</v>
      </c>
      <c r="G202" s="67" t="str">
        <f t="shared" si="68"/>
        <v/>
      </c>
      <c r="H202" s="4" t="str">
        <f>IF(G202="I",$K202,IF(G202="II",$K202-SUM(H$8:H201),IF(G202="III",$K202-SUM(H$8:H201),IF(G202="IV",$K202-SUM(H$8:H201),IF(G202="V",1-SUM(H$8:H201)," ")))))</f>
        <v xml:space="preserve"> </v>
      </c>
      <c r="I202" s="68" t="str">
        <f t="shared" si="69"/>
        <v/>
      </c>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72"/>
        <v/>
      </c>
      <c r="R202" s="179"/>
      <c r="S202" s="12">
        <f t="shared" ref="S202:S265" si="81">C202</f>
        <v>106</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ref="AD202:AD265" si="82">S202</f>
        <v>106</v>
      </c>
      <c r="AE202" s="18">
        <f t="shared" si="78"/>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9"/>
        <v>1</v>
      </c>
      <c r="AK202" s="12">
        <f t="shared" ref="AK202:AK265" si="83">IF(T202=0,1,ABS(W202-0.5))</f>
        <v>1</v>
      </c>
      <c r="AL202" s="12">
        <f t="shared" ref="AL202:AL265" si="84">IF(T202=0,1,ABS(W202-0.75))</f>
        <v>1</v>
      </c>
      <c r="AM202" s="12">
        <f t="shared" ref="AM202:AM265" si="85">IF(T202=0,1,ABS(W202-0.9))</f>
        <v>1</v>
      </c>
    </row>
    <row r="203" spans="1:39" ht="12" customHeight="1" x14ac:dyDescent="0.15">
      <c r="A203" s="5">
        <f t="shared" si="66"/>
        <v>0</v>
      </c>
      <c r="B203" s="5">
        <f t="shared" si="67"/>
        <v>0</v>
      </c>
      <c r="C203" s="14">
        <f t="shared" si="80"/>
        <v>105</v>
      </c>
      <c r="F203" s="150">
        <f>VLOOKUP(C203,Blad1!$A:$H,8,0)</f>
        <v>127</v>
      </c>
      <c r="G203" s="67" t="str">
        <f t="shared" si="68"/>
        <v/>
      </c>
      <c r="H203" s="4" t="str">
        <f>IF(G203="I",$K203,IF(G203="II",$K203-SUM(H$8:H202),IF(G203="III",$K203-SUM(H$8:H202),IF(G203="IV",$K203-SUM(H$8:H202),IF(G203="V",1-SUM(H$8:H202)," ")))))</f>
        <v xml:space="preserve"> </v>
      </c>
      <c r="I203" s="68" t="str">
        <f t="shared" si="69"/>
        <v/>
      </c>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72"/>
        <v/>
      </c>
      <c r="R203" s="57"/>
      <c r="S203" s="12">
        <f t="shared" si="81"/>
        <v>105</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82"/>
        <v>105</v>
      </c>
      <c r="AE203" s="18">
        <f t="shared" si="78"/>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9"/>
        <v>1</v>
      </c>
      <c r="AK203" s="12">
        <f t="shared" si="83"/>
        <v>1</v>
      </c>
      <c r="AL203" s="12">
        <f t="shared" si="84"/>
        <v>1</v>
      </c>
      <c r="AM203" s="12">
        <f t="shared" si="85"/>
        <v>1</v>
      </c>
    </row>
    <row r="204" spans="1:39" ht="12" customHeight="1" x14ac:dyDescent="0.15">
      <c r="A204" s="5">
        <f t="shared" si="66"/>
        <v>0</v>
      </c>
      <c r="B204" s="5">
        <f t="shared" si="67"/>
        <v>0</v>
      </c>
      <c r="C204" s="14">
        <f t="shared" si="80"/>
        <v>104</v>
      </c>
      <c r="F204" s="150">
        <f>VLOOKUP(C204,Blad1!$A:$H,8,0)</f>
        <v>126</v>
      </c>
      <c r="G204" s="67" t="str">
        <f t="shared" si="68"/>
        <v/>
      </c>
      <c r="H204" s="4" t="str">
        <f>IF(G204="I",$K204,IF(G204="II",$K204-SUM(H$8:H203),IF(G204="III",$K204-SUM(H$8:H203),IF(G204="IV",$K204-SUM(H$8:H203),IF(G204="V",1-SUM(H$8:H203)," ")))))</f>
        <v xml:space="preserve"> </v>
      </c>
      <c r="I204" s="68" t="str">
        <f t="shared" si="69"/>
        <v/>
      </c>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72"/>
        <v/>
      </c>
      <c r="R204" s="57"/>
      <c r="S204" s="12">
        <f t="shared" si="81"/>
        <v>104</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82"/>
        <v>104</v>
      </c>
      <c r="AE204" s="18">
        <f t="shared" si="78"/>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9"/>
        <v>1</v>
      </c>
      <c r="AK204" s="12">
        <f t="shared" si="83"/>
        <v>1</v>
      </c>
      <c r="AL204" s="12">
        <f t="shared" si="84"/>
        <v>1</v>
      </c>
      <c r="AM204" s="12">
        <f t="shared" si="85"/>
        <v>1</v>
      </c>
    </row>
    <row r="205" spans="1:39" ht="12" customHeight="1" x14ac:dyDescent="0.15">
      <c r="A205" s="5">
        <f t="shared" si="66"/>
        <v>0</v>
      </c>
      <c r="B205" s="5">
        <f t="shared" si="67"/>
        <v>0</v>
      </c>
      <c r="C205" s="14">
        <f t="shared" si="80"/>
        <v>103</v>
      </c>
      <c r="F205" s="150">
        <f>VLOOKUP(C205,Blad1!$A:$H,8,0)</f>
        <v>126</v>
      </c>
      <c r="G205" s="67" t="str">
        <f t="shared" si="68"/>
        <v/>
      </c>
      <c r="H205" s="4" t="str">
        <f>IF(G205="I",$K205,IF(G205="II",$K205-SUM(H$8:H204),IF(G205="III",$K205-SUM(H$8:H204),IF(G205="IV",$K205-SUM(H$8:H204),IF(G205="V",1-SUM(H$8:H204)," ")))))</f>
        <v xml:space="preserve"> </v>
      </c>
      <c r="I205" s="68" t="str">
        <f t="shared" si="69"/>
        <v/>
      </c>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72"/>
        <v/>
      </c>
      <c r="R205" s="57"/>
      <c r="S205" s="12">
        <f t="shared" si="81"/>
        <v>103</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82"/>
        <v>103</v>
      </c>
      <c r="AE205" s="18">
        <f t="shared" si="78"/>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9"/>
        <v>1</v>
      </c>
      <c r="AK205" s="12">
        <f t="shared" si="83"/>
        <v>1</v>
      </c>
      <c r="AL205" s="12">
        <f t="shared" si="84"/>
        <v>1</v>
      </c>
      <c r="AM205" s="12">
        <f t="shared" si="85"/>
        <v>1</v>
      </c>
    </row>
    <row r="206" spans="1:39" ht="12" customHeight="1" x14ac:dyDescent="0.15">
      <c r="A206" s="5">
        <f t="shared" si="66"/>
        <v>0</v>
      </c>
      <c r="B206" s="5">
        <f t="shared" si="67"/>
        <v>0</v>
      </c>
      <c r="C206" s="14">
        <f t="shared" si="80"/>
        <v>102</v>
      </c>
      <c r="F206" s="150">
        <f>VLOOKUP(C206,Blad1!$A:$H,8,0)</f>
        <v>125</v>
      </c>
      <c r="G206" s="67" t="str">
        <f t="shared" si="68"/>
        <v/>
      </c>
      <c r="H206" s="4" t="str">
        <f>IF(G206="I",$K206,IF(G206="II",$K206-SUM(H$8:H205),IF(G206="III",$K206-SUM(H$8:H205),IF(G206="IV",$K206-SUM(H$8:H205),IF(G206="V",1-SUM(H$8:H205)," ")))))</f>
        <v xml:space="preserve"> </v>
      </c>
      <c r="I206" s="68" t="str">
        <f t="shared" si="69"/>
        <v/>
      </c>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72"/>
        <v/>
      </c>
      <c r="R206" s="57"/>
      <c r="S206" s="12">
        <f t="shared" si="81"/>
        <v>102</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82"/>
        <v>102</v>
      </c>
      <c r="AE206" s="18">
        <f t="shared" si="78"/>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9"/>
        <v>1</v>
      </c>
      <c r="AK206" s="12">
        <f t="shared" si="83"/>
        <v>1</v>
      </c>
      <c r="AL206" s="12">
        <f t="shared" si="84"/>
        <v>1</v>
      </c>
      <c r="AM206" s="12">
        <f t="shared" si="85"/>
        <v>1</v>
      </c>
    </row>
    <row r="207" spans="1:39" ht="12" customHeight="1" x14ac:dyDescent="0.15">
      <c r="A207" s="5">
        <f t="shared" si="66"/>
        <v>0</v>
      </c>
      <c r="B207" s="5">
        <f t="shared" si="67"/>
        <v>0</v>
      </c>
      <c r="C207" s="14">
        <f t="shared" si="80"/>
        <v>101</v>
      </c>
      <c r="F207" s="150">
        <f>VLOOKUP(C207,Blad1!$A:$H,8,0)</f>
        <v>125</v>
      </c>
      <c r="G207" s="67" t="str">
        <f t="shared" si="68"/>
        <v/>
      </c>
      <c r="H207" s="4" t="str">
        <f>IF(G207="I",$K207,IF(G207="II",$K207-SUM(H$8:H206),IF(G207="III",$K207-SUM(H$8:H206),IF(G207="IV",$K207-SUM(H$8:H206),IF(G207="V",1-SUM(H$8:H206)," ")))))</f>
        <v xml:space="preserve"> </v>
      </c>
      <c r="I207" s="68" t="str">
        <f t="shared" si="69"/>
        <v/>
      </c>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72"/>
        <v/>
      </c>
      <c r="R207" s="57"/>
      <c r="S207" s="12">
        <f t="shared" si="81"/>
        <v>101</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82"/>
        <v>101</v>
      </c>
      <c r="AE207" s="18">
        <f t="shared" si="78"/>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9"/>
        <v>1</v>
      </c>
      <c r="AK207" s="12">
        <f t="shared" si="83"/>
        <v>1</v>
      </c>
      <c r="AL207" s="12">
        <f t="shared" si="84"/>
        <v>1</v>
      </c>
      <c r="AM207" s="12">
        <f t="shared" si="85"/>
        <v>1</v>
      </c>
    </row>
    <row r="208" spans="1:39" ht="12" customHeight="1" x14ac:dyDescent="0.15">
      <c r="A208" s="5">
        <f t="shared" si="66"/>
        <v>0</v>
      </c>
      <c r="B208" s="5">
        <f t="shared" si="67"/>
        <v>0</v>
      </c>
      <c r="C208" s="14">
        <f t="shared" si="80"/>
        <v>100</v>
      </c>
      <c r="F208" s="150">
        <f>VLOOKUP(C208,Blad1!$A:$H,8,0)</f>
        <v>124</v>
      </c>
      <c r="G208" s="67" t="str">
        <f t="shared" si="68"/>
        <v/>
      </c>
      <c r="H208" s="4" t="str">
        <f>IF(G208="I",$K208,IF(G208="II",$K208-SUM(H$8:H207),IF(G208="III",$K208-SUM(H$8:H207),IF(G208="IV",$K208-SUM(H$8:H207),IF(G208="V",1-SUM(H$8:H207)," ")))))</f>
        <v xml:space="preserve"> </v>
      </c>
      <c r="I208" s="68" t="str">
        <f t="shared" si="69"/>
        <v/>
      </c>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72"/>
        <v/>
      </c>
      <c r="R208" s="57"/>
      <c r="S208" s="12">
        <f t="shared" si="81"/>
        <v>100</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82"/>
        <v>100</v>
      </c>
      <c r="AE208" s="18">
        <f t="shared" si="78"/>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9"/>
        <v>1</v>
      </c>
      <c r="AK208" s="12">
        <f t="shared" si="83"/>
        <v>1</v>
      </c>
      <c r="AL208" s="12">
        <f t="shared" si="84"/>
        <v>1</v>
      </c>
      <c r="AM208" s="12">
        <f t="shared" si="85"/>
        <v>1</v>
      </c>
    </row>
    <row r="209" spans="1:39" ht="12" customHeight="1" x14ac:dyDescent="0.15">
      <c r="A209" s="5">
        <f t="shared" si="66"/>
        <v>0</v>
      </c>
      <c r="B209" s="5">
        <f t="shared" si="67"/>
        <v>0</v>
      </c>
      <c r="C209" s="14">
        <f t="shared" si="80"/>
        <v>99</v>
      </c>
      <c r="F209" s="150">
        <f>VLOOKUP(C209,Blad1!$A:$H,8,0)</f>
        <v>123</v>
      </c>
      <c r="G209" s="67" t="str">
        <f t="shared" si="68"/>
        <v/>
      </c>
      <c r="H209" s="4" t="str">
        <f>IF(G209="I",$K209,IF(G209="II",$K209-SUM(H$8:H208),IF(G209="III",$K209-SUM(H$8:H208),IF(G209="IV",$K209-SUM(H$8:H208),IF(G209="V",1-SUM(H$8:H208)," ")))))</f>
        <v xml:space="preserve"> </v>
      </c>
      <c r="I209" s="68" t="str">
        <f t="shared" si="69"/>
        <v/>
      </c>
      <c r="J209" s="43" t="str">
        <f>IF(I209="A",$K209,IF(I209="B",$K209-SUM(J$8:J208),IF(I209="C",$K209-SUM(J$8:J208),IF(I209="D",$K209-SUM(J$8:J208),IF(I209="E",1-SUM(J$8:J208)," ")))))</f>
        <v xml:space="preserve"> </v>
      </c>
      <c r="K209" s="1">
        <f>IF(C$4=0,0,(SUM(D$8:D209)/C$4))</f>
        <v>0</v>
      </c>
      <c r="L209" s="9" t="str">
        <f t="shared" si="70"/>
        <v xml:space="preserve"> </v>
      </c>
      <c r="N209" s="1" t="str">
        <f t="shared" si="71"/>
        <v xml:space="preserve"> </v>
      </c>
      <c r="P209" s="3" t="str">
        <f>IF(O209="Plus",$K209,IF(O209="Basis",$K209-SUM(P$8:P208),IF(O209="Breedte",$K209-SUM(P$8:P208),IF(O208="Breedte",1-SUM(P$8:P208)," "))))</f>
        <v xml:space="preserve"> </v>
      </c>
      <c r="Q209" s="57" t="str">
        <f t="shared" si="72"/>
        <v/>
      </c>
      <c r="R209" s="57"/>
      <c r="S209" s="12">
        <f t="shared" si="81"/>
        <v>99</v>
      </c>
      <c r="T209" s="18">
        <f t="shared" si="73"/>
        <v>0</v>
      </c>
      <c r="U209" s="12">
        <f>IF(C$4=0,0,IF(SUM(U$7:U208)=2,0,IF(Y209=U$6,IF(Y209=Y210,IF((Y208-Y209)&lt;=(Y211-Y210),2,0),IF(Y209=Y208,IF((Y207-Y208)&gt;(Y210-Y209),2,0),2)),0)))</f>
        <v>0</v>
      </c>
      <c r="V209" s="12">
        <f>IF(C$4=0,0,IF(SUM(V$7:V208)=1,0,IF(Z209=V$6,IF(Z209=Z210,IF((Z208-Z209)&lt;=(Z211-Z210),1,0),IF(Z209=Z208,IF((Z207-Z208)&gt;(Z210-Z209),1,0),1)),0)))</f>
        <v>0</v>
      </c>
      <c r="W209" s="12">
        <f>IF(C$4=0,0,IF(SUM(W$7:W208)=2,0,IF(AA209=W$6,IF(AA209=AA210,IF((AA208-AA209)&lt;=(AA211-AA210),2,0),IF(AA209=AA208,IF((AA207-AA208)&gt;(AA210-AA209),2,0),2)),0)))</f>
        <v>0</v>
      </c>
      <c r="X209" s="12">
        <f>IF(C$4=0,0,IF(SUM(X$7:X208)=2,0,IF(AB209=X$6,IF(AB209=AB210,IF((AB208-AB209)&lt;=(AB211-AB210),2,0),IF(AB209=AB208,IF((AB207-AB208)&gt;(AB210-AB209),2,0),2)),0)))</f>
        <v>0</v>
      </c>
      <c r="Y209" s="12">
        <f t="shared" si="74"/>
        <v>1</v>
      </c>
      <c r="Z209" s="12">
        <f t="shared" si="75"/>
        <v>1</v>
      </c>
      <c r="AA209" s="12">
        <f t="shared" si="76"/>
        <v>1</v>
      </c>
      <c r="AB209" s="12">
        <f t="shared" si="77"/>
        <v>1</v>
      </c>
      <c r="AD209" s="12">
        <f t="shared" si="82"/>
        <v>99</v>
      </c>
      <c r="AE209" s="18">
        <f t="shared" si="78"/>
        <v>0</v>
      </c>
      <c r="AF209" s="12">
        <f>IF(S$4=0,0,IF(SUM(AF$7:AF208)=2,0,IF(AJ209=AF$6,IF(AJ209=AJ210,IF((AJ208-AJ209)&lt;=(AJ211-AJ210),2,0),IF(AJ209=AJ208,IF((AJ207-AJ208)&gt;(AJ210-AJ209),2,0),2)),0)))</f>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9"/>
        <v>1</v>
      </c>
      <c r="AK209" s="12">
        <f t="shared" si="83"/>
        <v>1</v>
      </c>
      <c r="AL209" s="12">
        <f t="shared" si="84"/>
        <v>1</v>
      </c>
      <c r="AM209" s="12">
        <f t="shared" si="85"/>
        <v>1</v>
      </c>
    </row>
    <row r="210" spans="1:39" ht="12" customHeight="1" x14ac:dyDescent="0.15">
      <c r="A210" s="5">
        <f t="shared" si="66"/>
        <v>0</v>
      </c>
      <c r="B210" s="5">
        <f t="shared" si="67"/>
        <v>0</v>
      </c>
      <c r="C210" s="14">
        <f t="shared" si="80"/>
        <v>98</v>
      </c>
      <c r="F210" s="150">
        <f>VLOOKUP(C210,Blad1!$A:$H,8,0)</f>
        <v>123</v>
      </c>
      <c r="G210" s="67" t="str">
        <f t="shared" si="68"/>
        <v/>
      </c>
      <c r="H210" s="4" t="str">
        <f>IF(G210="I",$K210,IF(G210="II",$K210-SUM(H$8:H209),IF(G210="III",$K210-SUM(H$8:H209),IF(G210="IV",$K210-SUM(H$8:H209),IF(G210="V",1-SUM(H$8:H209)," ")))))</f>
        <v xml:space="preserve"> </v>
      </c>
      <c r="I210" s="68" t="str">
        <f t="shared" si="69"/>
        <v/>
      </c>
      <c r="J210" s="43" t="str">
        <f>IF(I210="A",$K210,IF(I210="B",$K210-SUM(J$8:J209),IF(I210="C",$K210-SUM(J$8:J209),IF(I210="D",$K210-SUM(J$8:J209),IF(I210="E",1-SUM(J$8:J209)," ")))))</f>
        <v xml:space="preserve"> </v>
      </c>
      <c r="K210" s="1">
        <f>IF(C$4=0,0,(SUM(D$8:D210)/C$4))</f>
        <v>0</v>
      </c>
      <c r="L210" s="9" t="str">
        <f t="shared" si="70"/>
        <v xml:space="preserve"> </v>
      </c>
      <c r="N210" s="1" t="str">
        <f t="shared" si="71"/>
        <v xml:space="preserve"> </v>
      </c>
      <c r="P210" s="3" t="str">
        <f>IF(O210="Plus",$K210,IF(O210="Basis",$K210-SUM(P$8:P209),IF(O210="Breedte",$K210-SUM(P$8:P209),IF(O209="Breedte",1-SUM(P$8:P209)," "))))</f>
        <v xml:space="preserve"> </v>
      </c>
      <c r="Q210" s="57" t="str">
        <f t="shared" si="72"/>
        <v/>
      </c>
      <c r="R210" s="57"/>
      <c r="S210" s="12">
        <f t="shared" si="81"/>
        <v>98</v>
      </c>
      <c r="T210" s="18">
        <f t="shared" si="73"/>
        <v>0</v>
      </c>
      <c r="U210" s="12">
        <f>IF(C$4=0,0,IF(SUM(U$7:U209)=2,0,IF(Y210=U$6,IF(Y210=Y211,IF((Y209-Y210)&lt;=(Y212-Y211),2,0),IF(Y210=Y209,IF((Y208-Y209)&gt;(Y211-Y210),2,0),2)),0)))</f>
        <v>0</v>
      </c>
      <c r="V210" s="12">
        <f>IF(C$4=0,0,IF(SUM(V$7:V209)=1,0,IF(Z210=V$6,IF(Z210=Z211,IF((Z209-Z210)&lt;=(Z212-Z211),1,0),IF(Z210=Z209,IF((Z208-Z209)&gt;(Z211-Z210),1,0),1)),0)))</f>
        <v>0</v>
      </c>
      <c r="W210" s="12">
        <f>IF(C$4=0,0,IF(SUM(W$7:W209)=2,0,IF(AA210=W$6,IF(AA210=AA211,IF((AA209-AA210)&lt;=(AA212-AA211),2,0),IF(AA210=AA209,IF((AA208-AA209)&gt;(AA211-AA210),2,0),2)),0)))</f>
        <v>0</v>
      </c>
      <c r="X210" s="12">
        <f>IF(C$4=0,0,IF(SUM(X$7:X209)=2,0,IF(AB210=X$6,IF(AB210=AB211,IF((AB209-AB210)&lt;=(AB212-AB211),2,0),IF(AB210=AB209,IF((AB208-AB209)&gt;(AB211-AB210),2,0),2)),0)))</f>
        <v>0</v>
      </c>
      <c r="Y210" s="12">
        <f t="shared" si="74"/>
        <v>1</v>
      </c>
      <c r="Z210" s="12">
        <f t="shared" si="75"/>
        <v>1</v>
      </c>
      <c r="AA210" s="12">
        <f t="shared" si="76"/>
        <v>1</v>
      </c>
      <c r="AB210" s="12">
        <f t="shared" si="77"/>
        <v>1</v>
      </c>
      <c r="AD210" s="12">
        <f t="shared" si="82"/>
        <v>98</v>
      </c>
      <c r="AE210" s="18">
        <f t="shared" si="78"/>
        <v>0</v>
      </c>
      <c r="AF210" s="12">
        <f>IF(S$4=0,0,IF(SUM(AF$7:AF209)=2,0,IF(AJ210=AF$6,IF(AJ210=AJ211,IF((AJ209-AJ210)&lt;=(AJ212-AJ211),2,0),IF(AJ210=AJ209,IF((AJ208-AJ209)&gt;(AJ211-AJ210),2,0),2)),0)))</f>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9"/>
        <v>1</v>
      </c>
      <c r="AK210" s="12">
        <f t="shared" si="83"/>
        <v>1</v>
      </c>
      <c r="AL210" s="12">
        <f t="shared" si="84"/>
        <v>1</v>
      </c>
      <c r="AM210" s="12">
        <f t="shared" si="85"/>
        <v>1</v>
      </c>
    </row>
    <row r="211" spans="1:39" ht="12" customHeight="1" x14ac:dyDescent="0.15">
      <c r="A211" s="5">
        <f t="shared" si="66"/>
        <v>0</v>
      </c>
      <c r="B211" s="5">
        <f t="shared" si="67"/>
        <v>0</v>
      </c>
      <c r="C211" s="14">
        <f t="shared" si="80"/>
        <v>97</v>
      </c>
      <c r="F211" s="150">
        <f>VLOOKUP(C211,Blad1!$A:$H,8,0)</f>
        <v>122</v>
      </c>
      <c r="G211" s="67" t="str">
        <f t="shared" si="68"/>
        <v/>
      </c>
      <c r="H211" s="4" t="str">
        <f>IF(G211="I",$K211,IF(G211="II",$K211-SUM(H$8:H210),IF(G211="III",$K211-SUM(H$8:H210),IF(G211="IV",$K211-SUM(H$8:H210),IF(G211="V",1-SUM(H$8:H210)," ")))))</f>
        <v xml:space="preserve"> </v>
      </c>
      <c r="I211" s="68" t="str">
        <f t="shared" si="69"/>
        <v/>
      </c>
      <c r="J211" s="43" t="str">
        <f>IF(I211="A",$K211,IF(I211="B",$K211-SUM(J$8:J210),IF(I211="C",$K211-SUM(J$8:J210),IF(I211="D",$K211-SUM(J$8:J210),IF(I211="E",1-SUM(J$8:J210)," ")))))</f>
        <v xml:space="preserve"> </v>
      </c>
      <c r="K211" s="1">
        <f>IF(C$4=0,0,(SUM(D$8:D211)/C$4))</f>
        <v>0</v>
      </c>
      <c r="L211" s="9" t="str">
        <f t="shared" si="70"/>
        <v xml:space="preserve"> </v>
      </c>
      <c r="N211" s="1" t="str">
        <f t="shared" si="71"/>
        <v xml:space="preserve"> </v>
      </c>
      <c r="P211" s="3" t="str">
        <f>IF(O211="Plus",$K211,IF(O211="Basis",$K211-SUM(P$8:P210),IF(O211="Breedte",$K211-SUM(P$8:P210),IF(O210="Breedte",1-SUM(P$8:P210)," "))))</f>
        <v xml:space="preserve"> </v>
      </c>
      <c r="Q211" s="57" t="str">
        <f t="shared" si="72"/>
        <v/>
      </c>
      <c r="R211" s="57"/>
      <c r="S211" s="12">
        <f t="shared" si="81"/>
        <v>97</v>
      </c>
      <c r="T211" s="18">
        <f t="shared" si="73"/>
        <v>0</v>
      </c>
      <c r="U211" s="12">
        <f>IF(C$4=0,0,IF(SUM(U$7:U210)=2,0,IF(Y211=U$6,IF(Y211=Y212,IF((Y210-Y211)&lt;=(Y213-Y212),2,0),IF(Y211=Y210,IF((Y209-Y210)&gt;(Y212-Y211),2,0),2)),0)))</f>
        <v>0</v>
      </c>
      <c r="V211" s="12">
        <f>IF(C$4=0,0,IF(SUM(V$7:V210)=1,0,IF(Z211=V$6,IF(Z211=Z212,IF((Z210-Z211)&lt;=(Z213-Z212),1,0),IF(Z211=Z210,IF((Z209-Z210)&gt;(Z212-Z211),1,0),1)),0)))</f>
        <v>0</v>
      </c>
      <c r="W211" s="12">
        <f>IF(C$4=0,0,IF(SUM(W$7:W210)=2,0,IF(AA211=W$6,IF(AA211=AA212,IF((AA210-AA211)&lt;=(AA213-AA212),2,0),IF(AA211=AA210,IF((AA209-AA210)&gt;(AA212-AA211),2,0),2)),0)))</f>
        <v>0</v>
      </c>
      <c r="X211" s="12">
        <f>IF(C$4=0,0,IF(SUM(X$7:X210)=2,0,IF(AB211=X$6,IF(AB211=AB212,IF((AB210-AB211)&lt;=(AB213-AB212),2,0),IF(AB211=AB210,IF((AB209-AB210)&gt;(AB212-AB211),2,0),2)),0)))</f>
        <v>0</v>
      </c>
      <c r="Y211" s="12">
        <f t="shared" si="74"/>
        <v>1</v>
      </c>
      <c r="Z211" s="12">
        <f t="shared" si="75"/>
        <v>1</v>
      </c>
      <c r="AA211" s="12">
        <f t="shared" si="76"/>
        <v>1</v>
      </c>
      <c r="AB211" s="12">
        <f t="shared" si="77"/>
        <v>1</v>
      </c>
      <c r="AD211" s="12">
        <f t="shared" si="82"/>
        <v>97</v>
      </c>
      <c r="AE211" s="18">
        <f t="shared" si="78"/>
        <v>0</v>
      </c>
      <c r="AF211" s="12">
        <f>IF(S$4=0,0,IF(SUM(AF$7:AF210)=2,0,IF(AJ211=AF$6,IF(AJ211=AJ212,IF((AJ210-AJ211)&lt;=(AJ213-AJ212),2,0),IF(AJ211=AJ210,IF((AJ209-AJ210)&gt;(AJ212-AJ211),2,0),2)),0)))</f>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9"/>
        <v>1</v>
      </c>
      <c r="AK211" s="12">
        <f t="shared" si="83"/>
        <v>1</v>
      </c>
      <c r="AL211" s="12">
        <f t="shared" si="84"/>
        <v>1</v>
      </c>
      <c r="AM211" s="12">
        <f t="shared" si="85"/>
        <v>1</v>
      </c>
    </row>
    <row r="212" spans="1:39" ht="12" customHeight="1" x14ac:dyDescent="0.15">
      <c r="A212" s="5">
        <f t="shared" si="66"/>
        <v>0</v>
      </c>
      <c r="B212" s="5">
        <f t="shared" si="67"/>
        <v>0</v>
      </c>
      <c r="C212" s="14">
        <f t="shared" si="80"/>
        <v>96</v>
      </c>
      <c r="F212" s="150">
        <f>VLOOKUP(C212,Blad1!$A:$H,8,0)</f>
        <v>122</v>
      </c>
      <c r="G212" s="67" t="str">
        <f t="shared" si="68"/>
        <v/>
      </c>
      <c r="H212" s="4" t="str">
        <f>IF(G212="I",$K212,IF(G212="II",$K212-SUM(H$8:H211),IF(G212="III",$K212-SUM(H$8:H211),IF(G212="IV",$K212-SUM(H$8:H211),IF(G212="V",1-SUM(H$8:H211)," ")))))</f>
        <v xml:space="preserve"> </v>
      </c>
      <c r="I212" s="68" t="str">
        <f t="shared" si="69"/>
        <v/>
      </c>
      <c r="J212" s="43" t="str">
        <f>IF(I212="A",$K212,IF(I212="B",$K212-SUM(J$8:J211),IF(I212="C",$K212-SUM(J$8:J211),IF(I212="D",$K212-SUM(J$8:J211),IF(I212="E",1-SUM(J$8:J211)," ")))))</f>
        <v xml:space="preserve"> </v>
      </c>
      <c r="K212" s="1">
        <f>IF(C$4=0,0,(SUM(D$8:D212)/C$4))</f>
        <v>0</v>
      </c>
      <c r="L212" s="9" t="str">
        <f t="shared" si="70"/>
        <v xml:space="preserve"> </v>
      </c>
      <c r="N212" s="1" t="str">
        <f t="shared" si="71"/>
        <v xml:space="preserve"> </v>
      </c>
      <c r="P212" s="3" t="str">
        <f>IF(O212="Plus",$K212,IF(O212="Basis",$K212-SUM(P$8:P211),IF(O212="Breedte",$K212-SUM(P$8:P211),IF(O211="Breedte",1-SUM(P$8:P211)," "))))</f>
        <v xml:space="preserve"> </v>
      </c>
      <c r="Q212" s="57" t="str">
        <f t="shared" si="72"/>
        <v/>
      </c>
      <c r="R212" s="57"/>
      <c r="S212" s="12">
        <f t="shared" si="81"/>
        <v>96</v>
      </c>
      <c r="T212" s="18">
        <f t="shared" si="73"/>
        <v>0</v>
      </c>
      <c r="U212" s="12">
        <f>IF(C$4=0,0,IF(SUM(U$7:U211)=2,0,IF(Y212=U$6,IF(Y212=Y213,IF((Y211-Y212)&lt;=(Y214-Y213),2,0),IF(Y212=Y211,IF((Y210-Y211)&gt;(Y213-Y212),2,0),2)),0)))</f>
        <v>0</v>
      </c>
      <c r="V212" s="12">
        <f>IF(C$4=0,0,IF(SUM(V$7:V211)=1,0,IF(Z212=V$6,IF(Z212=Z213,IF((Z211-Z212)&lt;=(Z214-Z213),1,0),IF(Z212=Z211,IF((Z210-Z211)&gt;(Z213-Z212),1,0),1)),0)))</f>
        <v>0</v>
      </c>
      <c r="W212" s="12">
        <f>IF(C$4=0,0,IF(SUM(W$7:W211)=2,0,IF(AA212=W$6,IF(AA212=AA213,IF((AA211-AA212)&lt;=(AA214-AA213),2,0),IF(AA212=AA211,IF((AA210-AA211)&gt;(AA213-AA212),2,0),2)),0)))</f>
        <v>0</v>
      </c>
      <c r="X212" s="12">
        <f>IF(C$4=0,0,IF(SUM(X$7:X211)=2,0,IF(AB212=X$6,IF(AB212=AB213,IF((AB211-AB212)&lt;=(AB214-AB213),2,0),IF(AB212=AB211,IF((AB210-AB211)&gt;(AB213-AB212),2,0),2)),0)))</f>
        <v>0</v>
      </c>
      <c r="Y212" s="12">
        <f t="shared" si="74"/>
        <v>1</v>
      </c>
      <c r="Z212" s="12">
        <f t="shared" si="75"/>
        <v>1</v>
      </c>
      <c r="AA212" s="12">
        <f t="shared" si="76"/>
        <v>1</v>
      </c>
      <c r="AB212" s="12">
        <f t="shared" si="77"/>
        <v>1</v>
      </c>
      <c r="AD212" s="12">
        <f t="shared" si="82"/>
        <v>96</v>
      </c>
      <c r="AE212" s="18">
        <f t="shared" si="78"/>
        <v>0</v>
      </c>
      <c r="AF212" s="12">
        <f>IF(S$4=0,0,IF(SUM(AF$7:AF211)=2,0,IF(AJ212=AF$6,IF(AJ212=AJ213,IF((AJ211-AJ212)&lt;=(AJ214-AJ213),2,0),IF(AJ212=AJ211,IF((AJ210-AJ211)&gt;(AJ213-AJ212),2,0),2)),0)))</f>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9"/>
        <v>1</v>
      </c>
      <c r="AK212" s="12">
        <f t="shared" si="83"/>
        <v>1</v>
      </c>
      <c r="AL212" s="12">
        <f t="shared" si="84"/>
        <v>1</v>
      </c>
      <c r="AM212" s="12">
        <f t="shared" si="85"/>
        <v>1</v>
      </c>
    </row>
    <row r="213" spans="1:39" ht="12" customHeight="1" x14ac:dyDescent="0.15">
      <c r="A213" s="5">
        <f t="shared" si="66"/>
        <v>0</v>
      </c>
      <c r="B213" s="5">
        <f t="shared" si="67"/>
        <v>0</v>
      </c>
      <c r="C213" s="14">
        <f t="shared" si="80"/>
        <v>95</v>
      </c>
      <c r="F213" s="150">
        <f>VLOOKUP(C213,Blad1!$A:$H,8,0)</f>
        <v>121</v>
      </c>
      <c r="G213" s="67" t="str">
        <f t="shared" si="68"/>
        <v/>
      </c>
      <c r="H213" s="4" t="str">
        <f>IF(G213="I",$K213,IF(G213="II",$K213-SUM(H$8:H212),IF(G213="III",$K213-SUM(H$8:H212),IF(G213="IV",$K213-SUM(H$8:H212),IF(G213="V",1-SUM(H$8:H212)," ")))))</f>
        <v xml:space="preserve"> </v>
      </c>
      <c r="I213" s="68" t="str">
        <f t="shared" si="69"/>
        <v/>
      </c>
      <c r="J213" s="43" t="str">
        <f>IF(I213="A",$K213,IF(I213="B",$K213-SUM(J$8:J212),IF(I213="C",$K213-SUM(J$8:J212),IF(I213="D",$K213-SUM(J$8:J212),IF(I213="E",1-SUM(J$8:J212)," ")))))</f>
        <v xml:space="preserve"> </v>
      </c>
      <c r="K213" s="1">
        <f>IF(C$4=0,0,(SUM(D$8:D213)/C$4))</f>
        <v>0</v>
      </c>
      <c r="L213" s="9" t="str">
        <f t="shared" si="70"/>
        <v xml:space="preserve"> </v>
      </c>
      <c r="N213" s="1" t="str">
        <f t="shared" si="71"/>
        <v xml:space="preserve"> </v>
      </c>
      <c r="P213" s="3" t="str">
        <f>IF(O213="Plus",$K213,IF(O213="Basis",$K213-SUM(P$8:P212),IF(O213="Breedte",$K213-SUM(P$8:P212),IF(O212="Breedte",1-SUM(P$8:P212)," "))))</f>
        <v xml:space="preserve"> </v>
      </c>
      <c r="Q213" s="57" t="str">
        <f t="shared" si="72"/>
        <v/>
      </c>
      <c r="R213" s="57"/>
      <c r="S213" s="12">
        <f t="shared" si="81"/>
        <v>95</v>
      </c>
      <c r="T213" s="18">
        <f t="shared" si="73"/>
        <v>0</v>
      </c>
      <c r="U213" s="12">
        <f>IF(C$4=0,0,IF(SUM(U$7:U212)=2,0,IF(Y213=U$6,IF(Y213=Y214,IF((Y212-Y213)&lt;=(Y215-Y214),2,0),IF(Y213=Y212,IF((Y211-Y212)&gt;(Y214-Y213),2,0),2)),0)))</f>
        <v>0</v>
      </c>
      <c r="V213" s="12">
        <f>IF(C$4=0,0,IF(SUM(V$7:V212)=1,0,IF(Z213=V$6,IF(Z213=Z214,IF((Z212-Z213)&lt;=(Z215-Z214),1,0),IF(Z213=Z212,IF((Z211-Z212)&gt;(Z214-Z213),1,0),1)),0)))</f>
        <v>0</v>
      </c>
      <c r="W213" s="12">
        <f>IF(C$4=0,0,IF(SUM(W$7:W212)=2,0,IF(AA213=W$6,IF(AA213=AA214,IF((AA212-AA213)&lt;=(AA215-AA214),2,0),IF(AA213=AA212,IF((AA211-AA212)&gt;(AA214-AA213),2,0),2)),0)))</f>
        <v>0</v>
      </c>
      <c r="X213" s="12">
        <f>IF(C$4=0,0,IF(SUM(X$7:X212)=2,0,IF(AB213=X$6,IF(AB213=AB214,IF((AB212-AB213)&lt;=(AB215-AB214),2,0),IF(AB213=AB212,IF((AB211-AB212)&gt;(AB214-AB213),2,0),2)),0)))</f>
        <v>0</v>
      </c>
      <c r="Y213" s="12">
        <f t="shared" si="74"/>
        <v>1</v>
      </c>
      <c r="Z213" s="12">
        <f t="shared" si="75"/>
        <v>1</v>
      </c>
      <c r="AA213" s="12">
        <f t="shared" si="76"/>
        <v>1</v>
      </c>
      <c r="AB213" s="12">
        <f t="shared" si="77"/>
        <v>1</v>
      </c>
      <c r="AD213" s="12">
        <f t="shared" si="82"/>
        <v>95</v>
      </c>
      <c r="AE213" s="18">
        <f t="shared" si="78"/>
        <v>0</v>
      </c>
      <c r="AF213" s="12">
        <f>IF(S$4=0,0,IF(SUM(AF$7:AF212)=2,0,IF(AJ213=AF$6,IF(AJ213=AJ214,IF((AJ212-AJ213)&lt;=(AJ215-AJ214),2,0),IF(AJ213=AJ212,IF((AJ211-AJ212)&gt;(AJ214-AJ213),2,0),2)),0)))</f>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9"/>
        <v>1</v>
      </c>
      <c r="AK213" s="12">
        <f t="shared" si="83"/>
        <v>1</v>
      </c>
      <c r="AL213" s="12">
        <f t="shared" si="84"/>
        <v>1</v>
      </c>
      <c r="AM213" s="12">
        <f t="shared" si="85"/>
        <v>1</v>
      </c>
    </row>
    <row r="214" spans="1:39" ht="12" customHeight="1" x14ac:dyDescent="0.15">
      <c r="A214" s="5">
        <f t="shared" si="66"/>
        <v>0</v>
      </c>
      <c r="B214" s="5">
        <f t="shared" si="67"/>
        <v>0</v>
      </c>
      <c r="C214" s="14">
        <f t="shared" si="80"/>
        <v>94</v>
      </c>
      <c r="F214" s="150">
        <f>VLOOKUP(C214,Blad1!$A:$H,8,0)</f>
        <v>120</v>
      </c>
      <c r="G214" s="67" t="str">
        <f t="shared" si="68"/>
        <v/>
      </c>
      <c r="H214" s="4" t="str">
        <f>IF(G214="I",$K214,IF(G214="II",$K214-SUM(H$8:H213),IF(G214="III",$K214-SUM(H$8:H213),IF(G214="IV",$K214-SUM(H$8:H213),IF(G214="V",1-SUM(H$8:H213)," ")))))</f>
        <v xml:space="preserve"> </v>
      </c>
      <c r="I214" s="68" t="str">
        <f t="shared" si="69"/>
        <v/>
      </c>
      <c r="J214" s="43" t="str">
        <f>IF(I214="A",$K214,IF(I214="B",$K214-SUM(J$8:J213),IF(I214="C",$K214-SUM(J$8:J213),IF(I214="D",$K214-SUM(J$8:J213),IF(I214="E",1-SUM(J$8:J213)," ")))))</f>
        <v xml:space="preserve"> </v>
      </c>
      <c r="K214" s="1">
        <f>IF(C$4=0,0,(SUM(D$8:D214)/C$4))</f>
        <v>0</v>
      </c>
      <c r="L214" s="9" t="str">
        <f t="shared" si="70"/>
        <v xml:space="preserve"> </v>
      </c>
      <c r="N214" s="1" t="str">
        <f t="shared" si="71"/>
        <v xml:space="preserve"> </v>
      </c>
      <c r="P214" s="3" t="str">
        <f>IF(O214="Plus",$K214,IF(O214="Basis",$K214-SUM(P$8:P213),IF(O214="Breedte",$K214-SUM(P$8:P213),IF(O213="Breedte",1-SUM(P$8:P213)," "))))</f>
        <v xml:space="preserve"> </v>
      </c>
      <c r="Q214" s="57" t="str">
        <f t="shared" si="72"/>
        <v/>
      </c>
      <c r="R214" s="57"/>
      <c r="S214" s="12">
        <f t="shared" si="81"/>
        <v>94</v>
      </c>
      <c r="T214" s="18">
        <f t="shared" si="73"/>
        <v>0</v>
      </c>
      <c r="U214" s="12">
        <f>IF(C$4=0,0,IF(SUM(U$7:U213)=2,0,IF(Y214=U$6,IF(Y214=Y215,IF((Y213-Y214)&lt;=(Y216-Y215),2,0),IF(Y214=Y213,IF((Y212-Y213)&gt;(Y215-Y214),2,0),2)),0)))</f>
        <v>0</v>
      </c>
      <c r="V214" s="12">
        <f>IF(C$4=0,0,IF(SUM(V$7:V213)=1,0,IF(Z214=V$6,IF(Z214=Z215,IF((Z213-Z214)&lt;=(Z216-Z215),1,0),IF(Z214=Z213,IF((Z212-Z213)&gt;(Z215-Z214),1,0),1)),0)))</f>
        <v>0</v>
      </c>
      <c r="W214" s="12">
        <f>IF(C$4=0,0,IF(SUM(W$7:W213)=2,0,IF(AA214=W$6,IF(AA214=AA215,IF((AA213-AA214)&lt;=(AA216-AA215),2,0),IF(AA214=AA213,IF((AA212-AA213)&gt;(AA215-AA214),2,0),2)),0)))</f>
        <v>0</v>
      </c>
      <c r="X214" s="12">
        <f>IF(C$4=0,0,IF(SUM(X$7:X213)=2,0,IF(AB214=X$6,IF(AB214=AB215,IF((AB213-AB214)&lt;=(AB216-AB215),2,0),IF(AB214=AB213,IF((AB212-AB213)&gt;(AB215-AB214),2,0),2)),0)))</f>
        <v>0</v>
      </c>
      <c r="Y214" s="12">
        <f t="shared" si="74"/>
        <v>1</v>
      </c>
      <c r="Z214" s="12">
        <f t="shared" si="75"/>
        <v>1</v>
      </c>
      <c r="AA214" s="12">
        <f t="shared" si="76"/>
        <v>1</v>
      </c>
      <c r="AB214" s="12">
        <f t="shared" si="77"/>
        <v>1</v>
      </c>
      <c r="AD214" s="12">
        <f t="shared" si="82"/>
        <v>94</v>
      </c>
      <c r="AE214" s="18">
        <f t="shared" si="78"/>
        <v>0</v>
      </c>
      <c r="AF214" s="12">
        <f>IF(S$4=0,0,IF(SUM(AF$7:AF213)=2,0,IF(AJ214=AF$6,IF(AJ214=AJ215,IF((AJ213-AJ214)&lt;=(AJ216-AJ215),2,0),IF(AJ214=AJ213,IF((AJ212-AJ213)&gt;(AJ215-AJ214),2,0),2)),0)))</f>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9"/>
        <v>1</v>
      </c>
      <c r="AK214" s="12">
        <f t="shared" si="83"/>
        <v>1</v>
      </c>
      <c r="AL214" s="12">
        <f t="shared" si="84"/>
        <v>1</v>
      </c>
      <c r="AM214" s="12">
        <f t="shared" si="85"/>
        <v>1</v>
      </c>
    </row>
    <row r="215" spans="1:39" ht="12" customHeight="1" x14ac:dyDescent="0.15">
      <c r="A215" s="5">
        <f t="shared" si="66"/>
        <v>0</v>
      </c>
      <c r="B215" s="5">
        <f t="shared" si="67"/>
        <v>0</v>
      </c>
      <c r="C215" s="14">
        <f t="shared" si="80"/>
        <v>93</v>
      </c>
      <c r="F215" s="150">
        <f>VLOOKUP(C215,Blad1!$A:$H,8,0)</f>
        <v>120</v>
      </c>
      <c r="G215" s="67" t="str">
        <f t="shared" si="68"/>
        <v/>
      </c>
      <c r="H215" s="4" t="str">
        <f>IF(G215="I",$K215,IF(G215="II",$K215-SUM(H$8:H214),IF(G215="III",$K215-SUM(H$8:H214),IF(G215="IV",$K215-SUM(H$8:H214),IF(G215="V",1-SUM(H$8:H214)," ")))))</f>
        <v xml:space="preserve"> </v>
      </c>
      <c r="I215" s="68" t="str">
        <f t="shared" si="69"/>
        <v/>
      </c>
      <c r="J215" s="43" t="str">
        <f>IF(I215="A",$K215,IF(I215="B",$K215-SUM(J$8:J214),IF(I215="C",$K215-SUM(J$8:J214),IF(I215="D",$K215-SUM(J$8:J214),IF(I215="E",1-SUM(J$8:J214)," ")))))</f>
        <v xml:space="preserve"> </v>
      </c>
      <c r="K215" s="1">
        <f>IF(C$4=0,0,(SUM(D$8:D215)/C$4))</f>
        <v>0</v>
      </c>
      <c r="L215" s="9" t="str">
        <f t="shared" si="70"/>
        <v xml:space="preserve"> </v>
      </c>
      <c r="N215" s="1" t="str">
        <f t="shared" si="71"/>
        <v xml:space="preserve"> </v>
      </c>
      <c r="P215" s="3" t="str">
        <f>IF(O215="Plus",$K215,IF(O215="Basis",$K215-SUM(P$8:P214),IF(O215="Breedte",$K215-SUM(P$8:P214),IF(O214="Breedte",1-SUM(P$8:P214)," "))))</f>
        <v xml:space="preserve"> </v>
      </c>
      <c r="Q215" s="57" t="str">
        <f t="shared" si="72"/>
        <v/>
      </c>
      <c r="R215" s="57"/>
      <c r="S215" s="12">
        <f t="shared" si="81"/>
        <v>93</v>
      </c>
      <c r="T215" s="18">
        <f t="shared" si="73"/>
        <v>0</v>
      </c>
      <c r="U215" s="12">
        <f>IF(C$4=0,0,IF(SUM(U$7:U214)=2,0,IF(Y215=U$6,IF(Y215=Y216,IF((Y214-Y215)&lt;=(Y217-Y216),2,0),IF(Y215=Y214,IF((Y213-Y214)&gt;(Y216-Y215),2,0),2)),0)))</f>
        <v>0</v>
      </c>
      <c r="V215" s="12">
        <f>IF(C$4=0,0,IF(SUM(V$7:V214)=1,0,IF(Z215=V$6,IF(Z215=Z216,IF((Z214-Z215)&lt;=(Z217-Z216),1,0),IF(Z215=Z214,IF((Z213-Z214)&gt;(Z216-Z215),1,0),1)),0)))</f>
        <v>0</v>
      </c>
      <c r="W215" s="12">
        <f>IF(C$4=0,0,IF(SUM(W$7:W214)=2,0,IF(AA215=W$6,IF(AA215=AA216,IF((AA214-AA215)&lt;=(AA217-AA216),2,0),IF(AA215=AA214,IF((AA213-AA214)&gt;(AA216-AA215),2,0),2)),0)))</f>
        <v>0</v>
      </c>
      <c r="X215" s="12">
        <f>IF(C$4=0,0,IF(SUM(X$7:X214)=2,0,IF(AB215=X$6,IF(AB215=AB216,IF((AB214-AB215)&lt;=(AB217-AB216),2,0),IF(AB215=AB214,IF((AB213-AB214)&gt;(AB216-AB215),2,0),2)),0)))</f>
        <v>0</v>
      </c>
      <c r="Y215" s="12">
        <f t="shared" si="74"/>
        <v>1</v>
      </c>
      <c r="Z215" s="12">
        <f t="shared" si="75"/>
        <v>1</v>
      </c>
      <c r="AA215" s="12">
        <f t="shared" si="76"/>
        <v>1</v>
      </c>
      <c r="AB215" s="12">
        <f t="shared" si="77"/>
        <v>1</v>
      </c>
      <c r="AD215" s="12">
        <f t="shared" si="82"/>
        <v>93</v>
      </c>
      <c r="AE215" s="18">
        <f t="shared" si="78"/>
        <v>0</v>
      </c>
      <c r="AF215" s="12">
        <f>IF(S$4=0,0,IF(SUM(AF$7:AF214)=2,0,IF(AJ215=AF$6,IF(AJ215=AJ216,IF((AJ214-AJ215)&lt;=(AJ217-AJ216),2,0),IF(AJ215=AJ214,IF((AJ213-AJ214)&gt;(AJ216-AJ215),2,0),2)),0)))</f>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9"/>
        <v>1</v>
      </c>
      <c r="AK215" s="12">
        <f t="shared" si="83"/>
        <v>1</v>
      </c>
      <c r="AL215" s="12">
        <f t="shared" si="84"/>
        <v>1</v>
      </c>
      <c r="AM215" s="12">
        <f t="shared" si="85"/>
        <v>1</v>
      </c>
    </row>
    <row r="216" spans="1:39" ht="12" customHeight="1" x14ac:dyDescent="0.15">
      <c r="A216" s="5">
        <f t="shared" si="66"/>
        <v>0</v>
      </c>
      <c r="B216" s="5">
        <f t="shared" si="67"/>
        <v>0</v>
      </c>
      <c r="C216" s="14">
        <f t="shared" si="80"/>
        <v>92</v>
      </c>
      <c r="F216" s="150">
        <f>VLOOKUP(C216,Blad1!$A:$H,8,0)</f>
        <v>119</v>
      </c>
      <c r="G216" s="67" t="str">
        <f t="shared" si="68"/>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K216" s="1">
        <f>IF(C$4=0,0,(SUM(D$8:D216)/C$4))</f>
        <v>0</v>
      </c>
      <c r="L216" s="9" t="str">
        <f t="shared" si="70"/>
        <v xml:space="preserve"> </v>
      </c>
      <c r="N216" s="1" t="str">
        <f t="shared" si="71"/>
        <v xml:space="preserve"> </v>
      </c>
      <c r="P216" s="3" t="str">
        <f>IF(O216="Plus",$K216,IF(O216="Basis",$K216-SUM(P$8:P215),IF(O216="Breedte",$K216-SUM(P$8:P215),IF(O215="Breedte",1-SUM(P$8:P215)," "))))</f>
        <v xml:space="preserve"> </v>
      </c>
      <c r="Q216" s="57" t="str">
        <f t="shared" si="72"/>
        <v/>
      </c>
      <c r="R216" s="57"/>
      <c r="S216" s="12">
        <f t="shared" si="81"/>
        <v>92</v>
      </c>
      <c r="T216" s="18">
        <f t="shared" si="73"/>
        <v>0</v>
      </c>
      <c r="U216" s="12">
        <f>IF(C$4=0,0,IF(SUM(U$7:U215)=2,0,IF(Y216=U$6,IF(Y216=Y217,IF((Y215-Y216)&lt;=(Y218-Y217),2,0),IF(Y216=Y215,IF((Y214-Y215)&gt;(Y217-Y216),2,0),2)),0)))</f>
        <v>0</v>
      </c>
      <c r="V216" s="12">
        <f>IF(C$4=0,0,IF(SUM(V$7:V215)=1,0,IF(Z216=V$6,IF(Z216=Z217,IF((Z215-Z216)&lt;=(Z218-Z217),1,0),IF(Z216=Z215,IF((Z214-Z215)&gt;(Z217-Z216),1,0),1)),0)))</f>
        <v>0</v>
      </c>
      <c r="W216" s="12">
        <f>IF(C$4=0,0,IF(SUM(W$7:W215)=2,0,IF(AA216=W$6,IF(AA216=AA217,IF((AA215-AA216)&lt;=(AA218-AA217),2,0),IF(AA216=AA215,IF((AA214-AA215)&gt;(AA217-AA216),2,0),2)),0)))</f>
        <v>0</v>
      </c>
      <c r="X216" s="12">
        <f>IF(C$4=0,0,IF(SUM(X$7:X215)=2,0,IF(AB216=X$6,IF(AB216=AB217,IF((AB215-AB216)&lt;=(AB218-AB217),2,0),IF(AB216=AB215,IF((AB214-AB215)&gt;(AB217-AB216),2,0),2)),0)))</f>
        <v>0</v>
      </c>
      <c r="Y216" s="12">
        <f t="shared" si="74"/>
        <v>1</v>
      </c>
      <c r="Z216" s="12">
        <f t="shared" si="75"/>
        <v>1</v>
      </c>
      <c r="AA216" s="12">
        <f t="shared" si="76"/>
        <v>1</v>
      </c>
      <c r="AB216" s="12">
        <f t="shared" si="77"/>
        <v>1</v>
      </c>
      <c r="AD216" s="12">
        <f t="shared" si="82"/>
        <v>92</v>
      </c>
      <c r="AE216" s="18">
        <f t="shared" si="78"/>
        <v>0</v>
      </c>
      <c r="AF216" s="12">
        <f>IF(S$4=0,0,IF(SUM(AF$7:AF215)=2,0,IF(AJ216=AF$6,IF(AJ216=AJ217,IF((AJ215-AJ216)&lt;=(AJ218-AJ217),2,0),IF(AJ216=AJ215,IF((AJ214-AJ215)&gt;(AJ217-AJ216),2,0),2)),0)))</f>
        <v>0</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9"/>
        <v>1</v>
      </c>
      <c r="AK216" s="12">
        <f t="shared" si="83"/>
        <v>1</v>
      </c>
      <c r="AL216" s="12">
        <f t="shared" si="84"/>
        <v>1</v>
      </c>
      <c r="AM216" s="12">
        <f t="shared" si="85"/>
        <v>1</v>
      </c>
    </row>
    <row r="217" spans="1:39" ht="12" customHeight="1" x14ac:dyDescent="0.15">
      <c r="A217" s="5">
        <f t="shared" si="66"/>
        <v>0</v>
      </c>
      <c r="B217" s="5">
        <f t="shared" si="67"/>
        <v>0</v>
      </c>
      <c r="C217" s="14">
        <f t="shared" si="80"/>
        <v>91</v>
      </c>
      <c r="F217" s="150">
        <f>VLOOKUP(C217,Blad1!$A:$H,8,0)</f>
        <v>119</v>
      </c>
      <c r="G217" s="67" t="str">
        <f t="shared" si="68"/>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K217" s="1">
        <f>IF(C$4=0,0,(SUM(D$8:D217)/C$4))</f>
        <v>0</v>
      </c>
      <c r="L217" s="9" t="str">
        <f t="shared" si="70"/>
        <v xml:space="preserve"> </v>
      </c>
      <c r="N217" s="1" t="str">
        <f t="shared" si="71"/>
        <v xml:space="preserve"> </v>
      </c>
      <c r="P217" s="3" t="str">
        <f>IF(O217="Plus",$K217,IF(O217="Basis",$K217-SUM(P$8:P216),IF(O217="Breedte",$K217-SUM(P$8:P216),IF(O216="Breedte",1-SUM(P$8:P216)," "))))</f>
        <v xml:space="preserve"> </v>
      </c>
      <c r="Q217" s="57" t="str">
        <f t="shared" si="72"/>
        <v/>
      </c>
      <c r="R217" s="57"/>
      <c r="S217" s="12">
        <f t="shared" si="81"/>
        <v>91</v>
      </c>
      <c r="T217" s="18">
        <f t="shared" si="73"/>
        <v>0</v>
      </c>
      <c r="U217" s="12">
        <f>IF(C$4=0,0,IF(SUM(U$7:U216)=2,0,IF(Y217=U$6,IF(Y217=Y218,IF((Y216-Y217)&lt;=(Y219-Y218),2,0),IF(Y217=Y216,IF((Y215-Y216)&gt;(Y218-Y217),2,0),2)),0)))</f>
        <v>0</v>
      </c>
      <c r="V217" s="12">
        <f>IF(C$4=0,0,IF(SUM(V$7:V216)=1,0,IF(Z217=V$6,IF(Z217=Z218,IF((Z216-Z217)&lt;=(Z219-Z218),1,0),IF(Z217=Z216,IF((Z215-Z216)&gt;(Z218-Z217),1,0),1)),0)))</f>
        <v>0</v>
      </c>
      <c r="W217" s="12">
        <f>IF(C$4=0,0,IF(SUM(W$7:W216)=2,0,IF(AA217=W$6,IF(AA217=AA218,IF((AA216-AA217)&lt;=(AA219-AA218),2,0),IF(AA217=AA216,IF((AA215-AA216)&gt;(AA218-AA217),2,0),2)),0)))</f>
        <v>0</v>
      </c>
      <c r="X217" s="12">
        <f>IF(C$4=0,0,IF(SUM(X$7:X216)=2,0,IF(AB217=X$6,IF(AB217=AB218,IF((AB216-AB217)&lt;=(AB219-AB218),2,0),IF(AB217=AB216,IF((AB215-AB216)&gt;(AB218-AB217),2,0),2)),0)))</f>
        <v>0</v>
      </c>
      <c r="Y217" s="12">
        <f t="shared" si="74"/>
        <v>1</v>
      </c>
      <c r="Z217" s="12">
        <f t="shared" si="75"/>
        <v>1</v>
      </c>
      <c r="AA217" s="12">
        <f t="shared" si="76"/>
        <v>1</v>
      </c>
      <c r="AB217" s="12">
        <f t="shared" si="77"/>
        <v>1</v>
      </c>
      <c r="AD217" s="12">
        <f t="shared" si="82"/>
        <v>91</v>
      </c>
      <c r="AE217" s="18">
        <f t="shared" si="78"/>
        <v>0</v>
      </c>
      <c r="AF217" s="12">
        <f>IF(S$4=0,0,IF(SUM(AF$7:AF216)=2,0,IF(AJ217=AF$6,IF(AJ217=AJ218,IF((AJ216-AJ217)&lt;=(AJ219-AJ218),2,0),IF(AJ217=AJ216,IF((AJ215-AJ216)&gt;(AJ218-AJ217),2,0),2)),0)))</f>
        <v>0</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9"/>
        <v>1</v>
      </c>
      <c r="AK217" s="12">
        <f t="shared" si="83"/>
        <v>1</v>
      </c>
      <c r="AL217" s="12">
        <f t="shared" si="84"/>
        <v>1</v>
      </c>
      <c r="AM217" s="12">
        <f t="shared" si="85"/>
        <v>1</v>
      </c>
    </row>
    <row r="218" spans="1:39" ht="12" customHeight="1" x14ac:dyDescent="0.15">
      <c r="A218" s="5">
        <f t="shared" si="66"/>
        <v>0</v>
      </c>
      <c r="B218" s="5">
        <f t="shared" si="67"/>
        <v>0</v>
      </c>
      <c r="C218" s="14">
        <f t="shared" si="80"/>
        <v>90</v>
      </c>
      <c r="F218" s="150">
        <f>VLOOKUP(C218,Blad1!$A:$H,8,0)</f>
        <v>118</v>
      </c>
      <c r="G218" s="67" t="str">
        <f t="shared" si="68"/>
        <v/>
      </c>
      <c r="H218" s="4" t="str">
        <f>IF(G218="I",$K218,IF(G218="II",$K218-SUM(H$8:H217),IF(G218="III",$K218-SUM(H$8:H217),IF(G218="IV",$K218-SUM(H$8:H217),IF(G218="V",1-SUM(H$8:H217)," ")))))</f>
        <v xml:space="preserve"> </v>
      </c>
      <c r="I218" s="54"/>
      <c r="K218" s="1">
        <f>IF(C$4=0,0,(SUM(D$8:D218)/C$4))</f>
        <v>0</v>
      </c>
      <c r="L218" s="9" t="str">
        <f t="shared" si="70"/>
        <v xml:space="preserve"> </v>
      </c>
      <c r="N218" s="1" t="str">
        <f t="shared" si="71"/>
        <v xml:space="preserve"> </v>
      </c>
      <c r="P218" s="3" t="str">
        <f>IF(O218="Plus",$K218,IF(O218="Basis",$K218-SUM(P$8:P217),IF(O218="Breedte",$K218-SUM(P$8:P217),IF(O217="Breedte",1-SUM(P$8:P217)," "))))</f>
        <v xml:space="preserve"> </v>
      </c>
      <c r="Q218" s="57" t="str">
        <f t="shared" si="72"/>
        <v/>
      </c>
      <c r="R218" s="57"/>
      <c r="S218" s="12">
        <f t="shared" si="81"/>
        <v>90</v>
      </c>
      <c r="T218" s="18">
        <f t="shared" si="73"/>
        <v>0</v>
      </c>
      <c r="U218" s="12">
        <f>IF(C$4=0,0,IF(SUM(U$7:U217)=2,0,IF(Y218=U$6,IF(Y218=Y219,IF((Y217-Y218)&lt;=(Y220-Y219),2,0),IF(Y218=Y217,IF((Y216-Y217)&gt;(Y219-Y218),2,0),2)),0)))</f>
        <v>0</v>
      </c>
      <c r="V218" s="12">
        <f>IF(C$4=0,0,IF(SUM(V$7:V217)=1,0,IF(Z218=V$6,IF(Z218=Z219,IF((Z217-Z218)&lt;=(Z220-Z219),1,0),IF(Z218=Z217,IF((Z216-Z217)&gt;(Z219-Z218),1,0),1)),0)))</f>
        <v>0</v>
      </c>
      <c r="W218" s="12">
        <f>IF(C$4=0,0,IF(SUM(W$7:W217)=2,0,IF(AA218=W$6,IF(AA218=AA219,IF((AA217-AA218)&lt;=(AA220-AA219),2,0),IF(AA218=AA217,IF((AA216-AA217)&gt;(AA219-AA218),2,0),2)),0)))</f>
        <v>0</v>
      </c>
      <c r="X218" s="12">
        <f>IF(C$4=0,0,IF(SUM(X$7:X217)=2,0,IF(AB218=X$6,IF(AB218=AB219,IF((AB217-AB218)&lt;=(AB220-AB219),2,0),IF(AB218=AB217,IF((AB216-AB217)&gt;(AB219-AB218),2,0),2)),0)))</f>
        <v>0</v>
      </c>
      <c r="Y218" s="12">
        <f t="shared" si="74"/>
        <v>1</v>
      </c>
      <c r="Z218" s="12">
        <f t="shared" si="75"/>
        <v>1</v>
      </c>
      <c r="AA218" s="12">
        <f t="shared" si="76"/>
        <v>1</v>
      </c>
      <c r="AB218" s="12">
        <f t="shared" si="77"/>
        <v>1</v>
      </c>
      <c r="AD218" s="12">
        <f t="shared" si="82"/>
        <v>90</v>
      </c>
      <c r="AE218" s="18">
        <f t="shared" si="78"/>
        <v>0</v>
      </c>
      <c r="AF218" s="12">
        <f>IF(S$4=0,0,IF(SUM(AF$7:AF217)=2,0,IF(AJ218=AF$6,IF(AJ218=AJ219,IF((AJ217-AJ218)&lt;=(AJ220-AJ219),2,0),IF(AJ218=AJ217,IF((AJ216-AJ217)&gt;(AJ219-AJ218),2,0),2)),0)))</f>
        <v>0</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9"/>
        <v>1</v>
      </c>
      <c r="AK218" s="12">
        <f t="shared" si="83"/>
        <v>1</v>
      </c>
      <c r="AL218" s="12">
        <f t="shared" si="84"/>
        <v>1</v>
      </c>
      <c r="AM218" s="12">
        <f t="shared" si="85"/>
        <v>1</v>
      </c>
    </row>
    <row r="219" spans="1:39" ht="12" customHeight="1" x14ac:dyDescent="0.15">
      <c r="A219" s="5">
        <f t="shared" si="66"/>
        <v>0</v>
      </c>
      <c r="B219" s="5">
        <f t="shared" si="67"/>
        <v>0</v>
      </c>
      <c r="C219" s="14">
        <f t="shared" si="80"/>
        <v>89</v>
      </c>
      <c r="F219" s="150">
        <f>VLOOKUP(C219,Blad1!$A:$H,8,0)</f>
        <v>118</v>
      </c>
      <c r="G219" s="67" t="str">
        <f t="shared" si="68"/>
        <v/>
      </c>
      <c r="H219" s="4" t="str">
        <f>IF(G219="I",$K219,IF(G219="II",$K219-SUM(H$8:H218),IF(G219="III",$K219-SUM(H$8:H218),IF(G219="IV",$K219-SUM(H$8:H218),IF(G219="V",1-SUM(H$8:H218)," ")))))</f>
        <v xml:space="preserve"> </v>
      </c>
      <c r="I219" s="54"/>
      <c r="K219" s="1">
        <f>IF(C$4=0,0,(SUM(D$8:D219)/C$4))</f>
        <v>0</v>
      </c>
      <c r="L219" s="9" t="str">
        <f t="shared" si="70"/>
        <v xml:space="preserve"> </v>
      </c>
      <c r="N219" s="1" t="str">
        <f t="shared" si="71"/>
        <v xml:space="preserve"> </v>
      </c>
      <c r="P219" s="3" t="str">
        <f>IF(O219="Plus",$K219,IF(O219="Basis",$K219-SUM(P$8:P218),IF(O219="Breedte",$K219-SUM(P$8:P218),IF(O218="Breedte",1-SUM(P$8:P218)," "))))</f>
        <v xml:space="preserve"> </v>
      </c>
      <c r="Q219" s="57" t="str">
        <f t="shared" si="72"/>
        <v/>
      </c>
      <c r="R219" s="57"/>
      <c r="S219" s="12">
        <f t="shared" si="81"/>
        <v>89</v>
      </c>
      <c r="T219" s="18">
        <f t="shared" si="73"/>
        <v>0</v>
      </c>
      <c r="U219" s="12">
        <f>IF(C$4=0,0,IF(SUM(U$7:U218)=2,0,IF(Y219=U$6,IF(Y219=Y220,IF((Y218-Y219)&lt;=(Y221-Y220),2,0),IF(Y219=Y218,IF((Y217-Y218)&gt;(Y220-Y219),2,0),2)),0)))</f>
        <v>0</v>
      </c>
      <c r="V219" s="12">
        <f>IF(C$4=0,0,IF(SUM(V$7:V218)=1,0,IF(Z219=V$6,IF(Z219=Z220,IF((Z218-Z219)&lt;=(Z221-Z220),1,0),IF(Z219=Z218,IF((Z217-Z218)&gt;(Z220-Z219),1,0),1)),0)))</f>
        <v>0</v>
      </c>
      <c r="W219" s="12">
        <f>IF(C$4=0,0,IF(SUM(W$7:W218)=2,0,IF(AA219=W$6,IF(AA219=AA220,IF((AA218-AA219)&lt;=(AA221-AA220),2,0),IF(AA219=AA218,IF((AA217-AA218)&gt;(AA220-AA219),2,0),2)),0)))</f>
        <v>0</v>
      </c>
      <c r="X219" s="12">
        <f>IF(C$4=0,0,IF(SUM(X$7:X218)=2,0,IF(AB219=X$6,IF(AB219=AB220,IF((AB218-AB219)&lt;=(AB221-AB220),2,0),IF(AB219=AB218,IF((AB217-AB218)&gt;(AB220-AB219),2,0),2)),0)))</f>
        <v>0</v>
      </c>
      <c r="Y219" s="12">
        <f t="shared" si="74"/>
        <v>1</v>
      </c>
      <c r="Z219" s="12">
        <f t="shared" si="75"/>
        <v>1</v>
      </c>
      <c r="AA219" s="12">
        <f t="shared" si="76"/>
        <v>1</v>
      </c>
      <c r="AB219" s="12">
        <f t="shared" si="77"/>
        <v>1</v>
      </c>
      <c r="AD219" s="12">
        <f t="shared" si="82"/>
        <v>89</v>
      </c>
      <c r="AE219" s="18">
        <f t="shared" si="78"/>
        <v>0</v>
      </c>
      <c r="AF219" s="12">
        <f>IF(S$4=0,0,IF(SUM(AF$7:AF218)=2,0,IF(AJ219=AF$6,IF(AJ219=AJ220,IF((AJ218-AJ219)&lt;=(AJ221-AJ220),2,0),IF(AJ219=AJ218,IF((AJ217-AJ218)&gt;(AJ220-AJ219),2,0),2)),0)))</f>
        <v>0</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9"/>
        <v>1</v>
      </c>
      <c r="AK219" s="12">
        <f t="shared" si="83"/>
        <v>1</v>
      </c>
      <c r="AL219" s="12">
        <f t="shared" si="84"/>
        <v>1</v>
      </c>
      <c r="AM219" s="12">
        <f t="shared" si="85"/>
        <v>1</v>
      </c>
    </row>
    <row r="220" spans="1:39" ht="12" customHeight="1" x14ac:dyDescent="0.15">
      <c r="A220" s="5">
        <f t="shared" si="66"/>
        <v>0</v>
      </c>
      <c r="B220" s="5">
        <f t="shared" si="67"/>
        <v>0</v>
      </c>
      <c r="C220" s="14">
        <f t="shared" si="80"/>
        <v>88</v>
      </c>
      <c r="F220" s="150">
        <f>VLOOKUP(C220,Blad1!$A:$H,8,0)</f>
        <v>117</v>
      </c>
      <c r="G220" s="67" t="str">
        <f t="shared" si="68"/>
        <v/>
      </c>
      <c r="H220" s="4" t="str">
        <f>IF(G220="I",$K220,IF(G220="II",$K220-SUM(H$8:H219),IF(G220="III",$K220-SUM(H$8:H219),IF(G220="IV",$K220-SUM(H$8:H219),IF(G220="V",1-SUM(H$8:H219)," ")))))</f>
        <v xml:space="preserve"> </v>
      </c>
      <c r="I220" s="54"/>
      <c r="K220" s="1">
        <f>IF(C$4=0,0,(SUM(D$8:D220)/C$4))</f>
        <v>0</v>
      </c>
      <c r="L220" s="9" t="str">
        <f t="shared" si="70"/>
        <v xml:space="preserve"> </v>
      </c>
      <c r="N220" s="1" t="str">
        <f t="shared" si="71"/>
        <v xml:space="preserve"> </v>
      </c>
      <c r="P220" s="3" t="str">
        <f>IF(O220="Plus",$K220,IF(O220="Basis",$K220-SUM(P$8:P219),IF(O220="Breedte",$K220-SUM(P$8:P219),IF(O219="Breedte",1-SUM(P$8:P219)," "))))</f>
        <v xml:space="preserve"> </v>
      </c>
      <c r="Q220" s="57" t="str">
        <f t="shared" si="72"/>
        <v/>
      </c>
      <c r="R220" s="57"/>
      <c r="S220" s="12">
        <f t="shared" si="81"/>
        <v>88</v>
      </c>
      <c r="T220" s="18">
        <f t="shared" si="73"/>
        <v>0</v>
      </c>
      <c r="U220" s="12">
        <f>IF(C$4=0,0,IF(SUM(U$7:U219)=2,0,IF(Y220=U$6,IF(Y220=Y221,IF((Y219-Y220)&lt;=(Y222-Y221),2,0),IF(Y220=Y219,IF((Y218-Y219)&gt;(Y221-Y220),2,0),2)),0)))</f>
        <v>0</v>
      </c>
      <c r="V220" s="12">
        <f>IF(C$4=0,0,IF(SUM(V$7:V219)=1,0,IF(Z220=V$6,IF(Z220=Z221,IF((Z219-Z220)&lt;=(Z222-Z221),1,0),IF(Z220=Z219,IF((Z218-Z219)&gt;(Z221-Z220),1,0),1)),0)))</f>
        <v>0</v>
      </c>
      <c r="W220" s="12">
        <f>IF(C$4=0,0,IF(SUM(W$7:W219)=2,0,IF(AA220=W$6,IF(AA220=AA221,IF((AA219-AA220)&lt;=(AA222-AA221),2,0),IF(AA220=AA219,IF((AA218-AA219)&gt;(AA221-AA220),2,0),2)),0)))</f>
        <v>0</v>
      </c>
      <c r="X220" s="12">
        <f>IF(C$4=0,0,IF(SUM(X$7:X219)=2,0,IF(AB220=X$6,IF(AB220=AB221,IF((AB219-AB220)&lt;=(AB222-AB221),2,0),IF(AB220=AB219,IF((AB218-AB219)&gt;(AB221-AB220),2,0),2)),0)))</f>
        <v>0</v>
      </c>
      <c r="Y220" s="12">
        <f t="shared" si="74"/>
        <v>1</v>
      </c>
      <c r="Z220" s="12">
        <f t="shared" si="75"/>
        <v>1</v>
      </c>
      <c r="AA220" s="12">
        <f t="shared" si="76"/>
        <v>1</v>
      </c>
      <c r="AB220" s="12">
        <f t="shared" si="77"/>
        <v>1</v>
      </c>
      <c r="AD220" s="12">
        <f t="shared" si="82"/>
        <v>88</v>
      </c>
      <c r="AE220" s="18">
        <f t="shared" si="78"/>
        <v>0</v>
      </c>
      <c r="AF220" s="12">
        <f>IF(S$4=0,0,IF(SUM(AF$7:AF219)=2,0,IF(AJ220=AF$6,IF(AJ220=AJ221,IF((AJ219-AJ220)&lt;=(AJ222-AJ221),2,0),IF(AJ220=AJ219,IF((AJ218-AJ219)&gt;(AJ221-AJ220),2,0),2)),0)))</f>
        <v>0</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9"/>
        <v>1</v>
      </c>
      <c r="AK220" s="12">
        <f t="shared" si="83"/>
        <v>1</v>
      </c>
      <c r="AL220" s="12">
        <f t="shared" si="84"/>
        <v>1</v>
      </c>
      <c r="AM220" s="12">
        <f t="shared" si="85"/>
        <v>1</v>
      </c>
    </row>
    <row r="221" spans="1:39" ht="12" customHeight="1" x14ac:dyDescent="0.15">
      <c r="A221" s="5">
        <f t="shared" si="66"/>
        <v>0</v>
      </c>
      <c r="B221" s="5">
        <f t="shared" si="67"/>
        <v>0</v>
      </c>
      <c r="C221" s="14">
        <f t="shared" si="80"/>
        <v>87</v>
      </c>
      <c r="F221" s="150">
        <f>VLOOKUP(C221,Blad1!$A:$H,8,0)</f>
        <v>116</v>
      </c>
      <c r="G221" s="67" t="str">
        <f t="shared" si="68"/>
        <v/>
      </c>
      <c r="H221" s="4" t="str">
        <f>IF(G221="I",$K221,IF(G221="II",$K221-SUM(H$8:H220),IF(G221="III",$K221-SUM(H$8:H220),IF(G221="IV",$K221-SUM(H$8:H220),IF(G221="V",1-SUM(H$8:H220)," ")))))</f>
        <v xml:space="preserve"> </v>
      </c>
      <c r="I221" s="54"/>
      <c r="K221" s="1">
        <f>IF(C$4=0,0,(SUM(D$8:D221)/C$4))</f>
        <v>0</v>
      </c>
      <c r="L221" s="9" t="str">
        <f t="shared" si="70"/>
        <v xml:space="preserve"> </v>
      </c>
      <c r="N221" s="1" t="str">
        <f t="shared" si="71"/>
        <v xml:space="preserve"> </v>
      </c>
      <c r="P221" s="3" t="str">
        <f>IF(O221="Plus",$K221,IF(O221="Basis",$K221-SUM(P$8:P220),IF(O221="Breedte",$K221-SUM(P$8:P220),IF(O220="Breedte",1-SUM(P$8:P220)," "))))</f>
        <v xml:space="preserve"> </v>
      </c>
      <c r="Q221" s="57" t="str">
        <f t="shared" si="72"/>
        <v/>
      </c>
      <c r="R221" s="57"/>
      <c r="S221" s="12">
        <f t="shared" si="81"/>
        <v>87</v>
      </c>
      <c r="T221" s="18">
        <f t="shared" si="73"/>
        <v>0</v>
      </c>
      <c r="U221" s="12">
        <f>IF(C$4=0,0,IF(SUM(U$7:U220)=2,0,IF(Y221=U$6,IF(Y221=Y222,IF((Y220-Y221)&lt;=(Y223-Y222),2,0),IF(Y221=Y220,IF((Y219-Y220)&gt;(Y222-Y221),2,0),2)),0)))</f>
        <v>0</v>
      </c>
      <c r="V221" s="12">
        <f>IF(C$4=0,0,IF(SUM(V$7:V220)=1,0,IF(Z221=V$6,IF(Z221=Z222,IF((Z220-Z221)&lt;=(Z223-Z222),1,0),IF(Z221=Z220,IF((Z219-Z220)&gt;(Z222-Z221),1,0),1)),0)))</f>
        <v>0</v>
      </c>
      <c r="W221" s="12">
        <f>IF(C$4=0,0,IF(SUM(W$7:W220)=2,0,IF(AA221=W$6,IF(AA221=AA222,IF((AA220-AA221)&lt;=(AA223-AA222),2,0),IF(AA221=AA220,IF((AA219-AA220)&gt;(AA222-AA221),2,0),2)),0)))</f>
        <v>0</v>
      </c>
      <c r="X221" s="12">
        <f>IF(C$4=0,0,IF(SUM(X$7:X220)=2,0,IF(AB221=X$6,IF(AB221=AB222,IF((AB220-AB221)&lt;=(AB223-AB222),2,0),IF(AB221=AB220,IF((AB219-AB220)&gt;(AB222-AB221),2,0),2)),0)))</f>
        <v>0</v>
      </c>
      <c r="Y221" s="12">
        <f t="shared" si="74"/>
        <v>1</v>
      </c>
      <c r="Z221" s="12">
        <f t="shared" si="75"/>
        <v>1</v>
      </c>
      <c r="AA221" s="12">
        <f t="shared" si="76"/>
        <v>1</v>
      </c>
      <c r="AB221" s="12">
        <f t="shared" si="77"/>
        <v>1</v>
      </c>
      <c r="AD221" s="12">
        <f t="shared" si="82"/>
        <v>87</v>
      </c>
      <c r="AE221" s="18">
        <f t="shared" si="78"/>
        <v>0</v>
      </c>
      <c r="AF221" s="12">
        <f>IF(S$4=0,0,IF(SUM(AF$7:AF220)=2,0,IF(AJ221=AF$6,IF(AJ221=AJ222,IF((AJ220-AJ221)&lt;=(AJ223-AJ222),2,0),IF(AJ221=AJ220,IF((AJ219-AJ220)&gt;(AJ222-AJ221),2,0),2)),0)))</f>
        <v>0</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9"/>
        <v>1</v>
      </c>
      <c r="AK221" s="12">
        <f t="shared" si="83"/>
        <v>1</v>
      </c>
      <c r="AL221" s="12">
        <f t="shared" si="84"/>
        <v>1</v>
      </c>
      <c r="AM221" s="12">
        <f t="shared" si="85"/>
        <v>1</v>
      </c>
    </row>
    <row r="222" spans="1:39" ht="12" customHeight="1" x14ac:dyDescent="0.15">
      <c r="A222" s="5">
        <f t="shared" si="66"/>
        <v>0</v>
      </c>
      <c r="B222" s="5">
        <f t="shared" si="67"/>
        <v>0</v>
      </c>
      <c r="C222" s="14">
        <f t="shared" si="80"/>
        <v>86</v>
      </c>
      <c r="F222" s="150">
        <f>VLOOKUP(C222,Blad1!$A:$H,8,0)</f>
        <v>116</v>
      </c>
      <c r="G222" s="67" t="str">
        <f t="shared" si="68"/>
        <v/>
      </c>
      <c r="H222" s="4" t="str">
        <f>IF(G222="I",$K222,IF(G222="II",$K222-SUM(H$8:H221),IF(G222="III",$K222-SUM(H$8:H221),IF(G222="IV",$K222-SUM(H$8:H221),IF(G222="V",1-SUM(H$8:H221)," ")))))</f>
        <v xml:space="preserve"> </v>
      </c>
      <c r="I222" s="54"/>
      <c r="K222" s="1">
        <f>IF(C$4=0,0,(SUM(D$8:D222)/C$4))</f>
        <v>0</v>
      </c>
      <c r="L222" s="9" t="str">
        <f t="shared" si="70"/>
        <v xml:space="preserve"> </v>
      </c>
      <c r="N222" s="1" t="str">
        <f t="shared" si="71"/>
        <v xml:space="preserve"> </v>
      </c>
      <c r="P222" s="3" t="str">
        <f>IF(O222="Plus",$K222,IF(O222="Basis",$K222-SUM(P$8:P221),IF(O222="Breedte",$K222-SUM(P$8:P221),IF(O221="Breedte",1-SUM(P$8:P221)," "))))</f>
        <v xml:space="preserve"> </v>
      </c>
      <c r="Q222" s="57" t="str">
        <f t="shared" si="72"/>
        <v/>
      </c>
      <c r="R222" s="57"/>
      <c r="S222" s="12">
        <f t="shared" si="81"/>
        <v>86</v>
      </c>
      <c r="T222" s="18">
        <f t="shared" si="73"/>
        <v>0</v>
      </c>
      <c r="U222" s="12">
        <f>IF(C$4=0,0,IF(SUM(U$7:U221)=2,0,IF(Y222=U$6,IF(Y222=Y223,IF((Y221-Y222)&lt;=(Y224-Y223),2,0),IF(Y222=Y221,IF((Y220-Y221)&gt;(Y223-Y222),2,0),2)),0)))</f>
        <v>0</v>
      </c>
      <c r="V222" s="12">
        <f>IF(C$4=0,0,IF(SUM(V$7:V221)=1,0,IF(Z222=V$6,IF(Z222=Z223,IF((Z221-Z222)&lt;=(Z224-Z223),1,0),IF(Z222=Z221,IF((Z220-Z221)&gt;(Z223-Z222),1,0),1)),0)))</f>
        <v>0</v>
      </c>
      <c r="W222" s="12">
        <f>IF(C$4=0,0,IF(SUM(W$7:W221)=2,0,IF(AA222=W$6,IF(AA222=AA223,IF((AA221-AA222)&lt;=(AA224-AA223),2,0),IF(AA222=AA221,IF((AA220-AA221)&gt;(AA223-AA222),2,0),2)),0)))</f>
        <v>0</v>
      </c>
      <c r="X222" s="12">
        <f>IF(C$4=0,0,IF(SUM(X$7:X221)=2,0,IF(AB222=X$6,IF(AB222=AB223,IF((AB221-AB222)&lt;=(AB224-AB223),2,0),IF(AB222=AB221,IF((AB220-AB221)&gt;(AB223-AB222),2,0),2)),0)))</f>
        <v>0</v>
      </c>
      <c r="Y222" s="12">
        <f t="shared" si="74"/>
        <v>1</v>
      </c>
      <c r="Z222" s="12">
        <f t="shared" si="75"/>
        <v>1</v>
      </c>
      <c r="AA222" s="12">
        <f t="shared" si="76"/>
        <v>1</v>
      </c>
      <c r="AB222" s="12">
        <f t="shared" si="77"/>
        <v>1</v>
      </c>
      <c r="AD222" s="12">
        <f t="shared" si="82"/>
        <v>86</v>
      </c>
      <c r="AE222" s="18">
        <f t="shared" si="78"/>
        <v>0</v>
      </c>
      <c r="AF222" s="12">
        <f>IF(S$4=0,0,IF(SUM(AF$7:AF221)=2,0,IF(AJ222=AF$6,IF(AJ222=AJ223,IF((AJ221-AJ222)&lt;=(AJ224-AJ223),2,0),IF(AJ222=AJ221,IF((AJ220-AJ221)&gt;(AJ223-AJ222),2,0),2)),0)))</f>
        <v>0</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9"/>
        <v>1</v>
      </c>
      <c r="AK222" s="12">
        <f t="shared" si="83"/>
        <v>1</v>
      </c>
      <c r="AL222" s="12">
        <f t="shared" si="84"/>
        <v>1</v>
      </c>
      <c r="AM222" s="12">
        <f t="shared" si="85"/>
        <v>1</v>
      </c>
    </row>
    <row r="223" spans="1:39" ht="12" customHeight="1" x14ac:dyDescent="0.15">
      <c r="A223" s="5">
        <f t="shared" si="66"/>
        <v>0</v>
      </c>
      <c r="B223" s="5">
        <f t="shared" si="67"/>
        <v>0</v>
      </c>
      <c r="C223" s="14">
        <f t="shared" si="80"/>
        <v>85</v>
      </c>
      <c r="F223" s="150">
        <f>VLOOKUP(C223,Blad1!$A:$H,8,0)</f>
        <v>115</v>
      </c>
      <c r="G223" s="67" t="str">
        <f t="shared" si="68"/>
        <v/>
      </c>
      <c r="H223" s="4" t="str">
        <f>IF(G223="I",$K223,IF(G223="II",$K223-SUM(H$8:H222),IF(G223="III",$K223-SUM(H$8:H222),IF(G223="IV",$K223-SUM(H$8:H222),IF(G223="V",1-SUM(H$8:H222)," ")))))</f>
        <v xml:space="preserve"> </v>
      </c>
      <c r="I223" s="54"/>
      <c r="K223" s="1">
        <f>IF(C$4=0,0,(SUM(D$8:D223)/C$4))</f>
        <v>0</v>
      </c>
      <c r="L223" s="9" t="str">
        <f t="shared" si="70"/>
        <v xml:space="preserve"> </v>
      </c>
      <c r="N223" s="1" t="str">
        <f t="shared" si="71"/>
        <v xml:space="preserve"> </v>
      </c>
      <c r="P223" s="3" t="str">
        <f>IF(O223="Plus",$K223,IF(O223="Basis",$K223-SUM(P$8:P222),IF(O223="Breedte",$K223-SUM(P$8:P222),IF(O222="Breedte",1-SUM(P$8:P222)," "))))</f>
        <v xml:space="preserve"> </v>
      </c>
      <c r="Q223" s="57" t="str">
        <f t="shared" si="72"/>
        <v/>
      </c>
      <c r="R223" s="57"/>
      <c r="S223" s="12">
        <f t="shared" si="81"/>
        <v>85</v>
      </c>
      <c r="T223" s="18">
        <f t="shared" si="73"/>
        <v>0</v>
      </c>
      <c r="U223" s="12">
        <f>IF(C$4=0,0,IF(SUM(U$7:U222)=2,0,IF(Y223=U$6,IF(Y223=Y224,IF((Y222-Y223)&lt;=(Y225-Y224),2,0),IF(Y223=Y222,IF((Y221-Y222)&gt;(Y224-Y223),2,0),2)),0)))</f>
        <v>0</v>
      </c>
      <c r="V223" s="12">
        <f>IF(C$4=0,0,IF(SUM(V$7:V222)=1,0,IF(Z223=V$6,IF(Z223=Z224,IF((Z222-Z223)&lt;=(Z225-Z224),1,0),IF(Z223=Z222,IF((Z221-Z222)&gt;(Z224-Z223),1,0),1)),0)))</f>
        <v>0</v>
      </c>
      <c r="W223" s="12">
        <f>IF(C$4=0,0,IF(SUM(W$7:W222)=2,0,IF(AA223=W$6,IF(AA223=AA224,IF((AA222-AA223)&lt;=(AA225-AA224),2,0),IF(AA223=AA222,IF((AA221-AA222)&gt;(AA224-AA223),2,0),2)),0)))</f>
        <v>0</v>
      </c>
      <c r="X223" s="12">
        <f>IF(C$4=0,0,IF(SUM(X$7:X222)=2,0,IF(AB223=X$6,IF(AB223=AB224,IF((AB222-AB223)&lt;=(AB225-AB224),2,0),IF(AB223=AB222,IF((AB221-AB222)&gt;(AB224-AB223),2,0),2)),0)))</f>
        <v>0</v>
      </c>
      <c r="Y223" s="12">
        <f t="shared" si="74"/>
        <v>1</v>
      </c>
      <c r="Z223" s="12">
        <f t="shared" si="75"/>
        <v>1</v>
      </c>
      <c r="AA223" s="12">
        <f t="shared" si="76"/>
        <v>1</v>
      </c>
      <c r="AB223" s="12">
        <f t="shared" si="77"/>
        <v>1</v>
      </c>
      <c r="AD223" s="12">
        <f t="shared" si="82"/>
        <v>85</v>
      </c>
      <c r="AE223" s="18">
        <f t="shared" si="78"/>
        <v>0</v>
      </c>
      <c r="AF223" s="12">
        <f>IF(S$4=0,0,IF(SUM(AF$7:AF222)=2,0,IF(AJ223=AF$6,IF(AJ223=AJ224,IF((AJ222-AJ223)&lt;=(AJ225-AJ224),2,0),IF(AJ223=AJ222,IF((AJ221-AJ222)&gt;(AJ224-AJ223),2,0),2)),0)))</f>
        <v>0</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9"/>
        <v>1</v>
      </c>
      <c r="AK223" s="12">
        <f t="shared" si="83"/>
        <v>1</v>
      </c>
      <c r="AL223" s="12">
        <f t="shared" si="84"/>
        <v>1</v>
      </c>
      <c r="AM223" s="12">
        <f t="shared" si="85"/>
        <v>1</v>
      </c>
    </row>
    <row r="224" spans="1:39" ht="12" customHeight="1" x14ac:dyDescent="0.15">
      <c r="A224" s="5">
        <f t="shared" si="66"/>
        <v>0</v>
      </c>
      <c r="B224" s="5">
        <f t="shared" si="67"/>
        <v>0</v>
      </c>
      <c r="C224" s="14">
        <f t="shared" si="80"/>
        <v>84</v>
      </c>
      <c r="F224" s="150">
        <f>VLOOKUP(C224,Blad1!$A:$H,8,0)</f>
        <v>115</v>
      </c>
      <c r="G224" s="67" t="str">
        <f t="shared" si="68"/>
        <v/>
      </c>
      <c r="H224" s="4" t="str">
        <f>IF(G224="I",$K224,IF(G224="II",$K224-SUM(H$8:H223),IF(G224="III",$K224-SUM(H$8:H223),IF(G224="IV",$K224-SUM(H$8:H223),IF(G224="V",1-SUM(H$8:H223)," ")))))</f>
        <v xml:space="preserve"> </v>
      </c>
      <c r="I224" s="54"/>
      <c r="K224" s="1">
        <f>IF(C$4=0,0,(SUM(D$8:D224)/C$4))</f>
        <v>0</v>
      </c>
      <c r="L224" s="9" t="str">
        <f t="shared" si="70"/>
        <v xml:space="preserve"> </v>
      </c>
      <c r="N224" s="1" t="str">
        <f t="shared" si="71"/>
        <v xml:space="preserve"> </v>
      </c>
      <c r="P224" s="3" t="str">
        <f>IF(O224="Plus",$K224,IF(O224="Basis",$K224-SUM(P$8:P223),IF(O224="Breedte",$K224-SUM(P$8:P223),IF(O223="Breedte",1-SUM(P$8:P223)," "))))</f>
        <v xml:space="preserve"> </v>
      </c>
      <c r="Q224" s="57" t="str">
        <f t="shared" si="72"/>
        <v/>
      </c>
      <c r="R224" s="57"/>
      <c r="S224" s="12">
        <f t="shared" si="81"/>
        <v>84</v>
      </c>
      <c r="T224" s="18">
        <f t="shared" si="73"/>
        <v>0</v>
      </c>
      <c r="U224" s="12">
        <f>IF(C$4=0,0,IF(SUM(U$7:U223)=2,0,IF(Y224=U$6,IF(Y224=Y225,IF((Y223-Y224)&lt;=(Y226-Y225),2,0),IF(Y224=Y223,IF((Y222-Y223)&gt;(Y225-Y224),2,0),2)),0)))</f>
        <v>0</v>
      </c>
      <c r="V224" s="12">
        <f>IF(C$4=0,0,IF(SUM(V$7:V223)=1,0,IF(Z224=V$6,IF(Z224=Z225,IF((Z223-Z224)&lt;=(Z226-Z225),1,0),IF(Z224=Z223,IF((Z222-Z223)&gt;(Z225-Z224),1,0),1)),0)))</f>
        <v>0</v>
      </c>
      <c r="W224" s="12">
        <f>IF(C$4=0,0,IF(SUM(W$7:W223)=2,0,IF(AA224=W$6,IF(AA224=AA225,IF((AA223-AA224)&lt;=(AA226-AA225),2,0),IF(AA224=AA223,IF((AA222-AA223)&gt;(AA225-AA224),2,0),2)),0)))</f>
        <v>0</v>
      </c>
      <c r="X224" s="12">
        <f>IF(C$4=0,0,IF(SUM(X$7:X223)=2,0,IF(AB224=X$6,IF(AB224=AB225,IF((AB223-AB224)&lt;=(AB226-AB225),2,0),IF(AB224=AB223,IF((AB222-AB223)&gt;(AB225-AB224),2,0),2)),0)))</f>
        <v>0</v>
      </c>
      <c r="Y224" s="12">
        <f t="shared" si="74"/>
        <v>1</v>
      </c>
      <c r="Z224" s="12">
        <f t="shared" si="75"/>
        <v>1</v>
      </c>
      <c r="AA224" s="12">
        <f t="shared" si="76"/>
        <v>1</v>
      </c>
      <c r="AB224" s="12">
        <f t="shared" si="77"/>
        <v>1</v>
      </c>
      <c r="AD224" s="12">
        <f t="shared" si="82"/>
        <v>84</v>
      </c>
      <c r="AE224" s="18">
        <f t="shared" si="78"/>
        <v>0</v>
      </c>
      <c r="AF224" s="12">
        <f>IF(S$4=0,0,IF(SUM(AF$7:AF223)=2,0,IF(AJ224=AF$6,IF(AJ224=AJ225,IF((AJ223-AJ224)&lt;=(AJ226-AJ225),2,0),IF(AJ224=AJ223,IF((AJ222-AJ223)&gt;(AJ225-AJ224),2,0),2)),0)))</f>
        <v>0</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9"/>
        <v>1</v>
      </c>
      <c r="AK224" s="12">
        <f t="shared" si="83"/>
        <v>1</v>
      </c>
      <c r="AL224" s="12">
        <f t="shared" si="84"/>
        <v>1</v>
      </c>
      <c r="AM224" s="12">
        <f t="shared" si="85"/>
        <v>1</v>
      </c>
    </row>
    <row r="225" spans="1:39" ht="12" customHeight="1" x14ac:dyDescent="0.15">
      <c r="A225" s="5">
        <f t="shared" si="66"/>
        <v>0</v>
      </c>
      <c r="B225" s="5">
        <f t="shared" si="67"/>
        <v>0</v>
      </c>
      <c r="C225" s="14">
        <f t="shared" si="80"/>
        <v>83</v>
      </c>
      <c r="F225" s="150">
        <f>VLOOKUP(C225,Blad1!$A:$H,8,0)</f>
        <v>114</v>
      </c>
      <c r="G225" s="67" t="str">
        <f t="shared" si="68"/>
        <v/>
      </c>
      <c r="H225" s="4" t="str">
        <f>IF(G225="I",$K225,IF(G225="II",$K225-SUM(H$8:H224),IF(G225="III",$K225-SUM(H$8:H224),IF(G225="IV",$K225-SUM(H$8:H224),IF(G225="V",1-SUM(H$8:H224)," ")))))</f>
        <v xml:space="preserve"> </v>
      </c>
      <c r="I225" s="54"/>
      <c r="K225" s="1">
        <f>IF(C$4=0,0,(SUM(D$8:D225)/C$4))</f>
        <v>0</v>
      </c>
      <c r="L225" s="9" t="str">
        <f t="shared" si="70"/>
        <v xml:space="preserve"> </v>
      </c>
      <c r="N225" s="1" t="str">
        <f t="shared" si="71"/>
        <v xml:space="preserve"> </v>
      </c>
      <c r="P225" s="3" t="str">
        <f>IF(O225="Plus",$K225,IF(O225="Basis",$K225-SUM(P$8:P224),IF(O225="Breedte",$K225-SUM(P$8:P224),IF(O224="Breedte",1-SUM(P$8:P224)," "))))</f>
        <v xml:space="preserve"> </v>
      </c>
      <c r="Q225" s="57" t="str">
        <f t="shared" si="72"/>
        <v/>
      </c>
      <c r="R225" s="57"/>
      <c r="S225" s="12">
        <f t="shared" si="81"/>
        <v>83</v>
      </c>
      <c r="T225" s="18">
        <f t="shared" si="73"/>
        <v>0</v>
      </c>
      <c r="U225" s="12">
        <f>IF(C$4=0,0,IF(SUM(U$7:U224)=2,0,IF(Y225=U$6,IF(Y225=Y226,IF((Y224-Y225)&lt;=(Y227-Y226),2,0),IF(Y225=Y224,IF((Y223-Y224)&gt;(Y226-Y225),2,0),2)),0)))</f>
        <v>0</v>
      </c>
      <c r="V225" s="12">
        <f>IF(C$4=0,0,IF(SUM(V$7:V224)=1,0,IF(Z225=V$6,IF(Z225=Z226,IF((Z224-Z225)&lt;=(Z227-Z226),1,0),IF(Z225=Z224,IF((Z223-Z224)&gt;(Z226-Z225),1,0),1)),0)))</f>
        <v>0</v>
      </c>
      <c r="W225" s="12">
        <f>IF(C$4=0,0,IF(SUM(W$7:W224)=2,0,IF(AA225=W$6,IF(AA225=AA226,IF((AA224-AA225)&lt;=(AA227-AA226),2,0),IF(AA225=AA224,IF((AA223-AA224)&gt;(AA226-AA225),2,0),2)),0)))</f>
        <v>0</v>
      </c>
      <c r="X225" s="12">
        <f>IF(C$4=0,0,IF(SUM(X$7:X224)=2,0,IF(AB225=X$6,IF(AB225=AB226,IF((AB224-AB225)&lt;=(AB227-AB226),2,0),IF(AB225=AB224,IF((AB223-AB224)&gt;(AB226-AB225),2,0),2)),0)))</f>
        <v>0</v>
      </c>
      <c r="Y225" s="12">
        <f t="shared" si="74"/>
        <v>1</v>
      </c>
      <c r="Z225" s="12">
        <f t="shared" si="75"/>
        <v>1</v>
      </c>
      <c r="AA225" s="12">
        <f t="shared" si="76"/>
        <v>1</v>
      </c>
      <c r="AB225" s="12">
        <f t="shared" si="77"/>
        <v>1</v>
      </c>
      <c r="AD225" s="12">
        <f t="shared" si="82"/>
        <v>83</v>
      </c>
      <c r="AE225" s="18">
        <f t="shared" si="78"/>
        <v>0</v>
      </c>
      <c r="AF225" s="12">
        <f>IF(S$4=0,0,IF(SUM(AF$7:AF224)=2,0,IF(AJ225=AF$6,IF(AJ225=AJ226,IF((AJ224-AJ225)&lt;=(AJ227-AJ226),2,0),IF(AJ225=AJ224,IF((AJ223-AJ224)&gt;(AJ226-AJ225),2,0),2)),0)))</f>
        <v>0</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9"/>
        <v>1</v>
      </c>
      <c r="AK225" s="12">
        <f t="shared" si="83"/>
        <v>1</v>
      </c>
      <c r="AL225" s="12">
        <f t="shared" si="84"/>
        <v>1</v>
      </c>
      <c r="AM225" s="12">
        <f t="shared" si="85"/>
        <v>1</v>
      </c>
    </row>
    <row r="226" spans="1:39" ht="12" customHeight="1" x14ac:dyDescent="0.15">
      <c r="A226" s="5">
        <f t="shared" si="66"/>
        <v>0</v>
      </c>
      <c r="B226" s="5">
        <f t="shared" si="67"/>
        <v>0</v>
      </c>
      <c r="C226" s="14">
        <f t="shared" si="80"/>
        <v>82</v>
      </c>
      <c r="F226" s="150">
        <f>VLOOKUP(C226,Blad1!$A:$H,8,0)</f>
        <v>113</v>
      </c>
      <c r="G226" s="67" t="str">
        <f t="shared" si="68"/>
        <v/>
      </c>
      <c r="H226" s="4" t="str">
        <f>IF(G226="I",$K226,IF(G226="II",$K226-SUM(H$8:H225),IF(G226="III",$K226-SUM(H$8:H225),IF(G226="IV",$K226-SUM(H$8:H225),IF(G226="V",1-SUM(H$8:H225)," ")))))</f>
        <v xml:space="preserve"> </v>
      </c>
      <c r="I226" s="54"/>
      <c r="K226" s="1">
        <f>IF(C$4=0,0,(SUM(D$8:D226)/C$4))</f>
        <v>0</v>
      </c>
      <c r="L226" s="9" t="str">
        <f t="shared" si="70"/>
        <v xml:space="preserve"> </v>
      </c>
      <c r="N226" s="1" t="str">
        <f t="shared" si="71"/>
        <v xml:space="preserve"> </v>
      </c>
      <c r="P226" s="3" t="str">
        <f>IF(O226="Plus",$K226,IF(O226="Basis",$K226-SUM(P$8:P225),IF(O226="Breedte",$K226-SUM(P$8:P225),IF(O225="Breedte",1-SUM(P$8:P225)," "))))</f>
        <v xml:space="preserve"> </v>
      </c>
      <c r="Q226" s="57" t="str">
        <f t="shared" si="72"/>
        <v/>
      </c>
      <c r="R226" s="57"/>
      <c r="S226" s="12">
        <f t="shared" si="81"/>
        <v>82</v>
      </c>
      <c r="T226" s="18">
        <f t="shared" si="73"/>
        <v>0</v>
      </c>
      <c r="U226" s="12">
        <f>IF(C$4=0,0,IF(SUM(U$7:U225)=2,0,IF(Y226=U$6,IF(Y226=Y227,IF((Y225-Y226)&lt;=(Y228-Y227),2,0),IF(Y226=Y225,IF((Y224-Y225)&gt;(Y227-Y226),2,0),2)),0)))</f>
        <v>0</v>
      </c>
      <c r="V226" s="12">
        <f>IF(C$4=0,0,IF(SUM(V$7:V225)=1,0,IF(Z226=V$6,IF(Z226=Z227,IF((Z225-Z226)&lt;=(Z228-Z227),1,0),IF(Z226=Z225,IF((Z224-Z225)&gt;(Z227-Z226),1,0),1)),0)))</f>
        <v>0</v>
      </c>
      <c r="W226" s="12">
        <f>IF(C$4=0,0,IF(SUM(W$7:W225)=2,0,IF(AA226=W$6,IF(AA226=AA227,IF((AA225-AA226)&lt;=(AA228-AA227),2,0),IF(AA226=AA225,IF((AA224-AA225)&gt;(AA227-AA226),2,0),2)),0)))</f>
        <v>0</v>
      </c>
      <c r="X226" s="12">
        <f>IF(C$4=0,0,IF(SUM(X$7:X225)=2,0,IF(AB226=X$6,IF(AB226=AB227,IF((AB225-AB226)&lt;=(AB228-AB227),2,0),IF(AB226=AB225,IF((AB224-AB225)&gt;(AB227-AB226),2,0),2)),0)))</f>
        <v>0</v>
      </c>
      <c r="Y226" s="12">
        <f t="shared" si="74"/>
        <v>1</v>
      </c>
      <c r="Z226" s="12">
        <f t="shared" si="75"/>
        <v>1</v>
      </c>
      <c r="AA226" s="12">
        <f t="shared" si="76"/>
        <v>1</v>
      </c>
      <c r="AB226" s="12">
        <f t="shared" si="77"/>
        <v>1</v>
      </c>
      <c r="AD226" s="12">
        <f t="shared" si="82"/>
        <v>82</v>
      </c>
      <c r="AE226" s="18">
        <f t="shared" si="78"/>
        <v>0</v>
      </c>
      <c r="AF226" s="12">
        <f>IF(S$4=0,0,IF(SUM(AF$7:AF225)=2,0,IF(AJ226=AF$6,IF(AJ226=AJ227,IF((AJ225-AJ226)&lt;=(AJ228-AJ227),2,0),IF(AJ226=AJ225,IF((AJ224-AJ225)&gt;(AJ227-AJ226),2,0),2)),0)))</f>
        <v>0</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9"/>
        <v>1</v>
      </c>
      <c r="AK226" s="12">
        <f t="shared" si="83"/>
        <v>1</v>
      </c>
      <c r="AL226" s="12">
        <f t="shared" si="84"/>
        <v>1</v>
      </c>
      <c r="AM226" s="12">
        <f t="shared" si="85"/>
        <v>1</v>
      </c>
    </row>
    <row r="227" spans="1:39" ht="12" customHeight="1" x14ac:dyDescent="0.15">
      <c r="A227" s="5">
        <f t="shared" si="66"/>
        <v>0</v>
      </c>
      <c r="B227" s="5">
        <f t="shared" si="67"/>
        <v>0</v>
      </c>
      <c r="C227" s="14">
        <f t="shared" si="80"/>
        <v>81</v>
      </c>
      <c r="F227" s="150">
        <f>VLOOKUP(C227,Blad1!$A:$H,8,0)</f>
        <v>113</v>
      </c>
      <c r="G227" s="67" t="str">
        <f t="shared" si="68"/>
        <v/>
      </c>
      <c r="H227" s="4" t="str">
        <f>IF(G227="I",$K227,IF(G227="II",$K227-SUM(H$8:H226),IF(G227="III",$K227-SUM(H$8:H226),IF(G227="IV",$K227-SUM(H$8:H226),IF(G227="V",1-SUM(H$8:H226)," ")))))</f>
        <v xml:space="preserve"> </v>
      </c>
      <c r="I227" s="54"/>
      <c r="K227" s="1">
        <f>IF(C$4=0,0,(SUM(D$8:D227)/C$4))</f>
        <v>0</v>
      </c>
      <c r="L227" s="9" t="str">
        <f t="shared" si="70"/>
        <v xml:space="preserve"> </v>
      </c>
      <c r="N227" s="1" t="str">
        <f t="shared" si="71"/>
        <v xml:space="preserve"> </v>
      </c>
      <c r="P227" s="3" t="str">
        <f>IF(O227="Plus",$K227,IF(O227="Basis",$K227-SUM(P$8:P226),IF(O227="Breedte",$K227-SUM(P$8:P226),IF(O226="Breedte",1-SUM(P$8:P226)," "))))</f>
        <v xml:space="preserve"> </v>
      </c>
      <c r="Q227" s="57" t="str">
        <f t="shared" si="72"/>
        <v/>
      </c>
      <c r="R227" s="57"/>
      <c r="S227" s="12">
        <f t="shared" si="81"/>
        <v>81</v>
      </c>
      <c r="T227" s="18">
        <f t="shared" si="73"/>
        <v>0</v>
      </c>
      <c r="U227" s="12">
        <f>IF(C$4=0,0,IF(SUM(U$7:U226)=2,0,IF(Y227=U$6,IF(Y227=Y228,IF((Y226-Y227)&lt;=(Y229-Y228),2,0),IF(Y227=Y226,IF((Y225-Y226)&gt;(Y228-Y227),2,0),2)),0)))</f>
        <v>0</v>
      </c>
      <c r="V227" s="12">
        <f>IF(C$4=0,0,IF(SUM(V$7:V226)=1,0,IF(Z227=V$6,IF(Z227=Z228,IF((Z226-Z227)&lt;=(Z229-Z228),1,0),IF(Z227=Z226,IF((Z225-Z226)&gt;(Z228-Z227),1,0),1)),0)))</f>
        <v>0</v>
      </c>
      <c r="W227" s="12">
        <f>IF(C$4=0,0,IF(SUM(W$7:W226)=2,0,IF(AA227=W$6,IF(AA227=AA228,IF((AA226-AA227)&lt;=(AA229-AA228),2,0),IF(AA227=AA226,IF((AA225-AA226)&gt;(AA228-AA227),2,0),2)),0)))</f>
        <v>0</v>
      </c>
      <c r="X227" s="12">
        <f>IF(C$4=0,0,IF(SUM(X$7:X226)=2,0,IF(AB227=X$6,IF(AB227=AB228,IF((AB226-AB227)&lt;=(AB229-AB228),2,0),IF(AB227=AB226,IF((AB225-AB226)&gt;(AB228-AB227),2,0),2)),0)))</f>
        <v>0</v>
      </c>
      <c r="Y227" s="12">
        <f t="shared" si="74"/>
        <v>1</v>
      </c>
      <c r="Z227" s="12">
        <f t="shared" si="75"/>
        <v>1</v>
      </c>
      <c r="AA227" s="12">
        <f t="shared" si="76"/>
        <v>1</v>
      </c>
      <c r="AB227" s="12">
        <f t="shared" si="77"/>
        <v>1</v>
      </c>
      <c r="AD227" s="12">
        <f t="shared" si="82"/>
        <v>81</v>
      </c>
      <c r="AE227" s="18">
        <f t="shared" si="78"/>
        <v>0</v>
      </c>
      <c r="AF227" s="12">
        <f>IF(S$4=0,0,IF(SUM(AF$7:AF226)=2,0,IF(AJ227=AF$6,IF(AJ227=AJ228,IF((AJ226-AJ227)&lt;=(AJ229-AJ228),2,0),IF(AJ227=AJ226,IF((AJ225-AJ226)&gt;(AJ228-AJ227),2,0),2)),0)))</f>
        <v>0</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9"/>
        <v>1</v>
      </c>
      <c r="AK227" s="12">
        <f t="shared" si="83"/>
        <v>1</v>
      </c>
      <c r="AL227" s="12">
        <f t="shared" si="84"/>
        <v>1</v>
      </c>
      <c r="AM227" s="12">
        <f t="shared" si="85"/>
        <v>1</v>
      </c>
    </row>
    <row r="228" spans="1:39" ht="12" customHeight="1" x14ac:dyDescent="0.15">
      <c r="A228" s="5">
        <f t="shared" si="66"/>
        <v>0</v>
      </c>
      <c r="B228" s="5">
        <f t="shared" si="67"/>
        <v>0</v>
      </c>
      <c r="C228" s="14">
        <f t="shared" si="80"/>
        <v>80</v>
      </c>
      <c r="F228" s="150">
        <f>VLOOKUP(C228,Blad1!$A:$H,8,0)</f>
        <v>112</v>
      </c>
      <c r="G228" s="67" t="str">
        <f t="shared" si="68"/>
        <v/>
      </c>
      <c r="H228" s="4" t="str">
        <f>IF(G228="I",$K228,IF(G228="II",$K228-SUM(H$8:H227),IF(G228="III",$K228-SUM(H$8:H227),IF(G228="IV",$K228-SUM(H$8:H227),IF(G228="V",1-SUM(H$8:H227)," ")))))</f>
        <v xml:space="preserve"> </v>
      </c>
      <c r="I228" s="54"/>
      <c r="K228" s="1">
        <f>IF(C$4=0,0,(SUM(D$8:D228)/C$4))</f>
        <v>0</v>
      </c>
      <c r="L228" s="9" t="str">
        <f t="shared" si="70"/>
        <v xml:space="preserve"> </v>
      </c>
      <c r="N228" s="1" t="str">
        <f t="shared" si="71"/>
        <v xml:space="preserve"> </v>
      </c>
      <c r="P228" s="3" t="str">
        <f>IF(O228="Plus",$K228,IF(O228="Basis",$K228-SUM(P$8:P227),IF(O228="Breedte",$K228-SUM(P$8:P227),IF(O227="Breedte",1-SUM(P$8:P227)," "))))</f>
        <v xml:space="preserve"> </v>
      </c>
      <c r="Q228" s="57" t="str">
        <f t="shared" si="72"/>
        <v/>
      </c>
      <c r="R228" s="57"/>
      <c r="S228" s="12">
        <f t="shared" si="81"/>
        <v>80</v>
      </c>
      <c r="T228" s="18">
        <f t="shared" si="73"/>
        <v>0</v>
      </c>
      <c r="U228" s="12">
        <f>IF(C$4=0,0,IF(SUM(U$7:U227)=2,0,IF(Y228=U$6,IF(Y228=Y229,IF((Y227-Y228)&lt;=(Y230-Y229),2,0),IF(Y228=Y227,IF((Y226-Y227)&gt;(Y229-Y228),2,0),2)),0)))</f>
        <v>0</v>
      </c>
      <c r="V228" s="12">
        <f>IF(C$4=0,0,IF(SUM(V$7:V227)=1,0,IF(Z228=V$6,IF(Z228=Z229,IF((Z227-Z228)&lt;=(Z230-Z229),1,0),IF(Z228=Z227,IF((Z226-Z227)&gt;(Z229-Z228),1,0),1)),0)))</f>
        <v>0</v>
      </c>
      <c r="W228" s="12">
        <f>IF(C$4=0,0,IF(SUM(W$7:W227)=2,0,IF(AA228=W$6,IF(AA228=AA229,IF((AA227-AA228)&lt;=(AA230-AA229),2,0),IF(AA228=AA227,IF((AA226-AA227)&gt;(AA229-AA228),2,0),2)),0)))</f>
        <v>0</v>
      </c>
      <c r="X228" s="12">
        <f>IF(C$4=0,0,IF(SUM(X$7:X227)=2,0,IF(AB228=X$6,IF(AB228=AB229,IF((AB227-AB228)&lt;=(AB230-AB229),2,0),IF(AB228=AB227,IF((AB226-AB227)&gt;(AB229-AB228),2,0),2)),0)))</f>
        <v>0</v>
      </c>
      <c r="Y228" s="12">
        <f t="shared" si="74"/>
        <v>1</v>
      </c>
      <c r="Z228" s="12">
        <f t="shared" si="75"/>
        <v>1</v>
      </c>
      <c r="AA228" s="12">
        <f t="shared" si="76"/>
        <v>1</v>
      </c>
      <c r="AB228" s="12">
        <f t="shared" si="77"/>
        <v>1</v>
      </c>
      <c r="AD228" s="12">
        <f t="shared" si="82"/>
        <v>80</v>
      </c>
      <c r="AE228" s="18">
        <f t="shared" si="78"/>
        <v>0</v>
      </c>
      <c r="AF228" s="12">
        <f>IF(S$4=0,0,IF(SUM(AF$7:AF227)=2,0,IF(AJ228=AF$6,IF(AJ228=AJ229,IF((AJ227-AJ228)&lt;=(AJ230-AJ229),2,0),IF(AJ228=AJ227,IF((AJ226-AJ227)&gt;(AJ229-AJ228),2,0),2)),0)))</f>
        <v>0</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9"/>
        <v>1</v>
      </c>
      <c r="AK228" s="12">
        <f t="shared" si="83"/>
        <v>1</v>
      </c>
      <c r="AL228" s="12">
        <f t="shared" si="84"/>
        <v>1</v>
      </c>
      <c r="AM228" s="12">
        <f t="shared" si="85"/>
        <v>1</v>
      </c>
    </row>
    <row r="229" spans="1:39" ht="12" customHeight="1" x14ac:dyDescent="0.15">
      <c r="A229" s="5">
        <f t="shared" si="66"/>
        <v>0</v>
      </c>
      <c r="B229" s="5">
        <f t="shared" si="67"/>
        <v>0</v>
      </c>
      <c r="C229" s="14">
        <f t="shared" si="80"/>
        <v>79</v>
      </c>
      <c r="F229" s="150">
        <f>VLOOKUP(C229,Blad1!$A:$H,8,0)</f>
        <v>112</v>
      </c>
      <c r="G229" s="67" t="str">
        <f t="shared" si="68"/>
        <v/>
      </c>
      <c r="H229" s="4" t="str">
        <f>IF(G229="I",$K229,IF(G229="II",$K229-SUM(H$8:H228),IF(G229="III",$K229-SUM(H$8:H228),IF(G229="IV",$K229-SUM(H$8:H228),IF(G229="V",1-SUM(H$8:H228)," ")))))</f>
        <v xml:space="preserve"> </v>
      </c>
      <c r="I229" s="54"/>
      <c r="K229" s="1">
        <f>IF(C$4=0,0,(SUM(D$8:D229)/C$4))</f>
        <v>0</v>
      </c>
      <c r="L229" s="9" t="str">
        <f t="shared" si="70"/>
        <v xml:space="preserve"> </v>
      </c>
      <c r="N229" s="1" t="str">
        <f t="shared" si="71"/>
        <v xml:space="preserve"> </v>
      </c>
      <c r="P229" s="3" t="str">
        <f>IF(O229="Plus",$K229,IF(O229="Basis",$K229-SUM(P$8:P228),IF(O229="Breedte",$K229-SUM(P$8:P228),IF(O228="Breedte",1-SUM(P$8:P228)," "))))</f>
        <v xml:space="preserve"> </v>
      </c>
      <c r="Q229" s="57" t="str">
        <f t="shared" si="72"/>
        <v/>
      </c>
      <c r="R229" s="57"/>
      <c r="S229" s="12">
        <f t="shared" si="81"/>
        <v>79</v>
      </c>
      <c r="T229" s="18">
        <f t="shared" si="73"/>
        <v>0</v>
      </c>
      <c r="U229" s="12">
        <f>IF(C$4=0,0,IF(SUM(U$7:U228)=2,0,IF(Y229=U$6,IF(Y229=Y230,IF((Y228-Y229)&lt;=(Y231-Y230),2,0),IF(Y229=Y228,IF((Y227-Y228)&gt;(Y230-Y229),2,0),2)),0)))</f>
        <v>0</v>
      </c>
      <c r="V229" s="12">
        <f>IF(C$4=0,0,IF(SUM(V$7:V228)=1,0,IF(Z229=V$6,IF(Z229=Z230,IF((Z228-Z229)&lt;=(Z231-Z230),1,0),IF(Z229=Z228,IF((Z227-Z228)&gt;(Z230-Z229),1,0),1)),0)))</f>
        <v>0</v>
      </c>
      <c r="W229" s="12">
        <f>IF(C$4=0,0,IF(SUM(W$7:W228)=2,0,IF(AA229=W$6,IF(AA229=AA230,IF((AA228-AA229)&lt;=(AA231-AA230),2,0),IF(AA229=AA228,IF((AA227-AA228)&gt;(AA230-AA229),2,0),2)),0)))</f>
        <v>0</v>
      </c>
      <c r="X229" s="12">
        <f>IF(C$4=0,0,IF(SUM(X$7:X228)=2,0,IF(AB229=X$6,IF(AB229=AB230,IF((AB228-AB229)&lt;=(AB231-AB230),2,0),IF(AB229=AB228,IF((AB227-AB228)&gt;(AB230-AB229),2,0),2)),0)))</f>
        <v>0</v>
      </c>
      <c r="Y229" s="12">
        <f t="shared" si="74"/>
        <v>1</v>
      </c>
      <c r="Z229" s="12">
        <f t="shared" si="75"/>
        <v>1</v>
      </c>
      <c r="AA229" s="12">
        <f t="shared" si="76"/>
        <v>1</v>
      </c>
      <c r="AB229" s="12">
        <f t="shared" si="77"/>
        <v>1</v>
      </c>
      <c r="AD229" s="12">
        <f t="shared" si="82"/>
        <v>79</v>
      </c>
      <c r="AE229" s="18">
        <f t="shared" si="78"/>
        <v>0</v>
      </c>
      <c r="AF229" s="12">
        <f>IF(S$4=0,0,IF(SUM(AF$7:AF228)=2,0,IF(AJ229=AF$6,IF(AJ229=AJ230,IF((AJ228-AJ229)&lt;=(AJ231-AJ230),2,0),IF(AJ229=AJ228,IF((AJ227-AJ228)&gt;(AJ230-AJ229),2,0),2)),0)))</f>
        <v>0</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9"/>
        <v>1</v>
      </c>
      <c r="AK229" s="12">
        <f t="shared" si="83"/>
        <v>1</v>
      </c>
      <c r="AL229" s="12">
        <f t="shared" si="84"/>
        <v>1</v>
      </c>
      <c r="AM229" s="12">
        <f t="shared" si="85"/>
        <v>1</v>
      </c>
    </row>
    <row r="230" spans="1:39" ht="12" customHeight="1" x14ac:dyDescent="0.15">
      <c r="A230" s="5">
        <f t="shared" si="66"/>
        <v>0</v>
      </c>
      <c r="B230" s="5">
        <f t="shared" si="67"/>
        <v>0</v>
      </c>
      <c r="C230" s="14">
        <f t="shared" si="80"/>
        <v>78</v>
      </c>
      <c r="F230" s="150">
        <f>VLOOKUP(C230,Blad1!$A:$H,8,0)</f>
        <v>111</v>
      </c>
      <c r="G230" s="67" t="str">
        <f t="shared" si="68"/>
        <v/>
      </c>
      <c r="H230" s="4" t="str">
        <f>IF(G230="I",$K230,IF(G230="II",$K230-SUM(H$8:H229),IF(G230="III",$K230-SUM(H$8:H229),IF(G230="IV",$K230-SUM(H$8:H229),IF(G230="V",1-SUM(H$8:H229)," ")))))</f>
        <v xml:space="preserve"> </v>
      </c>
      <c r="I230" s="54"/>
      <c r="K230" s="1">
        <f>IF(C$4=0,0,(SUM(D$8:D230)/C$4))</f>
        <v>0</v>
      </c>
      <c r="L230" s="9" t="str">
        <f t="shared" si="70"/>
        <v xml:space="preserve"> </v>
      </c>
      <c r="N230" s="1" t="str">
        <f t="shared" si="71"/>
        <v xml:space="preserve"> </v>
      </c>
      <c r="P230" s="3" t="str">
        <f>IF(O230="Plus",$K230,IF(O230="Basis",$K230-SUM(P$8:P229),IF(O230="Breedte",$K230-SUM(P$8:P229),IF(O229="Breedte",1-SUM(P$8:P229)," "))))</f>
        <v xml:space="preserve"> </v>
      </c>
      <c r="Q230" s="57" t="str">
        <f t="shared" si="72"/>
        <v/>
      </c>
      <c r="R230" s="57"/>
      <c r="S230" s="12">
        <f t="shared" si="81"/>
        <v>78</v>
      </c>
      <c r="T230" s="18">
        <f t="shared" si="73"/>
        <v>0</v>
      </c>
      <c r="U230" s="12">
        <f>IF(C$4=0,0,IF(SUM(U$7:U229)=2,0,IF(Y230=U$6,IF(Y230=Y231,IF((Y229-Y230)&lt;=(Y232-Y231),2,0),IF(Y230=Y229,IF((Y228-Y229)&gt;(Y231-Y230),2,0),2)),0)))</f>
        <v>0</v>
      </c>
      <c r="V230" s="12">
        <f>IF(C$4=0,0,IF(SUM(V$7:V229)=1,0,IF(Z230=V$6,IF(Z230=Z231,IF((Z229-Z230)&lt;=(Z232-Z231),1,0),IF(Z230=Z229,IF((Z228-Z229)&gt;(Z231-Z230),1,0),1)),0)))</f>
        <v>0</v>
      </c>
      <c r="W230" s="12">
        <f>IF(C$4=0,0,IF(SUM(W$7:W229)=2,0,IF(AA230=W$6,IF(AA230=AA231,IF((AA229-AA230)&lt;=(AA232-AA231),2,0),IF(AA230=AA229,IF((AA228-AA229)&gt;(AA231-AA230),2,0),2)),0)))</f>
        <v>0</v>
      </c>
      <c r="X230" s="12">
        <f>IF(C$4=0,0,IF(SUM(X$7:X229)=2,0,IF(AB230=X$6,IF(AB230=AB231,IF((AB229-AB230)&lt;=(AB232-AB231),2,0),IF(AB230=AB229,IF((AB228-AB229)&gt;(AB231-AB230),2,0),2)),0)))</f>
        <v>0</v>
      </c>
      <c r="Y230" s="12">
        <f t="shared" si="74"/>
        <v>1</v>
      </c>
      <c r="Z230" s="12">
        <f t="shared" si="75"/>
        <v>1</v>
      </c>
      <c r="AA230" s="12">
        <f t="shared" si="76"/>
        <v>1</v>
      </c>
      <c r="AB230" s="12">
        <f t="shared" si="77"/>
        <v>1</v>
      </c>
      <c r="AD230" s="12">
        <f t="shared" si="82"/>
        <v>78</v>
      </c>
      <c r="AE230" s="18">
        <f t="shared" si="78"/>
        <v>0</v>
      </c>
      <c r="AF230" s="12">
        <f>IF(S$4=0,0,IF(SUM(AF$7:AF229)=2,0,IF(AJ230=AF$6,IF(AJ230=AJ231,IF((AJ229-AJ230)&lt;=(AJ232-AJ231),2,0),IF(AJ230=AJ229,IF((AJ228-AJ229)&gt;(AJ231-AJ230),2,0),2)),0)))</f>
        <v>0</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9"/>
        <v>1</v>
      </c>
      <c r="AK230" s="12">
        <f t="shared" si="83"/>
        <v>1</v>
      </c>
      <c r="AL230" s="12">
        <f t="shared" si="84"/>
        <v>1</v>
      </c>
      <c r="AM230" s="12">
        <f t="shared" si="85"/>
        <v>1</v>
      </c>
    </row>
    <row r="231" spans="1:39" ht="12" customHeight="1" x14ac:dyDescent="0.15">
      <c r="A231" s="5">
        <f t="shared" si="66"/>
        <v>0</v>
      </c>
      <c r="B231" s="5">
        <f t="shared" si="67"/>
        <v>0</v>
      </c>
      <c r="C231" s="14">
        <f t="shared" si="80"/>
        <v>77</v>
      </c>
      <c r="F231" s="150">
        <f>VLOOKUP(C231,Blad1!$A:$H,8,0)</f>
        <v>110</v>
      </c>
      <c r="G231" s="67" t="str">
        <f t="shared" si="68"/>
        <v/>
      </c>
      <c r="H231" s="4" t="str">
        <f>IF(G231="I",$K231,IF(G231="II",$K231-SUM(H$8:H230),IF(G231="III",$K231-SUM(H$8:H230),IF(G231="IV",$K231-SUM(H$8:H230),IF(G231="V",1-SUM(H$8:H230)," ")))))</f>
        <v xml:space="preserve"> </v>
      </c>
      <c r="I231" s="54"/>
      <c r="K231" s="1">
        <f>IF(C$4=0,0,(SUM(D$8:D231)/C$4))</f>
        <v>0</v>
      </c>
      <c r="L231" s="9" t="str">
        <f t="shared" si="70"/>
        <v xml:space="preserve"> </v>
      </c>
      <c r="N231" s="1" t="str">
        <f t="shared" si="71"/>
        <v xml:space="preserve"> </v>
      </c>
      <c r="P231" s="3" t="str">
        <f>IF(O231="Plus",$K231,IF(O231="Basis",$K231-SUM(P$8:P230),IF(O231="Breedte",$K231-SUM(P$8:P230),IF(O230="Breedte",1-SUM(P$8:P230)," "))))</f>
        <v xml:space="preserve"> </v>
      </c>
      <c r="Q231" s="57" t="str">
        <f t="shared" si="72"/>
        <v/>
      </c>
      <c r="R231" s="57"/>
      <c r="S231" s="12">
        <f t="shared" si="81"/>
        <v>77</v>
      </c>
      <c r="T231" s="18">
        <f t="shared" si="73"/>
        <v>0</v>
      </c>
      <c r="U231" s="12">
        <f>IF(C$4=0,0,IF(SUM(U$7:U230)=2,0,IF(Y231=U$6,IF(Y231=Y232,IF((Y230-Y231)&lt;=(Y233-Y232),2,0),IF(Y231=Y230,IF((Y229-Y230)&gt;(Y232-Y231),2,0),2)),0)))</f>
        <v>0</v>
      </c>
      <c r="V231" s="12">
        <f>IF(C$4=0,0,IF(SUM(V$7:V230)=1,0,IF(Z231=V$6,IF(Z231=Z232,IF((Z230-Z231)&lt;=(Z233-Z232),1,0),IF(Z231=Z230,IF((Z229-Z230)&gt;(Z232-Z231),1,0),1)),0)))</f>
        <v>0</v>
      </c>
      <c r="W231" s="12">
        <f>IF(C$4=0,0,IF(SUM(W$7:W230)=2,0,IF(AA231=W$6,IF(AA231=AA232,IF((AA230-AA231)&lt;=(AA233-AA232),2,0),IF(AA231=AA230,IF((AA229-AA230)&gt;(AA232-AA231),2,0),2)),0)))</f>
        <v>0</v>
      </c>
      <c r="X231" s="12">
        <f>IF(C$4=0,0,IF(SUM(X$7:X230)=2,0,IF(AB231=X$6,IF(AB231=AB232,IF((AB230-AB231)&lt;=(AB233-AB232),2,0),IF(AB231=AB230,IF((AB229-AB230)&gt;(AB232-AB231),2,0),2)),0)))</f>
        <v>0</v>
      </c>
      <c r="Y231" s="12">
        <f t="shared" si="74"/>
        <v>1</v>
      </c>
      <c r="Z231" s="12">
        <f t="shared" si="75"/>
        <v>1</v>
      </c>
      <c r="AA231" s="12">
        <f t="shared" si="76"/>
        <v>1</v>
      </c>
      <c r="AB231" s="12">
        <f t="shared" si="77"/>
        <v>1</v>
      </c>
      <c r="AD231" s="12">
        <f t="shared" si="82"/>
        <v>77</v>
      </c>
      <c r="AE231" s="18">
        <f t="shared" si="78"/>
        <v>0</v>
      </c>
      <c r="AF231" s="12">
        <f>IF(S$4=0,0,IF(SUM(AF$7:AF230)=2,0,IF(AJ231=AF$6,IF(AJ231=AJ232,IF((AJ230-AJ231)&lt;=(AJ233-AJ232),2,0),IF(AJ231=AJ230,IF((AJ229-AJ230)&gt;(AJ232-AJ231),2,0),2)),0)))</f>
        <v>0</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9"/>
        <v>1</v>
      </c>
      <c r="AK231" s="12">
        <f t="shared" si="83"/>
        <v>1</v>
      </c>
      <c r="AL231" s="12">
        <f t="shared" si="84"/>
        <v>1</v>
      </c>
      <c r="AM231" s="12">
        <f t="shared" si="85"/>
        <v>1</v>
      </c>
    </row>
    <row r="232" spans="1:39" ht="12" customHeight="1" x14ac:dyDescent="0.15">
      <c r="A232" s="5">
        <f t="shared" si="66"/>
        <v>0</v>
      </c>
      <c r="B232" s="5">
        <f t="shared" si="67"/>
        <v>0</v>
      </c>
      <c r="C232" s="14">
        <f t="shared" si="80"/>
        <v>76</v>
      </c>
      <c r="F232" s="150">
        <f>VLOOKUP(C232,Blad1!$A:$H,8,0)</f>
        <v>110</v>
      </c>
      <c r="G232" s="67" t="str">
        <f t="shared" si="68"/>
        <v/>
      </c>
      <c r="H232" s="4" t="str">
        <f>IF(G232="I",$K232,IF(G232="II",$K232-SUM(H$8:H231),IF(G232="III",$K232-SUM(H$8:H231),IF(G232="IV",$K232-SUM(H$8:H231),IF(G232="V",1-SUM(H$8:H231)," ")))))</f>
        <v xml:space="preserve"> </v>
      </c>
      <c r="I232" s="54"/>
      <c r="K232" s="1">
        <f>IF(C$4=0,0,(SUM(D$8:D232)/C$4))</f>
        <v>0</v>
      </c>
      <c r="L232" s="9" t="str">
        <f t="shared" si="70"/>
        <v xml:space="preserve"> </v>
      </c>
      <c r="N232" s="1" t="str">
        <f t="shared" si="71"/>
        <v xml:space="preserve"> </v>
      </c>
      <c r="P232" s="3" t="str">
        <f>IF(O232="Plus",$K232,IF(O232="Basis",$K232-SUM(P$8:P231),IF(O232="Breedte",$K232-SUM(P$8:P231),IF(O231="Breedte",1-SUM(P$8:P231)," "))))</f>
        <v xml:space="preserve"> </v>
      </c>
      <c r="Q232" s="57" t="str">
        <f t="shared" si="72"/>
        <v/>
      </c>
      <c r="R232" s="57"/>
      <c r="S232" s="12">
        <f t="shared" si="81"/>
        <v>76</v>
      </c>
      <c r="T232" s="18">
        <f t="shared" si="73"/>
        <v>0</v>
      </c>
      <c r="U232" s="12">
        <f>IF(C$4=0,0,IF(SUM(U$7:U231)=2,0,IF(Y232=U$6,IF(Y232=Y233,IF((Y231-Y232)&lt;=(Y234-Y233),2,0),IF(Y232=Y231,IF((Y230-Y231)&gt;(Y233-Y232),2,0),2)),0)))</f>
        <v>0</v>
      </c>
      <c r="V232" s="12">
        <f>IF(C$4=0,0,IF(SUM(V$7:V231)=1,0,IF(Z232=V$6,IF(Z232=Z233,IF((Z231-Z232)&lt;=(Z234-Z233),1,0),IF(Z232=Z231,IF((Z230-Z231)&gt;(Z233-Z232),1,0),1)),0)))</f>
        <v>0</v>
      </c>
      <c r="W232" s="12">
        <f>IF(C$4=0,0,IF(SUM(W$7:W231)=2,0,IF(AA232=W$6,IF(AA232=AA233,IF((AA231-AA232)&lt;=(AA234-AA233),2,0),IF(AA232=AA231,IF((AA230-AA231)&gt;(AA233-AA232),2,0),2)),0)))</f>
        <v>0</v>
      </c>
      <c r="X232" s="12">
        <f>IF(C$4=0,0,IF(SUM(X$7:X231)=2,0,IF(AB232=X$6,IF(AB232=AB233,IF((AB231-AB232)&lt;=(AB234-AB233),2,0),IF(AB232=AB231,IF((AB230-AB231)&gt;(AB233-AB232),2,0),2)),0)))</f>
        <v>0</v>
      </c>
      <c r="Y232" s="12">
        <f t="shared" si="74"/>
        <v>1</v>
      </c>
      <c r="Z232" s="12">
        <f t="shared" si="75"/>
        <v>1</v>
      </c>
      <c r="AA232" s="12">
        <f t="shared" si="76"/>
        <v>1</v>
      </c>
      <c r="AB232" s="12">
        <f t="shared" si="77"/>
        <v>1</v>
      </c>
      <c r="AD232" s="12">
        <f t="shared" si="82"/>
        <v>76</v>
      </c>
      <c r="AE232" s="18">
        <f t="shared" si="78"/>
        <v>0</v>
      </c>
      <c r="AF232" s="12">
        <f>IF(S$4=0,0,IF(SUM(AF$7:AF231)=2,0,IF(AJ232=AF$6,IF(AJ232=AJ233,IF((AJ231-AJ232)&lt;=(AJ234-AJ233),2,0),IF(AJ232=AJ231,IF((AJ230-AJ231)&gt;(AJ233-AJ232),2,0),2)),0)))</f>
        <v>0</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9"/>
        <v>1</v>
      </c>
      <c r="AK232" s="12">
        <f t="shared" si="83"/>
        <v>1</v>
      </c>
      <c r="AL232" s="12">
        <f t="shared" si="84"/>
        <v>1</v>
      </c>
      <c r="AM232" s="12">
        <f t="shared" si="85"/>
        <v>1</v>
      </c>
    </row>
    <row r="233" spans="1:39" ht="12" customHeight="1" x14ac:dyDescent="0.15">
      <c r="A233" s="5">
        <f t="shared" si="66"/>
        <v>0</v>
      </c>
      <c r="B233" s="5">
        <f t="shared" si="67"/>
        <v>0</v>
      </c>
      <c r="C233" s="14">
        <f t="shared" si="80"/>
        <v>75</v>
      </c>
      <c r="F233" s="150">
        <f>VLOOKUP(C233,Blad1!$A:$H,8,0)</f>
        <v>110</v>
      </c>
      <c r="G233" s="67" t="str">
        <f t="shared" si="68"/>
        <v/>
      </c>
      <c r="H233" s="4" t="str">
        <f>IF(G233="I",$K233,IF(G233="II",$K233-SUM(H$8:H232),IF(G233="III",$K233-SUM(H$8:H232),IF(G233="IV",$K233-SUM(H$8:H232),IF(G233="V",1-SUM(H$8:H232)," ")))))</f>
        <v xml:space="preserve"> </v>
      </c>
      <c r="I233" s="54"/>
      <c r="K233" s="1">
        <f>IF(C$4=0,0,(SUM(D$8:D233)/C$4))</f>
        <v>0</v>
      </c>
      <c r="L233" s="9" t="str">
        <f t="shared" si="70"/>
        <v xml:space="preserve"> </v>
      </c>
      <c r="N233" s="1" t="str">
        <f t="shared" si="71"/>
        <v xml:space="preserve"> </v>
      </c>
      <c r="P233" s="3" t="str">
        <f>IF(O233="Plus",$K233,IF(O233="Basis",$K233-SUM(P$8:P232),IF(O233="Breedte",$K233-SUM(P$8:P232),IF(O232="Breedte",1-SUM(P$8:P232)," "))))</f>
        <v xml:space="preserve"> </v>
      </c>
      <c r="Q233" s="57" t="str">
        <f t="shared" si="72"/>
        <v/>
      </c>
      <c r="R233" s="57"/>
      <c r="S233" s="12">
        <f t="shared" si="81"/>
        <v>75</v>
      </c>
      <c r="T233" s="18">
        <f t="shared" si="73"/>
        <v>0</v>
      </c>
      <c r="U233" s="12">
        <f>IF(C$4=0,0,IF(SUM(U$7:U232)=2,0,IF(Y233=U$6,IF(Y233=Y234,IF((Y232-Y233)&lt;=(Y235-Y234),2,0),IF(Y233=Y232,IF((Y231-Y232)&gt;(Y234-Y233),2,0),2)),0)))</f>
        <v>0</v>
      </c>
      <c r="V233" s="12">
        <f>IF(C$4=0,0,IF(SUM(V$7:V232)=1,0,IF(Z233=V$6,IF(Z233=Z234,IF((Z232-Z233)&lt;=(Z235-Z234),1,0),IF(Z233=Z232,IF((Z231-Z232)&gt;(Z234-Z233),1,0),1)),0)))</f>
        <v>0</v>
      </c>
      <c r="W233" s="12">
        <f>IF(C$4=0,0,IF(SUM(W$7:W232)=2,0,IF(AA233=W$6,IF(AA233=AA234,IF((AA232-AA233)&lt;=(AA235-AA234),2,0),IF(AA233=AA232,IF((AA231-AA232)&gt;(AA234-AA233),2,0),2)),0)))</f>
        <v>0</v>
      </c>
      <c r="X233" s="12">
        <f>IF(C$4=0,0,IF(SUM(X$7:X232)=2,0,IF(AB233=X$6,IF(AB233=AB234,IF((AB232-AB233)&lt;=(AB235-AB234),2,0),IF(AB233=AB232,IF((AB231-AB232)&gt;(AB234-AB233),2,0),2)),0)))</f>
        <v>0</v>
      </c>
      <c r="Y233" s="12">
        <f t="shared" si="74"/>
        <v>1</v>
      </c>
      <c r="Z233" s="12">
        <f t="shared" si="75"/>
        <v>1</v>
      </c>
      <c r="AA233" s="12">
        <f t="shared" si="76"/>
        <v>1</v>
      </c>
      <c r="AB233" s="12">
        <f t="shared" si="77"/>
        <v>1</v>
      </c>
      <c r="AD233" s="12">
        <f t="shared" si="82"/>
        <v>75</v>
      </c>
      <c r="AE233" s="18">
        <f t="shared" si="78"/>
        <v>0</v>
      </c>
      <c r="AF233" s="12">
        <f>IF(S$4=0,0,IF(SUM(AF$7:AF232)=2,0,IF(AJ233=AF$6,IF(AJ233=AJ234,IF((AJ232-AJ233)&lt;=(AJ235-AJ234),2,0),IF(AJ233=AJ232,IF((AJ231-AJ232)&gt;(AJ234-AJ233),2,0),2)),0)))</f>
        <v>0</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9"/>
        <v>1</v>
      </c>
      <c r="AK233" s="12">
        <f t="shared" si="83"/>
        <v>1</v>
      </c>
      <c r="AL233" s="12">
        <f t="shared" si="84"/>
        <v>1</v>
      </c>
      <c r="AM233" s="12">
        <f t="shared" si="85"/>
        <v>1</v>
      </c>
    </row>
    <row r="234" spans="1:39" ht="12" customHeight="1" x14ac:dyDescent="0.15">
      <c r="A234" s="5">
        <f t="shared" si="66"/>
        <v>0</v>
      </c>
      <c r="B234" s="5">
        <f t="shared" si="67"/>
        <v>0</v>
      </c>
      <c r="C234" s="14">
        <f t="shared" si="80"/>
        <v>74</v>
      </c>
      <c r="F234" s="150">
        <f>VLOOKUP(C234,Blad1!$A:$H,8,0)</f>
        <v>110</v>
      </c>
      <c r="G234" s="67" t="str">
        <f t="shared" si="68"/>
        <v/>
      </c>
      <c r="H234" s="4" t="str">
        <f>IF(G234="I",$K234,IF(G234="II",$K234-SUM(H$8:H233),IF(G234="III",$K234-SUM(H$8:H233),IF(G234="IV",$K234-SUM(H$8:H233),IF(G234="V",1-SUM(H$8:H233)," ")))))</f>
        <v xml:space="preserve"> </v>
      </c>
      <c r="I234" s="54"/>
      <c r="K234" s="1">
        <f>IF(C$4=0,0,(SUM(D$8:D234)/C$4))</f>
        <v>0</v>
      </c>
      <c r="L234" s="9" t="str">
        <f t="shared" si="70"/>
        <v xml:space="preserve"> </v>
      </c>
      <c r="N234" s="1" t="str">
        <f t="shared" si="71"/>
        <v xml:space="preserve"> </v>
      </c>
      <c r="P234" s="3" t="str">
        <f>IF(O234="Plus",$K234,IF(O234="Basis",$K234-SUM(P$8:P233),IF(O234="Breedte",$K234-SUM(P$8:P233),IF(O233="Breedte",1-SUM(P$8:P233)," "))))</f>
        <v xml:space="preserve"> </v>
      </c>
      <c r="Q234" s="57" t="str">
        <f t="shared" si="72"/>
        <v/>
      </c>
      <c r="R234" s="57"/>
      <c r="S234" s="12">
        <f t="shared" si="81"/>
        <v>74</v>
      </c>
      <c r="T234" s="18">
        <f t="shared" si="73"/>
        <v>0</v>
      </c>
      <c r="U234" s="12">
        <f>IF(C$4=0,0,IF(SUM(U$7:U233)=2,0,IF(Y234=U$6,IF(Y234=Y235,IF((Y233-Y234)&lt;=(Y236-Y235),2,0),IF(Y234=Y233,IF((Y232-Y233)&gt;(Y235-Y234),2,0),2)),0)))</f>
        <v>0</v>
      </c>
      <c r="V234" s="12">
        <f>IF(C$4=0,0,IF(SUM(V$7:V233)=1,0,IF(Z234=V$6,IF(Z234=Z235,IF((Z233-Z234)&lt;=(Z236-Z235),1,0),IF(Z234=Z233,IF((Z232-Z233)&gt;(Z235-Z234),1,0),1)),0)))</f>
        <v>0</v>
      </c>
      <c r="W234" s="12">
        <f>IF(C$4=0,0,IF(SUM(W$7:W233)=2,0,IF(AA234=W$6,IF(AA234=AA235,IF((AA233-AA234)&lt;=(AA236-AA235),2,0),IF(AA234=AA233,IF((AA232-AA233)&gt;(AA235-AA234),2,0),2)),0)))</f>
        <v>0</v>
      </c>
      <c r="X234" s="12">
        <f>IF(C$4=0,0,IF(SUM(X$7:X233)=2,0,IF(AB234=X$6,IF(AB234=AB235,IF((AB233-AB234)&lt;=(AB236-AB235),2,0),IF(AB234=AB233,IF((AB232-AB233)&gt;(AB235-AB234),2,0),2)),0)))</f>
        <v>0</v>
      </c>
      <c r="Y234" s="12">
        <f t="shared" si="74"/>
        <v>1</v>
      </c>
      <c r="Z234" s="12">
        <f t="shared" si="75"/>
        <v>1</v>
      </c>
      <c r="AA234" s="12">
        <f t="shared" si="76"/>
        <v>1</v>
      </c>
      <c r="AB234" s="12">
        <f t="shared" si="77"/>
        <v>1</v>
      </c>
      <c r="AD234" s="12">
        <f t="shared" si="82"/>
        <v>74</v>
      </c>
      <c r="AE234" s="18">
        <f t="shared" si="78"/>
        <v>0</v>
      </c>
      <c r="AF234" s="12">
        <f>IF(S$4=0,0,IF(SUM(AF$7:AF233)=2,0,IF(AJ234=AF$6,IF(AJ234=AJ235,IF((AJ233-AJ234)&lt;=(AJ236-AJ235),2,0),IF(AJ234=AJ233,IF((AJ232-AJ233)&gt;(AJ235-AJ234),2,0),2)),0)))</f>
        <v>0</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9"/>
        <v>1</v>
      </c>
      <c r="AK234" s="12">
        <f t="shared" si="83"/>
        <v>1</v>
      </c>
      <c r="AL234" s="12">
        <f t="shared" si="84"/>
        <v>1</v>
      </c>
      <c r="AM234" s="12">
        <f t="shared" si="85"/>
        <v>1</v>
      </c>
    </row>
    <row r="235" spans="1:39" ht="12" customHeight="1" x14ac:dyDescent="0.15">
      <c r="A235" s="5">
        <f t="shared" si="66"/>
        <v>0</v>
      </c>
      <c r="B235" s="5">
        <f t="shared" si="67"/>
        <v>0</v>
      </c>
      <c r="C235" s="14">
        <f t="shared" si="80"/>
        <v>73</v>
      </c>
      <c r="F235" s="150">
        <f>VLOOKUP(C235,Blad1!$A:$H,8,0)</f>
        <v>110</v>
      </c>
      <c r="G235" s="67" t="str">
        <f t="shared" si="68"/>
        <v/>
      </c>
      <c r="H235" s="4" t="str">
        <f>IF(G235="I",$K235,IF(G235="II",$K235-SUM(H$8:H234),IF(G235="III",$K235-SUM(H$8:H234),IF(G235="IV",$K235-SUM(H$8:H234),IF(G235="V",1-SUM(H$8:H234)," ")))))</f>
        <v xml:space="preserve"> </v>
      </c>
      <c r="I235" s="54"/>
      <c r="K235" s="1">
        <f>IF(C$4=0,0,(SUM(D$8:D235)/C$4))</f>
        <v>0</v>
      </c>
      <c r="L235" s="9" t="str">
        <f t="shared" si="70"/>
        <v xml:space="preserve"> </v>
      </c>
      <c r="N235" s="1" t="str">
        <f t="shared" si="71"/>
        <v xml:space="preserve"> </v>
      </c>
      <c r="P235" s="3" t="str">
        <f>IF(O235="Plus",$K235,IF(O235="Basis",$K235-SUM(P$8:P234),IF(O235="Breedte",$K235-SUM(P$8:P234),IF(O234="Breedte",1-SUM(P$8:P234)," "))))</f>
        <v xml:space="preserve"> </v>
      </c>
      <c r="Q235" s="57" t="str">
        <f t="shared" si="72"/>
        <v/>
      </c>
      <c r="R235" s="57"/>
      <c r="S235" s="12">
        <f t="shared" si="81"/>
        <v>73</v>
      </c>
      <c r="T235" s="18">
        <f t="shared" si="73"/>
        <v>0</v>
      </c>
      <c r="U235" s="12">
        <f>IF(C$4=0,0,IF(SUM(U$7:U234)=2,0,IF(Y235=U$6,IF(Y235=Y236,IF((Y234-Y235)&lt;=(Y237-Y236),2,0),IF(Y235=Y234,IF((Y233-Y234)&gt;(Y236-Y235),2,0),2)),0)))</f>
        <v>0</v>
      </c>
      <c r="V235" s="12">
        <f>IF(C$4=0,0,IF(SUM(V$7:V234)=1,0,IF(Z235=V$6,IF(Z235=Z236,IF((Z234-Z235)&lt;=(Z237-Z236),1,0),IF(Z235=Z234,IF((Z233-Z234)&gt;(Z236-Z235),1,0),1)),0)))</f>
        <v>0</v>
      </c>
      <c r="W235" s="12">
        <f>IF(C$4=0,0,IF(SUM(W$7:W234)=2,0,IF(AA235=W$6,IF(AA235=AA236,IF((AA234-AA235)&lt;=(AA237-AA236),2,0),IF(AA235=AA234,IF((AA233-AA234)&gt;(AA236-AA235),2,0),2)),0)))</f>
        <v>0</v>
      </c>
      <c r="X235" s="12">
        <f>IF(C$4=0,0,IF(SUM(X$7:X234)=2,0,IF(AB235=X$6,IF(AB235=AB236,IF((AB234-AB235)&lt;=(AB237-AB236),2,0),IF(AB235=AB234,IF((AB233-AB234)&gt;(AB236-AB235),2,0),2)),0)))</f>
        <v>0</v>
      </c>
      <c r="Y235" s="12">
        <f t="shared" si="74"/>
        <v>1</v>
      </c>
      <c r="Z235" s="12">
        <f t="shared" si="75"/>
        <v>1</v>
      </c>
      <c r="AA235" s="12">
        <f t="shared" si="76"/>
        <v>1</v>
      </c>
      <c r="AB235" s="12">
        <f t="shared" si="77"/>
        <v>1</v>
      </c>
      <c r="AD235" s="12">
        <f t="shared" si="82"/>
        <v>73</v>
      </c>
      <c r="AE235" s="18">
        <f t="shared" si="78"/>
        <v>0</v>
      </c>
      <c r="AF235" s="12">
        <f>IF(S$4=0,0,IF(SUM(AF$7:AF234)=2,0,IF(AJ235=AF$6,IF(AJ235=AJ236,IF((AJ234-AJ235)&lt;=(AJ237-AJ236),2,0),IF(AJ235=AJ234,IF((AJ233-AJ234)&gt;(AJ236-AJ235),2,0),2)),0)))</f>
        <v>0</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79"/>
        <v>1</v>
      </c>
      <c r="AK235" s="12">
        <f t="shared" si="83"/>
        <v>1</v>
      </c>
      <c r="AL235" s="12">
        <f t="shared" si="84"/>
        <v>1</v>
      </c>
      <c r="AM235" s="12">
        <f t="shared" si="85"/>
        <v>1</v>
      </c>
    </row>
    <row r="236" spans="1:39" ht="12" customHeight="1" x14ac:dyDescent="0.15">
      <c r="A236" s="5">
        <f t="shared" si="66"/>
        <v>0</v>
      </c>
      <c r="B236" s="5">
        <f t="shared" si="67"/>
        <v>0</v>
      </c>
      <c r="C236" s="14">
        <f t="shared" si="80"/>
        <v>72</v>
      </c>
      <c r="F236" s="150">
        <f>VLOOKUP(C236,Blad1!$A:$H,8,0)</f>
        <v>110</v>
      </c>
      <c r="G236" s="67" t="str">
        <f t="shared" si="68"/>
        <v/>
      </c>
      <c r="H236" s="4" t="str">
        <f>IF(G236="I",$K236,IF(G236="II",$K236-SUM(H$8:H235),IF(G236="III",$K236-SUM(H$8:H235),IF(G236="IV",$K236-SUM(H$8:H235),IF(G236="V",1-SUM(H$8:H235)," ")))))</f>
        <v xml:space="preserve"> </v>
      </c>
      <c r="I236" s="54"/>
      <c r="K236" s="1">
        <f>IF(C$4=0,0,(SUM(D$8:D236)/C$4))</f>
        <v>0</v>
      </c>
      <c r="L236" s="9" t="str">
        <f t="shared" si="70"/>
        <v xml:space="preserve"> </v>
      </c>
      <c r="N236" s="1" t="str">
        <f t="shared" si="71"/>
        <v xml:space="preserve"> </v>
      </c>
      <c r="P236" s="3" t="str">
        <f>IF(O236="Plus",$K236,IF(O236="Basis",$K236-SUM(P$8:P235),IF(O236="Breedte",$K236-SUM(P$8:P235),IF(O235="Breedte",1-SUM(P$8:P235)," "))))</f>
        <v xml:space="preserve"> </v>
      </c>
      <c r="Q236" s="57" t="str">
        <f t="shared" si="72"/>
        <v/>
      </c>
      <c r="R236" s="57"/>
      <c r="S236" s="12">
        <f t="shared" si="81"/>
        <v>72</v>
      </c>
      <c r="T236" s="18">
        <f t="shared" si="73"/>
        <v>0</v>
      </c>
      <c r="U236" s="12">
        <f>IF(C$4=0,0,IF(SUM(U$7:U235)=2,0,IF(Y236=U$6,IF(Y236=Y237,IF((Y235-Y236)&lt;=(Y238-Y237),2,0),IF(Y236=Y235,IF((Y234-Y235)&gt;(Y237-Y236),2,0),2)),0)))</f>
        <v>0</v>
      </c>
      <c r="V236" s="12">
        <f>IF(C$4=0,0,IF(SUM(V$7:V235)=1,0,IF(Z236=V$6,IF(Z236=Z237,IF((Z235-Z236)&lt;=(Z238-Z237),1,0),IF(Z236=Z235,IF((Z234-Z235)&gt;(Z237-Z236),1,0),1)),0)))</f>
        <v>0</v>
      </c>
      <c r="W236" s="12">
        <f>IF(C$4=0,0,IF(SUM(W$7:W235)=2,0,IF(AA236=W$6,IF(AA236=AA237,IF((AA235-AA236)&lt;=(AA238-AA237),2,0),IF(AA236=AA235,IF((AA234-AA235)&gt;(AA237-AA236),2,0),2)),0)))</f>
        <v>0</v>
      </c>
      <c r="X236" s="12">
        <f>IF(C$4=0,0,IF(SUM(X$7:X235)=2,0,IF(AB236=X$6,IF(AB236=AB237,IF((AB235-AB236)&lt;=(AB238-AB237),2,0),IF(AB236=AB235,IF((AB234-AB235)&gt;(AB237-AB236),2,0),2)),0)))</f>
        <v>0</v>
      </c>
      <c r="Y236" s="12">
        <f t="shared" si="74"/>
        <v>1</v>
      </c>
      <c r="Z236" s="12">
        <f t="shared" si="75"/>
        <v>1</v>
      </c>
      <c r="AA236" s="12">
        <f t="shared" si="76"/>
        <v>1</v>
      </c>
      <c r="AB236" s="12">
        <f t="shared" si="77"/>
        <v>1</v>
      </c>
      <c r="AD236" s="12">
        <f t="shared" si="82"/>
        <v>72</v>
      </c>
      <c r="AE236" s="18">
        <f t="shared" si="78"/>
        <v>0</v>
      </c>
      <c r="AF236" s="12">
        <f>IF(S$4=0,0,IF(SUM(AF$7:AF235)=2,0,IF(AJ236=AF$6,IF(AJ236=AJ237,IF((AJ235-AJ236)&lt;=(AJ238-AJ237),2,0),IF(AJ236=AJ235,IF((AJ234-AJ235)&gt;(AJ237-AJ236),2,0),2)),0)))</f>
        <v>0</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79"/>
        <v>1</v>
      </c>
      <c r="AK236" s="12">
        <f t="shared" si="83"/>
        <v>1</v>
      </c>
      <c r="AL236" s="12">
        <f t="shared" si="84"/>
        <v>1</v>
      </c>
      <c r="AM236" s="12">
        <f t="shared" si="85"/>
        <v>1</v>
      </c>
    </row>
    <row r="237" spans="1:39" ht="12" customHeight="1" x14ac:dyDescent="0.15">
      <c r="A237" s="5">
        <f t="shared" si="66"/>
        <v>0</v>
      </c>
      <c r="B237" s="5">
        <f t="shared" si="67"/>
        <v>0</v>
      </c>
      <c r="C237" s="14">
        <f t="shared" si="80"/>
        <v>71</v>
      </c>
      <c r="F237" s="150">
        <f>VLOOKUP(C237,Blad1!$A:$H,8,0)</f>
        <v>110</v>
      </c>
      <c r="G237" s="67" t="str">
        <f t="shared" si="68"/>
        <v/>
      </c>
      <c r="H237" s="4" t="str">
        <f>IF(G237="I",$K237,IF(G237="II",$K237-SUM(H$8:H236),IF(G237="III",$K237-SUM(H$8:H236),IF(G237="IV",$K237-SUM(H$8:H236),IF(G237="V",1-SUM(H$8:H236)," ")))))</f>
        <v xml:space="preserve"> </v>
      </c>
      <c r="I237" s="54"/>
      <c r="K237" s="1">
        <f>IF(C$4=0,0,(SUM(D$8:D237)/C$4))</f>
        <v>0</v>
      </c>
      <c r="L237" s="9" t="str">
        <f t="shared" si="70"/>
        <v xml:space="preserve"> </v>
      </c>
      <c r="N237" s="1" t="str">
        <f t="shared" si="71"/>
        <v xml:space="preserve"> </v>
      </c>
      <c r="P237" s="3" t="str">
        <f>IF(O237="Plus",$K237,IF(O237="Basis",$K237-SUM(P$8:P236),IF(O237="Breedte",$K237-SUM(P$8:P236),IF(O236="Breedte",1-SUM(P$8:P236)," "))))</f>
        <v xml:space="preserve"> </v>
      </c>
      <c r="Q237" s="57" t="str">
        <f t="shared" si="72"/>
        <v/>
      </c>
      <c r="R237" s="57"/>
      <c r="S237" s="12">
        <f t="shared" si="81"/>
        <v>71</v>
      </c>
      <c r="T237" s="18">
        <f t="shared" si="73"/>
        <v>0</v>
      </c>
      <c r="U237" s="12">
        <f>IF(C$4=0,0,IF(SUM(U$7:U236)=2,0,IF(Y237=U$6,IF(Y237=Y238,IF((Y236-Y237)&lt;=(Y239-Y238),2,0),IF(Y237=Y236,IF((Y235-Y236)&gt;(Y238-Y237),2,0),2)),0)))</f>
        <v>0</v>
      </c>
      <c r="V237" s="12">
        <f>IF(C$4=0,0,IF(SUM(V$7:V236)=1,0,IF(Z237=V$6,IF(Z237=Z238,IF((Z236-Z237)&lt;=(Z239-Z238),1,0),IF(Z237=Z236,IF((Z235-Z236)&gt;(Z238-Z237),1,0),1)),0)))</f>
        <v>0</v>
      </c>
      <c r="W237" s="12">
        <f>IF(C$4=0,0,IF(SUM(W$7:W236)=2,0,IF(AA237=W$6,IF(AA237=AA238,IF((AA236-AA237)&lt;=(AA239-AA238),2,0),IF(AA237=AA236,IF((AA235-AA236)&gt;(AA238-AA237),2,0),2)),0)))</f>
        <v>0</v>
      </c>
      <c r="X237" s="12">
        <f>IF(C$4=0,0,IF(SUM(X$7:X236)=2,0,IF(AB237=X$6,IF(AB237=AB238,IF((AB236-AB237)&lt;=(AB239-AB238),2,0),IF(AB237=AB236,IF((AB235-AB236)&gt;(AB238-AB237),2,0),2)),0)))</f>
        <v>0</v>
      </c>
      <c r="Y237" s="12">
        <f t="shared" si="74"/>
        <v>1</v>
      </c>
      <c r="Z237" s="12">
        <f t="shared" si="75"/>
        <v>1</v>
      </c>
      <c r="AA237" s="12">
        <f t="shared" si="76"/>
        <v>1</v>
      </c>
      <c r="AB237" s="12">
        <f t="shared" si="77"/>
        <v>1</v>
      </c>
      <c r="AD237" s="12">
        <f t="shared" si="82"/>
        <v>71</v>
      </c>
      <c r="AE237" s="18">
        <f t="shared" si="78"/>
        <v>0</v>
      </c>
      <c r="AF237" s="12">
        <f>IF(S$4=0,0,IF(SUM(AF$7:AF236)=2,0,IF(AJ237=AF$6,IF(AJ237=AJ238,IF((AJ236-AJ237)&lt;=(AJ239-AJ238),2,0),IF(AJ237=AJ236,IF((AJ235-AJ236)&gt;(AJ238-AJ237),2,0),2)),0)))</f>
        <v>0</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79"/>
        <v>1</v>
      </c>
      <c r="AK237" s="12">
        <f t="shared" si="83"/>
        <v>1</v>
      </c>
      <c r="AL237" s="12">
        <f t="shared" si="84"/>
        <v>1</v>
      </c>
      <c r="AM237" s="12">
        <f t="shared" si="85"/>
        <v>1</v>
      </c>
    </row>
    <row r="238" spans="1:39" ht="12" customHeight="1" x14ac:dyDescent="0.15">
      <c r="A238" s="5">
        <f t="shared" si="66"/>
        <v>0</v>
      </c>
      <c r="B238" s="5">
        <f t="shared" si="67"/>
        <v>0</v>
      </c>
      <c r="C238" s="14">
        <f t="shared" si="80"/>
        <v>70</v>
      </c>
      <c r="F238" s="150">
        <f>VLOOKUP(C238,Blad1!$A:$H,8,0)</f>
        <v>110</v>
      </c>
      <c r="G238" s="67" t="str">
        <f t="shared" si="68"/>
        <v/>
      </c>
      <c r="H238" s="4" t="str">
        <f>IF(G238="I",$K238,IF(G238="II",$K238-SUM(H$8:H237),IF(G238="III",$K238-SUM(H$8:H237),IF(G238="IV",$K238-SUM(H$8:H237),IF(G238="V",1-SUM(H$8:H237)," ")))))</f>
        <v xml:space="preserve"> </v>
      </c>
      <c r="I238" s="54"/>
      <c r="K238" s="1">
        <f>IF(C$4=0,0,(SUM(D$8:D238)/C$4))</f>
        <v>0</v>
      </c>
      <c r="L238" s="9" t="str">
        <f t="shared" si="70"/>
        <v xml:space="preserve"> </v>
      </c>
      <c r="N238" s="1" t="str">
        <f t="shared" si="71"/>
        <v xml:space="preserve"> </v>
      </c>
      <c r="P238" s="3" t="str">
        <f>IF(O238="Plus",$K238,IF(O238="Basis",$K238-SUM(P$8:P237),IF(O238="Breedte",$K238-SUM(P$8:P237),IF(O237="Breedte",1-SUM(P$8:P237)," "))))</f>
        <v xml:space="preserve"> </v>
      </c>
      <c r="Q238" s="57" t="str">
        <f t="shared" si="72"/>
        <v/>
      </c>
      <c r="R238" s="57"/>
      <c r="S238" s="12">
        <f t="shared" si="81"/>
        <v>70</v>
      </c>
      <c r="T238" s="18">
        <f t="shared" si="73"/>
        <v>0</v>
      </c>
      <c r="U238" s="12">
        <f>IF(C$4=0,0,IF(SUM(U$7:U237)=2,0,IF(Y238=U$6,IF(Y238=Y239,IF((Y237-Y238)&lt;=(Y240-Y239),2,0),IF(Y238=Y237,IF((Y236-Y237)&gt;(Y239-Y238),2,0),2)),0)))</f>
        <v>0</v>
      </c>
      <c r="V238" s="12">
        <f>IF(C$4=0,0,IF(SUM(V$7:V237)=1,0,IF(Z238=V$6,IF(Z238=Z239,IF((Z237-Z238)&lt;=(Z240-Z239),1,0),IF(Z238=Z237,IF((Z236-Z237)&gt;(Z239-Z238),1,0),1)),0)))</f>
        <v>0</v>
      </c>
      <c r="W238" s="12">
        <f>IF(C$4=0,0,IF(SUM(W$7:W237)=2,0,IF(AA238=W$6,IF(AA238=AA239,IF((AA237-AA238)&lt;=(AA240-AA239),2,0),IF(AA238=AA237,IF((AA236-AA237)&gt;(AA239-AA238),2,0),2)),0)))</f>
        <v>0</v>
      </c>
      <c r="X238" s="12">
        <f>IF(C$4=0,0,IF(SUM(X$7:X237)=2,0,IF(AB238=X$6,IF(AB238=AB239,IF((AB237-AB238)&lt;=(AB240-AB239),2,0),IF(AB238=AB237,IF((AB236-AB237)&gt;(AB239-AB238),2,0),2)),0)))</f>
        <v>0</v>
      </c>
      <c r="Y238" s="12">
        <f t="shared" si="74"/>
        <v>1</v>
      </c>
      <c r="Z238" s="12">
        <f t="shared" si="75"/>
        <v>1</v>
      </c>
      <c r="AA238" s="12">
        <f t="shared" si="76"/>
        <v>1</v>
      </c>
      <c r="AB238" s="12">
        <f t="shared" si="77"/>
        <v>1</v>
      </c>
      <c r="AD238" s="12">
        <f t="shared" si="82"/>
        <v>70</v>
      </c>
      <c r="AE238" s="18">
        <f t="shared" si="78"/>
        <v>0</v>
      </c>
      <c r="AF238" s="12">
        <f>IF(S$4=0,0,IF(SUM(AF$7:AF237)=2,0,IF(AJ238=AF$6,IF(AJ238=AJ239,IF((AJ237-AJ238)&lt;=(AJ240-AJ239),2,0),IF(AJ238=AJ237,IF((AJ236-AJ237)&gt;(AJ239-AJ238),2,0),2)),0)))</f>
        <v>0</v>
      </c>
      <c r="AG238" s="12">
        <f>IF(C$4=0,0,IF(SUM(AG$7:AG237)=1,0,IF(AK238=AG$6,IF(AK238=AK239,IF((AK237-AK238)&lt;=(AK240-AK239),1,0),IF(AK238=AK237,IF((AK236-AK237)&gt;(AK239-AK238),1,0),1)),0)))</f>
        <v>0</v>
      </c>
      <c r="AH238" s="12">
        <f>IF(C$4=0,0,IF(SUM(AH$7:AH237)=2,0,IF(AL238=AH$6,IF(AL238=AL239,IF((AL237-AL238)&lt;=(AL240-AL239),2,0),IF(AL238=AL237,IF((AL236-AL237)&gt;(AL239-AL238),2,0),2)),0)))</f>
        <v>0</v>
      </c>
      <c r="AI238" s="12">
        <f>IF(S$4=0,0,IF(SUM(AI$7:AI237)=2,0,IF(AM238=AI$6,IF(AM238=AM239,IF((AM237-AM238)&lt;=(AM240-AM239),2,0),IF(AM238=AM237,IF((AM236-AM237)&gt;(AM239-AM238),2,0),2)),0)))</f>
        <v>0</v>
      </c>
      <c r="AJ238" s="12">
        <f t="shared" si="79"/>
        <v>1</v>
      </c>
      <c r="AK238" s="12">
        <f t="shared" si="83"/>
        <v>1</v>
      </c>
      <c r="AL238" s="12">
        <f t="shared" si="84"/>
        <v>1</v>
      </c>
      <c r="AM238" s="12">
        <f t="shared" si="85"/>
        <v>1</v>
      </c>
    </row>
    <row r="239" spans="1:39" ht="12" customHeight="1" x14ac:dyDescent="0.15">
      <c r="A239" s="5">
        <f t="shared" si="66"/>
        <v>0</v>
      </c>
      <c r="B239" s="5">
        <f t="shared" si="67"/>
        <v>0</v>
      </c>
      <c r="C239" s="14">
        <f t="shared" si="80"/>
        <v>69</v>
      </c>
      <c r="F239" s="150">
        <f>VLOOKUP(C239,Blad1!$A:$H,8,0)</f>
        <v>110</v>
      </c>
      <c r="G239" s="67" t="str">
        <f t="shared" si="68"/>
        <v/>
      </c>
      <c r="H239" s="4" t="str">
        <f>IF(G239="I",$K239,IF(G239="II",$K239-SUM(H$8:H238),IF(G239="III",$K239-SUM(H$8:H238),IF(G239="IV",$K239-SUM(H$8:H238),IF(G239="V",1-SUM(H$8:H238)," ")))))</f>
        <v xml:space="preserve"> </v>
      </c>
      <c r="I239" s="54"/>
      <c r="K239" s="1">
        <f>IF(C$4=0,0,(SUM(D$8:D239)/C$4))</f>
        <v>0</v>
      </c>
      <c r="L239" s="9" t="str">
        <f t="shared" si="70"/>
        <v xml:space="preserve"> </v>
      </c>
      <c r="N239" s="1" t="str">
        <f t="shared" si="71"/>
        <v xml:space="preserve"> </v>
      </c>
      <c r="P239" s="3" t="str">
        <f>IF(O239="Plus",$K239,IF(O239="Basis",$K239-SUM(P$8:P238),IF(O239="Breedte",$K239-SUM(P$8:P238),IF(O238="Breedte",1-SUM(P$8:P238)," "))))</f>
        <v xml:space="preserve"> </v>
      </c>
      <c r="Q239" s="57" t="str">
        <f t="shared" si="72"/>
        <v/>
      </c>
      <c r="R239" s="57"/>
      <c r="S239" s="12">
        <f t="shared" si="81"/>
        <v>69</v>
      </c>
      <c r="T239" s="18">
        <f t="shared" si="73"/>
        <v>0</v>
      </c>
      <c r="U239" s="12">
        <f>IF(C$4=0,0,IF(SUM(U$7:U238)=2,0,IF(Y239=U$6,IF(Y239=Y240,IF((Y238-Y239)&lt;=(Y241-Y240),2,0),IF(Y239=Y238,IF((Y237-Y238)&gt;(Y240-Y239),2,0),2)),0)))</f>
        <v>0</v>
      </c>
      <c r="V239" s="12">
        <f>IF(C$4=0,0,IF(SUM(V$7:V238)=1,0,IF(Z239=V$6,IF(Z239=Z240,IF((Z238-Z239)&lt;=(Z241-Z240),1,0),IF(Z239=Z238,IF((Z237-Z238)&gt;(Z240-Z239),1,0),1)),0)))</f>
        <v>0</v>
      </c>
      <c r="W239" s="12">
        <f>IF(C$4=0,0,IF(SUM(W$7:W238)=2,0,IF(AA239=W$6,IF(AA239=AA240,IF((AA238-AA239)&lt;=(AA241-AA240),2,0),IF(AA239=AA238,IF((AA237-AA238)&gt;(AA240-AA239),2,0),2)),0)))</f>
        <v>0</v>
      </c>
      <c r="X239" s="12">
        <f>IF(C$4=0,0,IF(SUM(X$7:X238)=2,0,IF(AB239=X$6,IF(AB239=AB240,IF((AB238-AB239)&lt;=(AB241-AB240),2,0),IF(AB239=AB238,IF((AB237-AB238)&gt;(AB240-AB239),2,0),2)),0)))</f>
        <v>0</v>
      </c>
      <c r="Y239" s="12">
        <f t="shared" si="74"/>
        <v>1</v>
      </c>
      <c r="Z239" s="12">
        <f t="shared" si="75"/>
        <v>1</v>
      </c>
      <c r="AA239" s="12">
        <f t="shared" si="76"/>
        <v>1</v>
      </c>
      <c r="AB239" s="12">
        <f t="shared" si="77"/>
        <v>1</v>
      </c>
      <c r="AD239" s="12">
        <f t="shared" si="82"/>
        <v>69</v>
      </c>
      <c r="AE239" s="18">
        <f t="shared" si="78"/>
        <v>0</v>
      </c>
      <c r="AF239" s="12">
        <f>IF(S$4=0,0,IF(SUM(AF$7:AF238)=2,0,IF(AJ239=AF$6,IF(AJ239=AJ240,IF((AJ238-AJ239)&lt;=(AJ241-AJ240),2,0),IF(AJ239=AJ238,IF((AJ237-AJ238)&gt;(AJ240-AJ239),2,0),2)),0)))</f>
        <v>0</v>
      </c>
      <c r="AG239" s="12">
        <f>IF(C$4=0,0,IF(SUM(AG$7:AG238)=1,0,IF(AK239=AG$6,IF(AK239=AK240,IF((AK238-AK239)&lt;=(AK241-AK240),1,0),IF(AK239=AK238,IF((AK237-AK238)&gt;(AK240-AK239),1,0),1)),0)))</f>
        <v>0</v>
      </c>
      <c r="AH239" s="12">
        <f>IF(C$4=0,0,IF(SUM(AH$7:AH238)=2,0,IF(AL239=AH$6,IF(AL239=AL240,IF((AL238-AL239)&lt;=(AL241-AL240),2,0),IF(AL239=AL238,IF((AL237-AL238)&gt;(AL240-AL239),2,0),2)),0)))</f>
        <v>0</v>
      </c>
      <c r="AI239" s="12">
        <f>IF(S$4=0,0,IF(SUM(AI$7:AI238)=2,0,IF(AM239=AI$6,IF(AM239=AM240,IF((AM238-AM239)&lt;=(AM241-AM240),2,0),IF(AM239=AM238,IF((AM237-AM238)&gt;(AM240-AM239),2,0),2)),0)))</f>
        <v>0</v>
      </c>
      <c r="AJ239" s="12">
        <f t="shared" si="79"/>
        <v>1</v>
      </c>
      <c r="AK239" s="12">
        <f t="shared" si="83"/>
        <v>1</v>
      </c>
      <c r="AL239" s="12">
        <f t="shared" si="84"/>
        <v>1</v>
      </c>
      <c r="AM239" s="12">
        <f t="shared" si="85"/>
        <v>1</v>
      </c>
    </row>
    <row r="240" spans="1:39" ht="12" customHeight="1" x14ac:dyDescent="0.15">
      <c r="A240" s="5">
        <f t="shared" si="66"/>
        <v>0</v>
      </c>
      <c r="B240" s="5">
        <f t="shared" si="67"/>
        <v>0</v>
      </c>
      <c r="C240" s="14">
        <f t="shared" si="80"/>
        <v>68</v>
      </c>
      <c r="F240" s="150">
        <f>VLOOKUP(C240,Blad1!$A:$H,8,0)</f>
        <v>110</v>
      </c>
      <c r="G240" s="67" t="str">
        <f t="shared" si="68"/>
        <v/>
      </c>
      <c r="H240" s="4" t="str">
        <f>IF(G240="I",$K240,IF(G240="II",$K240-SUM(H$8:H239),IF(G240="III",$K240-SUM(H$8:H239),IF(G240="IV",$K240-SUM(H$8:H239),IF(G240="V",1-SUM(H$8:H239)," ")))))</f>
        <v xml:space="preserve"> </v>
      </c>
      <c r="I240" s="54"/>
      <c r="K240" s="1">
        <f>IF(C$4=0,0,(SUM(D$8:D240)/C$4))</f>
        <v>0</v>
      </c>
      <c r="L240" s="9" t="str">
        <f t="shared" si="70"/>
        <v xml:space="preserve"> </v>
      </c>
      <c r="N240" s="1" t="str">
        <f t="shared" si="71"/>
        <v xml:space="preserve"> </v>
      </c>
      <c r="P240" s="3" t="str">
        <f>IF(O240="Plus",$K240,IF(O240="Basis",$K240-SUM(P$8:P239),IF(O240="Breedte",$K240-SUM(P$8:P239),IF(O239="Breedte",1-SUM(P$8:P239)," "))))</f>
        <v xml:space="preserve"> </v>
      </c>
      <c r="Q240" s="57" t="str">
        <f t="shared" si="72"/>
        <v/>
      </c>
      <c r="R240" s="57"/>
      <c r="S240" s="12">
        <f t="shared" si="81"/>
        <v>68</v>
      </c>
      <c r="T240" s="18">
        <f t="shared" si="73"/>
        <v>0</v>
      </c>
      <c r="U240" s="12">
        <f>IF(C$4=0,0,IF(SUM(U$7:U239)=2,0,IF(Y240=U$6,IF(Y240=Y241,IF((Y239-Y240)&lt;=(Y242-Y241),2,0),IF(Y240=Y239,IF((Y238-Y239)&gt;(Y241-Y240),2,0),2)),0)))</f>
        <v>0</v>
      </c>
      <c r="V240" s="12">
        <f>IF(C$4=0,0,IF(SUM(V$7:V239)=1,0,IF(Z240=V$6,IF(Z240=Z241,IF((Z239-Z240)&lt;=(Z242-Z241),1,0),IF(Z240=Z239,IF((Z238-Z239)&gt;(Z241-Z240),1,0),1)),0)))</f>
        <v>0</v>
      </c>
      <c r="W240" s="12">
        <f>IF(C$4=0,0,IF(SUM(W$7:W239)=2,0,IF(AA240=W$6,IF(AA240=AA241,IF((AA239-AA240)&lt;=(AA242-AA241),2,0),IF(AA240=AA239,IF((AA238-AA239)&gt;(AA241-AA240),2,0),2)),0)))</f>
        <v>0</v>
      </c>
      <c r="X240" s="12">
        <f>IF(C$4=0,0,IF(SUM(X$7:X239)=2,0,IF(AB240=X$6,IF(AB240=AB241,IF((AB239-AB240)&lt;=(AB242-AB241),2,0),IF(AB240=AB239,IF((AB238-AB239)&gt;(AB241-AB240),2,0),2)),0)))</f>
        <v>0</v>
      </c>
      <c r="Y240" s="12">
        <f t="shared" si="74"/>
        <v>1</v>
      </c>
      <c r="Z240" s="12">
        <f t="shared" si="75"/>
        <v>1</v>
      </c>
      <c r="AA240" s="12">
        <f t="shared" si="76"/>
        <v>1</v>
      </c>
      <c r="AB240" s="12">
        <f t="shared" si="77"/>
        <v>1</v>
      </c>
      <c r="AD240" s="12">
        <f t="shared" si="82"/>
        <v>68</v>
      </c>
      <c r="AE240" s="18">
        <f t="shared" si="78"/>
        <v>0</v>
      </c>
      <c r="AF240" s="12">
        <f>IF(S$4=0,0,IF(SUM(AF$7:AF239)=2,0,IF(AJ240=AF$6,IF(AJ240=AJ241,IF((AJ239-AJ240)&lt;=(AJ242-AJ241),2,0),IF(AJ240=AJ239,IF((AJ238-AJ239)&gt;(AJ241-AJ240),2,0),2)),0)))</f>
        <v>0</v>
      </c>
      <c r="AG240" s="12">
        <f>IF(C$4=0,0,IF(SUM(AG$7:AG239)=1,0,IF(AK240=AG$6,IF(AK240=AK241,IF((AK239-AK240)&lt;=(AK242-AK241),1,0),IF(AK240=AK239,IF((AK238-AK239)&gt;(AK241-AK240),1,0),1)),0)))</f>
        <v>0</v>
      </c>
      <c r="AH240" s="12">
        <f>IF(C$4=0,0,IF(SUM(AH$7:AH239)=2,0,IF(AL240=AH$6,IF(AL240=AL241,IF((AL239-AL240)&lt;=(AL242-AL241),2,0),IF(AL240=AL239,IF((AL238-AL239)&gt;(AL241-AL240),2,0),2)),0)))</f>
        <v>0</v>
      </c>
      <c r="AI240" s="12">
        <f>IF(S$4=0,0,IF(SUM(AI$7:AI239)=2,0,IF(AM240=AI$6,IF(AM240=AM241,IF((AM239-AM240)&lt;=(AM242-AM241),2,0),IF(AM240=AM239,IF((AM238-AM239)&gt;(AM241-AM240),2,0),2)),0)))</f>
        <v>0</v>
      </c>
      <c r="AJ240" s="12">
        <f t="shared" si="79"/>
        <v>1</v>
      </c>
      <c r="AK240" s="12">
        <f t="shared" si="83"/>
        <v>1</v>
      </c>
      <c r="AL240" s="12">
        <f t="shared" si="84"/>
        <v>1</v>
      </c>
      <c r="AM240" s="12">
        <f t="shared" si="85"/>
        <v>1</v>
      </c>
    </row>
    <row r="241" spans="1:39" ht="12" customHeight="1" x14ac:dyDescent="0.15">
      <c r="A241" s="5">
        <f t="shared" si="66"/>
        <v>0</v>
      </c>
      <c r="B241" s="5">
        <f t="shared" si="67"/>
        <v>0</v>
      </c>
      <c r="C241" s="14">
        <f t="shared" si="80"/>
        <v>67</v>
      </c>
      <c r="F241" s="150">
        <f>VLOOKUP(C241,Blad1!$A:$H,8,0)</f>
        <v>110</v>
      </c>
      <c r="G241" s="67" t="str">
        <f t="shared" si="68"/>
        <v/>
      </c>
      <c r="H241" s="4" t="str">
        <f>IF(G241="I",$K241,IF(G241="II",$K241-SUM(H$8:H240),IF(G241="III",$K241-SUM(H$8:H240),IF(G241="IV",$K241-SUM(H$8:H240),IF(G241="V",1-SUM(H$8:H240)," ")))))</f>
        <v xml:space="preserve"> </v>
      </c>
      <c r="I241" s="54"/>
      <c r="K241" s="1">
        <f>IF(C$4=0,0,(SUM(D$8:D241)/C$4))</f>
        <v>0</v>
      </c>
      <c r="L241" s="9" t="str">
        <f t="shared" si="70"/>
        <v xml:space="preserve"> </v>
      </c>
      <c r="N241" s="1" t="str">
        <f t="shared" si="71"/>
        <v xml:space="preserve"> </v>
      </c>
      <c r="P241" s="3" t="str">
        <f>IF(O241="Plus",$K241,IF(O241="Basis",$K241-SUM(P$8:P240),IF(O241="Breedte",$K241-SUM(P$8:P240),IF(O240="Breedte",1-SUM(P$8:P240)," "))))</f>
        <v xml:space="preserve"> </v>
      </c>
      <c r="Q241" s="57" t="str">
        <f t="shared" si="72"/>
        <v/>
      </c>
      <c r="R241" s="57"/>
      <c r="S241" s="12">
        <f t="shared" si="81"/>
        <v>67</v>
      </c>
      <c r="T241" s="18">
        <f t="shared" si="73"/>
        <v>0</v>
      </c>
      <c r="U241" s="12">
        <f>IF(C$4=0,0,IF(SUM(U$7:U240)=2,0,IF(Y241=U$6,IF(Y241=Y242,IF((Y240-Y241)&lt;=(Y243-Y242),2,0),IF(Y241=Y240,IF((Y239-Y240)&gt;(Y242-Y241),2,0),2)),0)))</f>
        <v>0</v>
      </c>
      <c r="V241" s="12">
        <f>IF(C$4=0,0,IF(SUM(V$7:V240)=1,0,IF(Z241=V$6,IF(Z241=Z242,IF((Z240-Z241)&lt;=(Z243-Z242),1,0),IF(Z241=Z240,IF((Z239-Z240)&gt;(Z242-Z241),1,0),1)),0)))</f>
        <v>0</v>
      </c>
      <c r="W241" s="12">
        <f>IF(C$4=0,0,IF(SUM(W$7:W240)=2,0,IF(AA241=W$6,IF(AA241=AA242,IF((AA240-AA241)&lt;=(AA243-AA242),2,0),IF(AA241=AA240,IF((AA239-AA240)&gt;(AA242-AA241),2,0),2)),0)))</f>
        <v>0</v>
      </c>
      <c r="X241" s="12">
        <f>IF(C$4=0,0,IF(SUM(X$7:X240)=2,0,IF(AB241=X$6,IF(AB241=AB242,IF((AB240-AB241)&lt;=(AB243-AB242),2,0),IF(AB241=AB240,IF((AB239-AB240)&gt;(AB242-AB241),2,0),2)),0)))</f>
        <v>0</v>
      </c>
      <c r="Y241" s="12">
        <f t="shared" si="74"/>
        <v>1</v>
      </c>
      <c r="Z241" s="12">
        <f t="shared" si="75"/>
        <v>1</v>
      </c>
      <c r="AA241" s="12">
        <f t="shared" si="76"/>
        <v>1</v>
      </c>
      <c r="AB241" s="12">
        <f t="shared" si="77"/>
        <v>1</v>
      </c>
      <c r="AD241" s="12">
        <f t="shared" si="82"/>
        <v>67</v>
      </c>
      <c r="AE241" s="18">
        <f t="shared" si="78"/>
        <v>0</v>
      </c>
      <c r="AF241" s="12">
        <f>IF(S$4=0,0,IF(SUM(AF$7:AF240)=2,0,IF(AJ241=AF$6,IF(AJ241=AJ242,IF((AJ240-AJ241)&lt;=(AJ243-AJ242),2,0),IF(AJ241=AJ240,IF((AJ239-AJ240)&gt;(AJ242-AJ241),2,0),2)),0)))</f>
        <v>0</v>
      </c>
      <c r="AG241" s="12">
        <f>IF(C$4=0,0,IF(SUM(AG$7:AG240)=1,0,IF(AK241=AG$6,IF(AK241=AK242,IF((AK240-AK241)&lt;=(AK243-AK242),1,0),IF(AK241=AK240,IF((AK239-AK240)&gt;(AK242-AK241),1,0),1)),0)))</f>
        <v>0</v>
      </c>
      <c r="AH241" s="12">
        <f>IF(C$4=0,0,IF(SUM(AH$7:AH240)=2,0,IF(AL241=AH$6,IF(AL241=AL242,IF((AL240-AL241)&lt;=(AL243-AL242),2,0),IF(AL241=AL240,IF((AL239-AL240)&gt;(AL242-AL241),2,0),2)),0)))</f>
        <v>0</v>
      </c>
      <c r="AI241" s="12">
        <f>IF(S$4=0,0,IF(SUM(AI$7:AI240)=2,0,IF(AM241=AI$6,IF(AM241=AM242,IF((AM240-AM241)&lt;=(AM243-AM242),2,0),IF(AM241=AM240,IF((AM239-AM240)&gt;(AM242-AM241),2,0),2)),0)))</f>
        <v>0</v>
      </c>
      <c r="AJ241" s="12">
        <f t="shared" si="79"/>
        <v>1</v>
      </c>
      <c r="AK241" s="12">
        <f t="shared" si="83"/>
        <v>1</v>
      </c>
      <c r="AL241" s="12">
        <f t="shared" si="84"/>
        <v>1</v>
      </c>
      <c r="AM241" s="12">
        <f t="shared" si="85"/>
        <v>1</v>
      </c>
    </row>
    <row r="242" spans="1:39" ht="12" customHeight="1" x14ac:dyDescent="0.15">
      <c r="A242" s="5">
        <f t="shared" si="66"/>
        <v>0</v>
      </c>
      <c r="B242" s="5">
        <f t="shared" si="67"/>
        <v>0</v>
      </c>
      <c r="C242" s="14">
        <f t="shared" si="80"/>
        <v>66</v>
      </c>
      <c r="F242" s="150">
        <f>VLOOKUP(C242,Blad1!$A:$H,8,0)</f>
        <v>110</v>
      </c>
      <c r="G242" s="67" t="str">
        <f t="shared" si="68"/>
        <v/>
      </c>
      <c r="H242" s="4" t="str">
        <f>IF(G242="I",$K242,IF(G242="II",$K242-SUM(H$8:H241),IF(G242="III",$K242-SUM(H$8:H241),IF(G242="IV",$K242-SUM(H$8:H241),IF(G242="V",1-SUM(H$8:H241)," ")))))</f>
        <v xml:space="preserve"> </v>
      </c>
      <c r="I242" s="54"/>
      <c r="K242" s="1">
        <f>IF(C$4=0,0,(SUM(D$8:D242)/C$4))</f>
        <v>0</v>
      </c>
      <c r="L242" s="9" t="str">
        <f t="shared" si="70"/>
        <v xml:space="preserve"> </v>
      </c>
      <c r="N242" s="1" t="str">
        <f t="shared" si="71"/>
        <v xml:space="preserve"> </v>
      </c>
      <c r="P242" s="3" t="str">
        <f>IF(O242="Plus",$K242,IF(O242="Basis",$K242-SUM(P$8:P241),IF(O242="Breedte",$K242-SUM(P$8:P241),IF(O241="Breedte",1-SUM(P$8:P241)," "))))</f>
        <v xml:space="preserve"> </v>
      </c>
      <c r="Q242" s="57" t="str">
        <f t="shared" si="72"/>
        <v/>
      </c>
      <c r="R242" s="57"/>
      <c r="S242" s="12">
        <f t="shared" si="81"/>
        <v>66</v>
      </c>
      <c r="T242" s="18">
        <f t="shared" si="73"/>
        <v>0</v>
      </c>
      <c r="U242" s="12">
        <f>IF(C$4=0,0,IF(SUM(U$7:U241)=2,0,IF(Y242=U$6,IF(Y242=Y243,IF((Y241-Y242)&lt;=(Y244-Y243),2,0),IF(Y242=Y241,IF((Y240-Y241)&gt;(Y243-Y242),2,0),2)),0)))</f>
        <v>0</v>
      </c>
      <c r="V242" s="12">
        <f>IF(C$4=0,0,IF(SUM(V$7:V241)=1,0,IF(Z242=V$6,IF(Z242=Z243,IF((Z241-Z242)&lt;=(Z244-Z243),1,0),IF(Z242=Z241,IF((Z240-Z241)&gt;(Z243-Z242),1,0),1)),0)))</f>
        <v>0</v>
      </c>
      <c r="W242" s="12">
        <f>IF(C$4=0,0,IF(SUM(W$7:W241)=2,0,IF(AA242=W$6,IF(AA242=AA243,IF((AA241-AA242)&lt;=(AA244-AA243),2,0),IF(AA242=AA241,IF((AA240-AA241)&gt;(AA243-AA242),2,0),2)),0)))</f>
        <v>0</v>
      </c>
      <c r="X242" s="12">
        <f>IF(C$4=0,0,IF(SUM(X$7:X241)=2,0,IF(AB242=X$6,IF(AB242=AB243,IF((AB241-AB242)&lt;=(AB244-AB243),2,0),IF(AB242=AB241,IF((AB240-AB241)&gt;(AB243-AB242),2,0),2)),0)))</f>
        <v>0</v>
      </c>
      <c r="Y242" s="12">
        <f t="shared" si="74"/>
        <v>1</v>
      </c>
      <c r="Z242" s="12">
        <f t="shared" si="75"/>
        <v>1</v>
      </c>
      <c r="AA242" s="12">
        <f t="shared" si="76"/>
        <v>1</v>
      </c>
      <c r="AB242" s="12">
        <f t="shared" si="77"/>
        <v>1</v>
      </c>
      <c r="AD242" s="12">
        <f t="shared" si="82"/>
        <v>66</v>
      </c>
      <c r="AE242" s="18">
        <f t="shared" si="78"/>
        <v>0</v>
      </c>
      <c r="AF242" s="12">
        <f>IF(S$4=0,0,IF(SUM(AF$7:AF241)=2,0,IF(AJ242=AF$6,IF(AJ242=AJ243,IF((AJ241-AJ242)&lt;=(AJ244-AJ243),2,0),IF(AJ242=AJ241,IF((AJ240-AJ241)&gt;(AJ243-AJ242),2,0),2)),0)))</f>
        <v>0</v>
      </c>
      <c r="AG242" s="12">
        <f>IF(C$4=0,0,IF(SUM(AG$7:AG241)=1,0,IF(AK242=AG$6,IF(AK242=AK243,IF((AK241-AK242)&lt;=(AK244-AK243),1,0),IF(AK242=AK241,IF((AK240-AK241)&gt;(AK243-AK242),1,0),1)),0)))</f>
        <v>0</v>
      </c>
      <c r="AH242" s="12">
        <f>IF(C$4=0,0,IF(SUM(AH$7:AH241)=2,0,IF(AL242=AH$6,IF(AL242=AL243,IF((AL241-AL242)&lt;=(AL244-AL243),2,0),IF(AL242=AL241,IF((AL240-AL241)&gt;(AL243-AL242),2,0),2)),0)))</f>
        <v>0</v>
      </c>
      <c r="AI242" s="12">
        <f>IF(S$4=0,0,IF(SUM(AI$7:AI241)=2,0,IF(AM242=AI$6,IF(AM242=AM243,IF((AM241-AM242)&lt;=(AM244-AM243),2,0),IF(AM242=AM241,IF((AM240-AM241)&gt;(AM243-AM242),2,0),2)),0)))</f>
        <v>0</v>
      </c>
      <c r="AJ242" s="12">
        <f t="shared" si="79"/>
        <v>1</v>
      </c>
      <c r="AK242" s="12">
        <f t="shared" si="83"/>
        <v>1</v>
      </c>
      <c r="AL242" s="12">
        <f t="shared" si="84"/>
        <v>1</v>
      </c>
      <c r="AM242" s="12">
        <f t="shared" si="85"/>
        <v>1</v>
      </c>
    </row>
    <row r="243" spans="1:39" ht="12" customHeight="1" x14ac:dyDescent="0.15">
      <c r="A243" s="5">
        <f t="shared" si="66"/>
        <v>0</v>
      </c>
      <c r="B243" s="5">
        <f t="shared" si="67"/>
        <v>0</v>
      </c>
      <c r="C243" s="14">
        <f t="shared" si="80"/>
        <v>65</v>
      </c>
      <c r="F243" s="150">
        <f>VLOOKUP(C243,Blad1!$A:$H,8,0)</f>
        <v>110</v>
      </c>
      <c r="G243" s="67" t="str">
        <f t="shared" si="68"/>
        <v/>
      </c>
      <c r="I243" s="54"/>
      <c r="K243" s="1">
        <f>IF(C$4=0,0,(SUM(D$8:D243)/C$4))</f>
        <v>0</v>
      </c>
      <c r="N243" s="1" t="str">
        <f t="shared" si="71"/>
        <v xml:space="preserve"> </v>
      </c>
      <c r="P243" s="3" t="str">
        <f>IF(O243="Plus",$K243,IF(O243="Basis",$K243-SUM(P$8:P242),IF(O243="Breedte",$K243-SUM(P$8:P242),IF(O242="Breedte",1-SUM(P$8:P242)," "))))</f>
        <v xml:space="preserve"> </v>
      </c>
      <c r="Q243" s="57" t="str">
        <f t="shared" si="72"/>
        <v/>
      </c>
      <c r="R243" s="57"/>
      <c r="S243" s="12">
        <f t="shared" si="81"/>
        <v>65</v>
      </c>
      <c r="T243" s="18">
        <f t="shared" si="73"/>
        <v>0</v>
      </c>
      <c r="U243" s="12">
        <f>IF(C$4=0,0,IF(SUM(U$7:U242)=2,0,IF(Y243=U$6,IF(Y243=Y244,IF((Y242-Y243)&lt;=(Y245-Y244),2,0),IF(Y243=Y242,IF((Y241-Y242)&gt;(Y244-Y243),2,0),2)),0)))</f>
        <v>0</v>
      </c>
      <c r="V243" s="12">
        <f>IF(C$4=0,0,IF(SUM(V$7:V242)=1,0,IF(Z243=V$6,IF(Z243=Z244,IF((Z242-Z243)&lt;=(Z245-Z244),1,0),IF(Z243=Z242,IF((Z241-Z242)&gt;(Z244-Z243),1,0),1)),0)))</f>
        <v>0</v>
      </c>
      <c r="W243" s="12">
        <f>IF(C$4=0,0,IF(SUM(W$7:W242)=2,0,IF(AA243=W$6,IF(AA243=AA244,IF((AA242-AA243)&lt;=(AA245-AA244),2,0),IF(AA243=AA242,IF((AA241-AA242)&gt;(AA244-AA243),2,0),2)),0)))</f>
        <v>0</v>
      </c>
      <c r="X243" s="12">
        <f>IF(C$4=0,0,IF(SUM(X$7:X242)=2,0,IF(AB243=X$6,IF(AB243=AB244,IF((AB242-AB243)&lt;=(AB245-AB244),2,0),IF(AB243=AB242,IF((AB241-AB242)&gt;(AB244-AB243),2,0),2)),0)))</f>
        <v>0</v>
      </c>
      <c r="Y243" s="12">
        <f t="shared" si="74"/>
        <v>1</v>
      </c>
      <c r="Z243" s="12">
        <f t="shared" si="75"/>
        <v>1</v>
      </c>
      <c r="AA243" s="12">
        <f t="shared" si="76"/>
        <v>1</v>
      </c>
      <c r="AB243" s="12">
        <f t="shared" si="77"/>
        <v>1</v>
      </c>
      <c r="AD243" s="12">
        <f t="shared" si="82"/>
        <v>65</v>
      </c>
      <c r="AE243" s="18">
        <f t="shared" si="78"/>
        <v>0</v>
      </c>
      <c r="AF243" s="12">
        <f>IF(S$4=0,0,IF(SUM(AF$7:AF242)=2,0,IF(AJ243=AF$6,IF(AJ243=AJ244,IF((AJ242-AJ243)&lt;=(AJ245-AJ244),2,0),IF(AJ243=AJ242,IF((AJ241-AJ242)&gt;(AJ244-AJ243),2,0),2)),0)))</f>
        <v>0</v>
      </c>
      <c r="AG243" s="12">
        <f>IF(C$4=0,0,IF(SUM(AG$7:AG242)=1,0,IF(AK243=AG$6,IF(AK243=AK244,IF((AK242-AK243)&lt;=(AK245-AK244),1,0),IF(AK243=AK242,IF((AK241-AK242)&gt;(AK244-AK243),1,0),1)),0)))</f>
        <v>0</v>
      </c>
      <c r="AH243" s="12">
        <f>IF(C$4=0,0,IF(SUM(AH$7:AH242)=2,0,IF(AL243=AH$6,IF(AL243=AL244,IF((AL242-AL243)&lt;=(AL245-AL244),2,0),IF(AL243=AL242,IF((AL241-AL242)&gt;(AL244-AL243),2,0),2)),0)))</f>
        <v>0</v>
      </c>
      <c r="AI243" s="12">
        <f>IF(S$4=0,0,IF(SUM(AI$7:AI242)=2,0,IF(AM243=AI$6,IF(AM243=AM244,IF((AM242-AM243)&lt;=(AM245-AM244),2,0),IF(AM243=AM242,IF((AM241-AM242)&gt;(AM244-AM243),2,0),2)),0)))</f>
        <v>0</v>
      </c>
      <c r="AJ243" s="12">
        <f t="shared" si="79"/>
        <v>1</v>
      </c>
      <c r="AK243" s="12">
        <f t="shared" si="83"/>
        <v>1</v>
      </c>
      <c r="AL243" s="12">
        <f t="shared" si="84"/>
        <v>1</v>
      </c>
      <c r="AM243" s="12">
        <f t="shared" si="85"/>
        <v>1</v>
      </c>
    </row>
    <row r="244" spans="1:39" ht="12" customHeight="1" x14ac:dyDescent="0.15">
      <c r="A244" s="5">
        <f t="shared" si="66"/>
        <v>0</v>
      </c>
      <c r="B244" s="5">
        <f t="shared" si="67"/>
        <v>0</v>
      </c>
      <c r="C244" s="14">
        <f t="shared" si="80"/>
        <v>64</v>
      </c>
      <c r="F244" s="150">
        <f>VLOOKUP(C244,Blad1!$A:$H,8,0)</f>
        <v>110</v>
      </c>
      <c r="G244" s="67" t="str">
        <f t="shared" si="68"/>
        <v/>
      </c>
      <c r="I244" s="54"/>
      <c r="K244" s="1">
        <f>IF(C$4=0,0,(SUM(D$8:D244)/C$4))</f>
        <v>0</v>
      </c>
      <c r="N244" s="1" t="str">
        <f t="shared" si="71"/>
        <v xml:space="preserve"> </v>
      </c>
      <c r="P244" s="3" t="str">
        <f>IF(O244="Plus",$K244,IF(O244="Basis",$K244-SUM(P$8:P243),IF(O244="Breedte",$K244-SUM(P$8:P243),IF(O243="Breedte",1-SUM(P$8:P243)," "))))</f>
        <v xml:space="preserve"> </v>
      </c>
      <c r="Q244" s="57" t="str">
        <f t="shared" si="72"/>
        <v/>
      </c>
      <c r="R244" s="57"/>
      <c r="S244" s="12">
        <f t="shared" si="81"/>
        <v>64</v>
      </c>
      <c r="T244" s="18">
        <f t="shared" si="73"/>
        <v>0</v>
      </c>
      <c r="U244" s="12">
        <f>IF(C$4=0,0,IF(SUM(U$7:U243)=2,0,IF(Y244=U$6,IF(Y244=Y245,IF((Y243-Y244)&lt;=(Y246-Y245),2,0),IF(Y244=Y243,IF((Y242-Y243)&gt;(Y245-Y244),2,0),2)),0)))</f>
        <v>0</v>
      </c>
      <c r="V244" s="12">
        <f>IF(C$4=0,0,IF(SUM(V$7:V243)=1,0,IF(Z244=V$6,IF(Z244=Z245,IF((Z243-Z244)&lt;=(Z246-Z245),1,0),IF(Z244=Z243,IF((Z242-Z243)&gt;(Z245-Z244),1,0),1)),0)))</f>
        <v>0</v>
      </c>
      <c r="W244" s="12">
        <f>IF(C$4=0,0,IF(SUM(W$7:W243)=2,0,IF(AA244=W$6,IF(AA244=AA245,IF((AA243-AA244)&lt;=(AA246-AA245),2,0),IF(AA244=AA243,IF((AA242-AA243)&gt;(AA245-AA244),2,0),2)),0)))</f>
        <v>0</v>
      </c>
      <c r="X244" s="12">
        <f>IF(C$4=0,0,IF(SUM(X$7:X243)=2,0,IF(AB244=X$6,IF(AB244=AB245,IF((AB243-AB244)&lt;=(AB246-AB245),2,0),IF(AB244=AB243,IF((AB242-AB243)&gt;(AB245-AB244),2,0),2)),0)))</f>
        <v>0</v>
      </c>
      <c r="Y244" s="12">
        <f t="shared" si="74"/>
        <v>1</v>
      </c>
      <c r="Z244" s="12">
        <f t="shared" si="75"/>
        <v>1</v>
      </c>
      <c r="AA244" s="12">
        <f t="shared" si="76"/>
        <v>1</v>
      </c>
      <c r="AB244" s="12">
        <f t="shared" si="77"/>
        <v>1</v>
      </c>
      <c r="AD244" s="12">
        <f t="shared" si="82"/>
        <v>64</v>
      </c>
      <c r="AE244" s="18">
        <f t="shared" si="78"/>
        <v>0</v>
      </c>
      <c r="AF244" s="12">
        <f>IF(S$4=0,0,IF(SUM(AF$7:AF243)=2,0,IF(AJ244=AF$6,IF(AJ244=AJ245,IF((AJ243-AJ244)&lt;=(AJ246-AJ245),2,0),IF(AJ244=AJ243,IF((AJ242-AJ243)&gt;(AJ245-AJ244),2,0),2)),0)))</f>
        <v>0</v>
      </c>
      <c r="AG244" s="12">
        <f>IF(C$4=0,0,IF(SUM(AG$7:AG243)=1,0,IF(AK244=AG$6,IF(AK244=AK245,IF((AK243-AK244)&lt;=(AK246-AK245),1,0),IF(AK244=AK243,IF((AK242-AK243)&gt;(AK245-AK244),1,0),1)),0)))</f>
        <v>0</v>
      </c>
      <c r="AH244" s="12">
        <f>IF(C$4=0,0,IF(SUM(AH$7:AH243)=2,0,IF(AL244=AH$6,IF(AL244=AL245,IF((AL243-AL244)&lt;=(AL246-AL245),2,0),IF(AL244=AL243,IF((AL242-AL243)&gt;(AL245-AL244),2,0),2)),0)))</f>
        <v>0</v>
      </c>
      <c r="AI244" s="12">
        <f>IF(S$4=0,0,IF(SUM(AI$7:AI243)=2,0,IF(AM244=AI$6,IF(AM244=AM245,IF((AM243-AM244)&lt;=(AM246-AM245),2,0),IF(AM244=AM243,IF((AM242-AM243)&gt;(AM245-AM244),2,0),2)),0)))</f>
        <v>0</v>
      </c>
      <c r="AJ244" s="12">
        <f t="shared" si="79"/>
        <v>1</v>
      </c>
      <c r="AK244" s="12">
        <f t="shared" si="83"/>
        <v>1</v>
      </c>
      <c r="AL244" s="12">
        <f t="shared" si="84"/>
        <v>1</v>
      </c>
      <c r="AM244" s="12">
        <f t="shared" si="85"/>
        <v>1</v>
      </c>
    </row>
    <row r="245" spans="1:39" ht="12" customHeight="1" x14ac:dyDescent="0.15">
      <c r="A245" s="5">
        <f t="shared" si="66"/>
        <v>0</v>
      </c>
      <c r="B245" s="5">
        <f t="shared" si="67"/>
        <v>0</v>
      </c>
      <c r="C245" s="14">
        <f t="shared" si="80"/>
        <v>63</v>
      </c>
      <c r="F245" s="150">
        <f>VLOOKUP(C245,Blad1!$A:$H,8,0)</f>
        <v>110</v>
      </c>
      <c r="G245" s="67" t="str">
        <f t="shared" si="68"/>
        <v/>
      </c>
      <c r="I245" s="54"/>
      <c r="K245" s="1">
        <f>IF(C$4=0,0,(SUM(D$8:D245)/C$4))</f>
        <v>0</v>
      </c>
      <c r="N245" s="1" t="str">
        <f t="shared" si="71"/>
        <v xml:space="preserve"> </v>
      </c>
      <c r="P245" s="3" t="str">
        <f>IF(O245="Plus",$K245,IF(O245="Basis",$K245-SUM(P$8:P244),IF(O245="Breedte",$K245-SUM(P$8:P244),IF(O244="Breedte",1-SUM(P$8:P244)," "))))</f>
        <v xml:space="preserve"> </v>
      </c>
      <c r="Q245" s="57" t="str">
        <f t="shared" si="72"/>
        <v/>
      </c>
      <c r="R245" s="57"/>
      <c r="S245" s="12">
        <f t="shared" si="81"/>
        <v>63</v>
      </c>
      <c r="T245" s="18">
        <f t="shared" si="73"/>
        <v>0</v>
      </c>
      <c r="U245" s="12">
        <f>IF(C$4=0,0,IF(SUM(U$7:U244)=2,0,IF(Y245=U$6,IF(Y245=Y246,IF((Y244-Y245)&lt;=(Y247-Y246),2,0),IF(Y245=Y244,IF((Y243-Y244)&gt;(Y246-Y245),2,0),2)),0)))</f>
        <v>0</v>
      </c>
      <c r="V245" s="12">
        <f>IF(C$4=0,0,IF(SUM(V$7:V244)=1,0,IF(Z245=V$6,IF(Z245=Z246,IF((Z244-Z245)&lt;=(Z247-Z246),1,0),IF(Z245=Z244,IF((Z243-Z244)&gt;(Z246-Z245),1,0),1)),0)))</f>
        <v>0</v>
      </c>
      <c r="W245" s="12">
        <f>IF(C$4=0,0,IF(SUM(W$7:W244)=2,0,IF(AA245=W$6,IF(AA245=AA246,IF((AA244-AA245)&lt;=(AA247-AA246),2,0),IF(AA245=AA244,IF((AA243-AA244)&gt;(AA246-AA245),2,0),2)),0)))</f>
        <v>0</v>
      </c>
      <c r="X245" s="12">
        <f>IF(C$4=0,0,IF(SUM(X$7:X244)=2,0,IF(AB245=X$6,IF(AB245=AB246,IF((AB244-AB245)&lt;=(AB247-AB246),2,0),IF(AB245=AB244,IF((AB243-AB244)&gt;(AB246-AB245),2,0),2)),0)))</f>
        <v>0</v>
      </c>
      <c r="Y245" s="12">
        <f t="shared" si="74"/>
        <v>1</v>
      </c>
      <c r="Z245" s="12">
        <f t="shared" si="75"/>
        <v>1</v>
      </c>
      <c r="AA245" s="12">
        <f t="shared" si="76"/>
        <v>1</v>
      </c>
      <c r="AB245" s="12">
        <f t="shared" si="77"/>
        <v>1</v>
      </c>
      <c r="AD245" s="12">
        <f t="shared" si="82"/>
        <v>63</v>
      </c>
      <c r="AE245" s="18">
        <f t="shared" si="78"/>
        <v>0</v>
      </c>
      <c r="AF245" s="12">
        <f>IF(S$4=0,0,IF(SUM(AF$7:AF244)=2,0,IF(AJ245=AF$6,IF(AJ245=AJ246,IF((AJ244-AJ245)&lt;=(AJ247-AJ246),2,0),IF(AJ245=AJ244,IF((AJ243-AJ244)&gt;(AJ246-AJ245),2,0),2)),0)))</f>
        <v>0</v>
      </c>
      <c r="AG245" s="12">
        <f>IF(C$4=0,0,IF(SUM(AG$7:AG244)=1,0,IF(AK245=AG$6,IF(AK245=AK246,IF((AK244-AK245)&lt;=(AK247-AK246),1,0),IF(AK245=AK244,IF((AK243-AK244)&gt;(AK246-AK245),1,0),1)),0)))</f>
        <v>0</v>
      </c>
      <c r="AH245" s="12">
        <f>IF(C$4=0,0,IF(SUM(AH$7:AH244)=2,0,IF(AL245=AH$6,IF(AL245=AL246,IF((AL244-AL245)&lt;=(AL247-AL246),2,0),IF(AL245=AL244,IF((AL243-AL244)&gt;(AL246-AL245),2,0),2)),0)))</f>
        <v>0</v>
      </c>
      <c r="AI245" s="12">
        <f>IF(S$4=0,0,IF(SUM(AI$7:AI244)=2,0,IF(AM245=AI$6,IF(AM245=AM246,IF((AM244-AM245)&lt;=(AM247-AM246),2,0),IF(AM245=AM244,IF((AM243-AM244)&gt;(AM246-AM245),2,0),2)),0)))</f>
        <v>0</v>
      </c>
      <c r="AJ245" s="12">
        <f t="shared" si="79"/>
        <v>1</v>
      </c>
      <c r="AK245" s="12">
        <f t="shared" si="83"/>
        <v>1</v>
      </c>
      <c r="AL245" s="12">
        <f t="shared" si="84"/>
        <v>1</v>
      </c>
      <c r="AM245" s="12">
        <f t="shared" si="85"/>
        <v>1</v>
      </c>
    </row>
    <row r="246" spans="1:39" ht="12" customHeight="1" x14ac:dyDescent="0.15">
      <c r="A246" s="5">
        <f t="shared" si="66"/>
        <v>0</v>
      </c>
      <c r="B246" s="5">
        <f t="shared" si="67"/>
        <v>0</v>
      </c>
      <c r="C246" s="14">
        <f t="shared" si="80"/>
        <v>62</v>
      </c>
      <c r="F246" s="150">
        <f>VLOOKUP(C246,Blad1!$A:$H,8,0)</f>
        <v>110</v>
      </c>
      <c r="G246" s="67" t="str">
        <f t="shared" si="68"/>
        <v/>
      </c>
      <c r="I246" s="54"/>
      <c r="K246" s="1">
        <f>IF(C$4=0,0,(SUM(D$8:D246)/C$4))</f>
        <v>0</v>
      </c>
      <c r="N246" s="1" t="str">
        <f t="shared" si="71"/>
        <v xml:space="preserve"> </v>
      </c>
      <c r="P246" s="3" t="str">
        <f>IF(O246="Plus",$K246,IF(O246="Basis",$K246-SUM(P$8:P245),IF(O246="Breedte",$K246-SUM(P$8:P245),IF(O245="Breedte",1-SUM(P$8:P245)," "))))</f>
        <v xml:space="preserve"> </v>
      </c>
      <c r="Q246" s="57" t="str">
        <f t="shared" si="72"/>
        <v/>
      </c>
      <c r="R246" s="57"/>
      <c r="S246" s="12">
        <f t="shared" si="81"/>
        <v>62</v>
      </c>
      <c r="T246" s="18">
        <f t="shared" si="73"/>
        <v>0</v>
      </c>
      <c r="U246" s="12">
        <f>IF(C$4=0,0,IF(SUM(U$7:U245)=2,0,IF(Y246=U$6,IF(Y246=Y247,IF((Y245-Y246)&lt;=(Y248-Y247),2,0),IF(Y246=Y245,IF((Y244-Y245)&gt;(Y247-Y246),2,0),2)),0)))</f>
        <v>0</v>
      </c>
      <c r="V246" s="12">
        <f>IF(C$4=0,0,IF(SUM(V$7:V245)=1,0,IF(Z246=V$6,IF(Z246=Z247,IF((Z245-Z246)&lt;=(Z248-Z247),1,0),IF(Z246=Z245,IF((Z244-Z245)&gt;(Z247-Z246),1,0),1)),0)))</f>
        <v>0</v>
      </c>
      <c r="W246" s="12">
        <f>IF(C$4=0,0,IF(SUM(W$7:W245)=2,0,IF(AA246=W$6,IF(AA246=AA247,IF((AA245-AA246)&lt;=(AA248-AA247),2,0),IF(AA246=AA245,IF((AA244-AA245)&gt;(AA247-AA246),2,0),2)),0)))</f>
        <v>0</v>
      </c>
      <c r="X246" s="12">
        <f>IF(C$4=0,0,IF(SUM(X$7:X245)=2,0,IF(AB246=X$6,IF(AB246=AB247,IF((AB245-AB246)&lt;=(AB248-AB247),2,0),IF(AB246=AB245,IF((AB244-AB245)&gt;(AB247-AB246),2,0),2)),0)))</f>
        <v>0</v>
      </c>
      <c r="Y246" s="12">
        <f t="shared" si="74"/>
        <v>1</v>
      </c>
      <c r="Z246" s="12">
        <f t="shared" si="75"/>
        <v>1</v>
      </c>
      <c r="AA246" s="12">
        <f t="shared" si="76"/>
        <v>1</v>
      </c>
      <c r="AB246" s="12">
        <f t="shared" si="77"/>
        <v>1</v>
      </c>
      <c r="AD246" s="12">
        <f t="shared" si="82"/>
        <v>62</v>
      </c>
      <c r="AE246" s="18">
        <f t="shared" si="78"/>
        <v>0</v>
      </c>
      <c r="AF246" s="12">
        <f>IF(S$4=0,0,IF(SUM(AF$7:AF245)=2,0,IF(AJ246=AF$6,IF(AJ246=AJ247,IF((AJ245-AJ246)&lt;=(AJ248-AJ247),2,0),IF(AJ246=AJ245,IF((AJ244-AJ245)&gt;(AJ247-AJ246),2,0),2)),0)))</f>
        <v>0</v>
      </c>
      <c r="AG246" s="12">
        <f>IF(C$4=0,0,IF(SUM(AG$7:AG245)=1,0,IF(AK246=AG$6,IF(AK246=AK247,IF((AK245-AK246)&lt;=(AK248-AK247),1,0),IF(AK246=AK245,IF((AK244-AK245)&gt;(AK247-AK246),1,0),1)),0)))</f>
        <v>0</v>
      </c>
      <c r="AH246" s="12">
        <f>IF(C$4=0,0,IF(SUM(AH$7:AH245)=2,0,IF(AL246=AH$6,IF(AL246=AL247,IF((AL245-AL246)&lt;=(AL248-AL247),2,0),IF(AL246=AL245,IF((AL244-AL245)&gt;(AL247-AL246),2,0),2)),0)))</f>
        <v>0</v>
      </c>
      <c r="AI246" s="12">
        <f>IF(S$4=0,0,IF(SUM(AI$7:AI245)=2,0,IF(AM246=AI$6,IF(AM246=AM247,IF((AM245-AM246)&lt;=(AM248-AM247),2,0),IF(AM246=AM245,IF((AM244-AM245)&gt;(AM247-AM246),2,0),2)),0)))</f>
        <v>0</v>
      </c>
      <c r="AJ246" s="12">
        <f t="shared" si="79"/>
        <v>1</v>
      </c>
      <c r="AK246" s="12">
        <f t="shared" si="83"/>
        <v>1</v>
      </c>
      <c r="AL246" s="12">
        <f t="shared" si="84"/>
        <v>1</v>
      </c>
      <c r="AM246" s="12">
        <f t="shared" si="85"/>
        <v>1</v>
      </c>
    </row>
    <row r="247" spans="1:39" ht="12" customHeight="1" x14ac:dyDescent="0.15">
      <c r="A247" s="5">
        <f t="shared" si="66"/>
        <v>0</v>
      </c>
      <c r="B247" s="5">
        <f t="shared" si="67"/>
        <v>0</v>
      </c>
      <c r="C247" s="14">
        <f t="shared" si="80"/>
        <v>61</v>
      </c>
      <c r="F247" s="150">
        <f>VLOOKUP(C247,Blad1!$A:$H,8,0)</f>
        <v>110</v>
      </c>
      <c r="G247" s="67" t="str">
        <f t="shared" si="68"/>
        <v/>
      </c>
      <c r="I247" s="54"/>
      <c r="K247" s="1">
        <f>IF(C$4=0,0,(SUM(D$8:D247)/C$4))</f>
        <v>0</v>
      </c>
      <c r="N247" s="1" t="str">
        <f t="shared" si="71"/>
        <v xml:space="preserve"> </v>
      </c>
      <c r="P247" s="3" t="str">
        <f>IF(O247="Plus",$K247,IF(O247="Basis",$K247-SUM(P$8:P246),IF(O247="Breedte",$K247-SUM(P$8:P246),IF(O246="Breedte",1-SUM(P$8:P246)," "))))</f>
        <v xml:space="preserve"> </v>
      </c>
      <c r="Q247" s="57" t="str">
        <f t="shared" si="72"/>
        <v/>
      </c>
      <c r="R247" s="57"/>
      <c r="S247" s="12">
        <f t="shared" si="81"/>
        <v>61</v>
      </c>
      <c r="T247" s="18">
        <f t="shared" si="73"/>
        <v>0</v>
      </c>
      <c r="U247" s="12">
        <f>IF(C$4=0,0,IF(SUM(U$7:U246)=2,0,IF(Y247=U$6,IF(Y247=Y248,IF((Y246-Y247)&lt;=(Y249-Y248),2,0),IF(Y247=Y246,IF((Y245-Y246)&gt;(Y248-Y247),2,0),2)),0)))</f>
        <v>0</v>
      </c>
      <c r="V247" s="12">
        <f>IF(C$4=0,0,IF(SUM(V$7:V246)=1,0,IF(Z247=V$6,IF(Z247=Z248,IF((Z246-Z247)&lt;=(Z249-Z248),1,0),IF(Z247=Z246,IF((Z245-Z246)&gt;(Z248-Z247),1,0),1)),0)))</f>
        <v>0</v>
      </c>
      <c r="W247" s="12">
        <f>IF(C$4=0,0,IF(SUM(W$7:W246)=2,0,IF(AA247=W$6,IF(AA247=AA248,IF((AA246-AA247)&lt;=(AA249-AA248),2,0),IF(AA247=AA246,IF((AA245-AA246)&gt;(AA248-AA247),2,0),2)),0)))</f>
        <v>0</v>
      </c>
      <c r="X247" s="12">
        <f>IF(C$4=0,0,IF(SUM(X$7:X246)=2,0,IF(AB247=X$6,IF(AB247=AB248,IF((AB246-AB247)&lt;=(AB249-AB248),2,0),IF(AB247=AB246,IF((AB245-AB246)&gt;(AB248-AB247),2,0),2)),0)))</f>
        <v>0</v>
      </c>
      <c r="Y247" s="12">
        <f t="shared" si="74"/>
        <v>1</v>
      </c>
      <c r="Z247" s="12">
        <f t="shared" si="75"/>
        <v>1</v>
      </c>
      <c r="AA247" s="12">
        <f t="shared" si="76"/>
        <v>1</v>
      </c>
      <c r="AB247" s="12">
        <f t="shared" si="77"/>
        <v>1</v>
      </c>
      <c r="AD247" s="12">
        <f t="shared" si="82"/>
        <v>61</v>
      </c>
      <c r="AE247" s="18">
        <f t="shared" si="78"/>
        <v>0</v>
      </c>
      <c r="AF247" s="12">
        <f>IF(S$4=0,0,IF(SUM(AF$7:AF246)=2,0,IF(AJ247=AF$6,IF(AJ247=AJ248,IF((AJ246-AJ247)&lt;=(AJ249-AJ248),2,0),IF(AJ247=AJ246,IF((AJ245-AJ246)&gt;(AJ248-AJ247),2,0),2)),0)))</f>
        <v>0</v>
      </c>
      <c r="AG247" s="12">
        <f>IF(C$4=0,0,IF(SUM(AG$7:AG246)=1,0,IF(AK247=AG$6,IF(AK247=AK248,IF((AK246-AK247)&lt;=(AK249-AK248),1,0),IF(AK247=AK246,IF((AK245-AK246)&gt;(AK248-AK247),1,0),1)),0)))</f>
        <v>0</v>
      </c>
      <c r="AH247" s="12">
        <f>IF(C$4=0,0,IF(SUM(AH$7:AH246)=2,0,IF(AL247=AH$6,IF(AL247=AL248,IF((AL246-AL247)&lt;=(AL249-AL248),2,0),IF(AL247=AL246,IF((AL245-AL246)&gt;(AL248-AL247),2,0),2)),0)))</f>
        <v>0</v>
      </c>
      <c r="AI247" s="12">
        <f>IF(S$4=0,0,IF(SUM(AI$7:AI246)=2,0,IF(AM247=AI$6,IF(AM247=AM248,IF((AM246-AM247)&lt;=(AM249-AM248),2,0),IF(AM247=AM246,IF((AM245-AM246)&gt;(AM248-AM247),2,0),2)),0)))</f>
        <v>0</v>
      </c>
      <c r="AJ247" s="12">
        <f t="shared" si="79"/>
        <v>1</v>
      </c>
      <c r="AK247" s="12">
        <f t="shared" si="83"/>
        <v>1</v>
      </c>
      <c r="AL247" s="12">
        <f t="shared" si="84"/>
        <v>1</v>
      </c>
      <c r="AM247" s="12">
        <f t="shared" si="85"/>
        <v>1</v>
      </c>
    </row>
    <row r="248" spans="1:39" ht="12" customHeight="1" x14ac:dyDescent="0.15">
      <c r="A248" s="5">
        <f t="shared" si="66"/>
        <v>0</v>
      </c>
      <c r="B248" s="5">
        <f t="shared" si="67"/>
        <v>0</v>
      </c>
      <c r="C248" s="14">
        <f t="shared" si="80"/>
        <v>60</v>
      </c>
      <c r="F248" s="150">
        <f>VLOOKUP(C248,Blad1!$A:$H,8,0)</f>
        <v>110</v>
      </c>
      <c r="G248" s="67" t="str">
        <f t="shared" si="68"/>
        <v/>
      </c>
      <c r="I248" s="54"/>
      <c r="K248" s="1">
        <f>IF(C$4=0,0,(SUM(D$8:D248)/C$4))</f>
        <v>0</v>
      </c>
      <c r="N248" s="1" t="str">
        <f t="shared" si="71"/>
        <v xml:space="preserve"> </v>
      </c>
      <c r="P248" s="3" t="str">
        <f>IF(O248="Plus",$K248,IF(O248="Basis",$K248-SUM(P$8:P247),IF(O248="Breedte",$K248-SUM(P$8:P247),IF(O247="Breedte",1-SUM(P$8:P247)," "))))</f>
        <v xml:space="preserve"> </v>
      </c>
      <c r="Q248" s="57" t="str">
        <f t="shared" si="72"/>
        <v/>
      </c>
      <c r="R248" s="57"/>
      <c r="S248" s="12">
        <f t="shared" si="81"/>
        <v>60</v>
      </c>
      <c r="T248" s="18">
        <f t="shared" si="73"/>
        <v>0</v>
      </c>
      <c r="U248" s="12">
        <f>IF(C$4=0,0,IF(SUM(U$7:U247)=2,0,IF(Y248=U$6,IF(Y248=Y249,IF((Y247-Y248)&lt;=(Y250-Y249),2,0),IF(Y248=Y247,IF((Y246-Y247)&gt;(Y249-Y248),2,0),2)),0)))</f>
        <v>0</v>
      </c>
      <c r="V248" s="12">
        <f>IF(C$4=0,0,IF(SUM(V$7:V247)=1,0,IF(Z248=V$6,IF(Z248=Z249,IF((Z247-Z248)&lt;=(Z250-Z249),1,0),IF(Z248=Z247,IF((Z246-Z247)&gt;(Z249-Z248),1,0),1)),0)))</f>
        <v>0</v>
      </c>
      <c r="W248" s="12">
        <f>IF(C$4=0,0,IF(SUM(W$7:W247)=2,0,IF(AA248=W$6,IF(AA248=AA249,IF((AA247-AA248)&lt;=(AA250-AA249),2,0),IF(AA248=AA247,IF((AA246-AA247)&gt;(AA249-AA248),2,0),2)),0)))</f>
        <v>0</v>
      </c>
      <c r="X248" s="12">
        <f>IF(C$4=0,0,IF(SUM(X$7:X247)=2,0,IF(AB248=X$6,IF(AB248=AB249,IF((AB247-AB248)&lt;=(AB250-AB249),2,0),IF(AB248=AB247,IF((AB246-AB247)&gt;(AB249-AB248),2,0),2)),0)))</f>
        <v>0</v>
      </c>
      <c r="Y248" s="12">
        <f t="shared" si="74"/>
        <v>1</v>
      </c>
      <c r="Z248" s="12">
        <f t="shared" si="75"/>
        <v>1</v>
      </c>
      <c r="AA248" s="12">
        <f t="shared" si="76"/>
        <v>1</v>
      </c>
      <c r="AB248" s="12">
        <f t="shared" si="77"/>
        <v>1</v>
      </c>
      <c r="AD248" s="12">
        <f t="shared" si="82"/>
        <v>60</v>
      </c>
      <c r="AE248" s="18">
        <f t="shared" si="78"/>
        <v>0</v>
      </c>
      <c r="AF248" s="12">
        <f>IF(S$4=0,0,IF(SUM(AF$7:AF247)=2,0,IF(AJ248=AF$6,IF(AJ248=AJ249,IF((AJ247-AJ248)&lt;=(AJ250-AJ249),2,0),IF(AJ248=AJ247,IF((AJ246-AJ247)&gt;(AJ249-AJ248),2,0),2)),0)))</f>
        <v>0</v>
      </c>
      <c r="AG248" s="12">
        <f>IF(C$4=0,0,IF(SUM(AG$7:AG247)=1,0,IF(AK248=AG$6,IF(AK248=AK249,IF((AK247-AK248)&lt;=(AK250-AK249),1,0),IF(AK248=AK247,IF((AK246-AK247)&gt;(AK249-AK248),1,0),1)),0)))</f>
        <v>0</v>
      </c>
      <c r="AH248" s="12">
        <f>IF(C$4=0,0,IF(SUM(AH$7:AH247)=2,0,IF(AL248=AH$6,IF(AL248=AL249,IF((AL247-AL248)&lt;=(AL250-AL249),2,0),IF(AL248=AL247,IF((AL246-AL247)&gt;(AL249-AL248),2,0),2)),0)))</f>
        <v>0</v>
      </c>
      <c r="AI248" s="12">
        <f>IF(S$4=0,0,IF(SUM(AI$7:AI247)=2,0,IF(AM248=AI$6,IF(AM248=AM249,IF((AM247-AM248)&lt;=(AM250-AM249),2,0),IF(AM248=AM247,IF((AM246-AM247)&gt;(AM249-AM248),2,0),2)),0)))</f>
        <v>0</v>
      </c>
      <c r="AJ248" s="12">
        <f t="shared" si="79"/>
        <v>1</v>
      </c>
      <c r="AK248" s="12">
        <f t="shared" si="83"/>
        <v>1</v>
      </c>
      <c r="AL248" s="12">
        <f t="shared" si="84"/>
        <v>1</v>
      </c>
      <c r="AM248" s="12">
        <f t="shared" si="85"/>
        <v>1</v>
      </c>
    </row>
    <row r="249" spans="1:39" ht="12" customHeight="1" x14ac:dyDescent="0.15">
      <c r="A249" s="5">
        <f t="shared" si="66"/>
        <v>0</v>
      </c>
      <c r="B249" s="5">
        <f t="shared" si="67"/>
        <v>0</v>
      </c>
      <c r="C249" s="14">
        <f t="shared" si="80"/>
        <v>59</v>
      </c>
      <c r="F249" s="150">
        <f>VLOOKUP(C249,Blad1!$A:$H,8,0)</f>
        <v>110</v>
      </c>
      <c r="G249" s="67" t="str">
        <f t="shared" si="68"/>
        <v/>
      </c>
      <c r="I249" s="54"/>
      <c r="K249" s="1">
        <f>IF(C$4=0,0,(SUM(D$8:D249)/C$4))</f>
        <v>0</v>
      </c>
      <c r="N249" s="1" t="str">
        <f t="shared" si="71"/>
        <v xml:space="preserve"> </v>
      </c>
      <c r="P249" s="3" t="str">
        <f>IF(O249="Plus",$K249,IF(O249="Basis",$K249-SUM(P$8:P248),IF(O249="Breedte",$K249-SUM(P$8:P248),IF(O248="Breedte",1-SUM(P$8:P248)," "))))</f>
        <v xml:space="preserve"> </v>
      </c>
      <c r="Q249" s="57" t="str">
        <f t="shared" si="72"/>
        <v/>
      </c>
      <c r="R249" s="57"/>
      <c r="S249" s="12">
        <f t="shared" si="81"/>
        <v>59</v>
      </c>
      <c r="T249" s="18">
        <f t="shared" si="73"/>
        <v>0</v>
      </c>
      <c r="U249" s="12">
        <f>IF(C$4=0,0,IF(SUM(U$7:U248)=2,0,IF(Y249=U$6,IF(Y249=Y250,IF((Y248-Y249)&lt;=(Y251-Y250),2,0),IF(Y249=Y248,IF((Y247-Y248)&gt;(Y250-Y249),2,0),2)),0)))</f>
        <v>0</v>
      </c>
      <c r="V249" s="12">
        <f>IF(C$4=0,0,IF(SUM(V$7:V248)=1,0,IF(Z249=V$6,IF(Z249=Z250,IF((Z248-Z249)&lt;=(Z251-Z250),1,0),IF(Z249=Z248,IF((Z247-Z248)&gt;(Z250-Z249),1,0),1)),0)))</f>
        <v>0</v>
      </c>
      <c r="W249" s="12">
        <f>IF(C$4=0,0,IF(SUM(W$7:W248)=2,0,IF(AA249=W$6,IF(AA249=AA250,IF((AA248-AA249)&lt;=(AA251-AA250),2,0),IF(AA249=AA248,IF((AA247-AA248)&gt;(AA250-AA249),2,0),2)),0)))</f>
        <v>0</v>
      </c>
      <c r="X249" s="12">
        <f>IF(C$4=0,0,IF(SUM(X$7:X248)=2,0,IF(AB249=X$6,IF(AB249=AB250,IF((AB248-AB249)&lt;=(AB251-AB250),2,0),IF(AB249=AB248,IF((AB247-AB248)&gt;(AB250-AB249),2,0),2)),0)))</f>
        <v>0</v>
      </c>
      <c r="Y249" s="12">
        <f t="shared" si="74"/>
        <v>1</v>
      </c>
      <c r="Z249" s="12">
        <f t="shared" si="75"/>
        <v>1</v>
      </c>
      <c r="AA249" s="12">
        <f t="shared" si="76"/>
        <v>1</v>
      </c>
      <c r="AB249" s="12">
        <f t="shared" si="77"/>
        <v>1</v>
      </c>
      <c r="AD249" s="12">
        <f t="shared" si="82"/>
        <v>59</v>
      </c>
      <c r="AE249" s="18">
        <f t="shared" si="78"/>
        <v>0</v>
      </c>
      <c r="AF249" s="12">
        <f>IF(S$4=0,0,IF(SUM(AF$7:AF248)=2,0,IF(AJ249=AF$6,IF(AJ249=AJ250,IF((AJ248-AJ249)&lt;=(AJ251-AJ250),2,0),IF(AJ249=AJ248,IF((AJ247-AJ248)&gt;(AJ250-AJ249),2,0),2)),0)))</f>
        <v>0</v>
      </c>
      <c r="AG249" s="12">
        <f>IF(C$4=0,0,IF(SUM(AG$7:AG248)=1,0,IF(AK249=AG$6,IF(AK249=AK250,IF((AK248-AK249)&lt;=(AK251-AK250),1,0),IF(AK249=AK248,IF((AK247-AK248)&gt;(AK250-AK249),1,0),1)),0)))</f>
        <v>0</v>
      </c>
      <c r="AH249" s="12">
        <f>IF(C$4=0,0,IF(SUM(AH$7:AH248)=2,0,IF(AL249=AH$6,IF(AL249=AL250,IF((AL248-AL249)&lt;=(AL251-AL250),2,0),IF(AL249=AL248,IF((AL247-AL248)&gt;(AL250-AL249),2,0),2)),0)))</f>
        <v>0</v>
      </c>
      <c r="AI249" s="12">
        <f>IF(S$4=0,0,IF(SUM(AI$7:AI248)=2,0,IF(AM249=AI$6,IF(AM249=AM250,IF((AM248-AM249)&lt;=(AM251-AM250),2,0),IF(AM249=AM248,IF((AM247-AM248)&gt;(AM250-AM249),2,0),2)),0)))</f>
        <v>0</v>
      </c>
      <c r="AJ249" s="12">
        <f t="shared" si="79"/>
        <v>1</v>
      </c>
      <c r="AK249" s="12">
        <f t="shared" si="83"/>
        <v>1</v>
      </c>
      <c r="AL249" s="12">
        <f t="shared" si="84"/>
        <v>1</v>
      </c>
      <c r="AM249" s="12">
        <f t="shared" si="85"/>
        <v>1</v>
      </c>
    </row>
    <row r="250" spans="1:39" ht="12" customHeight="1" x14ac:dyDescent="0.15">
      <c r="A250" s="5">
        <f t="shared" si="66"/>
        <v>0</v>
      </c>
      <c r="B250" s="5">
        <f t="shared" si="67"/>
        <v>0</v>
      </c>
      <c r="C250" s="14">
        <f t="shared" si="80"/>
        <v>58</v>
      </c>
      <c r="F250" s="150">
        <f>VLOOKUP(C250,Blad1!$A:$H,8,0)</f>
        <v>110</v>
      </c>
      <c r="G250" s="67" t="str">
        <f t="shared" si="68"/>
        <v/>
      </c>
      <c r="I250" s="54"/>
      <c r="K250" s="1">
        <f>IF(C$4=0,0,(SUM(D$8:D250)/C$4))</f>
        <v>0</v>
      </c>
      <c r="N250" s="1" t="str">
        <f t="shared" si="71"/>
        <v xml:space="preserve"> </v>
      </c>
      <c r="P250" s="3" t="str">
        <f>IF(O250="Plus",$K250,IF(O250="Basis",$K250-SUM(P$8:P249),IF(O250="Breedte",$K250-SUM(P$8:P249),IF(O249="Breedte",1-SUM(P$8:P249)," "))))</f>
        <v xml:space="preserve"> </v>
      </c>
      <c r="Q250" s="57" t="str">
        <f t="shared" si="72"/>
        <v/>
      </c>
      <c r="R250" s="57"/>
      <c r="S250" s="12">
        <f t="shared" si="81"/>
        <v>58</v>
      </c>
      <c r="T250" s="18">
        <f t="shared" si="73"/>
        <v>0</v>
      </c>
      <c r="U250" s="12">
        <f>IF(C$4=0,0,IF(SUM(U$7:U249)=2,0,IF(Y250=U$6,IF(Y250=Y251,IF((Y249-Y250)&lt;=(Y252-Y251),2,0),IF(Y250=Y249,IF((Y248-Y249)&gt;(Y251-Y250),2,0),2)),0)))</f>
        <v>0</v>
      </c>
      <c r="V250" s="12">
        <f>IF(C$4=0,0,IF(SUM(V$7:V249)=1,0,IF(Z250=V$6,IF(Z250=Z251,IF((Z249-Z250)&lt;=(Z252-Z251),1,0),IF(Z250=Z249,IF((Z248-Z249)&gt;(Z251-Z250),1,0),1)),0)))</f>
        <v>0</v>
      </c>
      <c r="W250" s="12">
        <f>IF(C$4=0,0,IF(SUM(W$7:W249)=2,0,IF(AA250=W$6,IF(AA250=AA251,IF((AA249-AA250)&lt;=(AA252-AA251),2,0),IF(AA250=AA249,IF((AA248-AA249)&gt;(AA251-AA250),2,0),2)),0)))</f>
        <v>0</v>
      </c>
      <c r="X250" s="12">
        <f>IF(C$4=0,0,IF(SUM(X$7:X249)=2,0,IF(AB250=X$6,IF(AB250=AB251,IF((AB249-AB250)&lt;=(AB252-AB251),2,0),IF(AB250=AB249,IF((AB248-AB249)&gt;(AB251-AB250),2,0),2)),0)))</f>
        <v>0</v>
      </c>
      <c r="Y250" s="12">
        <f t="shared" si="74"/>
        <v>1</v>
      </c>
      <c r="Z250" s="12">
        <f t="shared" si="75"/>
        <v>1</v>
      </c>
      <c r="AA250" s="12">
        <f t="shared" si="76"/>
        <v>1</v>
      </c>
      <c r="AB250" s="12">
        <f t="shared" si="77"/>
        <v>1</v>
      </c>
      <c r="AD250" s="12">
        <f t="shared" si="82"/>
        <v>58</v>
      </c>
      <c r="AE250" s="18">
        <f t="shared" si="78"/>
        <v>0</v>
      </c>
      <c r="AF250" s="12">
        <f>IF(S$4=0,0,IF(SUM(AF$7:AF249)=2,0,IF(AJ250=AF$6,IF(AJ250=AJ251,IF((AJ249-AJ250)&lt;=(AJ252-AJ251),2,0),IF(AJ250=AJ249,IF((AJ248-AJ249)&gt;(AJ251-AJ250),2,0),2)),0)))</f>
        <v>0</v>
      </c>
      <c r="AG250" s="12">
        <f>IF(C$4=0,0,IF(SUM(AG$7:AG249)=1,0,IF(AK250=AG$6,IF(AK250=AK251,IF((AK249-AK250)&lt;=(AK252-AK251),1,0),IF(AK250=AK249,IF((AK248-AK249)&gt;(AK251-AK250),1,0),1)),0)))</f>
        <v>0</v>
      </c>
      <c r="AH250" s="12">
        <f>IF(C$4=0,0,IF(SUM(AH$7:AH249)=2,0,IF(AL250=AH$6,IF(AL250=AL251,IF((AL249-AL250)&lt;=(AL252-AL251),2,0),IF(AL250=AL249,IF((AL248-AL249)&gt;(AL251-AL250),2,0),2)),0)))</f>
        <v>0</v>
      </c>
      <c r="AI250" s="12">
        <f>IF(S$4=0,0,IF(SUM(AI$7:AI249)=2,0,IF(AM250=AI$6,IF(AM250=AM251,IF((AM249-AM250)&lt;=(AM252-AM251),2,0),IF(AM250=AM249,IF((AM248-AM249)&gt;(AM251-AM250),2,0),2)),0)))</f>
        <v>0</v>
      </c>
      <c r="AJ250" s="12">
        <f t="shared" si="79"/>
        <v>1</v>
      </c>
      <c r="AK250" s="12">
        <f t="shared" si="83"/>
        <v>1</v>
      </c>
      <c r="AL250" s="12">
        <f t="shared" si="84"/>
        <v>1</v>
      </c>
      <c r="AM250" s="12">
        <f t="shared" si="85"/>
        <v>1</v>
      </c>
    </row>
    <row r="251" spans="1:39" ht="12" customHeight="1" x14ac:dyDescent="0.15">
      <c r="A251" s="5">
        <f t="shared" ref="A251:A267" si="86">IF(I251="A",25,IF(I251="B",50,IF(I251="C",75,IF(I251="D",90,IF(I251="E",100,0)))))</f>
        <v>0</v>
      </c>
      <c r="B251" s="5">
        <f t="shared" ref="B251:B272" si="87">IF(G251="I",20,IF(G251="II",40,IF(G251="III",60,IF(G251="IV",80,IF(G251="V",100,0)))))</f>
        <v>0</v>
      </c>
      <c r="C251" s="14">
        <f t="shared" si="80"/>
        <v>57</v>
      </c>
      <c r="F251" s="150">
        <f>VLOOKUP(C251,Blad1!$A:$H,8,0)</f>
        <v>110</v>
      </c>
      <c r="G251" s="67" t="str">
        <f t="shared" si="68"/>
        <v/>
      </c>
      <c r="I251" s="54"/>
      <c r="K251" s="1">
        <f>IF(C$4=0,0,(SUM(D$8:D251)/C$4))</f>
        <v>0</v>
      </c>
      <c r="N251" s="1" t="str">
        <f t="shared" si="71"/>
        <v xml:space="preserve"> </v>
      </c>
      <c r="P251" s="3" t="str">
        <f>IF(O251="Plus",$K251,IF(O251="Basis",$K251-SUM(P$8:P250),IF(O251="Breedte",$K251-SUM(P$8:P250),IF(O250="Breedte",1-SUM(P$8:P250)," "))))</f>
        <v xml:space="preserve"> </v>
      </c>
      <c r="Q251" s="57" t="str">
        <f t="shared" si="72"/>
        <v/>
      </c>
      <c r="R251" s="57"/>
      <c r="S251" s="12">
        <f t="shared" si="81"/>
        <v>57</v>
      </c>
      <c r="T251" s="18">
        <f t="shared" si="73"/>
        <v>0</v>
      </c>
      <c r="U251" s="12">
        <f>IF(C$4=0,0,IF(SUM(U$7:U250)=2,0,IF(Y251=U$6,IF(Y251=Y252,IF((Y250-Y251)&lt;=(Y253-Y252),2,0),IF(Y251=Y250,IF((Y249-Y250)&gt;(Y252-Y251),2,0),2)),0)))</f>
        <v>0</v>
      </c>
      <c r="V251" s="12">
        <f>IF(C$4=0,0,IF(SUM(V$7:V250)=1,0,IF(Z251=V$6,IF(Z251=Z252,IF((Z250-Z251)&lt;=(Z253-Z252),1,0),IF(Z251=Z250,IF((Z249-Z250)&gt;(Z252-Z251),1,0),1)),0)))</f>
        <v>0</v>
      </c>
      <c r="W251" s="12">
        <f>IF(C$4=0,0,IF(SUM(W$7:W250)=2,0,IF(AA251=W$6,IF(AA251=AA252,IF((AA250-AA251)&lt;=(AA253-AA252),2,0),IF(AA251=AA250,IF((AA249-AA250)&gt;(AA252-AA251),2,0),2)),0)))</f>
        <v>0</v>
      </c>
      <c r="X251" s="12">
        <f>IF(C$4=0,0,IF(SUM(X$7:X250)=2,0,IF(AB251=X$6,IF(AB251=AB252,IF((AB250-AB251)&lt;=(AB253-AB252),2,0),IF(AB251=AB250,IF((AB249-AB250)&gt;(AB252-AB251),2,0),2)),0)))</f>
        <v>0</v>
      </c>
      <c r="Y251" s="12">
        <f t="shared" si="74"/>
        <v>1</v>
      </c>
      <c r="Z251" s="12">
        <f t="shared" si="75"/>
        <v>1</v>
      </c>
      <c r="AA251" s="12">
        <f t="shared" si="76"/>
        <v>1</v>
      </c>
      <c r="AB251" s="12">
        <f t="shared" si="77"/>
        <v>1</v>
      </c>
      <c r="AD251" s="12">
        <f t="shared" si="82"/>
        <v>57</v>
      </c>
      <c r="AE251" s="18">
        <f t="shared" si="78"/>
        <v>0</v>
      </c>
      <c r="AF251" s="12">
        <f>IF(S$4=0,0,IF(SUM(AF$7:AF250)=2,0,IF(AJ251=AF$6,IF(AJ251=AJ252,IF((AJ250-AJ251)&lt;=(AJ253-AJ252),2,0),IF(AJ251=AJ250,IF((AJ249-AJ250)&gt;(AJ252-AJ251),2,0),2)),0)))</f>
        <v>0</v>
      </c>
      <c r="AG251" s="12">
        <f>IF(C$4=0,0,IF(SUM(AG$7:AG250)=1,0,IF(AK251=AG$6,IF(AK251=AK252,IF((AK250-AK251)&lt;=(AK253-AK252),1,0),IF(AK251=AK250,IF((AK249-AK250)&gt;(AK252-AK251),1,0),1)),0)))</f>
        <v>0</v>
      </c>
      <c r="AH251" s="12">
        <f>IF(C$4=0,0,IF(SUM(AH$7:AH250)=2,0,IF(AL251=AH$6,IF(AL251=AL252,IF((AL250-AL251)&lt;=(AL253-AL252),2,0),IF(AL251=AL250,IF((AL249-AL250)&gt;(AL252-AL251),2,0),2)),0)))</f>
        <v>0</v>
      </c>
      <c r="AI251" s="12">
        <f>IF(S$4=0,0,IF(SUM(AI$7:AI250)=2,0,IF(AM251=AI$6,IF(AM251=AM252,IF((AM250-AM251)&lt;=(AM253-AM252),2,0),IF(AM251=AM250,IF((AM249-AM250)&gt;(AM252-AM251),2,0),2)),0)))</f>
        <v>0</v>
      </c>
      <c r="AJ251" s="12">
        <f t="shared" si="79"/>
        <v>1</v>
      </c>
      <c r="AK251" s="12">
        <f t="shared" si="83"/>
        <v>1</v>
      </c>
      <c r="AL251" s="12">
        <f t="shared" si="84"/>
        <v>1</v>
      </c>
      <c r="AM251" s="12">
        <f t="shared" si="85"/>
        <v>1</v>
      </c>
    </row>
    <row r="252" spans="1:39" ht="12" customHeight="1" x14ac:dyDescent="0.15">
      <c r="A252" s="5">
        <f t="shared" si="86"/>
        <v>0</v>
      </c>
      <c r="B252" s="5">
        <f t="shared" si="87"/>
        <v>0</v>
      </c>
      <c r="C252" s="14">
        <f t="shared" si="80"/>
        <v>56</v>
      </c>
      <c r="F252" s="150">
        <f>VLOOKUP(C252,Blad1!$A:$H,8,0)</f>
        <v>110</v>
      </c>
      <c r="G252" s="67" t="str">
        <f t="shared" si="68"/>
        <v/>
      </c>
      <c r="I252" s="54"/>
      <c r="K252" s="1">
        <f>IF(C$4=0,0,(SUM(D$8:D252)/C$4))</f>
        <v>0</v>
      </c>
      <c r="N252" s="1" t="str">
        <f t="shared" si="71"/>
        <v xml:space="preserve"> </v>
      </c>
      <c r="P252" s="3" t="str">
        <f>IF(O252="Plus",$K252,IF(O252="Basis",$K252-SUM(P$8:P251),IF(O252="Breedte",$K252-SUM(P$8:P251),IF(O251="Breedte",1-SUM(P$8:P251)," "))))</f>
        <v xml:space="preserve"> </v>
      </c>
      <c r="Q252" s="57" t="str">
        <f t="shared" si="72"/>
        <v/>
      </c>
      <c r="R252" s="57"/>
      <c r="S252" s="12">
        <f t="shared" si="81"/>
        <v>56</v>
      </c>
      <c r="T252" s="18">
        <f t="shared" si="73"/>
        <v>0</v>
      </c>
      <c r="U252" s="12">
        <f>IF(C$4=0,0,IF(SUM(U$7:U251)=2,0,IF(Y252=U$6,IF(Y252=Y253,IF((Y251-Y252)&lt;=(Y254-Y253),2,0),IF(Y252=Y251,IF((Y250-Y251)&gt;(Y253-Y252),2,0),2)),0)))</f>
        <v>0</v>
      </c>
      <c r="V252" s="12">
        <f>IF(C$4=0,0,IF(SUM(V$7:V251)=1,0,IF(Z252=V$6,IF(Z252=Z253,IF((Z251-Z252)&lt;=(Z254-Z253),1,0),IF(Z252=Z251,IF((Z250-Z251)&gt;(Z253-Z252),1,0),1)),0)))</f>
        <v>0</v>
      </c>
      <c r="W252" s="12">
        <f>IF(C$4=0,0,IF(SUM(W$7:W251)=2,0,IF(AA252=W$6,IF(AA252=AA253,IF((AA251-AA252)&lt;=(AA254-AA253),2,0),IF(AA252=AA251,IF((AA250-AA251)&gt;(AA253-AA252),2,0),2)),0)))</f>
        <v>0</v>
      </c>
      <c r="X252" s="12">
        <f>IF(C$4=0,0,IF(SUM(X$7:X251)=2,0,IF(AB252=X$6,IF(AB252=AB253,IF((AB251-AB252)&lt;=(AB254-AB253),2,0),IF(AB252=AB251,IF((AB250-AB251)&gt;(AB253-AB252),2,0),2)),0)))</f>
        <v>0</v>
      </c>
      <c r="Y252" s="12">
        <f t="shared" si="74"/>
        <v>1</v>
      </c>
      <c r="Z252" s="12">
        <f t="shared" si="75"/>
        <v>1</v>
      </c>
      <c r="AA252" s="12">
        <f t="shared" si="76"/>
        <v>1</v>
      </c>
      <c r="AB252" s="12">
        <f t="shared" si="77"/>
        <v>1</v>
      </c>
      <c r="AD252" s="12">
        <f t="shared" si="82"/>
        <v>56</v>
      </c>
      <c r="AE252" s="18">
        <f t="shared" si="78"/>
        <v>0</v>
      </c>
      <c r="AF252" s="12">
        <f>IF(S$4=0,0,IF(SUM(AF$7:AF251)=2,0,IF(AJ252=AF$6,IF(AJ252=AJ253,IF((AJ251-AJ252)&lt;=(AJ254-AJ253),2,0),IF(AJ252=AJ251,IF((AJ250-AJ251)&gt;(AJ253-AJ252),2,0),2)),0)))</f>
        <v>0</v>
      </c>
      <c r="AG252" s="12">
        <f>IF(C$4=0,0,IF(SUM(AG$7:AG251)=1,0,IF(AK252=AG$6,IF(AK252=AK253,IF((AK251-AK252)&lt;=(AK254-AK253),1,0),IF(AK252=AK251,IF((AK250-AK251)&gt;(AK253-AK252),1,0),1)),0)))</f>
        <v>0</v>
      </c>
      <c r="AH252" s="12">
        <f>IF(C$4=0,0,IF(SUM(AH$7:AH251)=2,0,IF(AL252=AH$6,IF(AL252=AL253,IF((AL251-AL252)&lt;=(AL254-AL253),2,0),IF(AL252=AL251,IF((AL250-AL251)&gt;(AL253-AL252),2,0),2)),0)))</f>
        <v>0</v>
      </c>
      <c r="AI252" s="12">
        <f>IF(S$4=0,0,IF(SUM(AI$7:AI251)=2,0,IF(AM252=AI$6,IF(AM252=AM253,IF((AM251-AM252)&lt;=(AM254-AM253),2,0),IF(AM252=AM251,IF((AM250-AM251)&gt;(AM253-AM252),2,0),2)),0)))</f>
        <v>0</v>
      </c>
      <c r="AJ252" s="12">
        <f t="shared" si="79"/>
        <v>1</v>
      </c>
      <c r="AK252" s="12">
        <f t="shared" si="83"/>
        <v>1</v>
      </c>
      <c r="AL252" s="12">
        <f t="shared" si="84"/>
        <v>1</v>
      </c>
      <c r="AM252" s="12">
        <f t="shared" si="85"/>
        <v>1</v>
      </c>
    </row>
    <row r="253" spans="1:39" ht="12" customHeight="1" x14ac:dyDescent="0.15">
      <c r="A253" s="5">
        <f t="shared" si="86"/>
        <v>0</v>
      </c>
      <c r="B253" s="5">
        <f t="shared" si="87"/>
        <v>0</v>
      </c>
      <c r="C253" s="14">
        <f t="shared" si="80"/>
        <v>55</v>
      </c>
      <c r="F253" s="150">
        <f>VLOOKUP(C253,Blad1!$A:$H,8,0)</f>
        <v>110</v>
      </c>
      <c r="G253" s="67" t="str">
        <f t="shared" si="68"/>
        <v/>
      </c>
      <c r="I253" s="54"/>
      <c r="K253" s="1">
        <f>IF(C$4=0,0,(SUM(D$8:D253)/C$4))</f>
        <v>0</v>
      </c>
      <c r="N253" s="1" t="str">
        <f t="shared" si="71"/>
        <v xml:space="preserve"> </v>
      </c>
      <c r="P253" s="3" t="str">
        <f>IF(O253="Plus",$K253,IF(O253="Basis",$K253-SUM(P$8:P252),IF(O253="Breedte",$K253-SUM(P$8:P252),IF(O252="Breedte",1-SUM(P$8:P252)," "))))</f>
        <v xml:space="preserve"> </v>
      </c>
      <c r="Q253" s="57" t="str">
        <f t="shared" si="72"/>
        <v/>
      </c>
      <c r="R253" s="57"/>
      <c r="S253" s="12">
        <f t="shared" si="81"/>
        <v>55</v>
      </c>
      <c r="T253" s="18">
        <f t="shared" si="73"/>
        <v>0</v>
      </c>
      <c r="U253" s="12">
        <f>IF(C$4=0,0,IF(SUM(U$7:U252)=2,0,IF(Y253=U$6,IF(Y253=Y254,IF((Y252-Y253)&lt;=(Y255-Y254),2,0),IF(Y253=Y252,IF((Y251-Y252)&gt;(Y254-Y253),2,0),2)),0)))</f>
        <v>0</v>
      </c>
      <c r="V253" s="12">
        <f>IF(C$4=0,0,IF(SUM(V$7:V252)=1,0,IF(Z253=V$6,IF(Z253=Z254,IF((Z252-Z253)&lt;=(Z255-Z254),1,0),IF(Z253=Z252,IF((Z251-Z252)&gt;(Z254-Z253),1,0),1)),0)))</f>
        <v>0</v>
      </c>
      <c r="W253" s="12">
        <f>IF(C$4=0,0,IF(SUM(W$7:W252)=2,0,IF(AA253=W$6,IF(AA253=AA254,IF((AA252-AA253)&lt;=(AA255-AA254),2,0),IF(AA253=AA252,IF((AA251-AA252)&gt;(AA254-AA253),2,0),2)),0)))</f>
        <v>0</v>
      </c>
      <c r="X253" s="12">
        <f>IF(C$4=0,0,IF(SUM(X$7:X252)=2,0,IF(AB253=X$6,IF(AB253=AB254,IF((AB252-AB253)&lt;=(AB255-AB254),2,0),IF(AB253=AB252,IF((AB251-AB252)&gt;(AB254-AB253),2,0),2)),0)))</f>
        <v>0</v>
      </c>
      <c r="Y253" s="12">
        <f t="shared" si="74"/>
        <v>1</v>
      </c>
      <c r="Z253" s="12">
        <f t="shared" si="75"/>
        <v>1</v>
      </c>
      <c r="AA253" s="12">
        <f t="shared" si="76"/>
        <v>1</v>
      </c>
      <c r="AB253" s="12">
        <f t="shared" si="77"/>
        <v>1</v>
      </c>
      <c r="AD253" s="12">
        <f t="shared" si="82"/>
        <v>55</v>
      </c>
      <c r="AE253" s="18">
        <f t="shared" si="78"/>
        <v>0</v>
      </c>
      <c r="AF253" s="12">
        <f>IF(S$4=0,0,IF(SUM(AF$7:AF252)=2,0,IF(AJ253=AF$6,IF(AJ253=AJ254,IF((AJ252-AJ253)&lt;=(AJ255-AJ254),2,0),IF(AJ253=AJ252,IF((AJ251-AJ252)&gt;(AJ254-AJ253),2,0),2)),0)))</f>
        <v>0</v>
      </c>
      <c r="AG253" s="12">
        <f>IF(C$4=0,0,IF(SUM(AG$7:AG252)=1,0,IF(AK253=AG$6,IF(AK253=AK254,IF((AK252-AK253)&lt;=(AK255-AK254),1,0),IF(AK253=AK252,IF((AK251-AK252)&gt;(AK254-AK253),1,0),1)),0)))</f>
        <v>0</v>
      </c>
      <c r="AH253" s="12">
        <f>IF(C$4=0,0,IF(SUM(AH$7:AH252)=2,0,IF(AL253=AH$6,IF(AL253=AL254,IF((AL252-AL253)&lt;=(AL255-AL254),2,0),IF(AL253=AL252,IF((AL251-AL252)&gt;(AL254-AL253),2,0),2)),0)))</f>
        <v>0</v>
      </c>
      <c r="AI253" s="12">
        <f>IF(S$4=0,0,IF(SUM(AI$7:AI252)=2,0,IF(AM253=AI$6,IF(AM253=AM254,IF((AM252-AM253)&lt;=(AM255-AM254),2,0),IF(AM253=AM252,IF((AM251-AM252)&gt;(AM254-AM253),2,0),2)),0)))</f>
        <v>0</v>
      </c>
      <c r="AJ253" s="12">
        <f t="shared" si="79"/>
        <v>1</v>
      </c>
      <c r="AK253" s="12">
        <f t="shared" si="83"/>
        <v>1</v>
      </c>
      <c r="AL253" s="12">
        <f t="shared" si="84"/>
        <v>1</v>
      </c>
      <c r="AM253" s="12">
        <f t="shared" si="85"/>
        <v>1</v>
      </c>
    </row>
    <row r="254" spans="1:39" ht="12" customHeight="1" x14ac:dyDescent="0.15">
      <c r="A254" s="5">
        <f t="shared" si="86"/>
        <v>0</v>
      </c>
      <c r="B254" s="5">
        <f t="shared" si="87"/>
        <v>0</v>
      </c>
      <c r="C254" s="14">
        <f t="shared" si="80"/>
        <v>54</v>
      </c>
      <c r="F254" s="150">
        <f>VLOOKUP(C254,Blad1!$A:$H,8,0)</f>
        <v>110</v>
      </c>
      <c r="G254" s="67" t="str">
        <f t="shared" si="68"/>
        <v/>
      </c>
      <c r="I254" s="54"/>
      <c r="K254" s="1">
        <f>IF(C$4=0,0,(SUM(D$8:D254)/C$4))</f>
        <v>0</v>
      </c>
      <c r="N254" s="1" t="str">
        <f t="shared" si="71"/>
        <v xml:space="preserve"> </v>
      </c>
      <c r="P254" s="3" t="str">
        <f>IF(O254="Plus",$K254,IF(O254="Basis",$K254-SUM(P$8:P253),IF(O254="Breedte",$K254-SUM(P$8:P253),IF(O253="Breedte",1-SUM(P$8:P253)," "))))</f>
        <v xml:space="preserve"> </v>
      </c>
      <c r="Q254" s="57" t="str">
        <f t="shared" si="72"/>
        <v/>
      </c>
      <c r="R254" s="57"/>
      <c r="S254" s="12">
        <f t="shared" si="81"/>
        <v>54</v>
      </c>
      <c r="T254" s="18">
        <f t="shared" si="73"/>
        <v>0</v>
      </c>
      <c r="U254" s="12">
        <f>IF(C$4=0,0,IF(SUM(U$7:U253)=2,0,IF(Y254=U$6,IF(Y254=Y255,IF((Y253-Y254)&lt;=(Y256-Y255),2,0),IF(Y254=Y253,IF((Y252-Y253)&gt;(Y255-Y254),2,0),2)),0)))</f>
        <v>0</v>
      </c>
      <c r="V254" s="12">
        <f>IF(C$4=0,0,IF(SUM(V$7:V253)=1,0,IF(Z254=V$6,IF(Z254=Z255,IF((Z253-Z254)&lt;=(Z256-Z255),1,0),IF(Z254=Z253,IF((Z252-Z253)&gt;(Z255-Z254),1,0),1)),0)))</f>
        <v>0</v>
      </c>
      <c r="W254" s="12">
        <f>IF(C$4=0,0,IF(SUM(W$7:W253)=2,0,IF(AA254=W$6,IF(AA254=AA255,IF((AA253-AA254)&lt;=(AA256-AA255),2,0),IF(AA254=AA253,IF((AA252-AA253)&gt;(AA255-AA254),2,0),2)),0)))</f>
        <v>0</v>
      </c>
      <c r="X254" s="12">
        <f>IF(C$4=0,0,IF(SUM(X$7:X253)=2,0,IF(AB254=X$6,IF(AB254=AB255,IF((AB253-AB254)&lt;=(AB256-AB255),2,0),IF(AB254=AB253,IF((AB252-AB253)&gt;(AB255-AB254),2,0),2)),0)))</f>
        <v>0</v>
      </c>
      <c r="Y254" s="12">
        <f t="shared" si="74"/>
        <v>1</v>
      </c>
      <c r="Z254" s="12">
        <f t="shared" si="75"/>
        <v>1</v>
      </c>
      <c r="AA254" s="12">
        <f t="shared" si="76"/>
        <v>1</v>
      </c>
      <c r="AB254" s="12">
        <f t="shared" si="77"/>
        <v>1</v>
      </c>
      <c r="AD254" s="12">
        <f t="shared" si="82"/>
        <v>54</v>
      </c>
      <c r="AE254" s="18">
        <f t="shared" si="78"/>
        <v>0</v>
      </c>
      <c r="AF254" s="12">
        <f>IF(S$4=0,0,IF(SUM(AF$7:AF253)=2,0,IF(AJ254=AF$6,IF(AJ254=AJ255,IF((AJ253-AJ254)&lt;=(AJ256-AJ255),2,0),IF(AJ254=AJ253,IF((AJ252-AJ253)&gt;(AJ255-AJ254),2,0),2)),0)))</f>
        <v>0</v>
      </c>
      <c r="AG254" s="12">
        <f>IF(C$4=0,0,IF(SUM(AG$7:AG253)=1,0,IF(AK254=AG$6,IF(AK254=AK255,IF((AK253-AK254)&lt;=(AK256-AK255),1,0),IF(AK254=AK253,IF((AK252-AK253)&gt;(AK255-AK254),1,0),1)),0)))</f>
        <v>0</v>
      </c>
      <c r="AH254" s="12">
        <f>IF(C$4=0,0,IF(SUM(AH$7:AH253)=2,0,IF(AL254=AH$6,IF(AL254=AL255,IF((AL253-AL254)&lt;=(AL256-AL255),2,0),IF(AL254=AL253,IF((AL252-AL253)&gt;(AL255-AL254),2,0),2)),0)))</f>
        <v>0</v>
      </c>
      <c r="AI254" s="12">
        <f>IF(S$4=0,0,IF(SUM(AI$7:AI253)=2,0,IF(AM254=AI$6,IF(AM254=AM255,IF((AM253-AM254)&lt;=(AM256-AM255),2,0),IF(AM254=AM253,IF((AM252-AM253)&gt;(AM255-AM254),2,0),2)),0)))</f>
        <v>0</v>
      </c>
      <c r="AJ254" s="12">
        <f t="shared" si="79"/>
        <v>1</v>
      </c>
      <c r="AK254" s="12">
        <f t="shared" si="83"/>
        <v>1</v>
      </c>
      <c r="AL254" s="12">
        <f t="shared" si="84"/>
        <v>1</v>
      </c>
      <c r="AM254" s="12">
        <f t="shared" si="85"/>
        <v>1</v>
      </c>
    </row>
    <row r="255" spans="1:39" ht="12" customHeight="1" x14ac:dyDescent="0.15">
      <c r="A255" s="5">
        <f t="shared" si="86"/>
        <v>0</v>
      </c>
      <c r="B255" s="5">
        <f t="shared" si="87"/>
        <v>0</v>
      </c>
      <c r="C255" s="14">
        <f t="shared" si="80"/>
        <v>53</v>
      </c>
      <c r="F255" s="150">
        <f>VLOOKUP(C255,Blad1!$A:$H,8,0)</f>
        <v>110</v>
      </c>
      <c r="G255" s="67" t="str">
        <f t="shared" si="68"/>
        <v/>
      </c>
      <c r="I255" s="54"/>
      <c r="K255" s="1">
        <f>IF(C$4=0,0,(SUM(D$8:D255)/C$4))</f>
        <v>0</v>
      </c>
      <c r="N255" s="1" t="str">
        <f t="shared" si="71"/>
        <v xml:space="preserve"> </v>
      </c>
      <c r="P255" s="3" t="str">
        <f>IF(O255="Plus",$K255,IF(O255="Basis",$K255-SUM(P$8:P254),IF(O255="Breedte",$K255-SUM(P$8:P254),IF(O254="Breedte",1-SUM(P$8:P254)," "))))</f>
        <v xml:space="preserve"> </v>
      </c>
      <c r="Q255" s="57" t="str">
        <f t="shared" si="72"/>
        <v/>
      </c>
      <c r="R255" s="57"/>
      <c r="S255" s="12">
        <f t="shared" si="81"/>
        <v>53</v>
      </c>
      <c r="T255" s="18">
        <f t="shared" si="73"/>
        <v>0</v>
      </c>
      <c r="U255" s="12">
        <f>IF(C$4=0,0,IF(SUM(U$7:U254)=2,0,IF(Y255=U$6,IF(Y255=Y256,IF((Y254-Y255)&lt;=(Y257-Y256),2,0),IF(Y255=Y254,IF((Y253-Y254)&gt;(Y256-Y255),2,0),2)),0)))</f>
        <v>0</v>
      </c>
      <c r="V255" s="12">
        <f>IF(C$4=0,0,IF(SUM(V$7:V254)=1,0,IF(Z255=V$6,IF(Z255=Z256,IF((Z254-Z255)&lt;=(Z257-Z256),1,0),IF(Z255=Z254,IF((Z253-Z254)&gt;(Z256-Z255),1,0),1)),0)))</f>
        <v>0</v>
      </c>
      <c r="W255" s="12">
        <f>IF(C$4=0,0,IF(SUM(W$7:W254)=2,0,IF(AA255=W$6,IF(AA255=AA256,IF((AA254-AA255)&lt;=(AA257-AA256),2,0),IF(AA255=AA254,IF((AA253-AA254)&gt;(AA256-AA255),2,0),2)),0)))</f>
        <v>0</v>
      </c>
      <c r="X255" s="12">
        <f>IF(C$4=0,0,IF(SUM(X$7:X254)=2,0,IF(AB255=X$6,IF(AB255=AB256,IF((AB254-AB255)&lt;=(AB257-AB256),2,0),IF(AB255=AB254,IF((AB253-AB254)&gt;(AB256-AB255),2,0),2)),0)))</f>
        <v>0</v>
      </c>
      <c r="Y255" s="12">
        <f t="shared" si="74"/>
        <v>1</v>
      </c>
      <c r="Z255" s="12">
        <f t="shared" si="75"/>
        <v>1</v>
      </c>
      <c r="AA255" s="12">
        <f t="shared" si="76"/>
        <v>1</v>
      </c>
      <c r="AB255" s="12">
        <f t="shared" si="77"/>
        <v>1</v>
      </c>
      <c r="AD255" s="12">
        <f t="shared" si="82"/>
        <v>53</v>
      </c>
      <c r="AE255" s="18">
        <f t="shared" si="78"/>
        <v>0</v>
      </c>
      <c r="AF255" s="12">
        <f>IF(S$4=0,0,IF(SUM(AF$7:AF254)=2,0,IF(AJ255=AF$6,IF(AJ255=AJ256,IF((AJ254-AJ255)&lt;=(AJ257-AJ256),2,0),IF(AJ255=AJ254,IF((AJ253-AJ254)&gt;(AJ256-AJ255),2,0),2)),0)))</f>
        <v>0</v>
      </c>
      <c r="AG255" s="12">
        <f>IF(C$4=0,0,IF(SUM(AG$7:AG254)=1,0,IF(AK255=AG$6,IF(AK255=AK256,IF((AK254-AK255)&lt;=(AK257-AK256),1,0),IF(AK255=AK254,IF((AK253-AK254)&gt;(AK256-AK255),1,0),1)),0)))</f>
        <v>0</v>
      </c>
      <c r="AH255" s="12">
        <f>IF(C$4=0,0,IF(SUM(AH$7:AH254)=2,0,IF(AL255=AH$6,IF(AL255=AL256,IF((AL254-AL255)&lt;=(AL257-AL256),2,0),IF(AL255=AL254,IF((AL253-AL254)&gt;(AL256-AL255),2,0),2)),0)))</f>
        <v>0</v>
      </c>
      <c r="AI255" s="12">
        <f>IF(S$4=0,0,IF(SUM(AI$7:AI254)=2,0,IF(AM255=AI$6,IF(AM255=AM256,IF((AM254-AM255)&lt;=(AM257-AM256),2,0),IF(AM255=AM254,IF((AM253-AM254)&gt;(AM256-AM255),2,0),2)),0)))</f>
        <v>0</v>
      </c>
      <c r="AJ255" s="12">
        <f t="shared" si="79"/>
        <v>1</v>
      </c>
      <c r="AK255" s="12">
        <f t="shared" si="83"/>
        <v>1</v>
      </c>
      <c r="AL255" s="12">
        <f t="shared" si="84"/>
        <v>1</v>
      </c>
      <c r="AM255" s="12">
        <f t="shared" si="85"/>
        <v>1</v>
      </c>
    </row>
    <row r="256" spans="1:39" ht="12" customHeight="1" x14ac:dyDescent="0.15">
      <c r="A256" s="5">
        <f t="shared" si="86"/>
        <v>0</v>
      </c>
      <c r="B256" s="5">
        <f t="shared" si="87"/>
        <v>0</v>
      </c>
      <c r="C256" s="14">
        <f t="shared" si="80"/>
        <v>52</v>
      </c>
      <c r="F256" s="150">
        <f>VLOOKUP(C256,Blad1!$A:$H,8,0)</f>
        <v>110</v>
      </c>
      <c r="G256" s="67" t="str">
        <f t="shared" si="68"/>
        <v/>
      </c>
      <c r="I256" s="54"/>
      <c r="K256" s="1">
        <f>IF(C$4=0,0,(SUM(D$8:D256)/C$4))</f>
        <v>0</v>
      </c>
      <c r="N256" s="1" t="str">
        <f t="shared" si="71"/>
        <v xml:space="preserve"> </v>
      </c>
      <c r="P256" s="3" t="str">
        <f>IF(O256="Plus",$K256,IF(O256="Basis",$K256-SUM(P$8:P255),IF(O256="Breedte",$K256-SUM(P$8:P255),IF(O255="Breedte",1-SUM(P$8:P255)," "))))</f>
        <v xml:space="preserve"> </v>
      </c>
      <c r="Q256" s="57" t="str">
        <f t="shared" si="72"/>
        <v/>
      </c>
      <c r="R256" s="57"/>
      <c r="S256" s="12">
        <f t="shared" si="81"/>
        <v>52</v>
      </c>
      <c r="T256" s="18">
        <f t="shared" si="73"/>
        <v>0</v>
      </c>
      <c r="U256" s="12">
        <f>IF(C$4=0,0,IF(SUM(U$7:U255)=2,0,IF(Y256=U$6,IF(Y256=Y257,IF((Y255-Y256)&lt;=(Y258-Y257),2,0),IF(Y256=Y255,IF((Y254-Y255)&gt;(Y257-Y256),2,0),2)),0)))</f>
        <v>0</v>
      </c>
      <c r="V256" s="12">
        <f>IF(C$4=0,0,IF(SUM(V$7:V255)=1,0,IF(Z256=V$6,IF(Z256=Z257,IF((Z255-Z256)&lt;=(Z258-Z257),1,0),IF(Z256=Z255,IF((Z254-Z255)&gt;(Z257-Z256),1,0),1)),0)))</f>
        <v>0</v>
      </c>
      <c r="W256" s="12">
        <f>IF(C$4=0,0,IF(SUM(W$7:W255)=2,0,IF(AA256=W$6,IF(AA256=AA257,IF((AA255-AA256)&lt;=(AA258-AA257),2,0),IF(AA256=AA255,IF((AA254-AA255)&gt;(AA257-AA256),2,0),2)),0)))</f>
        <v>0</v>
      </c>
      <c r="X256" s="12">
        <f>IF(C$4=0,0,IF(SUM(X$7:X255)=2,0,IF(AB256=X$6,IF(AB256=AB257,IF((AB255-AB256)&lt;=(AB258-AB257),2,0),IF(AB256=AB255,IF((AB254-AB255)&gt;(AB257-AB256),2,0),2)),0)))</f>
        <v>0</v>
      </c>
      <c r="Y256" s="12">
        <f t="shared" si="74"/>
        <v>1</v>
      </c>
      <c r="Z256" s="12">
        <f t="shared" si="75"/>
        <v>1</v>
      </c>
      <c r="AA256" s="12">
        <f t="shared" si="76"/>
        <v>1</v>
      </c>
      <c r="AB256" s="12">
        <f t="shared" si="77"/>
        <v>1</v>
      </c>
      <c r="AD256" s="12">
        <f t="shared" si="82"/>
        <v>52</v>
      </c>
      <c r="AE256" s="18">
        <f t="shared" si="78"/>
        <v>0</v>
      </c>
      <c r="AF256" s="12">
        <f>IF(S$4=0,0,IF(SUM(AF$7:AF255)=2,0,IF(AJ256=AF$6,IF(AJ256=AJ257,IF((AJ255-AJ256)&lt;=(AJ258-AJ257),2,0),IF(AJ256=AJ255,IF((AJ254-AJ255)&gt;(AJ257-AJ256),2,0),2)),0)))</f>
        <v>0</v>
      </c>
      <c r="AG256" s="12">
        <f>IF(C$4=0,0,IF(SUM(AG$7:AG255)=1,0,IF(AK256=AG$6,IF(AK256=AK257,IF((AK255-AK256)&lt;=(AK258-AK257),1,0),IF(AK256=AK255,IF((AK254-AK255)&gt;(AK257-AK256),1,0),1)),0)))</f>
        <v>0</v>
      </c>
      <c r="AH256" s="12">
        <f>IF(C$4=0,0,IF(SUM(AH$7:AH255)=2,0,IF(AL256=AH$6,IF(AL256=AL257,IF((AL255-AL256)&lt;=(AL258-AL257),2,0),IF(AL256=AL255,IF((AL254-AL255)&gt;(AL257-AL256),2,0),2)),0)))</f>
        <v>0</v>
      </c>
      <c r="AI256" s="12">
        <f>IF(S$4=0,0,IF(SUM(AI$7:AI255)=2,0,IF(AM256=AI$6,IF(AM256=AM257,IF((AM255-AM256)&lt;=(AM258-AM257),2,0),IF(AM256=AM255,IF((AM254-AM255)&gt;(AM257-AM256),2,0),2)),0)))</f>
        <v>0</v>
      </c>
      <c r="AJ256" s="12">
        <f t="shared" si="79"/>
        <v>1</v>
      </c>
      <c r="AK256" s="12">
        <f t="shared" si="83"/>
        <v>1</v>
      </c>
      <c r="AL256" s="12">
        <f t="shared" si="84"/>
        <v>1</v>
      </c>
      <c r="AM256" s="12">
        <f t="shared" si="85"/>
        <v>1</v>
      </c>
    </row>
    <row r="257" spans="1:39" ht="12" customHeight="1" x14ac:dyDescent="0.15">
      <c r="A257" s="5">
        <f t="shared" si="86"/>
        <v>0</v>
      </c>
      <c r="B257" s="5">
        <f t="shared" si="87"/>
        <v>0</v>
      </c>
      <c r="C257" s="14">
        <f t="shared" si="80"/>
        <v>51</v>
      </c>
      <c r="F257" s="150">
        <f>VLOOKUP(C257,Blad1!$A:$H,8,0)</f>
        <v>110</v>
      </c>
      <c r="G257" s="67" t="str">
        <f t="shared" si="68"/>
        <v/>
      </c>
      <c r="I257" s="54"/>
      <c r="K257" s="1">
        <f>IF(C$4=0,0,(SUM(D$8:D257)/C$4))</f>
        <v>0</v>
      </c>
      <c r="N257" s="1" t="str">
        <f t="shared" si="71"/>
        <v xml:space="preserve"> </v>
      </c>
      <c r="P257" s="3" t="str">
        <f>IF(O257="Plus",$K257,IF(O257="Basis",$K257-SUM(P$8:P256),IF(O257="Breedte",$K257-SUM(P$8:P256),IF(O256="Breedte",1-SUM(P$8:P256)," "))))</f>
        <v xml:space="preserve"> </v>
      </c>
      <c r="Q257" s="57" t="str">
        <f t="shared" si="72"/>
        <v/>
      </c>
      <c r="R257" s="57"/>
      <c r="S257" s="12">
        <f t="shared" si="81"/>
        <v>51</v>
      </c>
      <c r="T257" s="18">
        <f t="shared" si="73"/>
        <v>0</v>
      </c>
      <c r="U257" s="12">
        <f>IF(C$4=0,0,IF(SUM(U$7:U256)=2,0,IF(Y257=U$6,IF(Y257=Y258,IF((Y256-Y257)&lt;=(Y259-Y258),2,0),IF(Y257=Y256,IF((Y255-Y256)&gt;(Y258-Y257),2,0),2)),0)))</f>
        <v>0</v>
      </c>
      <c r="V257" s="12">
        <f>IF(C$4=0,0,IF(SUM(V$7:V256)=1,0,IF(Z257=V$6,IF(Z257=Z258,IF((Z256-Z257)&lt;=(Z259-Z258),1,0),IF(Z257=Z256,IF((Z255-Z256)&gt;(Z258-Z257),1,0),1)),0)))</f>
        <v>0</v>
      </c>
      <c r="W257" s="12">
        <f>IF(C$4=0,0,IF(SUM(W$7:W256)=2,0,IF(AA257=W$6,IF(AA257=AA258,IF((AA256-AA257)&lt;=(AA259-AA258),2,0),IF(AA257=AA256,IF((AA255-AA256)&gt;(AA258-AA257),2,0),2)),0)))</f>
        <v>0</v>
      </c>
      <c r="X257" s="12">
        <f>IF(C$4=0,0,IF(SUM(X$7:X256)=2,0,IF(AB257=X$6,IF(AB257=AB258,IF((AB256-AB257)&lt;=(AB259-AB258),2,0),IF(AB257=AB256,IF((AB255-AB256)&gt;(AB258-AB257),2,0),2)),0)))</f>
        <v>0</v>
      </c>
      <c r="Y257" s="12">
        <f t="shared" si="74"/>
        <v>1</v>
      </c>
      <c r="Z257" s="12">
        <f t="shared" si="75"/>
        <v>1</v>
      </c>
      <c r="AA257" s="12">
        <f t="shared" si="76"/>
        <v>1</v>
      </c>
      <c r="AB257" s="12">
        <f t="shared" si="77"/>
        <v>1</v>
      </c>
      <c r="AD257" s="12">
        <f t="shared" si="82"/>
        <v>51</v>
      </c>
      <c r="AE257" s="18">
        <f t="shared" si="78"/>
        <v>0</v>
      </c>
      <c r="AF257" s="12">
        <f>IF(S$4=0,0,IF(SUM(AF$7:AF256)=2,0,IF(AJ257=AF$6,IF(AJ257=AJ258,IF((AJ256-AJ257)&lt;=(AJ259-AJ258),2,0),IF(AJ257=AJ256,IF((AJ255-AJ256)&gt;(AJ258-AJ257),2,0),2)),0)))</f>
        <v>0</v>
      </c>
      <c r="AG257" s="12">
        <f>IF(C$4=0,0,IF(SUM(AG$7:AG256)=1,0,IF(AK257=AG$6,IF(AK257=AK258,IF((AK256-AK257)&lt;=(AK259-AK258),1,0),IF(AK257=AK256,IF((AK255-AK256)&gt;(AK258-AK257),1,0),1)),0)))</f>
        <v>0</v>
      </c>
      <c r="AH257" s="12">
        <f>IF(C$4=0,0,IF(SUM(AH$7:AH256)=2,0,IF(AL257=AH$6,IF(AL257=AL258,IF((AL256-AL257)&lt;=(AL259-AL258),2,0),IF(AL257=AL256,IF((AL255-AL256)&gt;(AL258-AL257),2,0),2)),0)))</f>
        <v>0</v>
      </c>
      <c r="AI257" s="12">
        <f>IF(S$4=0,0,IF(SUM(AI$7:AI256)=2,0,IF(AM257=AI$6,IF(AM257=AM258,IF((AM256-AM257)&lt;=(AM259-AM258),2,0),IF(AM257=AM256,IF((AM255-AM256)&gt;(AM258-AM257),2,0),2)),0)))</f>
        <v>0</v>
      </c>
      <c r="AJ257" s="12">
        <f t="shared" si="79"/>
        <v>1</v>
      </c>
      <c r="AK257" s="12">
        <f t="shared" si="83"/>
        <v>1</v>
      </c>
      <c r="AL257" s="12">
        <f t="shared" si="84"/>
        <v>1</v>
      </c>
      <c r="AM257" s="12">
        <f t="shared" si="85"/>
        <v>1</v>
      </c>
    </row>
    <row r="258" spans="1:39" ht="12" customHeight="1" x14ac:dyDescent="0.15">
      <c r="A258" s="5">
        <f t="shared" si="86"/>
        <v>0</v>
      </c>
      <c r="B258" s="5">
        <f t="shared" si="87"/>
        <v>0</v>
      </c>
      <c r="C258" s="14">
        <f t="shared" si="80"/>
        <v>50</v>
      </c>
      <c r="F258" s="150">
        <f>VLOOKUP(C258,Blad1!$A:$H,8,0)</f>
        <v>110</v>
      </c>
      <c r="G258" s="67" t="str">
        <f t="shared" si="68"/>
        <v/>
      </c>
      <c r="I258" s="54"/>
      <c r="K258" s="1">
        <f>IF(C$4=0,0,(SUM(D$8:D258)/C$4))</f>
        <v>0</v>
      </c>
      <c r="N258" s="1" t="str">
        <f t="shared" si="71"/>
        <v xml:space="preserve"> </v>
      </c>
      <c r="P258" s="3" t="str">
        <f>IF(O258="Plus",$K258,IF(O258="Basis",$K258-SUM(P$8:P257),IF(O258="Breedte",$K258-SUM(P$8:P257),IF(O257="Breedte",1-SUM(P$8:P257)," "))))</f>
        <v xml:space="preserve"> </v>
      </c>
      <c r="Q258" s="57" t="str">
        <f t="shared" si="72"/>
        <v/>
      </c>
      <c r="R258" s="57"/>
      <c r="S258" s="12">
        <f t="shared" si="81"/>
        <v>50</v>
      </c>
      <c r="T258" s="18">
        <f t="shared" si="73"/>
        <v>0</v>
      </c>
      <c r="U258" s="12">
        <f>IF(C$4=0,0,IF(SUM(U$7:U257)=2,0,IF(Y258=U$6,IF(Y258=Y259,IF((Y257-Y258)&lt;=(Y260-Y259),2,0),IF(Y258=Y257,IF((Y256-Y257)&gt;(Y259-Y258),2,0),2)),0)))</f>
        <v>0</v>
      </c>
      <c r="V258" s="12">
        <f>IF(C$4=0,0,IF(SUM(V$7:V257)=1,0,IF(Z258=V$6,IF(Z258=Z259,IF((Z257-Z258)&lt;=(Z260-Z259),1,0),IF(Z258=Z257,IF((Z256-Z257)&gt;(Z259-Z258),1,0),1)),0)))</f>
        <v>0</v>
      </c>
      <c r="W258" s="12">
        <f>IF(C$4=0,0,IF(SUM(W$7:W257)=2,0,IF(AA258=W$6,IF(AA258=AA259,IF((AA257-AA258)&lt;=(AA260-AA259),2,0),IF(AA258=AA257,IF((AA256-AA257)&gt;(AA259-AA258),2,0),2)),0)))</f>
        <v>0</v>
      </c>
      <c r="X258" s="12">
        <f>IF(C$4=0,0,IF(SUM(X$7:X257)=2,0,IF(AB258=X$6,IF(AB258=AB259,IF((AB257-AB258)&lt;=(AB260-AB259),2,0),IF(AB258=AB257,IF((AB256-AB257)&gt;(AB259-AB258),2,0),2)),0)))</f>
        <v>0</v>
      </c>
      <c r="Y258" s="12">
        <f t="shared" si="74"/>
        <v>1</v>
      </c>
      <c r="Z258" s="12">
        <f t="shared" si="75"/>
        <v>1</v>
      </c>
      <c r="AA258" s="12">
        <f t="shared" si="76"/>
        <v>1</v>
      </c>
      <c r="AB258" s="12">
        <f t="shared" si="77"/>
        <v>1</v>
      </c>
      <c r="AD258" s="12">
        <f t="shared" si="82"/>
        <v>50</v>
      </c>
      <c r="AE258" s="18">
        <f t="shared" si="78"/>
        <v>0</v>
      </c>
      <c r="AF258" s="12">
        <f>IF(S$4=0,0,IF(SUM(AF$7:AF257)=2,0,IF(AJ258=AF$6,IF(AJ258=AJ259,IF((AJ257-AJ258)&lt;=(AJ260-AJ259),2,0),IF(AJ258=AJ257,IF((AJ256-AJ257)&gt;(AJ259-AJ258),2,0),2)),0)))</f>
        <v>0</v>
      </c>
      <c r="AG258" s="12">
        <f>IF(C$4=0,0,IF(SUM(AG$7:AG257)=1,0,IF(AK258=AG$6,IF(AK258=AK259,IF((AK257-AK258)&lt;=(AK260-AK259),1,0),IF(AK258=AK257,IF((AK256-AK257)&gt;(AK259-AK258),1,0),1)),0)))</f>
        <v>0</v>
      </c>
      <c r="AH258" s="12">
        <f>IF(C$4=0,0,IF(SUM(AH$7:AH257)=2,0,IF(AL258=AH$6,IF(AL258=AL259,IF((AL257-AL258)&lt;=(AL260-AL259),2,0),IF(AL258=AL257,IF((AL256-AL257)&gt;(AL259-AL258),2,0),2)),0)))</f>
        <v>0</v>
      </c>
      <c r="AI258" s="12">
        <f>IF(S$4=0,0,IF(SUM(AI$7:AI257)=2,0,IF(AM258=AI$6,IF(AM258=AM259,IF((AM257-AM258)&lt;=(AM260-AM259),2,0),IF(AM258=AM257,IF((AM256-AM257)&gt;(AM259-AM258),2,0),2)),0)))</f>
        <v>0</v>
      </c>
      <c r="AJ258" s="12">
        <f t="shared" si="79"/>
        <v>1</v>
      </c>
      <c r="AK258" s="12">
        <f t="shared" si="83"/>
        <v>1</v>
      </c>
      <c r="AL258" s="12">
        <f t="shared" si="84"/>
        <v>1</v>
      </c>
      <c r="AM258" s="12">
        <f t="shared" si="85"/>
        <v>1</v>
      </c>
    </row>
    <row r="259" spans="1:39" ht="12" customHeight="1" x14ac:dyDescent="0.15">
      <c r="A259" s="5">
        <f t="shared" si="86"/>
        <v>0</v>
      </c>
      <c r="B259" s="5">
        <f t="shared" si="87"/>
        <v>0</v>
      </c>
      <c r="C259" s="14">
        <f t="shared" si="80"/>
        <v>49</v>
      </c>
      <c r="F259" s="150">
        <f>VLOOKUP(C259,Blad1!$A:$H,8,0)</f>
        <v>110</v>
      </c>
      <c r="G259" s="67" t="str">
        <f t="shared" si="68"/>
        <v/>
      </c>
      <c r="I259" s="54"/>
      <c r="K259" s="1">
        <f>IF(C$4=0,0,(SUM(D$8:D259)/C$4))</f>
        <v>0</v>
      </c>
      <c r="N259" s="1" t="str">
        <f t="shared" si="71"/>
        <v xml:space="preserve"> </v>
      </c>
      <c r="P259" s="3" t="str">
        <f>IF(O259="Plus",$K259,IF(O259="Basis",$K259-SUM(P$8:P258),IF(O259="Breedte",$K259-SUM(P$8:P258),IF(O258="Breedte",1-SUM(P$8:P258)," "))))</f>
        <v xml:space="preserve"> </v>
      </c>
      <c r="Q259" s="57" t="str">
        <f t="shared" si="72"/>
        <v/>
      </c>
      <c r="R259" s="57"/>
      <c r="S259" s="12">
        <f t="shared" si="81"/>
        <v>49</v>
      </c>
      <c r="T259" s="18">
        <f t="shared" si="73"/>
        <v>0</v>
      </c>
      <c r="U259" s="12">
        <f>IF(C$4=0,0,IF(SUM(U$7:U258)=2,0,IF(Y259=U$6,IF(Y259=Y260,IF((Y258-Y259)&lt;=(Y261-Y260),2,0),IF(Y259=Y258,IF((Y257-Y258)&gt;(Y260-Y259),2,0),2)),0)))</f>
        <v>0</v>
      </c>
      <c r="V259" s="12">
        <f>IF(C$4=0,0,IF(SUM(V$7:V258)=1,0,IF(Z259=V$6,IF(Z259=Z260,IF((Z258-Z259)&lt;=(Z261-Z260),1,0),IF(Z259=Z258,IF((Z257-Z258)&gt;(Z260-Z259),1,0),1)),0)))</f>
        <v>0</v>
      </c>
      <c r="W259" s="12">
        <f>IF(C$4=0,0,IF(SUM(W$7:W258)=2,0,IF(AA259=W$6,IF(AA259=AA260,IF((AA258-AA259)&lt;=(AA261-AA260),2,0),IF(AA259=AA258,IF((AA257-AA258)&gt;(AA260-AA259),2,0),2)),0)))</f>
        <v>0</v>
      </c>
      <c r="X259" s="12">
        <f>IF(C$4=0,0,IF(SUM(X$7:X258)=2,0,IF(AB259=X$6,IF(AB259=AB260,IF((AB258-AB259)&lt;=(AB261-AB260),2,0),IF(AB259=AB258,IF((AB257-AB258)&gt;(AB260-AB259),2,0),2)),0)))</f>
        <v>0</v>
      </c>
      <c r="Y259" s="12">
        <f t="shared" si="74"/>
        <v>1</v>
      </c>
      <c r="Z259" s="12">
        <f t="shared" si="75"/>
        <v>1</v>
      </c>
      <c r="AA259" s="12">
        <f t="shared" si="76"/>
        <v>1</v>
      </c>
      <c r="AB259" s="12">
        <f t="shared" si="77"/>
        <v>1</v>
      </c>
      <c r="AD259" s="12">
        <f t="shared" si="82"/>
        <v>49</v>
      </c>
      <c r="AE259" s="18">
        <f t="shared" si="78"/>
        <v>0</v>
      </c>
      <c r="AF259" s="12">
        <f>IF(S$4=0,0,IF(SUM(AF$7:AF258)=2,0,IF(AJ259=AF$6,IF(AJ259=AJ260,IF((AJ258-AJ259)&lt;=(AJ261-AJ260),2,0),IF(AJ259=AJ258,IF((AJ257-AJ258)&gt;(AJ260-AJ259),2,0),2)),0)))</f>
        <v>0</v>
      </c>
      <c r="AG259" s="12">
        <f>IF(C$4=0,0,IF(SUM(AG$7:AG258)=1,0,IF(AK259=AG$6,IF(AK259=AK260,IF((AK258-AK259)&lt;=(AK261-AK260),1,0),IF(AK259=AK258,IF((AK257-AK258)&gt;(AK260-AK259),1,0),1)),0)))</f>
        <v>0</v>
      </c>
      <c r="AH259" s="12">
        <f>IF(C$4=0,0,IF(SUM(AH$7:AH258)=2,0,IF(AL259=AH$6,IF(AL259=AL260,IF((AL258-AL259)&lt;=(AL261-AL260),2,0),IF(AL259=AL258,IF((AL257-AL258)&gt;(AL260-AL259),2,0),2)),0)))</f>
        <v>0</v>
      </c>
      <c r="AI259" s="12">
        <f>IF(S$4=0,0,IF(SUM(AI$7:AI258)=2,0,IF(AM259=AI$6,IF(AM259=AM260,IF((AM258-AM259)&lt;=(AM261-AM260),2,0),IF(AM259=AM258,IF((AM257-AM258)&gt;(AM260-AM259),2,0),2)),0)))</f>
        <v>0</v>
      </c>
      <c r="AJ259" s="12">
        <f t="shared" si="79"/>
        <v>1</v>
      </c>
      <c r="AK259" s="12">
        <f t="shared" si="83"/>
        <v>1</v>
      </c>
      <c r="AL259" s="12">
        <f t="shared" si="84"/>
        <v>1</v>
      </c>
      <c r="AM259" s="12">
        <f t="shared" si="85"/>
        <v>1</v>
      </c>
    </row>
    <row r="260" spans="1:39" ht="12" customHeight="1" x14ac:dyDescent="0.15">
      <c r="A260" s="5">
        <f t="shared" si="86"/>
        <v>0</v>
      </c>
      <c r="B260" s="5">
        <f t="shared" si="87"/>
        <v>0</v>
      </c>
      <c r="C260" s="14">
        <f t="shared" si="80"/>
        <v>48</v>
      </c>
      <c r="F260" s="150">
        <f>VLOOKUP(C260,Blad1!$A:$H,8,0)</f>
        <v>110</v>
      </c>
      <c r="G260" s="67" t="str">
        <f t="shared" si="68"/>
        <v/>
      </c>
      <c r="I260" s="54"/>
      <c r="K260" s="1">
        <f>IF(C$4=0,0,(SUM(D$8:D260)/C$4))</f>
        <v>0</v>
      </c>
      <c r="N260" s="1" t="str">
        <f t="shared" si="71"/>
        <v xml:space="preserve"> </v>
      </c>
      <c r="P260" s="3" t="str">
        <f>IF(O260="Plus",$K260,IF(O260="Basis",$K260-SUM(P$8:P259),IF(O260="Breedte",$K260-SUM(P$8:P259),IF(O259="Breedte",1-SUM(P$8:P259)," "))))</f>
        <v xml:space="preserve"> </v>
      </c>
      <c r="Q260" s="57" t="str">
        <f t="shared" si="72"/>
        <v/>
      </c>
      <c r="R260" s="57"/>
      <c r="S260" s="12">
        <f t="shared" si="81"/>
        <v>48</v>
      </c>
      <c r="T260" s="18">
        <f t="shared" si="73"/>
        <v>0</v>
      </c>
      <c r="U260" s="12">
        <f>IF(C$4=0,0,IF(SUM(U$7:U259)=2,0,IF(Y260=U$6,IF(Y260=Y261,IF((Y259-Y260)&lt;=(Y262-Y261),2,0),IF(Y260=Y259,IF((Y258-Y259)&gt;(Y261-Y260),2,0),2)),0)))</f>
        <v>0</v>
      </c>
      <c r="V260" s="12">
        <f>IF(C$4=0,0,IF(SUM(V$7:V259)=1,0,IF(Z260=V$6,IF(Z260=Z261,IF((Z259-Z260)&lt;=(Z262-Z261),1,0),IF(Z260=Z259,IF((Z258-Z259)&gt;(Z261-Z260),1,0),1)),0)))</f>
        <v>0</v>
      </c>
      <c r="W260" s="12">
        <f>IF(C$4=0,0,IF(SUM(W$7:W259)=2,0,IF(AA260=W$6,IF(AA260=AA261,IF((AA259-AA260)&lt;=(AA262-AA261),2,0),IF(AA260=AA259,IF((AA258-AA259)&gt;(AA261-AA260),2,0),2)),0)))</f>
        <v>0</v>
      </c>
      <c r="X260" s="12">
        <f>IF(C$4=0,0,IF(SUM(X$7:X259)=2,0,IF(AB260=X$6,IF(AB260=AB261,IF((AB259-AB260)&lt;=(AB262-AB261),2,0),IF(AB260=AB259,IF((AB258-AB259)&gt;(AB261-AB260),2,0),2)),0)))</f>
        <v>0</v>
      </c>
      <c r="Y260" s="12">
        <f t="shared" si="74"/>
        <v>1</v>
      </c>
      <c r="Z260" s="12">
        <f t="shared" si="75"/>
        <v>1</v>
      </c>
      <c r="AA260" s="12">
        <f t="shared" si="76"/>
        <v>1</v>
      </c>
      <c r="AB260" s="12">
        <f t="shared" si="77"/>
        <v>1</v>
      </c>
      <c r="AD260" s="12">
        <f t="shared" si="82"/>
        <v>48</v>
      </c>
      <c r="AE260" s="18">
        <f t="shared" si="78"/>
        <v>0</v>
      </c>
      <c r="AF260" s="12">
        <f>IF(S$4=0,0,IF(SUM(AF$7:AF259)=2,0,IF(AJ260=AF$6,IF(AJ260=AJ261,IF((AJ259-AJ260)&lt;=(AJ262-AJ261),2,0),IF(AJ260=AJ259,IF((AJ258-AJ259)&gt;(AJ261-AJ260),2,0),2)),0)))</f>
        <v>0</v>
      </c>
      <c r="AG260" s="12">
        <f>IF(C$4=0,0,IF(SUM(AG$7:AG259)=1,0,IF(AK260=AG$6,IF(AK260=AK261,IF((AK259-AK260)&lt;=(AK262-AK261),1,0),IF(AK260=AK259,IF((AK258-AK259)&gt;(AK261-AK260),1,0),1)),0)))</f>
        <v>0</v>
      </c>
      <c r="AH260" s="12">
        <f>IF(C$4=0,0,IF(SUM(AH$7:AH259)=2,0,IF(AL260=AH$6,IF(AL260=AL261,IF((AL259-AL260)&lt;=(AL262-AL261),2,0),IF(AL260=AL259,IF((AL258-AL259)&gt;(AL261-AL260),2,0),2)),0)))</f>
        <v>0</v>
      </c>
      <c r="AI260" s="12">
        <f>IF(S$4=0,0,IF(SUM(AI$7:AI259)=2,0,IF(AM260=AI$6,IF(AM260=AM261,IF((AM259-AM260)&lt;=(AM262-AM261),2,0),IF(AM260=AM259,IF((AM258-AM259)&gt;(AM261-AM260),2,0),2)),0)))</f>
        <v>0</v>
      </c>
      <c r="AJ260" s="12">
        <f t="shared" si="79"/>
        <v>1</v>
      </c>
      <c r="AK260" s="12">
        <f t="shared" si="83"/>
        <v>1</v>
      </c>
      <c r="AL260" s="12">
        <f t="shared" si="84"/>
        <v>1</v>
      </c>
      <c r="AM260" s="12">
        <f t="shared" si="85"/>
        <v>1</v>
      </c>
    </row>
    <row r="261" spans="1:39" ht="12" customHeight="1" x14ac:dyDescent="0.15">
      <c r="A261" s="5">
        <f t="shared" si="86"/>
        <v>0</v>
      </c>
      <c r="B261" s="5">
        <f t="shared" si="87"/>
        <v>0</v>
      </c>
      <c r="C261" s="14">
        <f t="shared" si="80"/>
        <v>47</v>
      </c>
      <c r="F261" s="150">
        <f>VLOOKUP(C261,Blad1!$A:$H,8,0)</f>
        <v>110</v>
      </c>
      <c r="G261" s="67" t="str">
        <f t="shared" si="68"/>
        <v/>
      </c>
      <c r="I261" s="54"/>
      <c r="K261" s="1">
        <f>IF(C$4=0,0,(SUM(D$8:D261)/C$4))</f>
        <v>0</v>
      </c>
      <c r="N261" s="1" t="str">
        <f t="shared" si="71"/>
        <v xml:space="preserve"> </v>
      </c>
      <c r="P261" s="3" t="str">
        <f>IF(O261="Plus",$K261,IF(O261="Basis",$K261-SUM(P$8:P260),IF(O261="Breedte",$K261-SUM(P$8:P260),IF(O260="Breedte",1-SUM(P$8:P260)," "))))</f>
        <v xml:space="preserve"> </v>
      </c>
      <c r="Q261" s="57" t="str">
        <f t="shared" si="72"/>
        <v/>
      </c>
      <c r="R261" s="57"/>
      <c r="S261" s="12">
        <f t="shared" si="81"/>
        <v>47</v>
      </c>
      <c r="T261" s="18">
        <f t="shared" si="73"/>
        <v>0</v>
      </c>
      <c r="U261" s="12">
        <f>IF(C$4=0,0,IF(SUM(U$7:U260)=2,0,IF(Y261=U$6,IF(Y261=Y262,IF((Y260-Y261)&lt;=(Y263-Y262),2,0),IF(Y261=Y260,IF((Y259-Y260)&gt;(Y262-Y261),2,0),2)),0)))</f>
        <v>0</v>
      </c>
      <c r="V261" s="12">
        <f>IF(C$4=0,0,IF(SUM(V$7:V260)=1,0,IF(Z261=V$6,IF(Z261=Z262,IF((Z260-Z261)&lt;=(Z263-Z262),1,0),IF(Z261=Z260,IF((Z259-Z260)&gt;(Z262-Z261),1,0),1)),0)))</f>
        <v>0</v>
      </c>
      <c r="W261" s="12">
        <f>IF(C$4=0,0,IF(SUM(W$7:W260)=2,0,IF(AA261=W$6,IF(AA261=AA262,IF((AA260-AA261)&lt;=(AA263-AA262),2,0),IF(AA261=AA260,IF((AA259-AA260)&gt;(AA262-AA261),2,0),2)),0)))</f>
        <v>0</v>
      </c>
      <c r="X261" s="12">
        <f>IF(C$4=0,0,IF(SUM(X$7:X260)=2,0,IF(AB261=X$6,IF(AB261=AB262,IF((AB260-AB261)&lt;=(AB263-AB262),2,0),IF(AB261=AB260,IF((AB259-AB260)&gt;(AB262-AB261),2,0),2)),0)))</f>
        <v>0</v>
      </c>
      <c r="Y261" s="12">
        <f t="shared" si="74"/>
        <v>1</v>
      </c>
      <c r="Z261" s="12">
        <f t="shared" si="75"/>
        <v>1</v>
      </c>
      <c r="AA261" s="12">
        <f t="shared" si="76"/>
        <v>1</v>
      </c>
      <c r="AB261" s="12">
        <f t="shared" si="77"/>
        <v>1</v>
      </c>
      <c r="AD261" s="12">
        <f t="shared" si="82"/>
        <v>47</v>
      </c>
      <c r="AE261" s="18">
        <f t="shared" si="78"/>
        <v>0</v>
      </c>
      <c r="AF261" s="12">
        <f>IF(S$4=0,0,IF(SUM(AF$7:AF260)=2,0,IF(AJ261=AF$6,IF(AJ261=AJ262,IF((AJ260-AJ261)&lt;=(AJ263-AJ262),2,0),IF(AJ261=AJ260,IF((AJ259-AJ260)&gt;(AJ262-AJ261),2,0),2)),0)))</f>
        <v>0</v>
      </c>
      <c r="AG261" s="12">
        <f>IF(C$4=0,0,IF(SUM(AG$7:AG260)=1,0,IF(AK261=AG$6,IF(AK261=AK262,IF((AK260-AK261)&lt;=(AK263-AK262),1,0),IF(AK261=AK260,IF((AK259-AK260)&gt;(AK262-AK261),1,0),1)),0)))</f>
        <v>0</v>
      </c>
      <c r="AH261" s="12">
        <f>IF(C$4=0,0,IF(SUM(AH$7:AH260)=2,0,IF(AL261=AH$6,IF(AL261=AL262,IF((AL260-AL261)&lt;=(AL263-AL262),2,0),IF(AL261=AL260,IF((AL259-AL260)&gt;(AL262-AL261),2,0),2)),0)))</f>
        <v>0</v>
      </c>
      <c r="AI261" s="12">
        <f>IF(S$4=0,0,IF(SUM(AI$7:AI260)=2,0,IF(AM261=AI$6,IF(AM261=AM262,IF((AM260-AM261)&lt;=(AM263-AM262),2,0),IF(AM261=AM260,IF((AM259-AM260)&gt;(AM262-AM261),2,0),2)),0)))</f>
        <v>0</v>
      </c>
      <c r="AJ261" s="12">
        <f t="shared" si="79"/>
        <v>1</v>
      </c>
      <c r="AK261" s="12">
        <f t="shared" si="83"/>
        <v>1</v>
      </c>
      <c r="AL261" s="12">
        <f t="shared" si="84"/>
        <v>1</v>
      </c>
      <c r="AM261" s="12">
        <f t="shared" si="85"/>
        <v>1</v>
      </c>
    </row>
    <row r="262" spans="1:39" ht="12" customHeight="1" x14ac:dyDescent="0.15">
      <c r="A262" s="5">
        <f t="shared" si="86"/>
        <v>0</v>
      </c>
      <c r="B262" s="5">
        <f t="shared" si="87"/>
        <v>0</v>
      </c>
      <c r="C262" s="14">
        <f t="shared" si="80"/>
        <v>46</v>
      </c>
      <c r="F262" s="150">
        <f>VLOOKUP(C262,Blad1!$A:$H,8,0)</f>
        <v>110</v>
      </c>
      <c r="G262" s="67" t="str">
        <f t="shared" si="68"/>
        <v/>
      </c>
      <c r="I262" s="54"/>
      <c r="K262" s="1">
        <f>IF(C$4=0,0,(SUM(D$8:D262)/C$4))</f>
        <v>0</v>
      </c>
      <c r="N262" s="1" t="str">
        <f t="shared" si="71"/>
        <v xml:space="preserve"> </v>
      </c>
      <c r="P262" s="3" t="str">
        <f>IF(O262="Plus",$K262,IF(O262="Basis",$K262-SUM(P$8:P261),IF(O262="Breedte",$K262-SUM(P$8:P261),IF(O261="Breedte",1-SUM(P$8:P261)," "))))</f>
        <v xml:space="preserve"> </v>
      </c>
      <c r="Q262" s="57" t="str">
        <f t="shared" si="72"/>
        <v/>
      </c>
      <c r="R262" s="57"/>
      <c r="S262" s="12">
        <f t="shared" si="81"/>
        <v>46</v>
      </c>
      <c r="T262" s="18">
        <f t="shared" si="73"/>
        <v>0</v>
      </c>
      <c r="U262" s="12">
        <f>IF(C$4=0,0,IF(SUM(U$7:U261)=2,0,IF(Y262=U$6,IF(Y262=Y263,IF((Y261-Y262)&lt;=(Y264-Y263),2,0),IF(Y262=Y261,IF((Y260-Y261)&gt;(Y263-Y262),2,0),2)),0)))</f>
        <v>0</v>
      </c>
      <c r="V262" s="12">
        <f>IF(C$4=0,0,IF(SUM(V$7:V261)=1,0,IF(Z262=V$6,IF(Z262=Z263,IF((Z261-Z262)&lt;=(Z264-Z263),1,0),IF(Z262=Z261,IF((Z260-Z261)&gt;(Z263-Z262),1,0),1)),0)))</f>
        <v>0</v>
      </c>
      <c r="W262" s="12">
        <f>IF(C$4=0,0,IF(SUM(W$7:W261)=2,0,IF(AA262=W$6,IF(AA262=AA263,IF((AA261-AA262)&lt;=(AA264-AA263),2,0),IF(AA262=AA261,IF((AA260-AA261)&gt;(AA263-AA262),2,0),2)),0)))</f>
        <v>0</v>
      </c>
      <c r="X262" s="12">
        <f>IF(C$4=0,0,IF(SUM(X$7:X261)=2,0,IF(AB262=X$6,IF(AB262=AB263,IF((AB261-AB262)&lt;=(AB264-AB263),2,0),IF(AB262=AB261,IF((AB260-AB261)&gt;(AB263-AB262),2,0),2)),0)))</f>
        <v>0</v>
      </c>
      <c r="Y262" s="12">
        <f t="shared" si="74"/>
        <v>1</v>
      </c>
      <c r="Z262" s="12">
        <f t="shared" si="75"/>
        <v>1</v>
      </c>
      <c r="AA262" s="12">
        <f t="shared" si="76"/>
        <v>1</v>
      </c>
      <c r="AB262" s="12">
        <f t="shared" si="77"/>
        <v>1</v>
      </c>
      <c r="AD262" s="12">
        <f t="shared" si="82"/>
        <v>46</v>
      </c>
      <c r="AE262" s="18">
        <f t="shared" si="78"/>
        <v>0</v>
      </c>
      <c r="AF262" s="12">
        <f>IF(S$4=0,0,IF(SUM(AF$7:AF261)=2,0,IF(AJ262=AF$6,IF(AJ262=AJ263,IF((AJ261-AJ262)&lt;=(AJ264-AJ263),2,0),IF(AJ262=AJ261,IF((AJ260-AJ261)&gt;(AJ263-AJ262),2,0),2)),0)))</f>
        <v>0</v>
      </c>
      <c r="AG262" s="12">
        <f>IF(C$4=0,0,IF(SUM(AG$7:AG261)=1,0,IF(AK262=AG$6,IF(AK262=AK263,IF((AK261-AK262)&lt;=(AK264-AK263),1,0),IF(AK262=AK261,IF((AK260-AK261)&gt;(AK263-AK262),1,0),1)),0)))</f>
        <v>0</v>
      </c>
      <c r="AH262" s="12">
        <f>IF(C$4=0,0,IF(SUM(AH$7:AH261)=2,0,IF(AL262=AH$6,IF(AL262=AL263,IF((AL261-AL262)&lt;=(AL264-AL263),2,0),IF(AL262=AL261,IF((AL260-AL261)&gt;(AL263-AL262),2,0),2)),0)))</f>
        <v>0</v>
      </c>
      <c r="AI262" s="12">
        <f>IF(S$4=0,0,IF(SUM(AI$7:AI261)=2,0,IF(AM262=AI$6,IF(AM262=AM263,IF((AM261-AM262)&lt;=(AM264-AM263),2,0),IF(AM262=AM261,IF((AM260-AM261)&gt;(AM263-AM262),2,0),2)),0)))</f>
        <v>0</v>
      </c>
      <c r="AJ262" s="12">
        <f t="shared" si="79"/>
        <v>1</v>
      </c>
      <c r="AK262" s="12">
        <f t="shared" si="83"/>
        <v>1</v>
      </c>
      <c r="AL262" s="12">
        <f t="shared" si="84"/>
        <v>1</v>
      </c>
      <c r="AM262" s="12">
        <f t="shared" si="85"/>
        <v>1</v>
      </c>
    </row>
    <row r="263" spans="1:39" ht="12" customHeight="1" x14ac:dyDescent="0.15">
      <c r="A263" s="5">
        <f t="shared" si="86"/>
        <v>0</v>
      </c>
      <c r="B263" s="5">
        <f t="shared" si="87"/>
        <v>0</v>
      </c>
      <c r="C263" s="14">
        <f t="shared" si="80"/>
        <v>45</v>
      </c>
      <c r="F263" s="150">
        <f>VLOOKUP(C263,Blad1!$A:$H,8,0)</f>
        <v>110</v>
      </c>
      <c r="G263" s="67" t="str">
        <f t="shared" si="68"/>
        <v/>
      </c>
      <c r="I263" s="54"/>
      <c r="K263" s="1">
        <f>IF(C$4=0,0,(SUM(D$8:D263)/C$4))</f>
        <v>0</v>
      </c>
      <c r="N263" s="1" t="str">
        <f t="shared" si="71"/>
        <v xml:space="preserve"> </v>
      </c>
      <c r="P263" s="3" t="str">
        <f>IF(O263="Plus",$K263,IF(O263="Basis",$K263-SUM(P$8:P262),IF(O263="Breedte",$K263-SUM(P$8:P262),IF(O262="Breedte",1-SUM(P$8:P262)," "))))</f>
        <v xml:space="preserve"> </v>
      </c>
      <c r="Q263" s="57" t="str">
        <f t="shared" si="72"/>
        <v/>
      </c>
      <c r="R263" s="57"/>
      <c r="S263" s="12">
        <f t="shared" si="81"/>
        <v>45</v>
      </c>
      <c r="T263" s="18">
        <f t="shared" si="73"/>
        <v>0</v>
      </c>
      <c r="U263" s="12">
        <f>IF(C$4=0,0,IF(SUM(U$7:U262)=2,0,IF(Y263=U$6,IF(Y263=Y264,IF((Y262-Y263)&lt;=(Y265-Y264),2,0),IF(Y263=Y262,IF((Y261-Y262)&gt;(Y264-Y263),2,0),2)),0)))</f>
        <v>0</v>
      </c>
      <c r="V263" s="12">
        <f>IF(C$4=0,0,IF(SUM(V$7:V262)=1,0,IF(Z263=V$6,IF(Z263=Z264,IF((Z262-Z263)&lt;=(Z265-Z264),1,0),IF(Z263=Z262,IF((Z261-Z262)&gt;(Z264-Z263),1,0),1)),0)))</f>
        <v>0</v>
      </c>
      <c r="W263" s="12">
        <f>IF(C$4=0,0,IF(SUM(W$7:W262)=2,0,IF(AA263=W$6,IF(AA263=AA264,IF((AA262-AA263)&lt;=(AA265-AA264),2,0),IF(AA263=AA262,IF((AA261-AA262)&gt;(AA264-AA263),2,0),2)),0)))</f>
        <v>0</v>
      </c>
      <c r="X263" s="12">
        <f>IF(C$4=0,0,IF(SUM(X$7:X262)=2,0,IF(AB263=X$6,IF(AB263=AB264,IF((AB262-AB263)&lt;=(AB265-AB264),2,0),IF(AB263=AB262,IF((AB261-AB262)&gt;(AB264-AB263),2,0),2)),0)))</f>
        <v>0</v>
      </c>
      <c r="Y263" s="12">
        <f t="shared" si="74"/>
        <v>1</v>
      </c>
      <c r="Z263" s="12">
        <f t="shared" si="75"/>
        <v>1</v>
      </c>
      <c r="AA263" s="12">
        <f t="shared" si="76"/>
        <v>1</v>
      </c>
      <c r="AB263" s="12">
        <f t="shared" si="77"/>
        <v>1</v>
      </c>
      <c r="AD263" s="12">
        <f t="shared" si="82"/>
        <v>45</v>
      </c>
      <c r="AE263" s="18">
        <f t="shared" si="78"/>
        <v>0</v>
      </c>
      <c r="AF263" s="12">
        <f>IF(S$4=0,0,IF(SUM(AF$7:AF262)=2,0,IF(AJ263=AF$6,IF(AJ263=AJ264,IF((AJ262-AJ263)&lt;=(AJ265-AJ264),2,0),IF(AJ263=AJ262,IF((AJ261-AJ262)&gt;(AJ264-AJ263),2,0),2)),0)))</f>
        <v>0</v>
      </c>
      <c r="AG263" s="12">
        <f>IF(C$4=0,0,IF(SUM(AG$7:AG262)=1,0,IF(AK263=AG$6,IF(AK263=AK264,IF((AK262-AK263)&lt;=(AK265-AK264),1,0),IF(AK263=AK262,IF((AK261-AK262)&gt;(AK264-AK263),1,0),1)),0)))</f>
        <v>0</v>
      </c>
      <c r="AH263" s="12">
        <f>IF(C$4=0,0,IF(SUM(AH$7:AH262)=2,0,IF(AL263=AH$6,IF(AL263=AL264,IF((AL262-AL263)&lt;=(AL265-AL264),2,0),IF(AL263=AL262,IF((AL261-AL262)&gt;(AL264-AL263),2,0),2)),0)))</f>
        <v>0</v>
      </c>
      <c r="AI263" s="12">
        <f>IF(S$4=0,0,IF(SUM(AI$7:AI262)=2,0,IF(AM263=AI$6,IF(AM263=AM264,IF((AM262-AM263)&lt;=(AM265-AM264),2,0),IF(AM263=AM262,IF((AM261-AM262)&gt;(AM264-AM263),2,0),2)),0)))</f>
        <v>0</v>
      </c>
      <c r="AJ263" s="12">
        <f t="shared" si="79"/>
        <v>1</v>
      </c>
      <c r="AK263" s="12">
        <f t="shared" si="83"/>
        <v>1</v>
      </c>
      <c r="AL263" s="12">
        <f t="shared" si="84"/>
        <v>1</v>
      </c>
      <c r="AM263" s="12">
        <f t="shared" si="85"/>
        <v>1</v>
      </c>
    </row>
    <row r="264" spans="1:39" ht="12" customHeight="1" x14ac:dyDescent="0.15">
      <c r="A264" s="5">
        <f t="shared" si="86"/>
        <v>0</v>
      </c>
      <c r="B264" s="5">
        <f t="shared" si="87"/>
        <v>0</v>
      </c>
      <c r="C264" s="14">
        <f t="shared" si="80"/>
        <v>44</v>
      </c>
      <c r="F264" s="150">
        <f>VLOOKUP(C264,Blad1!$A:$H,8,0)</f>
        <v>110</v>
      </c>
      <c r="G264" s="67" t="str">
        <f t="shared" si="68"/>
        <v/>
      </c>
      <c r="I264" s="54"/>
      <c r="K264" s="1">
        <f>IF(C$4=0,0,(SUM(D$8:D264)/C$4))</f>
        <v>0</v>
      </c>
      <c r="N264" s="1" t="str">
        <f t="shared" si="71"/>
        <v xml:space="preserve"> </v>
      </c>
      <c r="P264" s="3" t="str">
        <f>IF(O264="Plus",$K264,IF(O264="Basis",$K264-SUM(P$8:P263),IF(O264="Breedte",$K264-SUM(P$8:P263),IF(O263="Breedte",1-SUM(P$8:P263)," "))))</f>
        <v xml:space="preserve"> </v>
      </c>
      <c r="Q264" s="57" t="str">
        <f t="shared" si="72"/>
        <v/>
      </c>
      <c r="R264" s="57"/>
      <c r="S264" s="12">
        <f t="shared" si="81"/>
        <v>44</v>
      </c>
      <c r="T264" s="18">
        <f t="shared" si="73"/>
        <v>0</v>
      </c>
      <c r="U264" s="12">
        <f>IF(C$4=0,0,IF(SUM(U$7:U263)=2,0,IF(Y264=U$6,IF(Y264=Y265,IF((Y263-Y264)&lt;=(Y266-Y265),2,0),IF(Y264=Y263,IF((Y262-Y263)&gt;(Y265-Y264),2,0),2)),0)))</f>
        <v>0</v>
      </c>
      <c r="V264" s="12">
        <f>IF(C$4=0,0,IF(SUM(V$7:V263)=1,0,IF(Z264=V$6,IF(Z264=Z265,IF((Z263-Z264)&lt;=(Z266-Z265),1,0),IF(Z264=Z263,IF((Z262-Z263)&gt;(Z265-Z264),1,0),1)),0)))</f>
        <v>0</v>
      </c>
      <c r="W264" s="12">
        <f>IF(C$4=0,0,IF(SUM(W$7:W263)=2,0,IF(AA264=W$6,IF(AA264=AA265,IF((AA263-AA264)&lt;=(AA266-AA265),2,0),IF(AA264=AA263,IF((AA262-AA263)&gt;(AA265-AA264),2,0),2)),0)))</f>
        <v>0</v>
      </c>
      <c r="X264" s="12">
        <f>IF(C$4=0,0,IF(SUM(X$7:X263)=2,0,IF(AB264=X$6,IF(AB264=AB265,IF((AB263-AB264)&lt;=(AB266-AB265),2,0),IF(AB264=AB263,IF((AB262-AB263)&gt;(AB265-AB264),2,0),2)),0)))</f>
        <v>0</v>
      </c>
      <c r="Y264" s="12">
        <f t="shared" si="74"/>
        <v>1</v>
      </c>
      <c r="Z264" s="12">
        <f t="shared" si="75"/>
        <v>1</v>
      </c>
      <c r="AA264" s="12">
        <f t="shared" si="76"/>
        <v>1</v>
      </c>
      <c r="AB264" s="12">
        <f t="shared" si="77"/>
        <v>1</v>
      </c>
      <c r="AD264" s="12">
        <f t="shared" si="82"/>
        <v>44</v>
      </c>
      <c r="AE264" s="18">
        <f t="shared" si="78"/>
        <v>0</v>
      </c>
      <c r="AF264" s="12">
        <f>IF(S$4=0,0,IF(SUM(AF$7:AF263)=2,0,IF(AJ264=AF$6,IF(AJ264=AJ265,IF((AJ263-AJ264)&lt;=(AJ266-AJ265),2,0),IF(AJ264=AJ263,IF((AJ262-AJ263)&gt;(AJ265-AJ264),2,0),2)),0)))</f>
        <v>0</v>
      </c>
      <c r="AG264" s="12">
        <f>IF(C$4=0,0,IF(SUM(AG$7:AG263)=1,0,IF(AK264=AG$6,IF(AK264=AK265,IF((AK263-AK264)&lt;=(AK266-AK265),1,0),IF(AK264=AK263,IF((AK262-AK263)&gt;(AK265-AK264),1,0),1)),0)))</f>
        <v>0</v>
      </c>
      <c r="AH264" s="12">
        <f>IF(C$4=0,0,IF(SUM(AH$7:AH263)=2,0,IF(AL264=AH$6,IF(AL264=AL265,IF((AL263-AL264)&lt;=(AL266-AL265),2,0),IF(AL264=AL263,IF((AL262-AL263)&gt;(AL265-AL264),2,0),2)),0)))</f>
        <v>0</v>
      </c>
      <c r="AI264" s="12">
        <f>IF(S$4=0,0,IF(SUM(AI$7:AI263)=2,0,IF(AM264=AI$6,IF(AM264=AM265,IF((AM263-AM264)&lt;=(AM266-AM265),2,0),IF(AM264=AM263,IF((AM262-AM263)&gt;(AM265-AM264),2,0),2)),0)))</f>
        <v>0</v>
      </c>
      <c r="AJ264" s="12">
        <f t="shared" si="79"/>
        <v>1</v>
      </c>
      <c r="AK264" s="12">
        <f t="shared" si="83"/>
        <v>1</v>
      </c>
      <c r="AL264" s="12">
        <f t="shared" si="84"/>
        <v>1</v>
      </c>
      <c r="AM264" s="12">
        <f t="shared" si="85"/>
        <v>1</v>
      </c>
    </row>
    <row r="265" spans="1:39" ht="12" customHeight="1" x14ac:dyDescent="0.15">
      <c r="A265" s="5">
        <f t="shared" si="86"/>
        <v>0</v>
      </c>
      <c r="B265" s="5">
        <f t="shared" si="87"/>
        <v>0</v>
      </c>
      <c r="C265" s="14">
        <f t="shared" si="80"/>
        <v>43</v>
      </c>
      <c r="F265" s="150">
        <f>VLOOKUP(C265,Blad1!$A:$H,8,0)</f>
        <v>110</v>
      </c>
      <c r="G265" s="67" t="str">
        <f t="shared" ref="G265:G328" si="88">IF(C265=249,"I",IF(C265=235,"II",IF(C265=221,"III",IF(C265=206,"IV",IF(C265=0,"V","")))))</f>
        <v/>
      </c>
      <c r="K265" s="1">
        <f>IF(C$4=0,0,(SUM(D$8:D265)/C$4))</f>
        <v>0</v>
      </c>
      <c r="N265" s="1" t="str">
        <f t="shared" ref="N265:N300" si="89">IF(OR(O265="Plus",O265="Basis",O265="Breedte"),K265," ")</f>
        <v xml:space="preserve"> </v>
      </c>
      <c r="P265" s="3" t="str">
        <f>IF(O265="Plus",$K265,IF(O265="Basis",$K265-SUM(P$8:P264),IF(O265="Breedte",$K265-SUM(P$8:P264),IF(O264="Breedte",1-SUM(P$8:P264)," "))))</f>
        <v xml:space="preserve"> </v>
      </c>
      <c r="Q265" s="57" t="str">
        <f t="shared" ref="Q265:Q280" si="90">IF(L264="plus",IF(E265=0,"",CONCATENATE(E265,", ")),IF(L264="basis",IF(E265=0,"",CONCATENATE(E265,", ")),CONCATENATE(Q264,IF(E265=0,"",CONCATENATE(E265,", ")))))</f>
        <v/>
      </c>
      <c r="R265" s="57"/>
      <c r="S265" s="12">
        <f t="shared" si="81"/>
        <v>43</v>
      </c>
      <c r="T265" s="18">
        <f t="shared" ref="T265:T300" si="91">K265</f>
        <v>0</v>
      </c>
      <c r="U265" s="12">
        <f>IF(C$4=0,0,IF(SUM(U$7:U264)=2,0,IF(Y265=U$6,IF(Y265=Y266,IF((Y264-Y265)&lt;=(Y267-Y266),2,0),IF(Y265=Y264,IF((Y263-Y264)&gt;(Y266-Y265),2,0),2)),0)))</f>
        <v>0</v>
      </c>
      <c r="V265" s="12">
        <f>IF(C$4=0,0,IF(SUM(V$7:V264)=1,0,IF(Z265=V$6,IF(Z265=Z266,IF((Z264-Z265)&lt;=(Z267-Z266),1,0),IF(Z265=Z264,IF((Z263-Z264)&gt;(Z266-Z265),1,0),1)),0)))</f>
        <v>0</v>
      </c>
      <c r="W265" s="12">
        <f>IF(C$4=0,0,IF(SUM(W$7:W264)=2,0,IF(AA265=W$6,IF(AA265=AA266,IF((AA264-AA265)&lt;=(AA267-AA266),2,0),IF(AA265=AA264,IF((AA263-AA264)&gt;(AA266-AA265),2,0),2)),0)))</f>
        <v>0</v>
      </c>
      <c r="X265" s="12">
        <f>IF(C$4=0,0,IF(SUM(X$7:X264)=2,0,IF(AB265=X$6,IF(AB265=AB266,IF((AB264-AB265)&lt;=(AB267-AB266),2,0),IF(AB265=AB264,IF((AB263-AB264)&gt;(AB266-AB265),2,0),2)),0)))</f>
        <v>0</v>
      </c>
      <c r="Y265" s="12">
        <f t="shared" ref="Y265:Y300" si="92">IF(D265=0,1,ABS(K265-0.2))</f>
        <v>1</v>
      </c>
      <c r="Z265" s="12">
        <f t="shared" ref="Z265:Z300" si="93">IF(D265=0,1,ABS(K265-0.5))</f>
        <v>1</v>
      </c>
      <c r="AA265" s="12">
        <f t="shared" ref="AA265:AA300" si="94">IF(D265=0,1,ABS(K265-0.8))</f>
        <v>1</v>
      </c>
      <c r="AB265" s="12">
        <f t="shared" ref="AB265:AB300" si="95">IF(D265=0,1,ABS(K265-1))</f>
        <v>1</v>
      </c>
      <c r="AD265" s="12">
        <f t="shared" si="82"/>
        <v>43</v>
      </c>
      <c r="AE265" s="18">
        <f t="shared" ref="AE265:AE300" si="96">K265</f>
        <v>0</v>
      </c>
      <c r="AF265" s="12">
        <f>IF(S$4=0,0,IF(SUM(AF$7:AF264)=2,0,IF(AJ265=AF$6,IF(AJ265=AJ266,IF((AJ264-AJ265)&lt;=(AJ267-AJ266),2,0),IF(AJ265=AJ264,IF((AJ263-AJ264)&gt;(AJ266-AJ265),2,0),2)),0)))</f>
        <v>0</v>
      </c>
      <c r="AG265" s="12">
        <f>IF(C$4=0,0,IF(SUM(AG$7:AG264)=1,0,IF(AK265=AG$6,IF(AK265=AK266,IF((AK264-AK265)&lt;=(AK267-AK266),1,0),IF(AK265=AK264,IF((AK263-AK264)&gt;(AK266-AK265),1,0),1)),0)))</f>
        <v>0</v>
      </c>
      <c r="AH265" s="12">
        <f>IF(C$4=0,0,IF(SUM(AH$7:AH264)=2,0,IF(AL265=AH$6,IF(AL265=AL266,IF((AL264-AL265)&lt;=(AL267-AL266),2,0),IF(AL265=AL264,IF((AL263-AL264)&gt;(AL266-AL265),2,0),2)),0)))</f>
        <v>0</v>
      </c>
      <c r="AI265" s="12">
        <f>IF(S$4=0,0,IF(SUM(AI$7:AI264)=2,0,IF(AM265=AI$6,IF(AM265=AM266,IF((AM264-AM265)&lt;=(AM267-AM266),2,0),IF(AM265=AM264,IF((AM263-AM264)&gt;(AM266-AM265),2,0),2)),0)))</f>
        <v>0</v>
      </c>
      <c r="AJ265" s="12">
        <f t="shared" ref="AJ265:AJ300" si="97">IF(AE265=0,1,ABS(AH265-0.25))</f>
        <v>1</v>
      </c>
      <c r="AK265" s="12">
        <f t="shared" si="83"/>
        <v>1</v>
      </c>
      <c r="AL265" s="12">
        <f t="shared" si="84"/>
        <v>1</v>
      </c>
      <c r="AM265" s="12">
        <f t="shared" si="85"/>
        <v>1</v>
      </c>
    </row>
    <row r="266" spans="1:39" ht="12" customHeight="1" x14ac:dyDescent="0.15">
      <c r="A266" s="5">
        <f t="shared" si="86"/>
        <v>0</v>
      </c>
      <c r="B266" s="5">
        <f t="shared" si="87"/>
        <v>0</v>
      </c>
      <c r="C266" s="14">
        <f t="shared" ref="C266:C300" si="98">C265-1</f>
        <v>42</v>
      </c>
      <c r="F266" s="150">
        <f>VLOOKUP(C266,Blad1!$A:$H,8,0)</f>
        <v>110</v>
      </c>
      <c r="G266" s="67" t="str">
        <f t="shared" si="88"/>
        <v/>
      </c>
      <c r="K266" s="1">
        <f>IF(C$4=0,0,(SUM(D$8:D266)/C$4))</f>
        <v>0</v>
      </c>
      <c r="N266" s="1" t="str">
        <f t="shared" si="89"/>
        <v xml:space="preserve"> </v>
      </c>
      <c r="P266" s="3" t="str">
        <f>IF(O266="Plus",$K266,IF(O266="Basis",$K266-SUM(P$8:P265),IF(O266="Breedte",$K266-SUM(P$8:P265),IF(O265="Breedte",1-SUM(P$8:P265)," "))))</f>
        <v xml:space="preserve"> </v>
      </c>
      <c r="Q266" s="57" t="str">
        <f t="shared" si="90"/>
        <v/>
      </c>
      <c r="R266" s="57"/>
      <c r="S266" s="12">
        <f t="shared" ref="S266:S300" si="99">C266</f>
        <v>42</v>
      </c>
      <c r="T266" s="18">
        <f t="shared" si="91"/>
        <v>0</v>
      </c>
      <c r="U266" s="12">
        <f>IF(C$4=0,0,IF(SUM(U$7:U265)=2,0,IF(Y266=U$6,IF(Y266=Y267,IF((Y265-Y266)&lt;=(Y268-Y267),2,0),IF(Y266=Y265,IF((Y264-Y265)&gt;(Y267-Y266),2,0),2)),0)))</f>
        <v>0</v>
      </c>
      <c r="V266" s="12">
        <f>IF(C$4=0,0,IF(SUM(V$7:V265)=1,0,IF(Z266=V$6,IF(Z266=Z267,IF((Z265-Z266)&lt;=(Z268-Z267),1,0),IF(Z266=Z265,IF((Z264-Z265)&gt;(Z267-Z266),1,0),1)),0)))</f>
        <v>0</v>
      </c>
      <c r="W266" s="12">
        <f>IF(C$4=0,0,IF(SUM(W$7:W265)=2,0,IF(AA266=W$6,IF(AA266=AA267,IF((AA265-AA266)&lt;=(AA268-AA267),2,0),IF(AA266=AA265,IF((AA264-AA265)&gt;(AA267-AA266),2,0),2)),0)))</f>
        <v>0</v>
      </c>
      <c r="X266" s="12">
        <f>IF(C$4=0,0,IF(SUM(X$7:X265)=2,0,IF(AB266=X$6,IF(AB266=AB267,IF((AB265-AB266)&lt;=(AB268-AB267),2,0),IF(AB266=AB265,IF((AB264-AB265)&gt;(AB267-AB266),2,0),2)),0)))</f>
        <v>0</v>
      </c>
      <c r="Y266" s="12">
        <f t="shared" si="92"/>
        <v>1</v>
      </c>
      <c r="Z266" s="12">
        <f t="shared" si="93"/>
        <v>1</v>
      </c>
      <c r="AA266" s="12">
        <f t="shared" si="94"/>
        <v>1</v>
      </c>
      <c r="AB266" s="12">
        <f t="shared" si="95"/>
        <v>1</v>
      </c>
      <c r="AD266" s="12">
        <f t="shared" ref="AD266:AD300" si="100">S266</f>
        <v>42</v>
      </c>
      <c r="AE266" s="18">
        <f t="shared" si="96"/>
        <v>0</v>
      </c>
      <c r="AF266" s="12">
        <f>IF(S$4=0,0,IF(SUM(AF$7:AF265)=2,0,IF(AJ266=AF$6,IF(AJ266=AJ267,IF((AJ265-AJ266)&lt;=(AJ268-AJ267),2,0),IF(AJ266=AJ265,IF((AJ264-AJ265)&gt;(AJ267-AJ266),2,0),2)),0)))</f>
        <v>0</v>
      </c>
      <c r="AG266" s="12">
        <f>IF(C$4=0,0,IF(SUM(AG$7:AG265)=1,0,IF(AK266=AG$6,IF(AK266=AK267,IF((AK265-AK266)&lt;=(AK268-AK267),1,0),IF(AK266=AK265,IF((AK264-AK265)&gt;(AK267-AK266),1,0),1)),0)))</f>
        <v>0</v>
      </c>
      <c r="AH266" s="12">
        <f>IF(C$4=0,0,IF(SUM(AH$7:AH265)=2,0,IF(AL266=AH$6,IF(AL266=AL267,IF((AL265-AL266)&lt;=(AL268-AL267),2,0),IF(AL266=AL265,IF((AL264-AL265)&gt;(AL267-AL266),2,0),2)),0)))</f>
        <v>0</v>
      </c>
      <c r="AI266" s="12">
        <f>IF(S$4=0,0,IF(SUM(AI$7:AI265)=2,0,IF(AM266=AI$6,IF(AM266=AM267,IF((AM265-AM266)&lt;=(AM268-AM267),2,0),IF(AM266=AM265,IF((AM264-AM265)&gt;(AM267-AM266),2,0),2)),0)))</f>
        <v>0</v>
      </c>
      <c r="AJ266" s="12">
        <f t="shared" si="97"/>
        <v>1</v>
      </c>
      <c r="AK266" s="12">
        <f t="shared" ref="AK266:AK300" si="101">IF(T266=0,1,ABS(W266-0.5))</f>
        <v>1</v>
      </c>
      <c r="AL266" s="12">
        <f t="shared" ref="AL266:AL300" si="102">IF(T266=0,1,ABS(W266-0.75))</f>
        <v>1</v>
      </c>
      <c r="AM266" s="12">
        <f t="shared" ref="AM266:AM300" si="103">IF(T266=0,1,ABS(W266-0.9))</f>
        <v>1</v>
      </c>
    </row>
    <row r="267" spans="1:39" ht="12" customHeight="1" x14ac:dyDescent="0.15">
      <c r="A267" s="5">
        <f t="shared" si="86"/>
        <v>0</v>
      </c>
      <c r="B267" s="5">
        <f t="shared" si="87"/>
        <v>0</v>
      </c>
      <c r="C267" s="14">
        <f t="shared" si="98"/>
        <v>41</v>
      </c>
      <c r="F267" s="150">
        <f>VLOOKUP(C267,Blad1!$A:$H,8,0)</f>
        <v>110</v>
      </c>
      <c r="G267" s="67" t="str">
        <f t="shared" si="88"/>
        <v/>
      </c>
      <c r="K267" s="1">
        <f>IF(C$4=0,0,(SUM(D$8:D267)/C$4))</f>
        <v>0</v>
      </c>
      <c r="N267" s="1" t="str">
        <f t="shared" si="89"/>
        <v xml:space="preserve"> </v>
      </c>
      <c r="P267" s="3" t="str">
        <f>IF(O267="Plus",$K267,IF(O267="Basis",$K267-SUM(P$8:P266),IF(O267="Breedte",$K267-SUM(P$8:P266),IF(O266="Breedte",1-SUM(P$8:P266)," "))))</f>
        <v xml:space="preserve"> </v>
      </c>
      <c r="Q267" s="57" t="str">
        <f t="shared" si="90"/>
        <v/>
      </c>
      <c r="R267" s="57"/>
      <c r="S267" s="12">
        <f t="shared" si="99"/>
        <v>41</v>
      </c>
      <c r="T267" s="18">
        <f t="shared" si="91"/>
        <v>0</v>
      </c>
      <c r="U267" s="12">
        <f>IF(C$4=0,0,IF(SUM(U$7:U266)=2,0,IF(Y267=U$6,IF(Y267=Y268,IF((Y266-Y267)&lt;=(Y269-Y268),2,0),IF(Y267=Y266,IF((Y265-Y266)&gt;(Y268-Y267),2,0),2)),0)))</f>
        <v>0</v>
      </c>
      <c r="V267" s="12">
        <f>IF(C$4=0,0,IF(SUM(V$7:V266)=1,0,IF(Z267=V$6,IF(Z267=Z268,IF((Z266-Z267)&lt;=(Z269-Z268),1,0),IF(Z267=Z266,IF((Z265-Z266)&gt;(Z268-Z267),1,0),1)),0)))</f>
        <v>0</v>
      </c>
      <c r="W267" s="12">
        <f>IF(C$4=0,0,IF(SUM(W$7:W266)=2,0,IF(AA267=W$6,IF(AA267=AA268,IF((AA266-AA267)&lt;=(AA269-AA268),2,0),IF(AA267=AA266,IF((AA265-AA266)&gt;(AA268-AA267),2,0),2)),0)))</f>
        <v>0</v>
      </c>
      <c r="X267" s="12">
        <f>IF(C$4=0,0,IF(SUM(X$7:X266)=2,0,IF(AB267=X$6,IF(AB267=AB268,IF((AB266-AB267)&lt;=(AB269-AB268),2,0),IF(AB267=AB266,IF((AB265-AB266)&gt;(AB268-AB267),2,0),2)),0)))</f>
        <v>0</v>
      </c>
      <c r="Y267" s="12">
        <f t="shared" si="92"/>
        <v>1</v>
      </c>
      <c r="Z267" s="12">
        <f t="shared" si="93"/>
        <v>1</v>
      </c>
      <c r="AA267" s="12">
        <f t="shared" si="94"/>
        <v>1</v>
      </c>
      <c r="AB267" s="12">
        <f t="shared" si="95"/>
        <v>1</v>
      </c>
      <c r="AD267" s="12">
        <f t="shared" si="100"/>
        <v>41</v>
      </c>
      <c r="AE267" s="18">
        <f t="shared" si="96"/>
        <v>0</v>
      </c>
      <c r="AF267" s="12">
        <f>IF(S$4=0,0,IF(SUM(AF$7:AF266)=2,0,IF(AJ267=AF$6,IF(AJ267=AJ268,IF((AJ266-AJ267)&lt;=(AJ269-AJ268),2,0),IF(AJ267=AJ266,IF((AJ265-AJ266)&gt;(AJ268-AJ267),2,0),2)),0)))</f>
        <v>0</v>
      </c>
      <c r="AG267" s="12">
        <f>IF(C$4=0,0,IF(SUM(AG$7:AG266)=1,0,IF(AK267=AG$6,IF(AK267=AK268,IF((AK266-AK267)&lt;=(AK269-AK268),1,0),IF(AK267=AK266,IF((AK265-AK266)&gt;(AK268-AK267),1,0),1)),0)))</f>
        <v>0</v>
      </c>
      <c r="AH267" s="12">
        <f>IF(C$4=0,0,IF(SUM(AH$7:AH266)=2,0,IF(AL267=AH$6,IF(AL267=AL268,IF((AL266-AL267)&lt;=(AL269-AL268),2,0),IF(AL267=AL266,IF((AL265-AL266)&gt;(AL268-AL267),2,0),2)),0)))</f>
        <v>0</v>
      </c>
      <c r="AI267" s="12">
        <f>IF(S$4=0,0,IF(SUM(AI$7:AI266)=2,0,IF(AM267=AI$6,IF(AM267=AM268,IF((AM266-AM267)&lt;=(AM269-AM268),2,0),IF(AM267=AM266,IF((AM265-AM266)&gt;(AM268-AM267),2,0),2)),0)))</f>
        <v>0</v>
      </c>
      <c r="AJ267" s="12">
        <f t="shared" si="97"/>
        <v>1</v>
      </c>
      <c r="AK267" s="12">
        <f t="shared" si="101"/>
        <v>1</v>
      </c>
      <c r="AL267" s="12">
        <f t="shared" si="102"/>
        <v>1</v>
      </c>
      <c r="AM267" s="12">
        <f t="shared" si="103"/>
        <v>1</v>
      </c>
    </row>
    <row r="268" spans="1:39" ht="12" customHeight="1" x14ac:dyDescent="0.15">
      <c r="A268" s="5">
        <f t="shared" ref="A268:A272" si="104">IF(I268="A",25,IF(I268="B",50,IF(I268="C",75,IF(I268="D",90,0))))</f>
        <v>0</v>
      </c>
      <c r="B268" s="5">
        <f t="shared" si="87"/>
        <v>0</v>
      </c>
      <c r="C268" s="14">
        <f t="shared" si="98"/>
        <v>40</v>
      </c>
      <c r="F268" s="150">
        <f>VLOOKUP(C268,Blad1!$A:$H,8,0)</f>
        <v>110</v>
      </c>
      <c r="G268" s="67" t="str">
        <f t="shared" si="88"/>
        <v/>
      </c>
      <c r="K268" s="1">
        <f>IF(C$4=0,0,(SUM(D$8:D268)/C$4))</f>
        <v>0</v>
      </c>
      <c r="N268" s="1" t="str">
        <f t="shared" si="89"/>
        <v xml:space="preserve"> </v>
      </c>
      <c r="P268" s="3" t="str">
        <f>IF(O268="Plus",$K268,IF(O268="Basis",$K268-SUM(P$8:P267),IF(O268="Breedte",$K268-SUM(P$8:P267),IF(O267="Breedte",1-SUM(P$8:P267)," "))))</f>
        <v xml:space="preserve"> </v>
      </c>
      <c r="Q268" s="57" t="str">
        <f t="shared" si="90"/>
        <v/>
      </c>
      <c r="R268" s="57"/>
      <c r="S268" s="12">
        <f t="shared" si="99"/>
        <v>40</v>
      </c>
      <c r="T268" s="18">
        <f t="shared" si="91"/>
        <v>0</v>
      </c>
      <c r="U268" s="12">
        <f>IF(C$4=0,0,IF(SUM(U$7:U267)=2,0,IF(Y268=U$6,IF(Y268=Y269,IF((Y267-Y268)&lt;=(Y270-Y269),2,0),IF(Y268=Y267,IF((Y266-Y267)&gt;(Y269-Y268),2,0),2)),0)))</f>
        <v>0</v>
      </c>
      <c r="V268" s="12">
        <f>IF(C$4=0,0,IF(SUM(V$7:V267)=1,0,IF(Z268=V$6,IF(Z268=Z269,IF((Z267-Z268)&lt;=(Z270-Z269),1,0),IF(Z268=Z267,IF((Z266-Z267)&gt;(Z269-Z268),1,0),1)),0)))</f>
        <v>0</v>
      </c>
      <c r="W268" s="12">
        <f>IF(C$4=0,0,IF(SUM(W$7:W267)=2,0,IF(AA268=W$6,IF(AA268=AA269,IF((AA267-AA268)&lt;=(AA270-AA269),2,0),IF(AA268=AA267,IF((AA266-AA267)&gt;(AA269-AA268),2,0),2)),0)))</f>
        <v>0</v>
      </c>
      <c r="X268" s="12">
        <f>IF(C$4=0,0,IF(SUM(X$7:X267)=2,0,IF(AB268=X$6,IF(AB268=AB269,IF((AB267-AB268)&lt;=(AB270-AB269),2,0),IF(AB268=AB267,IF((AB266-AB267)&gt;(AB269-AB268),2,0),2)),0)))</f>
        <v>0</v>
      </c>
      <c r="Y268" s="12">
        <f t="shared" si="92"/>
        <v>1</v>
      </c>
      <c r="Z268" s="12">
        <f t="shared" si="93"/>
        <v>1</v>
      </c>
      <c r="AA268" s="12">
        <f t="shared" si="94"/>
        <v>1</v>
      </c>
      <c r="AB268" s="12">
        <f t="shared" si="95"/>
        <v>1</v>
      </c>
      <c r="AD268" s="12">
        <f t="shared" si="100"/>
        <v>40</v>
      </c>
      <c r="AE268" s="18">
        <f t="shared" si="96"/>
        <v>0</v>
      </c>
      <c r="AF268" s="12">
        <f>IF(S$4=0,0,IF(SUM(AF$7:AF267)=2,0,IF(AJ268=AF$6,IF(AJ268=AJ269,IF((AJ267-AJ268)&lt;=(AJ270-AJ269),2,0),IF(AJ268=AJ267,IF((AJ266-AJ267)&gt;(AJ269-AJ268),2,0),2)),0)))</f>
        <v>0</v>
      </c>
      <c r="AG268" s="12">
        <f>IF(C$4=0,0,IF(SUM(AG$7:AG267)=1,0,IF(AK268=AG$6,IF(AK268=AK269,IF((AK267-AK268)&lt;=(AK270-AK269),1,0),IF(AK268=AK267,IF((AK266-AK267)&gt;(AK269-AK268),1,0),1)),0)))</f>
        <v>0</v>
      </c>
      <c r="AH268" s="12">
        <f>IF(C$4=0,0,IF(SUM(AH$7:AH267)=2,0,IF(AL268=AH$6,IF(AL268=AL269,IF((AL267-AL268)&lt;=(AL270-AL269),2,0),IF(AL268=AL267,IF((AL266-AL267)&gt;(AL269-AL268),2,0),2)),0)))</f>
        <v>0</v>
      </c>
      <c r="AI268" s="12">
        <f>IF(S$4=0,0,IF(SUM(AI$7:AI267)=2,0,IF(AM268=AI$6,IF(AM268=AM269,IF((AM267-AM268)&lt;=(AM270-AM269),2,0),IF(AM268=AM267,IF((AM266-AM267)&gt;(AM269-AM268),2,0),2)),0)))</f>
        <v>0</v>
      </c>
      <c r="AJ268" s="12">
        <f t="shared" si="97"/>
        <v>1</v>
      </c>
      <c r="AK268" s="12">
        <f t="shared" si="101"/>
        <v>1</v>
      </c>
      <c r="AL268" s="12">
        <f t="shared" si="102"/>
        <v>1</v>
      </c>
      <c r="AM268" s="12">
        <f t="shared" si="103"/>
        <v>1</v>
      </c>
    </row>
    <row r="269" spans="1:39" ht="12" customHeight="1" x14ac:dyDescent="0.15">
      <c r="A269" s="5">
        <f t="shared" si="104"/>
        <v>0</v>
      </c>
      <c r="B269" s="5">
        <f t="shared" si="87"/>
        <v>0</v>
      </c>
      <c r="C269" s="14">
        <f t="shared" si="98"/>
        <v>39</v>
      </c>
      <c r="F269" s="150">
        <f>VLOOKUP(C269,Blad1!$A:$H,8,0)</f>
        <v>110</v>
      </c>
      <c r="G269" s="67" t="str">
        <f t="shared" si="88"/>
        <v/>
      </c>
      <c r="K269" s="1">
        <f>IF(C$4=0,0,(SUM(D$8:D269)/C$4))</f>
        <v>0</v>
      </c>
      <c r="N269" s="1" t="str">
        <f t="shared" si="89"/>
        <v xml:space="preserve"> </v>
      </c>
      <c r="P269" s="3" t="str">
        <f>IF(O269="Plus",$K269,IF(O269="Basis",$K269-SUM(P$8:P268),IF(O269="Breedte",$K269-SUM(P$8:P268),IF(O268="Breedte",1-SUM(P$8:P268)," "))))</f>
        <v xml:space="preserve"> </v>
      </c>
      <c r="Q269" s="57" t="str">
        <f t="shared" si="90"/>
        <v/>
      </c>
      <c r="R269" s="57"/>
      <c r="S269" s="12">
        <f t="shared" si="99"/>
        <v>39</v>
      </c>
      <c r="T269" s="18">
        <f t="shared" si="91"/>
        <v>0</v>
      </c>
      <c r="U269" s="12">
        <f>IF(C$4=0,0,IF(SUM(U$7:U268)=2,0,IF(Y269=U$6,IF(Y269=Y270,IF((Y268-Y269)&lt;=(Y271-Y270),2,0),IF(Y269=Y268,IF((Y267-Y268)&gt;(Y270-Y269),2,0),2)),0)))</f>
        <v>0</v>
      </c>
      <c r="V269" s="12">
        <f>IF(C$4=0,0,IF(SUM(V$7:V268)=1,0,IF(Z269=V$6,IF(Z269=Z270,IF((Z268-Z269)&lt;=(Z271-Z270),1,0),IF(Z269=Z268,IF((Z267-Z268)&gt;(Z270-Z269),1,0),1)),0)))</f>
        <v>0</v>
      </c>
      <c r="W269" s="12">
        <f>IF(C$4=0,0,IF(SUM(W$7:W268)=2,0,IF(AA269=W$6,IF(AA269=AA270,IF((AA268-AA269)&lt;=(AA271-AA270),2,0),IF(AA269=AA268,IF((AA267-AA268)&gt;(AA270-AA269),2,0),2)),0)))</f>
        <v>0</v>
      </c>
      <c r="X269" s="12">
        <f>IF(C$4=0,0,IF(SUM(X$7:X268)=2,0,IF(AB269=X$6,IF(AB269=AB270,IF((AB268-AB269)&lt;=(AB271-AB270),2,0),IF(AB269=AB268,IF((AB267-AB268)&gt;(AB270-AB269),2,0),2)),0)))</f>
        <v>0</v>
      </c>
      <c r="Y269" s="12">
        <f t="shared" si="92"/>
        <v>1</v>
      </c>
      <c r="Z269" s="12">
        <f t="shared" si="93"/>
        <v>1</v>
      </c>
      <c r="AA269" s="12">
        <f t="shared" si="94"/>
        <v>1</v>
      </c>
      <c r="AB269" s="12">
        <f t="shared" si="95"/>
        <v>1</v>
      </c>
      <c r="AD269" s="12">
        <f t="shared" si="100"/>
        <v>39</v>
      </c>
      <c r="AE269" s="18">
        <f t="shared" si="96"/>
        <v>0</v>
      </c>
      <c r="AF269" s="12">
        <f>IF(S$4=0,0,IF(SUM(AF$7:AF268)=2,0,IF(AJ269=AF$6,IF(AJ269=AJ270,IF((AJ268-AJ269)&lt;=(AJ271-AJ270),2,0),IF(AJ269=AJ268,IF((AJ267-AJ268)&gt;(AJ270-AJ269),2,0),2)),0)))</f>
        <v>0</v>
      </c>
      <c r="AG269" s="12">
        <f>IF(C$4=0,0,IF(SUM(AG$7:AG268)=1,0,IF(AK269=AG$6,IF(AK269=AK270,IF((AK268-AK269)&lt;=(AK271-AK270),1,0),IF(AK269=AK268,IF((AK267-AK268)&gt;(AK270-AK269),1,0),1)),0)))</f>
        <v>0</v>
      </c>
      <c r="AH269" s="12">
        <f>IF(C$4=0,0,IF(SUM(AH$7:AH268)=2,0,IF(AL269=AH$6,IF(AL269=AL270,IF((AL268-AL269)&lt;=(AL271-AL270),2,0),IF(AL269=AL268,IF((AL267-AL268)&gt;(AL270-AL269),2,0),2)),0)))</f>
        <v>0</v>
      </c>
      <c r="AI269" s="12">
        <f>IF(S$4=0,0,IF(SUM(AI$7:AI268)=2,0,IF(AM269=AI$6,IF(AM269=AM270,IF((AM268-AM269)&lt;=(AM271-AM270),2,0),IF(AM269=AM268,IF((AM267-AM268)&gt;(AM270-AM269),2,0),2)),0)))</f>
        <v>0</v>
      </c>
      <c r="AJ269" s="12">
        <f t="shared" si="97"/>
        <v>1</v>
      </c>
      <c r="AK269" s="12">
        <f t="shared" si="101"/>
        <v>1</v>
      </c>
      <c r="AL269" s="12">
        <f t="shared" si="102"/>
        <v>1</v>
      </c>
      <c r="AM269" s="12">
        <f t="shared" si="103"/>
        <v>1</v>
      </c>
    </row>
    <row r="270" spans="1:39" ht="12" customHeight="1" x14ac:dyDescent="0.15">
      <c r="A270" s="5">
        <f t="shared" si="104"/>
        <v>0</v>
      </c>
      <c r="B270" s="5">
        <f t="shared" si="87"/>
        <v>0</v>
      </c>
      <c r="C270" s="14">
        <f t="shared" si="98"/>
        <v>38</v>
      </c>
      <c r="F270" s="150">
        <f>VLOOKUP(C270,Blad1!$A:$H,8,0)</f>
        <v>110</v>
      </c>
      <c r="G270" s="67" t="str">
        <f t="shared" si="88"/>
        <v/>
      </c>
      <c r="K270" s="1">
        <f>IF(C$4=0,0,(SUM(D$8:D270)/C$4))</f>
        <v>0</v>
      </c>
      <c r="N270" s="1" t="str">
        <f t="shared" si="89"/>
        <v xml:space="preserve"> </v>
      </c>
      <c r="P270" s="3" t="str">
        <f>IF(O270="Plus",$K270,IF(O270="Basis",$K270-SUM(P$8:P269),IF(O270="Breedte",$K270-SUM(P$8:P269),IF(O269="Breedte",1-SUM(P$8:P269)," "))))</f>
        <v xml:space="preserve"> </v>
      </c>
      <c r="Q270" s="57" t="str">
        <f t="shared" si="90"/>
        <v/>
      </c>
      <c r="R270" s="57"/>
      <c r="S270" s="12">
        <f t="shared" si="99"/>
        <v>38</v>
      </c>
      <c r="T270" s="18">
        <f t="shared" si="91"/>
        <v>0</v>
      </c>
      <c r="U270" s="12">
        <f>IF(C$4=0,0,IF(SUM(U$7:U269)=2,0,IF(Y270=U$6,IF(Y270=Y271,IF((Y269-Y270)&lt;=(Y272-Y271),2,0),IF(Y270=Y269,IF((Y268-Y269)&gt;(Y271-Y270),2,0),2)),0)))</f>
        <v>0</v>
      </c>
      <c r="V270" s="12">
        <f>IF(C$4=0,0,IF(SUM(V$7:V269)=1,0,IF(Z270=V$6,IF(Z270=Z271,IF((Z269-Z270)&lt;=(Z272-Z271),1,0),IF(Z270=Z269,IF((Z268-Z269)&gt;(Z271-Z270),1,0),1)),0)))</f>
        <v>0</v>
      </c>
      <c r="W270" s="12">
        <f>IF(C$4=0,0,IF(SUM(W$7:W269)=2,0,IF(AA270=W$6,IF(AA270=AA271,IF((AA269-AA270)&lt;=(AA272-AA271),2,0),IF(AA270=AA269,IF((AA268-AA269)&gt;(AA271-AA270),2,0),2)),0)))</f>
        <v>0</v>
      </c>
      <c r="X270" s="12">
        <f>IF(C$4=0,0,IF(SUM(X$7:X269)=2,0,IF(AB270=X$6,IF(AB270=AB271,IF((AB269-AB270)&lt;=(AB272-AB271),2,0),IF(AB270=AB269,IF((AB268-AB269)&gt;(AB271-AB270),2,0),2)),0)))</f>
        <v>0</v>
      </c>
      <c r="Y270" s="12">
        <f t="shared" si="92"/>
        <v>1</v>
      </c>
      <c r="Z270" s="12">
        <f t="shared" si="93"/>
        <v>1</v>
      </c>
      <c r="AA270" s="12">
        <f t="shared" si="94"/>
        <v>1</v>
      </c>
      <c r="AB270" s="12">
        <f t="shared" si="95"/>
        <v>1</v>
      </c>
      <c r="AD270" s="12">
        <f t="shared" si="100"/>
        <v>38</v>
      </c>
      <c r="AE270" s="18">
        <f t="shared" si="96"/>
        <v>0</v>
      </c>
      <c r="AF270" s="12">
        <f>IF(S$4=0,0,IF(SUM(AF$7:AF269)=2,0,IF(AJ270=AF$6,IF(AJ270=AJ271,IF((AJ269-AJ270)&lt;=(AJ272-AJ271),2,0),IF(AJ270=AJ269,IF((AJ268-AJ269)&gt;(AJ271-AJ270),2,0),2)),0)))</f>
        <v>0</v>
      </c>
      <c r="AG270" s="12">
        <f>IF(C$4=0,0,IF(SUM(AG$7:AG269)=1,0,IF(AK270=AG$6,IF(AK270=AK271,IF((AK269-AK270)&lt;=(AK272-AK271),1,0),IF(AK270=AK269,IF((AK268-AK269)&gt;(AK271-AK270),1,0),1)),0)))</f>
        <v>0</v>
      </c>
      <c r="AH270" s="12">
        <f>IF(C$4=0,0,IF(SUM(AH$7:AH269)=2,0,IF(AL270=AH$6,IF(AL270=AL271,IF((AL269-AL270)&lt;=(AL272-AL271),2,0),IF(AL270=AL269,IF((AL268-AL269)&gt;(AL271-AL270),2,0),2)),0)))</f>
        <v>0</v>
      </c>
      <c r="AI270" s="12">
        <f>IF(S$4=0,0,IF(SUM(AI$7:AI269)=2,0,IF(AM270=AI$6,IF(AM270=AM271,IF((AM269-AM270)&lt;=(AM272-AM271),2,0),IF(AM270=AM269,IF((AM268-AM269)&gt;(AM271-AM270),2,0),2)),0)))</f>
        <v>0</v>
      </c>
      <c r="AJ270" s="12">
        <f t="shared" si="97"/>
        <v>1</v>
      </c>
      <c r="AK270" s="12">
        <f t="shared" si="101"/>
        <v>1</v>
      </c>
      <c r="AL270" s="12">
        <f t="shared" si="102"/>
        <v>1</v>
      </c>
      <c r="AM270" s="12">
        <f t="shared" si="103"/>
        <v>1</v>
      </c>
    </row>
    <row r="271" spans="1:39" ht="12" customHeight="1" x14ac:dyDescent="0.15">
      <c r="A271" s="5">
        <f t="shared" si="104"/>
        <v>0</v>
      </c>
      <c r="B271" s="5">
        <f t="shared" si="87"/>
        <v>0</v>
      </c>
      <c r="C271" s="14">
        <f t="shared" si="98"/>
        <v>37</v>
      </c>
      <c r="F271" s="150">
        <f>VLOOKUP(C271,Blad1!$A:$H,8,0)</f>
        <v>110</v>
      </c>
      <c r="G271" s="67" t="str">
        <f t="shared" si="88"/>
        <v/>
      </c>
      <c r="K271" s="1">
        <f>IF(C$4=0,0,(SUM(D$8:D271)/C$4))</f>
        <v>0</v>
      </c>
      <c r="N271" s="1" t="str">
        <f t="shared" si="89"/>
        <v xml:space="preserve"> </v>
      </c>
      <c r="P271" s="3" t="str">
        <f>IF(O271="Plus",$K271,IF(O271="Basis",$K271-SUM(P$8:P270),IF(O271="Breedte",$K271-SUM(P$8:P270),IF(O270="Breedte",1-SUM(P$8:P270)," "))))</f>
        <v xml:space="preserve"> </v>
      </c>
      <c r="Q271" s="57" t="str">
        <f t="shared" si="90"/>
        <v/>
      </c>
      <c r="R271" s="57"/>
      <c r="S271" s="12">
        <f t="shared" si="99"/>
        <v>37</v>
      </c>
      <c r="T271" s="18">
        <f t="shared" si="91"/>
        <v>0</v>
      </c>
      <c r="U271" s="12">
        <f>IF(C$4=0,0,IF(SUM(U$7:U270)=2,0,IF(Y271=U$6,IF(Y271=Y272,IF((Y270-Y271)&lt;=(Y273-Y272),2,0),IF(Y271=Y270,IF((Y269-Y270)&gt;(Y272-Y271),2,0),2)),0)))</f>
        <v>0</v>
      </c>
      <c r="V271" s="12">
        <f>IF(C$4=0,0,IF(SUM(V$7:V270)=1,0,IF(Z271=V$6,IF(Z271=Z272,IF((Z270-Z271)&lt;=(Z273-Z272),1,0),IF(Z271=Z270,IF((Z269-Z270)&gt;(Z272-Z271),1,0),1)),0)))</f>
        <v>0</v>
      </c>
      <c r="W271" s="12">
        <f>IF(C$4=0,0,IF(SUM(W$7:W270)=2,0,IF(AA271=W$6,IF(AA271=AA272,IF((AA270-AA271)&lt;=(AA273-AA272),2,0),IF(AA271=AA270,IF((AA269-AA270)&gt;(AA272-AA271),2,0),2)),0)))</f>
        <v>0</v>
      </c>
      <c r="X271" s="12">
        <f>IF(C$4=0,0,IF(SUM(X$7:X270)=2,0,IF(AB271=X$6,IF(AB271=AB272,IF((AB270-AB271)&lt;=(AB273-AB272),2,0),IF(AB271=AB270,IF((AB269-AB270)&gt;(AB272-AB271),2,0),2)),0)))</f>
        <v>0</v>
      </c>
      <c r="Y271" s="12">
        <f t="shared" si="92"/>
        <v>1</v>
      </c>
      <c r="Z271" s="12">
        <f t="shared" si="93"/>
        <v>1</v>
      </c>
      <c r="AA271" s="12">
        <f t="shared" si="94"/>
        <v>1</v>
      </c>
      <c r="AB271" s="12">
        <f t="shared" si="95"/>
        <v>1</v>
      </c>
      <c r="AD271" s="12">
        <f t="shared" si="100"/>
        <v>37</v>
      </c>
      <c r="AE271" s="18">
        <f t="shared" si="96"/>
        <v>0</v>
      </c>
      <c r="AF271" s="12">
        <f>IF(S$4=0,0,IF(SUM(AF$7:AF270)=2,0,IF(AJ271=AF$6,IF(AJ271=AJ272,IF((AJ270-AJ271)&lt;=(AJ273-AJ272),2,0),IF(AJ271=AJ270,IF((AJ269-AJ270)&gt;(AJ272-AJ271),2,0),2)),0)))</f>
        <v>0</v>
      </c>
      <c r="AG271" s="12">
        <f>IF(C$4=0,0,IF(SUM(AG$7:AG270)=1,0,IF(AK271=AG$6,IF(AK271=AK272,IF((AK270-AK271)&lt;=(AK273-AK272),1,0),IF(AK271=AK270,IF((AK269-AK270)&gt;(AK272-AK271),1,0),1)),0)))</f>
        <v>0</v>
      </c>
      <c r="AH271" s="12">
        <f>IF(C$4=0,0,IF(SUM(AH$7:AH270)=2,0,IF(AL271=AH$6,IF(AL271=AL272,IF((AL270-AL271)&lt;=(AL273-AL272),2,0),IF(AL271=AL270,IF((AL269-AL270)&gt;(AL272-AL271),2,0),2)),0)))</f>
        <v>0</v>
      </c>
      <c r="AI271" s="12">
        <f>IF(S$4=0,0,IF(SUM(AI$7:AI270)=2,0,IF(AM271=AI$6,IF(AM271=AM272,IF((AM270-AM271)&lt;=(AM273-AM272),2,0),IF(AM271=AM270,IF((AM269-AM270)&gt;(AM272-AM271),2,0),2)),0)))</f>
        <v>0</v>
      </c>
      <c r="AJ271" s="12">
        <f t="shared" si="97"/>
        <v>1</v>
      </c>
      <c r="AK271" s="12">
        <f t="shared" si="101"/>
        <v>1</v>
      </c>
      <c r="AL271" s="12">
        <f t="shared" si="102"/>
        <v>1</v>
      </c>
      <c r="AM271" s="12">
        <f t="shared" si="103"/>
        <v>1</v>
      </c>
    </row>
    <row r="272" spans="1:39" ht="12" customHeight="1" x14ac:dyDescent="0.15">
      <c r="A272" s="5">
        <f t="shared" si="104"/>
        <v>0</v>
      </c>
      <c r="B272" s="5">
        <f t="shared" si="87"/>
        <v>0</v>
      </c>
      <c r="C272" s="14">
        <f t="shared" si="98"/>
        <v>36</v>
      </c>
      <c r="F272" s="150">
        <f>VLOOKUP(C272,Blad1!$A:$H,8,0)</f>
        <v>110</v>
      </c>
      <c r="G272" s="67" t="str">
        <f t="shared" si="88"/>
        <v/>
      </c>
      <c r="K272" s="1">
        <f>IF(C$4=0,0,(SUM(D$8:D272)/C$4))</f>
        <v>0</v>
      </c>
      <c r="N272" s="1" t="str">
        <f t="shared" si="89"/>
        <v xml:space="preserve"> </v>
      </c>
      <c r="Q272" s="57" t="str">
        <f t="shared" si="90"/>
        <v/>
      </c>
      <c r="R272" s="57"/>
      <c r="S272" s="12">
        <f t="shared" si="99"/>
        <v>36</v>
      </c>
      <c r="T272" s="18">
        <f t="shared" si="91"/>
        <v>0</v>
      </c>
      <c r="U272" s="12">
        <f>IF(C$4=0,0,IF(SUM(U$7:U271)=2,0,IF(Y272=U$6,IF(Y272=Y273,IF((Y271-Y272)&lt;=(Y274-Y273),2,0),IF(Y272=Y271,IF((Y270-Y271)&gt;(Y273-Y272),2,0),2)),0)))</f>
        <v>0</v>
      </c>
      <c r="V272" s="12">
        <f>IF(C$4=0,0,IF(SUM(V$7:V271)=1,0,IF(Z272=V$6,IF(Z272=Z273,IF((Z271-Z272)&lt;=(Z274-Z273),1,0),IF(Z272=Z271,IF((Z270-Z271)&gt;(Z273-Z272),1,0),1)),0)))</f>
        <v>0</v>
      </c>
      <c r="W272" s="12">
        <f>IF(C$4=0,0,IF(SUM(W$7:W271)=2,0,IF(AA272=W$6,IF(AA272=AA273,IF((AA271-AA272)&lt;=(AA274-AA273),2,0),IF(AA272=AA271,IF((AA270-AA271)&gt;(AA273-AA272),2,0),2)),0)))</f>
        <v>0</v>
      </c>
      <c r="X272" s="12">
        <f>IF(C$4=0,0,IF(SUM(X$7:X271)=2,0,IF(AB272=X$6,IF(AB272=AB273,IF((AB271-AB272)&lt;=(AB274-AB273),2,0),IF(AB272=AB271,IF((AB270-AB271)&gt;(AB273-AB272),2,0),2)),0)))</f>
        <v>0</v>
      </c>
      <c r="Y272" s="12">
        <f t="shared" si="92"/>
        <v>1</v>
      </c>
      <c r="Z272" s="12">
        <f t="shared" si="93"/>
        <v>1</v>
      </c>
      <c r="AA272" s="12">
        <f t="shared" si="94"/>
        <v>1</v>
      </c>
      <c r="AB272" s="12">
        <f t="shared" si="95"/>
        <v>1</v>
      </c>
      <c r="AD272" s="12">
        <f t="shared" si="100"/>
        <v>36</v>
      </c>
      <c r="AE272" s="18">
        <f t="shared" si="96"/>
        <v>0</v>
      </c>
      <c r="AF272" s="12">
        <f>IF(S$4=0,0,IF(SUM(AF$7:AF271)=2,0,IF(AJ272=AF$6,IF(AJ272=AJ273,IF((AJ271-AJ272)&lt;=(AJ274-AJ273),2,0),IF(AJ272=AJ271,IF((AJ270-AJ271)&gt;(AJ273-AJ272),2,0),2)),0)))</f>
        <v>0</v>
      </c>
      <c r="AG272" s="12">
        <f>IF(C$4=0,0,IF(SUM(AG$7:AG271)=1,0,IF(AK272=AG$6,IF(AK272=AK273,IF((AK271-AK272)&lt;=(AK274-AK273),1,0),IF(AK272=AK271,IF((AK270-AK271)&gt;(AK273-AK272),1,0),1)),0)))</f>
        <v>0</v>
      </c>
      <c r="AH272" s="12">
        <f>IF(C$4=0,0,IF(SUM(AH$7:AH271)=2,0,IF(AL272=AH$6,IF(AL272=AL273,IF((AL271-AL272)&lt;=(AL274-AL273),2,0),IF(AL272=AL271,IF((AL270-AL271)&gt;(AL273-AL272),2,0),2)),0)))</f>
        <v>0</v>
      </c>
      <c r="AI272" s="12">
        <f>IF(S$4=0,0,IF(SUM(AI$7:AI271)=2,0,IF(AM272=AI$6,IF(AM272=AM273,IF((AM271-AM272)&lt;=(AM274-AM273),2,0),IF(AM272=AM271,IF((AM270-AM271)&gt;(AM273-AM272),2,0),2)),0)))</f>
        <v>0</v>
      </c>
      <c r="AJ272" s="12">
        <f t="shared" si="97"/>
        <v>1</v>
      </c>
      <c r="AK272" s="12">
        <f t="shared" si="101"/>
        <v>1</v>
      </c>
      <c r="AL272" s="12">
        <f t="shared" si="102"/>
        <v>1</v>
      </c>
      <c r="AM272" s="12">
        <f t="shared" si="103"/>
        <v>1</v>
      </c>
    </row>
    <row r="273" spans="3:39" ht="12" customHeight="1" x14ac:dyDescent="0.15">
      <c r="C273" s="14">
        <f t="shared" si="98"/>
        <v>35</v>
      </c>
      <c r="F273" s="150">
        <f>VLOOKUP(C273,Blad1!$A:$H,8,0)</f>
        <v>110</v>
      </c>
      <c r="G273" s="67" t="str">
        <f t="shared" si="88"/>
        <v/>
      </c>
      <c r="K273" s="1">
        <f>IF(C$4=0,0,(SUM(D$8:D273)/C$4))</f>
        <v>0</v>
      </c>
      <c r="N273" s="1" t="str">
        <f t="shared" si="89"/>
        <v xml:space="preserve"> </v>
      </c>
      <c r="Q273" s="57" t="str">
        <f t="shared" si="90"/>
        <v/>
      </c>
      <c r="R273" s="57"/>
      <c r="S273" s="12">
        <f t="shared" si="99"/>
        <v>35</v>
      </c>
      <c r="T273" s="18">
        <f t="shared" si="91"/>
        <v>0</v>
      </c>
      <c r="U273" s="12">
        <f>IF(C$4=0,0,IF(SUM(U$7:U272)=2,0,IF(Y273=U$6,IF(Y273=Y274,IF((Y272-Y273)&lt;=(Y275-Y274),2,0),IF(Y273=Y272,IF((Y271-Y272)&gt;(Y274-Y273),2,0),2)),0)))</f>
        <v>0</v>
      </c>
      <c r="V273" s="12">
        <f>IF(C$4=0,0,IF(SUM(V$7:V272)=1,0,IF(Z273=V$6,IF(Z273=Z274,IF((Z272-Z273)&lt;=(Z275-Z274),1,0),IF(Z273=Z272,IF((Z271-Z272)&gt;(Z274-Z273),1,0),1)),0)))</f>
        <v>0</v>
      </c>
      <c r="W273" s="12">
        <f>IF(C$4=0,0,IF(SUM(W$7:W272)=2,0,IF(AA273=W$6,IF(AA273=AA274,IF((AA272-AA273)&lt;=(AA275-AA274),2,0),IF(AA273=AA272,IF((AA271-AA272)&gt;(AA274-AA273),2,0),2)),0)))</f>
        <v>0</v>
      </c>
      <c r="X273" s="12">
        <f>IF(C$4=0,0,IF(SUM(X$7:X272)=2,0,IF(AB273=X$6,IF(AB273=AB274,IF((AB272-AB273)&lt;=(AB275-AB274),2,0),IF(AB273=AB272,IF((AB271-AB272)&gt;(AB274-AB273),2,0),2)),0)))</f>
        <v>0</v>
      </c>
      <c r="Y273" s="12">
        <f t="shared" si="92"/>
        <v>1</v>
      </c>
      <c r="Z273" s="12">
        <f t="shared" si="93"/>
        <v>1</v>
      </c>
      <c r="AA273" s="12">
        <f t="shared" si="94"/>
        <v>1</v>
      </c>
      <c r="AB273" s="12">
        <f t="shared" si="95"/>
        <v>1</v>
      </c>
      <c r="AD273" s="12">
        <f t="shared" si="100"/>
        <v>35</v>
      </c>
      <c r="AE273" s="18">
        <f t="shared" si="96"/>
        <v>0</v>
      </c>
      <c r="AF273" s="12">
        <f>IF(S$4=0,0,IF(SUM(AF$7:AF272)=2,0,IF(AJ273=AF$6,IF(AJ273=AJ274,IF((AJ272-AJ273)&lt;=(AJ275-AJ274),2,0),IF(AJ273=AJ272,IF((AJ271-AJ272)&gt;(AJ274-AJ273),2,0),2)),0)))</f>
        <v>0</v>
      </c>
      <c r="AG273" s="12">
        <f>IF(C$4=0,0,IF(SUM(AG$7:AG272)=1,0,IF(AK273=AG$6,IF(AK273=AK274,IF((AK272-AK273)&lt;=(AK275-AK274),1,0),IF(AK273=AK272,IF((AK271-AK272)&gt;(AK274-AK273),1,0),1)),0)))</f>
        <v>0</v>
      </c>
      <c r="AH273" s="12">
        <f>IF(C$4=0,0,IF(SUM(AH$7:AH272)=2,0,IF(AL273=AH$6,IF(AL273=AL274,IF((AL272-AL273)&lt;=(AL275-AL274),2,0),IF(AL273=AL272,IF((AL271-AL272)&gt;(AL274-AL273),2,0),2)),0)))</f>
        <v>0</v>
      </c>
      <c r="AI273" s="12">
        <f>IF(S$4=0,0,IF(SUM(AI$7:AI272)=2,0,IF(AM273=AI$6,IF(AM273=AM274,IF((AM272-AM273)&lt;=(AM275-AM274),2,0),IF(AM273=AM272,IF((AM271-AM272)&gt;(AM274-AM273),2,0),2)),0)))</f>
        <v>0</v>
      </c>
      <c r="AJ273" s="12">
        <f t="shared" si="97"/>
        <v>1</v>
      </c>
      <c r="AK273" s="12">
        <f t="shared" si="101"/>
        <v>1</v>
      </c>
      <c r="AL273" s="12">
        <f t="shared" si="102"/>
        <v>1</v>
      </c>
      <c r="AM273" s="12">
        <f t="shared" si="103"/>
        <v>1</v>
      </c>
    </row>
    <row r="274" spans="3:39" ht="12" customHeight="1" x14ac:dyDescent="0.15">
      <c r="C274" s="14">
        <f t="shared" si="98"/>
        <v>34</v>
      </c>
      <c r="F274" s="150">
        <f>VLOOKUP(C274,Blad1!$A:$H,8,0)</f>
        <v>110</v>
      </c>
      <c r="G274" s="67" t="str">
        <f t="shared" si="88"/>
        <v/>
      </c>
      <c r="K274" s="1">
        <f>IF(C$4=0,0,(SUM(D$8:D274)/C$4))</f>
        <v>0</v>
      </c>
      <c r="N274" s="1" t="str">
        <f t="shared" si="89"/>
        <v xml:space="preserve"> </v>
      </c>
      <c r="Q274" s="57" t="str">
        <f t="shared" si="90"/>
        <v/>
      </c>
      <c r="R274" s="57"/>
      <c r="S274" s="12">
        <f t="shared" si="99"/>
        <v>34</v>
      </c>
      <c r="T274" s="18">
        <f t="shared" si="91"/>
        <v>0</v>
      </c>
      <c r="U274" s="12">
        <f>IF(C$4=0,0,IF(SUM(U$7:U273)=2,0,IF(Y274=U$6,IF(Y274=Y275,IF((Y273-Y274)&lt;=(Y276-Y275),2,0),IF(Y274=Y273,IF((Y272-Y273)&gt;(Y275-Y274),2,0),2)),0)))</f>
        <v>0</v>
      </c>
      <c r="V274" s="12">
        <f>IF(C$4=0,0,IF(SUM(V$7:V273)=1,0,IF(Z274=V$6,IF(Z274=Z275,IF((Z273-Z274)&lt;=(Z276-Z275),1,0),IF(Z274=Z273,IF((Z272-Z273)&gt;(Z275-Z274),1,0),1)),0)))</f>
        <v>0</v>
      </c>
      <c r="W274" s="12">
        <f>IF(C$4=0,0,IF(SUM(W$7:W273)=2,0,IF(AA274=W$6,IF(AA274=AA275,IF((AA273-AA274)&lt;=(AA276-AA275),2,0),IF(AA274=AA273,IF((AA272-AA273)&gt;(AA275-AA274),2,0),2)),0)))</f>
        <v>0</v>
      </c>
      <c r="X274" s="12">
        <f>IF(C$4=0,0,IF(SUM(X$7:X273)=2,0,IF(AB274=X$6,IF(AB274=AB275,IF((AB273-AB274)&lt;=(AB276-AB275),2,0),IF(AB274=AB273,IF((AB272-AB273)&gt;(AB275-AB274),2,0),2)),0)))</f>
        <v>0</v>
      </c>
      <c r="Y274" s="12">
        <f t="shared" si="92"/>
        <v>1</v>
      </c>
      <c r="Z274" s="12">
        <f t="shared" si="93"/>
        <v>1</v>
      </c>
      <c r="AA274" s="12">
        <f t="shared" si="94"/>
        <v>1</v>
      </c>
      <c r="AB274" s="12">
        <f t="shared" si="95"/>
        <v>1</v>
      </c>
      <c r="AD274" s="12">
        <f t="shared" si="100"/>
        <v>34</v>
      </c>
      <c r="AE274" s="18">
        <f t="shared" si="96"/>
        <v>0</v>
      </c>
      <c r="AF274" s="12">
        <f>IF(S$4=0,0,IF(SUM(AF$7:AF273)=2,0,IF(AJ274=AF$6,IF(AJ274=AJ275,IF((AJ273-AJ274)&lt;=(AJ276-AJ275),2,0),IF(AJ274=AJ273,IF((AJ272-AJ273)&gt;(AJ275-AJ274),2,0),2)),0)))</f>
        <v>0</v>
      </c>
      <c r="AG274" s="12">
        <f>IF(C$4=0,0,IF(SUM(AG$7:AG273)=1,0,IF(AK274=AG$6,IF(AK274=AK275,IF((AK273-AK274)&lt;=(AK276-AK275),1,0),IF(AK274=AK273,IF((AK272-AK273)&gt;(AK275-AK274),1,0),1)),0)))</f>
        <v>0</v>
      </c>
      <c r="AH274" s="12">
        <f>IF(C$4=0,0,IF(SUM(AH$7:AH273)=2,0,IF(AL274=AH$6,IF(AL274=AL275,IF((AL273-AL274)&lt;=(AL276-AL275),2,0),IF(AL274=AL273,IF((AL272-AL273)&gt;(AL275-AL274),2,0),2)),0)))</f>
        <v>0</v>
      </c>
      <c r="AI274" s="12">
        <f>IF(S$4=0,0,IF(SUM(AI$7:AI273)=2,0,IF(AM274=AI$6,IF(AM274=AM275,IF((AM273-AM274)&lt;=(AM276-AM275),2,0),IF(AM274=AM273,IF((AM272-AM273)&gt;(AM275-AM274),2,0),2)),0)))</f>
        <v>0</v>
      </c>
      <c r="AJ274" s="12">
        <f t="shared" si="97"/>
        <v>1</v>
      </c>
      <c r="AK274" s="12">
        <f t="shared" si="101"/>
        <v>1</v>
      </c>
      <c r="AL274" s="12">
        <f t="shared" si="102"/>
        <v>1</v>
      </c>
      <c r="AM274" s="12">
        <f t="shared" si="103"/>
        <v>1</v>
      </c>
    </row>
    <row r="275" spans="3:39" ht="12" customHeight="1" x14ac:dyDescent="0.15">
      <c r="C275" s="14">
        <f t="shared" si="98"/>
        <v>33</v>
      </c>
      <c r="F275" s="150">
        <f>VLOOKUP(C275,Blad1!$A:$H,8,0)</f>
        <v>110</v>
      </c>
      <c r="G275" s="67" t="str">
        <f t="shared" si="88"/>
        <v/>
      </c>
      <c r="K275" s="1">
        <f>IF(C$4=0,0,(SUM(D$8:D275)/C$4))</f>
        <v>0</v>
      </c>
      <c r="N275" s="1" t="str">
        <f t="shared" si="89"/>
        <v xml:space="preserve"> </v>
      </c>
      <c r="Q275" s="57" t="str">
        <f t="shared" si="90"/>
        <v/>
      </c>
      <c r="R275" s="57"/>
      <c r="S275" s="12">
        <f t="shared" si="99"/>
        <v>33</v>
      </c>
      <c r="T275" s="18">
        <f t="shared" si="91"/>
        <v>0</v>
      </c>
      <c r="U275" s="12">
        <f>IF(C$4=0,0,IF(SUM(U$7:U274)=2,0,IF(Y275=U$6,IF(Y275=Y276,IF((Y274-Y275)&lt;=(Y277-Y276),2,0),IF(Y275=Y274,IF((Y273-Y274)&gt;(Y276-Y275),2,0),2)),0)))</f>
        <v>0</v>
      </c>
      <c r="V275" s="12">
        <f>IF(C$4=0,0,IF(SUM(V$7:V274)=1,0,IF(Z275=V$6,IF(Z275=Z276,IF((Z274-Z275)&lt;=(Z277-Z276),1,0),IF(Z275=Z274,IF((Z273-Z274)&gt;(Z276-Z275),1,0),1)),0)))</f>
        <v>0</v>
      </c>
      <c r="W275" s="12">
        <f>IF(C$4=0,0,IF(SUM(W$7:W274)=2,0,IF(AA275=W$6,IF(AA275=AA276,IF((AA274-AA275)&lt;=(AA277-AA276),2,0),IF(AA275=AA274,IF((AA273-AA274)&gt;(AA276-AA275),2,0),2)),0)))</f>
        <v>0</v>
      </c>
      <c r="X275" s="12">
        <f>IF(C$4=0,0,IF(SUM(X$7:X274)=2,0,IF(AB275=X$6,IF(AB275=AB276,IF((AB274-AB275)&lt;=(AB277-AB276),2,0),IF(AB275=AB274,IF((AB273-AB274)&gt;(AB276-AB275),2,0),2)),0)))</f>
        <v>0</v>
      </c>
      <c r="Y275" s="12">
        <f t="shared" si="92"/>
        <v>1</v>
      </c>
      <c r="Z275" s="12">
        <f t="shared" si="93"/>
        <v>1</v>
      </c>
      <c r="AA275" s="12">
        <f t="shared" si="94"/>
        <v>1</v>
      </c>
      <c r="AB275" s="12">
        <f t="shared" si="95"/>
        <v>1</v>
      </c>
      <c r="AD275" s="12">
        <f t="shared" si="100"/>
        <v>33</v>
      </c>
      <c r="AE275" s="18">
        <f t="shared" si="96"/>
        <v>0</v>
      </c>
      <c r="AF275" s="12">
        <f>IF(S$4=0,0,IF(SUM(AF$7:AF274)=2,0,IF(AJ275=AF$6,IF(AJ275=AJ276,IF((AJ274-AJ275)&lt;=(AJ277-AJ276),2,0),IF(AJ275=AJ274,IF((AJ273-AJ274)&gt;(AJ276-AJ275),2,0),2)),0)))</f>
        <v>0</v>
      </c>
      <c r="AG275" s="12">
        <f>IF(C$4=0,0,IF(SUM(AG$7:AG274)=1,0,IF(AK275=AG$6,IF(AK275=AK276,IF((AK274-AK275)&lt;=(AK277-AK276),1,0),IF(AK275=AK274,IF((AK273-AK274)&gt;(AK276-AK275),1,0),1)),0)))</f>
        <v>0</v>
      </c>
      <c r="AH275" s="12">
        <f>IF(C$4=0,0,IF(SUM(AH$7:AH274)=2,0,IF(AL275=AH$6,IF(AL275=AL276,IF((AL274-AL275)&lt;=(AL277-AL276),2,0),IF(AL275=AL274,IF((AL273-AL274)&gt;(AL276-AL275),2,0),2)),0)))</f>
        <v>0</v>
      </c>
      <c r="AI275" s="12">
        <f>IF(S$4=0,0,IF(SUM(AI$7:AI274)=2,0,IF(AM275=AI$6,IF(AM275=AM276,IF((AM274-AM275)&lt;=(AM277-AM276),2,0),IF(AM275=AM274,IF((AM273-AM274)&gt;(AM276-AM275),2,0),2)),0)))</f>
        <v>0</v>
      </c>
      <c r="AJ275" s="12">
        <f t="shared" si="97"/>
        <v>1</v>
      </c>
      <c r="AK275" s="12">
        <f t="shared" si="101"/>
        <v>1</v>
      </c>
      <c r="AL275" s="12">
        <f t="shared" si="102"/>
        <v>1</v>
      </c>
      <c r="AM275" s="12">
        <f t="shared" si="103"/>
        <v>1</v>
      </c>
    </row>
    <row r="276" spans="3:39" ht="12" customHeight="1" x14ac:dyDescent="0.15">
      <c r="C276" s="14">
        <f t="shared" si="98"/>
        <v>32</v>
      </c>
      <c r="F276" s="150">
        <f>VLOOKUP(C276,Blad1!$A:$H,8,0)</f>
        <v>110</v>
      </c>
      <c r="G276" s="67" t="str">
        <f t="shared" si="88"/>
        <v/>
      </c>
      <c r="K276" s="1">
        <f>IF(C$4=0,0,(SUM(D$8:D276)/C$4))</f>
        <v>0</v>
      </c>
      <c r="N276" s="1" t="str">
        <f t="shared" si="89"/>
        <v xml:space="preserve"> </v>
      </c>
      <c r="Q276" s="57" t="str">
        <f t="shared" si="90"/>
        <v/>
      </c>
      <c r="R276" s="57"/>
      <c r="S276" s="12">
        <f t="shared" si="99"/>
        <v>32</v>
      </c>
      <c r="T276" s="18">
        <f t="shared" si="91"/>
        <v>0</v>
      </c>
      <c r="U276" s="12">
        <f>IF(C$4=0,0,IF(SUM(U$7:U275)=2,0,IF(Y276=U$6,IF(Y276=Y277,IF((Y275-Y276)&lt;=(Y278-Y277),2,0),IF(Y276=Y275,IF((Y274-Y275)&gt;(Y277-Y276),2,0),2)),0)))</f>
        <v>0</v>
      </c>
      <c r="V276" s="12">
        <f>IF(C$4=0,0,IF(SUM(V$7:V275)=1,0,IF(Z276=V$6,IF(Z276=Z277,IF((Z275-Z276)&lt;=(Z278-Z277),1,0),IF(Z276=Z275,IF((Z274-Z275)&gt;(Z277-Z276),1,0),1)),0)))</f>
        <v>0</v>
      </c>
      <c r="W276" s="12">
        <f>IF(C$4=0,0,IF(SUM(W$7:W275)=2,0,IF(AA276=W$6,IF(AA276=AA277,IF((AA275-AA276)&lt;=(AA278-AA277),2,0),IF(AA276=AA275,IF((AA274-AA275)&gt;(AA277-AA276),2,0),2)),0)))</f>
        <v>0</v>
      </c>
      <c r="X276" s="12">
        <f>IF(C$4=0,0,IF(SUM(X$7:X275)=2,0,IF(AB276=X$6,IF(AB276=AB277,IF((AB275-AB276)&lt;=(AB278-AB277),2,0),IF(AB276=AB275,IF((AB274-AB275)&gt;(AB277-AB276),2,0),2)),0)))</f>
        <v>0</v>
      </c>
      <c r="Y276" s="12">
        <f t="shared" si="92"/>
        <v>1</v>
      </c>
      <c r="Z276" s="12">
        <f t="shared" si="93"/>
        <v>1</v>
      </c>
      <c r="AA276" s="12">
        <f t="shared" si="94"/>
        <v>1</v>
      </c>
      <c r="AB276" s="12">
        <f t="shared" si="95"/>
        <v>1</v>
      </c>
      <c r="AD276" s="12">
        <f t="shared" si="100"/>
        <v>32</v>
      </c>
      <c r="AE276" s="18">
        <f t="shared" si="96"/>
        <v>0</v>
      </c>
      <c r="AF276" s="12">
        <f>IF(S$4=0,0,IF(SUM(AF$7:AF275)=2,0,IF(AJ276=AF$6,IF(AJ276=AJ277,IF((AJ275-AJ276)&lt;=(AJ278-AJ277),2,0),IF(AJ276=AJ275,IF((AJ274-AJ275)&gt;(AJ277-AJ276),2,0),2)),0)))</f>
        <v>0</v>
      </c>
      <c r="AG276" s="12">
        <f>IF(C$4=0,0,IF(SUM(AG$7:AG275)=1,0,IF(AK276=AG$6,IF(AK276=AK277,IF((AK275-AK276)&lt;=(AK278-AK277),1,0),IF(AK276=AK275,IF((AK274-AK275)&gt;(AK277-AK276),1,0),1)),0)))</f>
        <v>0</v>
      </c>
      <c r="AH276" s="12">
        <f>IF(C$4=0,0,IF(SUM(AH$7:AH275)=2,0,IF(AL276=AH$6,IF(AL276=AL277,IF((AL275-AL276)&lt;=(AL278-AL277),2,0),IF(AL276=AL275,IF((AL274-AL275)&gt;(AL277-AL276),2,0),2)),0)))</f>
        <v>0</v>
      </c>
      <c r="AI276" s="12">
        <f>IF(S$4=0,0,IF(SUM(AI$7:AI275)=2,0,IF(AM276=AI$6,IF(AM276=AM277,IF((AM275-AM276)&lt;=(AM278-AM277),2,0),IF(AM276=AM275,IF((AM274-AM275)&gt;(AM277-AM276),2,0),2)),0)))</f>
        <v>0</v>
      </c>
      <c r="AJ276" s="12">
        <f t="shared" si="97"/>
        <v>1</v>
      </c>
      <c r="AK276" s="12">
        <f t="shared" si="101"/>
        <v>1</v>
      </c>
      <c r="AL276" s="12">
        <f t="shared" si="102"/>
        <v>1</v>
      </c>
      <c r="AM276" s="12">
        <f t="shared" si="103"/>
        <v>1</v>
      </c>
    </row>
    <row r="277" spans="3:39" ht="12" customHeight="1" x14ac:dyDescent="0.15">
      <c r="C277" s="14">
        <f t="shared" si="98"/>
        <v>31</v>
      </c>
      <c r="F277" s="150">
        <f>VLOOKUP(C277,Blad1!$A:$H,8,0)</f>
        <v>110</v>
      </c>
      <c r="G277" s="67" t="str">
        <f t="shared" si="88"/>
        <v/>
      </c>
      <c r="K277" s="1">
        <f>IF(C$4=0,0,(SUM(D$8:D277)/C$4))</f>
        <v>0</v>
      </c>
      <c r="N277" s="1" t="str">
        <f t="shared" si="89"/>
        <v xml:space="preserve"> </v>
      </c>
      <c r="Q277" s="57" t="str">
        <f t="shared" si="90"/>
        <v/>
      </c>
      <c r="R277" s="57"/>
      <c r="S277" s="12">
        <f t="shared" si="99"/>
        <v>31</v>
      </c>
      <c r="T277" s="18">
        <f t="shared" si="91"/>
        <v>0</v>
      </c>
      <c r="U277" s="12">
        <f>IF(C$4=0,0,IF(SUM(U$7:U276)=2,0,IF(Y277=U$6,IF(Y277=Y278,IF((Y276-Y277)&lt;=(Y279-Y278),2,0),IF(Y277=Y276,IF((Y275-Y276)&gt;(Y278-Y277),2,0),2)),0)))</f>
        <v>0</v>
      </c>
      <c r="V277" s="12">
        <f>IF(C$4=0,0,IF(SUM(V$7:V276)=1,0,IF(Z277=V$6,IF(Z277=Z278,IF((Z276-Z277)&lt;=(Z279-Z278),1,0),IF(Z277=Z276,IF((Z275-Z276)&gt;(Z278-Z277),1,0),1)),0)))</f>
        <v>0</v>
      </c>
      <c r="W277" s="12">
        <f>IF(C$4=0,0,IF(SUM(W$7:W276)=2,0,IF(AA277=W$6,IF(AA277=AA278,IF((AA276-AA277)&lt;=(AA279-AA278),2,0),IF(AA277=AA276,IF((AA275-AA276)&gt;(AA278-AA277),2,0),2)),0)))</f>
        <v>0</v>
      </c>
      <c r="X277" s="12">
        <f>IF(C$4=0,0,IF(SUM(X$7:X276)=2,0,IF(AB277=X$6,IF(AB277=AB278,IF((AB276-AB277)&lt;=(AB279-AB278),2,0),IF(AB277=AB276,IF((AB275-AB276)&gt;(AB278-AB277),2,0),2)),0)))</f>
        <v>0</v>
      </c>
      <c r="Y277" s="12">
        <f t="shared" si="92"/>
        <v>1</v>
      </c>
      <c r="Z277" s="12">
        <f t="shared" si="93"/>
        <v>1</v>
      </c>
      <c r="AA277" s="12">
        <f t="shared" si="94"/>
        <v>1</v>
      </c>
      <c r="AB277" s="12">
        <f t="shared" si="95"/>
        <v>1</v>
      </c>
      <c r="AD277" s="12">
        <f t="shared" si="100"/>
        <v>31</v>
      </c>
      <c r="AE277" s="18">
        <f t="shared" si="96"/>
        <v>0</v>
      </c>
      <c r="AF277" s="12">
        <f>IF(S$4=0,0,IF(SUM(AF$7:AF276)=2,0,IF(AJ277=AF$6,IF(AJ277=AJ278,IF((AJ276-AJ277)&lt;=(AJ279-AJ278),2,0),IF(AJ277=AJ276,IF((AJ275-AJ276)&gt;(AJ278-AJ277),2,0),2)),0)))</f>
        <v>0</v>
      </c>
      <c r="AG277" s="12">
        <f>IF(C$4=0,0,IF(SUM(AG$7:AG276)=1,0,IF(AK277=AG$6,IF(AK277=AK278,IF((AK276-AK277)&lt;=(AK279-AK278),1,0),IF(AK277=AK276,IF((AK275-AK276)&gt;(AK278-AK277),1,0),1)),0)))</f>
        <v>0</v>
      </c>
      <c r="AH277" s="12">
        <f>IF(C$4=0,0,IF(SUM(AH$7:AH276)=2,0,IF(AL277=AH$6,IF(AL277=AL278,IF((AL276-AL277)&lt;=(AL279-AL278),2,0),IF(AL277=AL276,IF((AL275-AL276)&gt;(AL278-AL277),2,0),2)),0)))</f>
        <v>0</v>
      </c>
      <c r="AI277" s="12">
        <f>IF(S$4=0,0,IF(SUM(AI$7:AI276)=2,0,IF(AM277=AI$6,IF(AM277=AM278,IF((AM276-AM277)&lt;=(AM279-AM278),2,0),IF(AM277=AM276,IF((AM275-AM276)&gt;(AM278-AM277),2,0),2)),0)))</f>
        <v>0</v>
      </c>
      <c r="AJ277" s="12">
        <f t="shared" si="97"/>
        <v>1</v>
      </c>
      <c r="AK277" s="12">
        <f t="shared" si="101"/>
        <v>1</v>
      </c>
      <c r="AL277" s="12">
        <f t="shared" si="102"/>
        <v>1</v>
      </c>
      <c r="AM277" s="12">
        <f t="shared" si="103"/>
        <v>1</v>
      </c>
    </row>
    <row r="278" spans="3:39" ht="12" customHeight="1" x14ac:dyDescent="0.15">
      <c r="C278" s="14">
        <f t="shared" si="98"/>
        <v>30</v>
      </c>
      <c r="F278" s="150">
        <f>VLOOKUP(C278,Blad1!$A:$H,8,0)</f>
        <v>110</v>
      </c>
      <c r="G278" s="67" t="str">
        <f t="shared" si="88"/>
        <v/>
      </c>
      <c r="K278" s="1">
        <f>IF(C$4=0,0,(SUM(D$8:D278)/C$4))</f>
        <v>0</v>
      </c>
      <c r="N278" s="1" t="str">
        <f t="shared" si="89"/>
        <v xml:space="preserve"> </v>
      </c>
      <c r="Q278" s="57" t="str">
        <f t="shared" si="90"/>
        <v/>
      </c>
      <c r="R278" s="57"/>
      <c r="S278" s="12">
        <f t="shared" si="99"/>
        <v>30</v>
      </c>
      <c r="T278" s="18">
        <f t="shared" si="91"/>
        <v>0</v>
      </c>
      <c r="U278" s="12">
        <f>IF(C$4=0,0,IF(SUM(U$7:U277)=2,0,IF(Y278=U$6,IF(Y278=Y279,IF((Y277-Y278)&lt;=(Y280-Y279),2,0),IF(Y278=Y277,IF((Y276-Y277)&gt;(Y279-Y278),2,0),2)),0)))</f>
        <v>0</v>
      </c>
      <c r="V278" s="12">
        <f>IF(C$4=0,0,IF(SUM(V$7:V277)=1,0,IF(Z278=V$6,IF(Z278=Z279,IF((Z277-Z278)&lt;=(Z280-Z279),1,0),IF(Z278=Z277,IF((Z276-Z277)&gt;(Z279-Z278),1,0),1)),0)))</f>
        <v>0</v>
      </c>
      <c r="W278" s="12">
        <f>IF(C$4=0,0,IF(SUM(W$7:W277)=2,0,IF(AA278=W$6,IF(AA278=AA279,IF((AA277-AA278)&lt;=(AA280-AA279),2,0),IF(AA278=AA277,IF((AA276-AA277)&gt;(AA279-AA278),2,0),2)),0)))</f>
        <v>0</v>
      </c>
      <c r="X278" s="12">
        <f>IF(C$4=0,0,IF(SUM(X$7:X277)=2,0,IF(AB278=X$6,IF(AB278=AB279,IF((AB277-AB278)&lt;=(AB280-AB279),2,0),IF(AB278=AB277,IF((AB276-AB277)&gt;(AB279-AB278),2,0),2)),0)))</f>
        <v>0</v>
      </c>
      <c r="Y278" s="12">
        <f t="shared" si="92"/>
        <v>1</v>
      </c>
      <c r="Z278" s="12">
        <f t="shared" si="93"/>
        <v>1</v>
      </c>
      <c r="AA278" s="12">
        <f t="shared" si="94"/>
        <v>1</v>
      </c>
      <c r="AB278" s="12">
        <f t="shared" si="95"/>
        <v>1</v>
      </c>
      <c r="AD278" s="12">
        <f t="shared" si="100"/>
        <v>30</v>
      </c>
      <c r="AE278" s="18">
        <f t="shared" si="96"/>
        <v>0</v>
      </c>
      <c r="AF278" s="12">
        <f>IF(S$4=0,0,IF(SUM(AF$7:AF277)=2,0,IF(AJ278=AF$6,IF(AJ278=AJ279,IF((AJ277-AJ278)&lt;=(AJ280-AJ279),2,0),IF(AJ278=AJ277,IF((AJ276-AJ277)&gt;(AJ279-AJ278),2,0),2)),0)))</f>
        <v>0</v>
      </c>
      <c r="AG278" s="12">
        <f>IF(C$4=0,0,IF(SUM(AG$7:AG277)=1,0,IF(AK278=AG$6,IF(AK278=AK279,IF((AK277-AK278)&lt;=(AK280-AK279),1,0),IF(AK278=AK277,IF((AK276-AK277)&gt;(AK279-AK278),1,0),1)),0)))</f>
        <v>0</v>
      </c>
      <c r="AH278" s="12">
        <f>IF(C$4=0,0,IF(SUM(AH$7:AH277)=2,0,IF(AL278=AH$6,IF(AL278=AL279,IF((AL277-AL278)&lt;=(AL280-AL279),2,0),IF(AL278=AL277,IF((AL276-AL277)&gt;(AL279-AL278),2,0),2)),0)))</f>
        <v>0</v>
      </c>
      <c r="AI278" s="12">
        <f>IF(S$4=0,0,IF(SUM(AI$7:AI277)=2,0,IF(AM278=AI$6,IF(AM278=AM279,IF((AM277-AM278)&lt;=(AM280-AM279),2,0),IF(AM278=AM277,IF((AM276-AM277)&gt;(AM279-AM278),2,0),2)),0)))</f>
        <v>0</v>
      </c>
      <c r="AJ278" s="12">
        <f t="shared" si="97"/>
        <v>1</v>
      </c>
      <c r="AK278" s="12">
        <f t="shared" si="101"/>
        <v>1</v>
      </c>
      <c r="AL278" s="12">
        <f t="shared" si="102"/>
        <v>1</v>
      </c>
      <c r="AM278" s="12">
        <f t="shared" si="103"/>
        <v>1</v>
      </c>
    </row>
    <row r="279" spans="3:39" ht="12" customHeight="1" x14ac:dyDescent="0.15">
      <c r="C279" s="14">
        <f t="shared" si="98"/>
        <v>29</v>
      </c>
      <c r="F279" s="150">
        <f>VLOOKUP(C279,Blad1!$A:$H,8,0)</f>
        <v>110</v>
      </c>
      <c r="G279" s="67" t="str">
        <f t="shared" si="88"/>
        <v/>
      </c>
      <c r="K279" s="1">
        <f>IF(C$4=0,0,(SUM(D$8:D279)/C$4))</f>
        <v>0</v>
      </c>
      <c r="N279" s="1" t="str">
        <f t="shared" si="89"/>
        <v xml:space="preserve"> </v>
      </c>
      <c r="Q279" s="57" t="str">
        <f t="shared" si="90"/>
        <v/>
      </c>
      <c r="R279" s="57"/>
      <c r="S279" s="12">
        <f t="shared" si="99"/>
        <v>29</v>
      </c>
      <c r="T279" s="18">
        <f t="shared" si="91"/>
        <v>0</v>
      </c>
      <c r="U279" s="12">
        <f>IF(C$4=0,0,IF(SUM(U$7:U278)=2,0,IF(Y279=U$6,IF(Y279=Y280,IF((Y278-Y279)&lt;=(Y281-Y280),2,0),IF(Y279=Y278,IF((Y277-Y278)&gt;(Y280-Y279),2,0),2)),0)))</f>
        <v>0</v>
      </c>
      <c r="V279" s="12">
        <f>IF(C$4=0,0,IF(SUM(V$7:V278)=1,0,IF(Z279=V$6,IF(Z279=Z280,IF((Z278-Z279)&lt;=(Z281-Z280),1,0),IF(Z279=Z278,IF((Z277-Z278)&gt;(Z280-Z279),1,0),1)),0)))</f>
        <v>0</v>
      </c>
      <c r="W279" s="12">
        <f>IF(C$4=0,0,IF(SUM(W$7:W278)=2,0,IF(AA279=W$6,IF(AA279=AA280,IF((AA278-AA279)&lt;=(AA281-AA280),2,0),IF(AA279=AA278,IF((AA277-AA278)&gt;(AA280-AA279),2,0),2)),0)))</f>
        <v>0</v>
      </c>
      <c r="X279" s="12">
        <f>IF(C$4=0,0,IF(SUM(X$7:X278)=2,0,IF(AB279=X$6,IF(AB279=AB280,IF((AB278-AB279)&lt;=(AB281-AB280),2,0),IF(AB279=AB278,IF((AB277-AB278)&gt;(AB280-AB279),2,0),2)),0)))</f>
        <v>0</v>
      </c>
      <c r="Y279" s="12">
        <f t="shared" si="92"/>
        <v>1</v>
      </c>
      <c r="Z279" s="12">
        <f t="shared" si="93"/>
        <v>1</v>
      </c>
      <c r="AA279" s="12">
        <f t="shared" si="94"/>
        <v>1</v>
      </c>
      <c r="AB279" s="12">
        <f t="shared" si="95"/>
        <v>1</v>
      </c>
      <c r="AD279" s="12">
        <f t="shared" si="100"/>
        <v>29</v>
      </c>
      <c r="AE279" s="18">
        <f t="shared" si="96"/>
        <v>0</v>
      </c>
      <c r="AF279" s="12">
        <f>IF(S$4=0,0,IF(SUM(AF$7:AF278)=2,0,IF(AJ279=AF$6,IF(AJ279=AJ280,IF((AJ278-AJ279)&lt;=(AJ281-AJ280),2,0),IF(AJ279=AJ278,IF((AJ277-AJ278)&gt;(AJ280-AJ279),2,0),2)),0)))</f>
        <v>0</v>
      </c>
      <c r="AG279" s="12">
        <f>IF(C$4=0,0,IF(SUM(AG$7:AG278)=1,0,IF(AK279=AG$6,IF(AK279=AK280,IF((AK278-AK279)&lt;=(AK281-AK280),1,0),IF(AK279=AK278,IF((AK277-AK278)&gt;(AK280-AK279),1,0),1)),0)))</f>
        <v>0</v>
      </c>
      <c r="AH279" s="12">
        <f>IF(C$4=0,0,IF(SUM(AH$7:AH278)=2,0,IF(AL279=AH$6,IF(AL279=AL280,IF((AL278-AL279)&lt;=(AL281-AL280),2,0),IF(AL279=AL278,IF((AL277-AL278)&gt;(AL280-AL279),2,0),2)),0)))</f>
        <v>0</v>
      </c>
      <c r="AI279" s="12">
        <f>IF(S$4=0,0,IF(SUM(AI$7:AI278)=2,0,IF(AM279=AI$6,IF(AM279=AM280,IF((AM278-AM279)&lt;=(AM281-AM280),2,0),IF(AM279=AM278,IF((AM277-AM278)&gt;(AM280-AM279),2,0),2)),0)))</f>
        <v>0</v>
      </c>
      <c r="AJ279" s="12">
        <f t="shared" si="97"/>
        <v>1</v>
      </c>
      <c r="AK279" s="12">
        <f t="shared" si="101"/>
        <v>1</v>
      </c>
      <c r="AL279" s="12">
        <f t="shared" si="102"/>
        <v>1</v>
      </c>
      <c r="AM279" s="12">
        <f t="shared" si="103"/>
        <v>1</v>
      </c>
    </row>
    <row r="280" spans="3:39" ht="12" customHeight="1" x14ac:dyDescent="0.15">
      <c r="C280" s="14">
        <f t="shared" si="98"/>
        <v>28</v>
      </c>
      <c r="F280" s="150">
        <f>VLOOKUP(C280,Blad1!$A:$H,8,0)</f>
        <v>110</v>
      </c>
      <c r="G280" s="67" t="str">
        <f t="shared" si="88"/>
        <v/>
      </c>
      <c r="K280" s="1">
        <f>IF(C$4=0,0,(SUM(D$8:D280)/C$4))</f>
        <v>0</v>
      </c>
      <c r="N280" s="1" t="str">
        <f t="shared" si="89"/>
        <v xml:space="preserve"> </v>
      </c>
      <c r="Q280" s="57" t="str">
        <f t="shared" si="90"/>
        <v/>
      </c>
      <c r="R280" s="57"/>
      <c r="S280" s="12">
        <f t="shared" si="99"/>
        <v>28</v>
      </c>
      <c r="T280" s="18">
        <f t="shared" si="91"/>
        <v>0</v>
      </c>
      <c r="U280" s="12">
        <f>IF(C$4=0,0,IF(SUM(U$7:U279)=2,0,IF(Y280=U$6,IF(Y280=Y281,IF((Y279-Y280)&lt;=(Y282-Y281),2,0),IF(Y280=Y279,IF((Y278-Y279)&gt;(Y281-Y280),2,0),2)),0)))</f>
        <v>0</v>
      </c>
      <c r="V280" s="12">
        <f>IF(C$4=0,0,IF(SUM(V$7:V279)=1,0,IF(Z280=V$6,IF(Z280=Z281,IF((Z279-Z280)&lt;=(Z282-Z281),1,0),IF(Z280=Z279,IF((Z278-Z279)&gt;(Z281-Z280),1,0),1)),0)))</f>
        <v>0</v>
      </c>
      <c r="W280" s="12">
        <f>IF(C$4=0,0,IF(SUM(W$7:W279)=2,0,IF(AA280=W$6,IF(AA280=AA281,IF((AA279-AA280)&lt;=(AA282-AA281),2,0),IF(AA280=AA279,IF((AA278-AA279)&gt;(AA281-AA280),2,0),2)),0)))</f>
        <v>0</v>
      </c>
      <c r="X280" s="12">
        <f>IF(C$4=0,0,IF(SUM(X$7:X279)=2,0,IF(AB280=X$6,IF(AB280=AB281,IF((AB279-AB280)&lt;=(AB282-AB281),2,0),IF(AB280=AB279,IF((AB278-AB279)&gt;(AB281-AB280),2,0),2)),0)))</f>
        <v>0</v>
      </c>
      <c r="Y280" s="12">
        <f t="shared" si="92"/>
        <v>1</v>
      </c>
      <c r="Z280" s="12">
        <f t="shared" si="93"/>
        <v>1</v>
      </c>
      <c r="AA280" s="12">
        <f t="shared" si="94"/>
        <v>1</v>
      </c>
      <c r="AB280" s="12">
        <f t="shared" si="95"/>
        <v>1</v>
      </c>
      <c r="AD280" s="12">
        <f t="shared" si="100"/>
        <v>28</v>
      </c>
      <c r="AE280" s="18">
        <f t="shared" si="96"/>
        <v>0</v>
      </c>
      <c r="AF280" s="12">
        <f>IF(S$4=0,0,IF(SUM(AF$7:AF279)=2,0,IF(AJ280=AF$6,IF(AJ280=AJ281,IF((AJ279-AJ280)&lt;=(AJ282-AJ281),2,0),IF(AJ280=AJ279,IF((AJ278-AJ279)&gt;(AJ281-AJ280),2,0),2)),0)))</f>
        <v>0</v>
      </c>
      <c r="AG280" s="12">
        <f>IF(C$4=0,0,IF(SUM(AG$7:AG279)=1,0,IF(AK280=AG$6,IF(AK280=AK281,IF((AK279-AK280)&lt;=(AK282-AK281),1,0),IF(AK280=AK279,IF((AK278-AK279)&gt;(AK281-AK280),1,0),1)),0)))</f>
        <v>0</v>
      </c>
      <c r="AH280" s="12">
        <f>IF(C$4=0,0,IF(SUM(AH$7:AH279)=2,0,IF(AL280=AH$6,IF(AL280=AL281,IF((AL279-AL280)&lt;=(AL282-AL281),2,0),IF(AL280=AL279,IF((AL278-AL279)&gt;(AL281-AL280),2,0),2)),0)))</f>
        <v>0</v>
      </c>
      <c r="AI280" s="12">
        <f>IF(S$4=0,0,IF(SUM(AI$7:AI279)=2,0,IF(AM280=AI$6,IF(AM280=AM281,IF((AM279-AM280)&lt;=(AM282-AM281),2,0),IF(AM280=AM279,IF((AM278-AM279)&gt;(AM281-AM280),2,0),2)),0)))</f>
        <v>0</v>
      </c>
      <c r="AJ280" s="12">
        <f t="shared" si="97"/>
        <v>1</v>
      </c>
      <c r="AK280" s="12">
        <f t="shared" si="101"/>
        <v>1</v>
      </c>
      <c r="AL280" s="12">
        <f t="shared" si="102"/>
        <v>1</v>
      </c>
      <c r="AM280" s="12">
        <f t="shared" si="103"/>
        <v>1</v>
      </c>
    </row>
    <row r="281" spans="3:39" ht="12" customHeight="1" x14ac:dyDescent="0.15">
      <c r="C281" s="14">
        <f t="shared" si="98"/>
        <v>27</v>
      </c>
      <c r="F281" s="150">
        <f>VLOOKUP(C281,Blad1!$A:$H,8,0)</f>
        <v>110</v>
      </c>
      <c r="G281" s="67" t="str">
        <f t="shared" si="88"/>
        <v/>
      </c>
      <c r="K281" s="1">
        <f>IF(C$4=0,0,(SUM(D$8:D281)/C$4))</f>
        <v>0</v>
      </c>
      <c r="N281" s="1" t="str">
        <f t="shared" si="89"/>
        <v xml:space="preserve"> </v>
      </c>
      <c r="S281" s="12">
        <f t="shared" si="99"/>
        <v>27</v>
      </c>
      <c r="T281" s="18">
        <f t="shared" si="91"/>
        <v>0</v>
      </c>
      <c r="U281" s="12">
        <f>IF(C$4=0,0,IF(SUM(U$7:U280)=2,0,IF(Y281=U$6,IF(Y281=Y282,IF((Y280-Y281)&lt;=(Y283-Y282),2,0),IF(Y281=Y280,IF((Y279-Y280)&gt;(Y282-Y281),2,0),2)),0)))</f>
        <v>0</v>
      </c>
      <c r="V281" s="12">
        <f>IF(C$4=0,0,IF(SUM(V$7:V280)=1,0,IF(Z281=V$6,IF(Z281=Z282,IF((Z280-Z281)&lt;=(Z283-Z282),1,0),IF(Z281=Z280,IF((Z279-Z280)&gt;(Z282-Z281),1,0),1)),0)))</f>
        <v>0</v>
      </c>
      <c r="W281" s="12">
        <f>IF(C$4=0,0,IF(SUM(W$7:W280)=2,0,IF(AA281=W$6,IF(AA281=AA282,IF((AA280-AA281)&lt;=(AA283-AA282),2,0),IF(AA281=AA280,IF((AA279-AA280)&gt;(AA282-AA281),2,0),2)),0)))</f>
        <v>0</v>
      </c>
      <c r="X281" s="12">
        <f>IF(C$4=0,0,IF(SUM(X$7:X280)=2,0,IF(AB281=X$6,IF(AB281=AB282,IF((AB280-AB281)&lt;=(AB283-AB282),2,0),IF(AB281=AB280,IF((AB279-AB280)&gt;(AB282-AB281),2,0),2)),0)))</f>
        <v>0</v>
      </c>
      <c r="Y281" s="12">
        <f t="shared" si="92"/>
        <v>1</v>
      </c>
      <c r="Z281" s="12">
        <f t="shared" si="93"/>
        <v>1</v>
      </c>
      <c r="AA281" s="12">
        <f t="shared" si="94"/>
        <v>1</v>
      </c>
      <c r="AB281" s="12">
        <f t="shared" si="95"/>
        <v>1</v>
      </c>
      <c r="AD281" s="12">
        <f t="shared" si="100"/>
        <v>27</v>
      </c>
      <c r="AE281" s="18">
        <f t="shared" si="96"/>
        <v>0</v>
      </c>
      <c r="AF281" s="12">
        <f>IF(S$4=0,0,IF(SUM(AF$7:AF280)=2,0,IF(AJ281=AF$6,IF(AJ281=AJ282,IF((AJ280-AJ281)&lt;=(AJ283-AJ282),2,0),IF(AJ281=AJ280,IF((AJ279-AJ280)&gt;(AJ282-AJ281),2,0),2)),0)))</f>
        <v>0</v>
      </c>
      <c r="AG281" s="12">
        <f>IF(C$4=0,0,IF(SUM(AG$7:AG280)=1,0,IF(AK281=AG$6,IF(AK281=AK282,IF((AK280-AK281)&lt;=(AK283-AK282),1,0),IF(AK281=AK280,IF((AK279-AK280)&gt;(AK282-AK281),1,0),1)),0)))</f>
        <v>0</v>
      </c>
      <c r="AH281" s="12">
        <f>IF(C$4=0,0,IF(SUM(AH$7:AH280)=2,0,IF(AL281=AH$6,IF(AL281=AL282,IF((AL280-AL281)&lt;=(AL283-AL282),2,0),IF(AL281=AL280,IF((AL279-AL280)&gt;(AL282-AL281),2,0),2)),0)))</f>
        <v>0</v>
      </c>
      <c r="AI281" s="12">
        <f>IF(S$4=0,0,IF(SUM(AI$7:AI280)=2,0,IF(AM281=AI$6,IF(AM281=AM282,IF((AM280-AM281)&lt;=(AM283-AM282),2,0),IF(AM281=AM280,IF((AM279-AM280)&gt;(AM282-AM281),2,0),2)),0)))</f>
        <v>0</v>
      </c>
      <c r="AJ281" s="12">
        <f t="shared" si="97"/>
        <v>1</v>
      </c>
      <c r="AK281" s="12">
        <f t="shared" si="101"/>
        <v>1</v>
      </c>
      <c r="AL281" s="12">
        <f t="shared" si="102"/>
        <v>1</v>
      </c>
      <c r="AM281" s="12">
        <f t="shared" si="103"/>
        <v>1</v>
      </c>
    </row>
    <row r="282" spans="3:39" ht="12" customHeight="1" x14ac:dyDescent="0.15">
      <c r="C282" s="14">
        <f t="shared" si="98"/>
        <v>26</v>
      </c>
      <c r="F282" s="150">
        <f>VLOOKUP(C282,Blad1!$A:$H,8,0)</f>
        <v>110</v>
      </c>
      <c r="G282" s="67" t="str">
        <f t="shared" si="88"/>
        <v/>
      </c>
      <c r="K282" s="1">
        <f>IF(C$4=0,0,(SUM(D$8:D282)/C$4))</f>
        <v>0</v>
      </c>
      <c r="N282" s="1" t="str">
        <f t="shared" si="89"/>
        <v xml:space="preserve"> </v>
      </c>
      <c r="S282" s="12">
        <f t="shared" si="99"/>
        <v>26</v>
      </c>
      <c r="T282" s="18">
        <f t="shared" si="91"/>
        <v>0</v>
      </c>
      <c r="U282" s="12">
        <f>IF(C$4=0,0,IF(SUM(U$7:U281)=2,0,IF(Y282=U$6,IF(Y282=Y283,IF((Y281-Y282)&lt;=(Y284-Y283),2,0),IF(Y282=Y281,IF((Y280-Y281)&gt;(Y283-Y282),2,0),2)),0)))</f>
        <v>0</v>
      </c>
      <c r="V282" s="12">
        <f>IF(C$4=0,0,IF(SUM(V$7:V281)=1,0,IF(Z282=V$6,IF(Z282=Z283,IF((Z281-Z282)&lt;=(Z284-Z283),1,0),IF(Z282=Z281,IF((Z280-Z281)&gt;(Z283-Z282),1,0),1)),0)))</f>
        <v>0</v>
      </c>
      <c r="W282" s="12">
        <f>IF(C$4=0,0,IF(SUM(W$7:W281)=2,0,IF(AA282=W$6,IF(AA282=AA283,IF((AA281-AA282)&lt;=(AA284-AA283),2,0),IF(AA282=AA281,IF((AA280-AA281)&gt;(AA283-AA282),2,0),2)),0)))</f>
        <v>0</v>
      </c>
      <c r="X282" s="12">
        <f>IF(C$4=0,0,IF(SUM(X$7:X281)=2,0,IF(AB282=X$6,IF(AB282=AB283,IF((AB281-AB282)&lt;=(AB284-AB283),2,0),IF(AB282=AB281,IF((AB280-AB281)&gt;(AB283-AB282),2,0),2)),0)))</f>
        <v>0</v>
      </c>
      <c r="Y282" s="12">
        <f t="shared" si="92"/>
        <v>1</v>
      </c>
      <c r="Z282" s="12">
        <f t="shared" si="93"/>
        <v>1</v>
      </c>
      <c r="AA282" s="12">
        <f t="shared" si="94"/>
        <v>1</v>
      </c>
      <c r="AB282" s="12">
        <f t="shared" si="95"/>
        <v>1</v>
      </c>
      <c r="AD282" s="12">
        <f t="shared" si="100"/>
        <v>26</v>
      </c>
      <c r="AE282" s="18">
        <f t="shared" si="96"/>
        <v>0</v>
      </c>
      <c r="AF282" s="12">
        <f>IF(S$4=0,0,IF(SUM(AF$7:AF281)=2,0,IF(AJ282=AF$6,IF(AJ282=AJ283,IF((AJ281-AJ282)&lt;=(AJ284-AJ283),2,0),IF(AJ282=AJ281,IF((AJ280-AJ281)&gt;(AJ283-AJ282),2,0),2)),0)))</f>
        <v>0</v>
      </c>
      <c r="AG282" s="12">
        <f>IF(C$4=0,0,IF(SUM(AG$7:AG281)=1,0,IF(AK282=AG$6,IF(AK282=AK283,IF((AK281-AK282)&lt;=(AK284-AK283),1,0),IF(AK282=AK281,IF((AK280-AK281)&gt;(AK283-AK282),1,0),1)),0)))</f>
        <v>0</v>
      </c>
      <c r="AH282" s="12">
        <f>IF(C$4=0,0,IF(SUM(AH$7:AH281)=2,0,IF(AL282=AH$6,IF(AL282=AL283,IF((AL281-AL282)&lt;=(AL284-AL283),2,0),IF(AL282=AL281,IF((AL280-AL281)&gt;(AL283-AL282),2,0),2)),0)))</f>
        <v>0</v>
      </c>
      <c r="AI282" s="12">
        <f>IF(S$4=0,0,IF(SUM(AI$7:AI281)=2,0,IF(AM282=AI$6,IF(AM282=AM283,IF((AM281-AM282)&lt;=(AM284-AM283),2,0),IF(AM282=AM281,IF((AM280-AM281)&gt;(AM283-AM282),2,0),2)),0)))</f>
        <v>0</v>
      </c>
      <c r="AJ282" s="12">
        <f t="shared" si="97"/>
        <v>1</v>
      </c>
      <c r="AK282" s="12">
        <f t="shared" si="101"/>
        <v>1</v>
      </c>
      <c r="AL282" s="12">
        <f t="shared" si="102"/>
        <v>1</v>
      </c>
      <c r="AM282" s="12">
        <f t="shared" si="103"/>
        <v>1</v>
      </c>
    </row>
    <row r="283" spans="3:39" ht="12" customHeight="1" x14ac:dyDescent="0.15">
      <c r="C283" s="14">
        <f t="shared" si="98"/>
        <v>25</v>
      </c>
      <c r="F283" s="150">
        <f>VLOOKUP(C283,Blad1!$A:$H,8,0)</f>
        <v>110</v>
      </c>
      <c r="G283" s="67" t="str">
        <f t="shared" si="88"/>
        <v/>
      </c>
      <c r="K283" s="1">
        <f>IF(C$4=0,0,(SUM(D$8:D283)/C$4))</f>
        <v>0</v>
      </c>
      <c r="N283" s="1" t="str">
        <f t="shared" si="89"/>
        <v xml:space="preserve"> </v>
      </c>
      <c r="S283" s="12">
        <f t="shared" si="99"/>
        <v>25</v>
      </c>
      <c r="T283" s="18">
        <f t="shared" si="91"/>
        <v>0</v>
      </c>
      <c r="U283" s="12">
        <f>IF(C$4=0,0,IF(SUM(U$7:U282)=2,0,IF(Y283=U$6,IF(Y283=Y284,IF((Y282-Y283)&lt;=(Y285-Y284),2,0),IF(Y283=Y282,IF((Y281-Y282)&gt;(Y284-Y283),2,0),2)),0)))</f>
        <v>0</v>
      </c>
      <c r="V283" s="12">
        <f>IF(C$4=0,0,IF(SUM(V$7:V282)=1,0,IF(Z283=V$6,IF(Z283=Z284,IF((Z282-Z283)&lt;=(Z285-Z284),1,0),IF(Z283=Z282,IF((Z281-Z282)&gt;(Z284-Z283),1,0),1)),0)))</f>
        <v>0</v>
      </c>
      <c r="W283" s="12">
        <f>IF(C$4=0,0,IF(SUM(W$7:W282)=2,0,IF(AA283=W$6,IF(AA283=AA284,IF((AA282-AA283)&lt;=(AA285-AA284),2,0),IF(AA283=AA282,IF((AA281-AA282)&gt;(AA284-AA283),2,0),2)),0)))</f>
        <v>0</v>
      </c>
      <c r="X283" s="12">
        <f>IF(C$4=0,0,IF(SUM(X$7:X282)=2,0,IF(AB283=X$6,IF(AB283=AB284,IF((AB282-AB283)&lt;=(AB285-AB284),2,0),IF(AB283=AB282,IF((AB281-AB282)&gt;(AB284-AB283),2,0),2)),0)))</f>
        <v>0</v>
      </c>
      <c r="Y283" s="12">
        <f t="shared" si="92"/>
        <v>1</v>
      </c>
      <c r="Z283" s="12">
        <f t="shared" si="93"/>
        <v>1</v>
      </c>
      <c r="AA283" s="12">
        <f t="shared" si="94"/>
        <v>1</v>
      </c>
      <c r="AB283" s="12">
        <f t="shared" si="95"/>
        <v>1</v>
      </c>
      <c r="AD283" s="12">
        <f t="shared" si="100"/>
        <v>25</v>
      </c>
      <c r="AE283" s="18">
        <f t="shared" si="96"/>
        <v>0</v>
      </c>
      <c r="AF283" s="12">
        <f>IF(S$4=0,0,IF(SUM(AF$7:AF282)=2,0,IF(AJ283=AF$6,IF(AJ283=AJ284,IF((AJ282-AJ283)&lt;=(AJ285-AJ284),2,0),IF(AJ283=AJ282,IF((AJ281-AJ282)&gt;(AJ284-AJ283),2,0),2)),0)))</f>
        <v>0</v>
      </c>
      <c r="AG283" s="12">
        <f>IF(C$4=0,0,IF(SUM(AG$7:AG282)=1,0,IF(AK283=AG$6,IF(AK283=AK284,IF((AK282-AK283)&lt;=(AK285-AK284),1,0),IF(AK283=AK282,IF((AK281-AK282)&gt;(AK284-AK283),1,0),1)),0)))</f>
        <v>0</v>
      </c>
      <c r="AH283" s="12">
        <f>IF(C$4=0,0,IF(SUM(AH$7:AH282)=2,0,IF(AL283=AH$6,IF(AL283=AL284,IF((AL282-AL283)&lt;=(AL285-AL284),2,0),IF(AL283=AL282,IF((AL281-AL282)&gt;(AL284-AL283),2,0),2)),0)))</f>
        <v>0</v>
      </c>
      <c r="AI283" s="12">
        <f>IF(S$4=0,0,IF(SUM(AI$7:AI282)=2,0,IF(AM283=AI$6,IF(AM283=AM284,IF((AM282-AM283)&lt;=(AM285-AM284),2,0),IF(AM283=AM282,IF((AM281-AM282)&gt;(AM284-AM283),2,0),2)),0)))</f>
        <v>0</v>
      </c>
      <c r="AJ283" s="12">
        <f t="shared" si="97"/>
        <v>1</v>
      </c>
      <c r="AK283" s="12">
        <f t="shared" si="101"/>
        <v>1</v>
      </c>
      <c r="AL283" s="12">
        <f t="shared" si="102"/>
        <v>1</v>
      </c>
      <c r="AM283" s="12">
        <f t="shared" si="103"/>
        <v>1</v>
      </c>
    </row>
    <row r="284" spans="3:39" ht="12" customHeight="1" x14ac:dyDescent="0.15">
      <c r="C284" s="14">
        <f t="shared" si="98"/>
        <v>24</v>
      </c>
      <c r="F284" s="150">
        <f>VLOOKUP(C284,Blad1!$A:$H,8,0)</f>
        <v>110</v>
      </c>
      <c r="G284" s="67" t="str">
        <f t="shared" si="88"/>
        <v/>
      </c>
      <c r="K284" s="1">
        <f>IF(C$4=0,0,(SUM(D$8:D284)/C$4))</f>
        <v>0</v>
      </c>
      <c r="N284" s="1" t="str">
        <f t="shared" si="89"/>
        <v xml:space="preserve"> </v>
      </c>
      <c r="S284" s="12">
        <f t="shared" si="99"/>
        <v>24</v>
      </c>
      <c r="T284" s="18">
        <f t="shared" si="91"/>
        <v>0</v>
      </c>
      <c r="U284" s="12">
        <f>IF(C$4=0,0,IF(SUM(U$7:U283)=2,0,IF(Y284=U$6,IF(Y284=Y285,IF((Y283-Y284)&lt;=(Y286-Y285),2,0),IF(Y284=Y283,IF((Y282-Y283)&gt;(Y285-Y284),2,0),2)),0)))</f>
        <v>0</v>
      </c>
      <c r="V284" s="12">
        <f>IF(C$4=0,0,IF(SUM(V$7:V283)=1,0,IF(Z284=V$6,IF(Z284=Z285,IF((Z283-Z284)&lt;=(Z286-Z285),1,0),IF(Z284=Z283,IF((Z282-Z283)&gt;(Z285-Z284),1,0),1)),0)))</f>
        <v>0</v>
      </c>
      <c r="W284" s="12">
        <f>IF(C$4=0,0,IF(SUM(W$7:W283)=2,0,IF(AA284=W$6,IF(AA284=AA285,IF((AA283-AA284)&lt;=(AA286-AA285),2,0),IF(AA284=AA283,IF((AA282-AA283)&gt;(AA285-AA284),2,0),2)),0)))</f>
        <v>0</v>
      </c>
      <c r="X284" s="12">
        <f>IF(C$4=0,0,IF(SUM(X$7:X283)=2,0,IF(AB284=X$6,IF(AB284=AB285,IF((AB283-AB284)&lt;=(AB286-AB285),2,0),IF(AB284=AB283,IF((AB282-AB283)&gt;(AB285-AB284),2,0),2)),0)))</f>
        <v>0</v>
      </c>
      <c r="Y284" s="12">
        <f t="shared" si="92"/>
        <v>1</v>
      </c>
      <c r="Z284" s="12">
        <f t="shared" si="93"/>
        <v>1</v>
      </c>
      <c r="AA284" s="12">
        <f t="shared" si="94"/>
        <v>1</v>
      </c>
      <c r="AB284" s="12">
        <f t="shared" si="95"/>
        <v>1</v>
      </c>
      <c r="AD284" s="12">
        <f t="shared" si="100"/>
        <v>24</v>
      </c>
      <c r="AE284" s="18">
        <f t="shared" si="96"/>
        <v>0</v>
      </c>
      <c r="AF284" s="12">
        <f>IF(S$4=0,0,IF(SUM(AF$7:AF283)=2,0,IF(AJ284=AF$6,IF(AJ284=AJ285,IF((AJ283-AJ284)&lt;=(AJ286-AJ285),2,0),IF(AJ284=AJ283,IF((AJ282-AJ283)&gt;(AJ285-AJ284),2,0),2)),0)))</f>
        <v>0</v>
      </c>
      <c r="AG284" s="12">
        <f>IF(C$4=0,0,IF(SUM(AG$7:AG283)=1,0,IF(AK284=AG$6,IF(AK284=AK285,IF((AK283-AK284)&lt;=(AK286-AK285),1,0),IF(AK284=AK283,IF((AK282-AK283)&gt;(AK285-AK284),1,0),1)),0)))</f>
        <v>0</v>
      </c>
      <c r="AH284" s="12">
        <f>IF(C$4=0,0,IF(SUM(AH$7:AH283)=2,0,IF(AL284=AH$6,IF(AL284=AL285,IF((AL283-AL284)&lt;=(AL286-AL285),2,0),IF(AL284=AL283,IF((AL282-AL283)&gt;(AL285-AL284),2,0),2)),0)))</f>
        <v>0</v>
      </c>
      <c r="AI284" s="12">
        <f>IF(S$4=0,0,IF(SUM(AI$7:AI283)=2,0,IF(AM284=AI$6,IF(AM284=AM285,IF((AM283-AM284)&lt;=(AM286-AM285),2,0),IF(AM284=AM283,IF((AM282-AM283)&gt;(AM285-AM284),2,0),2)),0)))</f>
        <v>0</v>
      </c>
      <c r="AJ284" s="12">
        <f t="shared" si="97"/>
        <v>1</v>
      </c>
      <c r="AK284" s="12">
        <f t="shared" si="101"/>
        <v>1</v>
      </c>
      <c r="AL284" s="12">
        <f t="shared" si="102"/>
        <v>1</v>
      </c>
      <c r="AM284" s="12">
        <f t="shared" si="103"/>
        <v>1</v>
      </c>
    </row>
    <row r="285" spans="3:39" ht="12" customHeight="1" x14ac:dyDescent="0.15">
      <c r="C285" s="14">
        <f t="shared" si="98"/>
        <v>23</v>
      </c>
      <c r="F285" s="150">
        <f>VLOOKUP(C285,Blad1!$A:$H,8,0)</f>
        <v>110</v>
      </c>
      <c r="G285" s="67" t="str">
        <f t="shared" si="88"/>
        <v/>
      </c>
      <c r="K285" s="1">
        <f>IF(C$4=0,0,(SUM(D$8:D285)/C$4))</f>
        <v>0</v>
      </c>
      <c r="N285" s="1" t="str">
        <f t="shared" si="89"/>
        <v xml:space="preserve"> </v>
      </c>
      <c r="S285" s="12">
        <f t="shared" si="99"/>
        <v>23</v>
      </c>
      <c r="T285" s="18">
        <f t="shared" si="91"/>
        <v>0</v>
      </c>
      <c r="U285" s="12">
        <f>IF(C$4=0,0,IF(SUM(U$7:U284)=2,0,IF(Y285=U$6,IF(Y285=Y286,IF((Y284-Y285)&lt;=(Y287-Y286),2,0),IF(Y285=Y284,IF((Y283-Y284)&gt;(Y286-Y285),2,0),2)),0)))</f>
        <v>0</v>
      </c>
      <c r="V285" s="12">
        <f>IF(C$4=0,0,IF(SUM(V$7:V284)=1,0,IF(Z285=V$6,IF(Z285=Z286,IF((Z284-Z285)&lt;=(Z287-Z286),1,0),IF(Z285=Z284,IF((Z283-Z284)&gt;(Z286-Z285),1,0),1)),0)))</f>
        <v>0</v>
      </c>
      <c r="W285" s="12">
        <f>IF(C$4=0,0,IF(SUM(W$7:W284)=2,0,IF(AA285=W$6,IF(AA285=AA286,IF((AA284-AA285)&lt;=(AA287-AA286),2,0),IF(AA285=AA284,IF((AA283-AA284)&gt;(AA286-AA285),2,0),2)),0)))</f>
        <v>0</v>
      </c>
      <c r="X285" s="12">
        <f>IF(C$4=0,0,IF(SUM(X$7:X284)=2,0,IF(AB285=X$6,IF(AB285=AB286,IF((AB284-AB285)&lt;=(AB287-AB286),2,0),IF(AB285=AB284,IF((AB283-AB284)&gt;(AB286-AB285),2,0),2)),0)))</f>
        <v>0</v>
      </c>
      <c r="Y285" s="12">
        <f t="shared" si="92"/>
        <v>1</v>
      </c>
      <c r="Z285" s="12">
        <f t="shared" si="93"/>
        <v>1</v>
      </c>
      <c r="AA285" s="12">
        <f t="shared" si="94"/>
        <v>1</v>
      </c>
      <c r="AB285" s="12">
        <f t="shared" si="95"/>
        <v>1</v>
      </c>
      <c r="AD285" s="12">
        <f t="shared" si="100"/>
        <v>23</v>
      </c>
      <c r="AE285" s="18">
        <f t="shared" si="96"/>
        <v>0</v>
      </c>
      <c r="AF285" s="12">
        <f>IF(S$4=0,0,IF(SUM(AF$7:AF284)=2,0,IF(AJ285=AF$6,IF(AJ285=AJ286,IF((AJ284-AJ285)&lt;=(AJ287-AJ286),2,0),IF(AJ285=AJ284,IF((AJ283-AJ284)&gt;(AJ286-AJ285),2,0),2)),0)))</f>
        <v>0</v>
      </c>
      <c r="AG285" s="12">
        <f>IF(C$4=0,0,IF(SUM(AG$7:AG284)=1,0,IF(AK285=AG$6,IF(AK285=AK286,IF((AK284-AK285)&lt;=(AK287-AK286),1,0),IF(AK285=AK284,IF((AK283-AK284)&gt;(AK286-AK285),1,0),1)),0)))</f>
        <v>0</v>
      </c>
      <c r="AH285" s="12">
        <f>IF(C$4=0,0,IF(SUM(AH$7:AH284)=2,0,IF(AL285=AH$6,IF(AL285=AL286,IF((AL284-AL285)&lt;=(AL287-AL286),2,0),IF(AL285=AL284,IF((AL283-AL284)&gt;(AL286-AL285),2,0),2)),0)))</f>
        <v>0</v>
      </c>
      <c r="AI285" s="12">
        <f>IF(S$4=0,0,IF(SUM(AI$7:AI284)=2,0,IF(AM285=AI$6,IF(AM285=AM286,IF((AM284-AM285)&lt;=(AM287-AM286),2,0),IF(AM285=AM284,IF((AM283-AM284)&gt;(AM286-AM285),2,0),2)),0)))</f>
        <v>0</v>
      </c>
      <c r="AJ285" s="12">
        <f t="shared" si="97"/>
        <v>1</v>
      </c>
      <c r="AK285" s="12">
        <f t="shared" si="101"/>
        <v>1</v>
      </c>
      <c r="AL285" s="12">
        <f t="shared" si="102"/>
        <v>1</v>
      </c>
      <c r="AM285" s="12">
        <f t="shared" si="103"/>
        <v>1</v>
      </c>
    </row>
    <row r="286" spans="3:39" ht="12" customHeight="1" x14ac:dyDescent="0.15">
      <c r="C286" s="14">
        <f t="shared" si="98"/>
        <v>22</v>
      </c>
      <c r="F286" s="150">
        <f>VLOOKUP(C286,Blad1!$A:$H,8,0)</f>
        <v>110</v>
      </c>
      <c r="G286" s="67" t="str">
        <f t="shared" si="88"/>
        <v/>
      </c>
      <c r="K286" s="1">
        <f>IF(C$4=0,0,(SUM(D$8:D286)/C$4))</f>
        <v>0</v>
      </c>
      <c r="N286" s="1" t="str">
        <f t="shared" si="89"/>
        <v xml:space="preserve"> </v>
      </c>
      <c r="S286" s="12">
        <f t="shared" si="99"/>
        <v>22</v>
      </c>
      <c r="T286" s="18">
        <f t="shared" si="91"/>
        <v>0</v>
      </c>
      <c r="U286" s="12">
        <f>IF(C$4=0,0,IF(SUM(U$7:U285)=2,0,IF(Y286=U$6,IF(Y286=Y287,IF((Y285-Y286)&lt;=(Y288-Y287),2,0),IF(Y286=Y285,IF((Y284-Y285)&gt;(Y287-Y286),2,0),2)),0)))</f>
        <v>0</v>
      </c>
      <c r="V286" s="12">
        <f>IF(C$4=0,0,IF(SUM(V$7:V285)=1,0,IF(Z286=V$6,IF(Z286=Z287,IF((Z285-Z286)&lt;=(Z288-Z287),1,0),IF(Z286=Z285,IF((Z284-Z285)&gt;(Z287-Z286),1,0),1)),0)))</f>
        <v>0</v>
      </c>
      <c r="W286" s="12">
        <f>IF(C$4=0,0,IF(SUM(W$7:W285)=2,0,IF(AA286=W$6,IF(AA286=AA287,IF((AA285-AA286)&lt;=(AA288-AA287),2,0),IF(AA286=AA285,IF((AA284-AA285)&gt;(AA287-AA286),2,0),2)),0)))</f>
        <v>0</v>
      </c>
      <c r="X286" s="12">
        <f>IF(C$4=0,0,IF(SUM(X$7:X285)=2,0,IF(AB286=X$6,IF(AB286=AB287,IF((AB285-AB286)&lt;=(AB288-AB287),2,0),IF(AB286=AB285,IF((AB284-AB285)&gt;(AB287-AB286),2,0),2)),0)))</f>
        <v>0</v>
      </c>
      <c r="Y286" s="12">
        <f t="shared" si="92"/>
        <v>1</v>
      </c>
      <c r="Z286" s="12">
        <f t="shared" si="93"/>
        <v>1</v>
      </c>
      <c r="AA286" s="12">
        <f t="shared" si="94"/>
        <v>1</v>
      </c>
      <c r="AB286" s="12">
        <f t="shared" si="95"/>
        <v>1</v>
      </c>
      <c r="AD286" s="12">
        <f t="shared" si="100"/>
        <v>22</v>
      </c>
      <c r="AE286" s="18">
        <f t="shared" si="96"/>
        <v>0</v>
      </c>
      <c r="AF286" s="12">
        <f>IF(S$4=0,0,IF(SUM(AF$7:AF285)=2,0,IF(AJ286=AF$6,IF(AJ286=AJ287,IF((AJ285-AJ286)&lt;=(AJ288-AJ287),2,0),IF(AJ286=AJ285,IF((AJ284-AJ285)&gt;(AJ287-AJ286),2,0),2)),0)))</f>
        <v>0</v>
      </c>
      <c r="AG286" s="12">
        <f>IF(C$4=0,0,IF(SUM(AG$7:AG285)=1,0,IF(AK286=AG$6,IF(AK286=AK287,IF((AK285-AK286)&lt;=(AK288-AK287),1,0),IF(AK286=AK285,IF((AK284-AK285)&gt;(AK287-AK286),1,0),1)),0)))</f>
        <v>0</v>
      </c>
      <c r="AH286" s="12">
        <f>IF(C$4=0,0,IF(SUM(AH$7:AH285)=2,0,IF(AL286=AH$6,IF(AL286=AL287,IF((AL285-AL286)&lt;=(AL288-AL287),2,0),IF(AL286=AL285,IF((AL284-AL285)&gt;(AL287-AL286),2,0),2)),0)))</f>
        <v>0</v>
      </c>
      <c r="AI286" s="12">
        <f>IF(S$4=0,0,IF(SUM(AI$7:AI285)=2,0,IF(AM286=AI$6,IF(AM286=AM287,IF((AM285-AM286)&lt;=(AM288-AM287),2,0),IF(AM286=AM285,IF((AM284-AM285)&gt;(AM287-AM286),2,0),2)),0)))</f>
        <v>0</v>
      </c>
      <c r="AJ286" s="12">
        <f t="shared" si="97"/>
        <v>1</v>
      </c>
      <c r="AK286" s="12">
        <f t="shared" si="101"/>
        <v>1</v>
      </c>
      <c r="AL286" s="12">
        <f t="shared" si="102"/>
        <v>1</v>
      </c>
      <c r="AM286" s="12">
        <f t="shared" si="103"/>
        <v>1</v>
      </c>
    </row>
    <row r="287" spans="3:39" ht="12" customHeight="1" x14ac:dyDescent="0.15">
      <c r="C287" s="14">
        <f t="shared" si="98"/>
        <v>21</v>
      </c>
      <c r="F287" s="150">
        <f>VLOOKUP(C287,Blad1!$A:$H,8,0)</f>
        <v>110</v>
      </c>
      <c r="G287" s="67" t="str">
        <f t="shared" si="88"/>
        <v/>
      </c>
      <c r="K287" s="1">
        <f>IF(C$4=0,0,(SUM(D$8:D287)/C$4))</f>
        <v>0</v>
      </c>
      <c r="N287" s="1" t="str">
        <f t="shared" si="89"/>
        <v xml:space="preserve"> </v>
      </c>
      <c r="S287" s="12">
        <f t="shared" si="99"/>
        <v>21</v>
      </c>
      <c r="T287" s="18">
        <f t="shared" si="91"/>
        <v>0</v>
      </c>
      <c r="U287" s="12">
        <f>IF(C$4=0,0,IF(SUM(U$7:U286)=2,0,IF(Y287=U$6,IF(Y287=Y288,IF((Y286-Y287)&lt;=(Y289-Y288),2,0),IF(Y287=Y286,IF((Y285-Y286)&gt;(Y288-Y287),2,0),2)),0)))</f>
        <v>0</v>
      </c>
      <c r="V287" s="12">
        <f>IF(C$4=0,0,IF(SUM(V$7:V286)=1,0,IF(Z287=V$6,IF(Z287=Z288,IF((Z286-Z287)&lt;=(Z289-Z288),1,0),IF(Z287=Z286,IF((Z285-Z286)&gt;(Z288-Z287),1,0),1)),0)))</f>
        <v>0</v>
      </c>
      <c r="W287" s="12">
        <f>IF(C$4=0,0,IF(SUM(W$7:W286)=2,0,IF(AA287=W$6,IF(AA287=AA288,IF((AA286-AA287)&lt;=(AA289-AA288),2,0),IF(AA287=AA286,IF((AA285-AA286)&gt;(AA288-AA287),2,0),2)),0)))</f>
        <v>0</v>
      </c>
      <c r="X287" s="12">
        <f>IF(C$4=0,0,IF(SUM(X$7:X286)=2,0,IF(AB287=X$6,IF(AB287=AB288,IF((AB286-AB287)&lt;=(AB289-AB288),2,0),IF(AB287=AB286,IF((AB285-AB286)&gt;(AB288-AB287),2,0),2)),0)))</f>
        <v>0</v>
      </c>
      <c r="Y287" s="12">
        <f t="shared" si="92"/>
        <v>1</v>
      </c>
      <c r="Z287" s="12">
        <f t="shared" si="93"/>
        <v>1</v>
      </c>
      <c r="AA287" s="12">
        <f t="shared" si="94"/>
        <v>1</v>
      </c>
      <c r="AB287" s="12">
        <f t="shared" si="95"/>
        <v>1</v>
      </c>
      <c r="AD287" s="12">
        <f t="shared" si="100"/>
        <v>21</v>
      </c>
      <c r="AE287" s="18">
        <f t="shared" si="96"/>
        <v>0</v>
      </c>
      <c r="AF287" s="12">
        <f>IF(S$4=0,0,IF(SUM(AF$7:AF286)=2,0,IF(AJ287=AF$6,IF(AJ287=AJ288,IF((AJ286-AJ287)&lt;=(AJ289-AJ288),2,0),IF(AJ287=AJ286,IF((AJ285-AJ286)&gt;(AJ288-AJ287),2,0),2)),0)))</f>
        <v>0</v>
      </c>
      <c r="AG287" s="12">
        <f>IF(C$4=0,0,IF(SUM(AG$7:AG286)=1,0,IF(AK287=AG$6,IF(AK287=AK288,IF((AK286-AK287)&lt;=(AK289-AK288),1,0),IF(AK287=AK286,IF((AK285-AK286)&gt;(AK288-AK287),1,0),1)),0)))</f>
        <v>0</v>
      </c>
      <c r="AH287" s="12">
        <f>IF(C$4=0,0,IF(SUM(AH$7:AH286)=2,0,IF(AL287=AH$6,IF(AL287=AL288,IF((AL286-AL287)&lt;=(AL289-AL288),2,0),IF(AL287=AL286,IF((AL285-AL286)&gt;(AL288-AL287),2,0),2)),0)))</f>
        <v>0</v>
      </c>
      <c r="AI287" s="12">
        <f>IF(S$4=0,0,IF(SUM(AI$7:AI286)=2,0,IF(AM287=AI$6,IF(AM287=AM288,IF((AM286-AM287)&lt;=(AM289-AM288),2,0),IF(AM287=AM286,IF((AM285-AM286)&gt;(AM288-AM287),2,0),2)),0)))</f>
        <v>0</v>
      </c>
      <c r="AJ287" s="12">
        <f t="shared" si="97"/>
        <v>1</v>
      </c>
      <c r="AK287" s="12">
        <f t="shared" si="101"/>
        <v>1</v>
      </c>
      <c r="AL287" s="12">
        <f t="shared" si="102"/>
        <v>1</v>
      </c>
      <c r="AM287" s="12">
        <f t="shared" si="103"/>
        <v>1</v>
      </c>
    </row>
    <row r="288" spans="3:39" ht="12" customHeight="1" x14ac:dyDescent="0.15">
      <c r="C288" s="14">
        <f t="shared" si="98"/>
        <v>20</v>
      </c>
      <c r="F288" s="150">
        <f>VLOOKUP(C288,Blad1!$A:$H,8,0)</f>
        <v>110</v>
      </c>
      <c r="G288" s="67" t="str">
        <f t="shared" si="88"/>
        <v/>
      </c>
      <c r="K288" s="1">
        <f>IF(C$4=0,0,(SUM(D$8:D288)/C$4))</f>
        <v>0</v>
      </c>
      <c r="N288" s="1" t="str">
        <f t="shared" si="89"/>
        <v xml:space="preserve"> </v>
      </c>
      <c r="S288" s="12">
        <f t="shared" si="99"/>
        <v>20</v>
      </c>
      <c r="T288" s="18">
        <f t="shared" si="91"/>
        <v>0</v>
      </c>
      <c r="U288" s="12">
        <f>IF(C$4=0,0,IF(SUM(U$7:U287)=2,0,IF(Y288=U$6,IF(Y288=Y289,IF((Y287-Y288)&lt;=(Y290-Y289),2,0),IF(Y288=Y287,IF((Y286-Y287)&gt;(Y289-Y288),2,0),2)),0)))</f>
        <v>0</v>
      </c>
      <c r="V288" s="12">
        <f>IF(C$4=0,0,IF(SUM(V$7:V287)=1,0,IF(Z288=V$6,IF(Z288=Z289,IF((Z287-Z288)&lt;=(Z290-Z289),1,0),IF(Z288=Z287,IF((Z286-Z287)&gt;(Z289-Z288),1,0),1)),0)))</f>
        <v>0</v>
      </c>
      <c r="W288" s="12">
        <f>IF(C$4=0,0,IF(SUM(W$7:W287)=2,0,IF(AA288=W$6,IF(AA288=AA289,IF((AA287-AA288)&lt;=(AA290-AA289),2,0),IF(AA288=AA287,IF((AA286-AA287)&gt;(AA289-AA288),2,0),2)),0)))</f>
        <v>0</v>
      </c>
      <c r="X288" s="12">
        <f>IF(C$4=0,0,IF(SUM(X$7:X287)=2,0,IF(AB288=X$6,IF(AB288=AB289,IF((AB287-AB288)&lt;=(AB290-AB289),2,0),IF(AB288=AB287,IF((AB286-AB287)&gt;(AB289-AB288),2,0),2)),0)))</f>
        <v>0</v>
      </c>
      <c r="Y288" s="12">
        <f t="shared" si="92"/>
        <v>1</v>
      </c>
      <c r="Z288" s="12">
        <f t="shared" si="93"/>
        <v>1</v>
      </c>
      <c r="AA288" s="12">
        <f t="shared" si="94"/>
        <v>1</v>
      </c>
      <c r="AB288" s="12">
        <f t="shared" si="95"/>
        <v>1</v>
      </c>
      <c r="AD288" s="12">
        <f t="shared" si="100"/>
        <v>20</v>
      </c>
      <c r="AE288" s="18">
        <f t="shared" si="96"/>
        <v>0</v>
      </c>
      <c r="AF288" s="12">
        <f>IF(S$4=0,0,IF(SUM(AF$7:AF287)=2,0,IF(AJ288=AF$6,IF(AJ288=AJ289,IF((AJ287-AJ288)&lt;=(AJ290-AJ289),2,0),IF(AJ288=AJ287,IF((AJ286-AJ287)&gt;(AJ289-AJ288),2,0),2)),0)))</f>
        <v>0</v>
      </c>
      <c r="AG288" s="12">
        <f>IF(C$4=0,0,IF(SUM(AG$7:AG287)=1,0,IF(AK288=AG$6,IF(AK288=AK289,IF((AK287-AK288)&lt;=(AK290-AK289),1,0),IF(AK288=AK287,IF((AK286-AK287)&gt;(AK289-AK288),1,0),1)),0)))</f>
        <v>0</v>
      </c>
      <c r="AH288" s="12">
        <f>IF(C$4=0,0,IF(SUM(AH$7:AH287)=2,0,IF(AL288=AH$6,IF(AL288=AL289,IF((AL287-AL288)&lt;=(AL290-AL289),2,0),IF(AL288=AL287,IF((AL286-AL287)&gt;(AL289-AL288),2,0),2)),0)))</f>
        <v>0</v>
      </c>
      <c r="AI288" s="12">
        <f>IF(S$4=0,0,IF(SUM(AI$7:AI287)=2,0,IF(AM288=AI$6,IF(AM288=AM289,IF((AM287-AM288)&lt;=(AM290-AM289),2,0),IF(AM288=AM287,IF((AM286-AM287)&gt;(AM289-AM288),2,0),2)),0)))</f>
        <v>0</v>
      </c>
      <c r="AJ288" s="12">
        <f t="shared" si="97"/>
        <v>1</v>
      </c>
      <c r="AK288" s="12">
        <f t="shared" si="101"/>
        <v>1</v>
      </c>
      <c r="AL288" s="12">
        <f t="shared" si="102"/>
        <v>1</v>
      </c>
      <c r="AM288" s="12">
        <f t="shared" si="103"/>
        <v>1</v>
      </c>
    </row>
    <row r="289" spans="3:39" ht="12" customHeight="1" x14ac:dyDescent="0.15">
      <c r="C289" s="14">
        <f t="shared" si="98"/>
        <v>19</v>
      </c>
      <c r="F289" s="150">
        <f>VLOOKUP(C289,Blad1!$A:$H,8,0)</f>
        <v>110</v>
      </c>
      <c r="G289" s="67" t="str">
        <f t="shared" si="88"/>
        <v/>
      </c>
      <c r="K289" s="1">
        <f>IF(C$4=0,0,(SUM(D$8:D289)/C$4))</f>
        <v>0</v>
      </c>
      <c r="N289" s="1" t="str">
        <f t="shared" si="89"/>
        <v xml:space="preserve"> </v>
      </c>
      <c r="S289" s="12">
        <f t="shared" si="99"/>
        <v>19</v>
      </c>
      <c r="T289" s="18">
        <f t="shared" si="91"/>
        <v>0</v>
      </c>
      <c r="U289" s="12">
        <f>IF(C$4=0,0,IF(SUM(U$7:U288)=2,0,IF(Y289=U$6,IF(Y289=Y290,IF((Y288-Y289)&lt;=(Y291-Y290),2,0),IF(Y289=Y288,IF((Y287-Y288)&gt;(Y290-Y289),2,0),2)),0)))</f>
        <v>0</v>
      </c>
      <c r="V289" s="12">
        <f>IF(C$4=0,0,IF(SUM(V$7:V288)=1,0,IF(Z289=V$6,IF(Z289=Z290,IF((Z288-Z289)&lt;=(Z291-Z290),1,0),IF(Z289=Z288,IF((Z287-Z288)&gt;(Z290-Z289),1,0),1)),0)))</f>
        <v>0</v>
      </c>
      <c r="W289" s="12">
        <f>IF(C$4=0,0,IF(SUM(W$7:W288)=2,0,IF(AA289=W$6,IF(AA289=AA290,IF((AA288-AA289)&lt;=(AA291-AA290),2,0),IF(AA289=AA288,IF((AA287-AA288)&gt;(AA290-AA289),2,0),2)),0)))</f>
        <v>0</v>
      </c>
      <c r="X289" s="12">
        <f>IF(C$4=0,0,IF(SUM(X$7:X288)=2,0,IF(AB289=X$6,IF(AB289=AB290,IF((AB288-AB289)&lt;=(AB291-AB290),2,0),IF(AB289=AB288,IF((AB287-AB288)&gt;(AB290-AB289),2,0),2)),0)))</f>
        <v>0</v>
      </c>
      <c r="Y289" s="12">
        <f t="shared" si="92"/>
        <v>1</v>
      </c>
      <c r="Z289" s="12">
        <f t="shared" si="93"/>
        <v>1</v>
      </c>
      <c r="AA289" s="12">
        <f t="shared" si="94"/>
        <v>1</v>
      </c>
      <c r="AB289" s="12">
        <f t="shared" si="95"/>
        <v>1</v>
      </c>
      <c r="AD289" s="12">
        <f t="shared" si="100"/>
        <v>19</v>
      </c>
      <c r="AE289" s="18">
        <f t="shared" si="96"/>
        <v>0</v>
      </c>
      <c r="AF289" s="12">
        <f>IF(S$4=0,0,IF(SUM(AF$7:AF288)=2,0,IF(AJ289=AF$6,IF(AJ289=AJ290,IF((AJ288-AJ289)&lt;=(AJ291-AJ290),2,0),IF(AJ289=AJ288,IF((AJ287-AJ288)&gt;(AJ290-AJ289),2,0),2)),0)))</f>
        <v>0</v>
      </c>
      <c r="AG289" s="12">
        <f>IF(C$4=0,0,IF(SUM(AG$7:AG288)=1,0,IF(AK289=AG$6,IF(AK289=AK290,IF((AK288-AK289)&lt;=(AK291-AK290),1,0),IF(AK289=AK288,IF((AK287-AK288)&gt;(AK290-AK289),1,0),1)),0)))</f>
        <v>0</v>
      </c>
      <c r="AH289" s="12">
        <f>IF(C$4=0,0,IF(SUM(AH$7:AH288)=2,0,IF(AL289=AH$6,IF(AL289=AL290,IF((AL288-AL289)&lt;=(AL291-AL290),2,0),IF(AL289=AL288,IF((AL287-AL288)&gt;(AL290-AL289),2,0),2)),0)))</f>
        <v>0</v>
      </c>
      <c r="AI289" s="12">
        <f>IF(S$4=0,0,IF(SUM(AI$7:AI288)=2,0,IF(AM289=AI$6,IF(AM289=AM290,IF((AM288-AM289)&lt;=(AM291-AM290),2,0),IF(AM289=AM288,IF((AM287-AM288)&gt;(AM290-AM289),2,0),2)),0)))</f>
        <v>0</v>
      </c>
      <c r="AJ289" s="12">
        <f t="shared" si="97"/>
        <v>1</v>
      </c>
      <c r="AK289" s="12">
        <f t="shared" si="101"/>
        <v>1</v>
      </c>
      <c r="AL289" s="12">
        <f t="shared" si="102"/>
        <v>1</v>
      </c>
      <c r="AM289" s="12">
        <f t="shared" si="103"/>
        <v>1</v>
      </c>
    </row>
    <row r="290" spans="3:39" ht="12" customHeight="1" x14ac:dyDescent="0.15">
      <c r="C290" s="14">
        <f t="shared" si="98"/>
        <v>18</v>
      </c>
      <c r="F290" s="150">
        <f>VLOOKUP(C290,Blad1!$A:$H,8,0)</f>
        <v>110</v>
      </c>
      <c r="G290" s="67" t="str">
        <f t="shared" si="88"/>
        <v/>
      </c>
      <c r="K290" s="1">
        <f>IF(C$4=0,0,(SUM(D$8:D290)/C$4))</f>
        <v>0</v>
      </c>
      <c r="N290" s="1" t="str">
        <f t="shared" si="89"/>
        <v xml:space="preserve"> </v>
      </c>
      <c r="S290" s="12">
        <f t="shared" si="99"/>
        <v>18</v>
      </c>
      <c r="T290" s="18">
        <f t="shared" si="91"/>
        <v>0</v>
      </c>
      <c r="U290" s="12">
        <f>IF(C$4=0,0,IF(SUM(U$7:U289)=2,0,IF(Y290=U$6,IF(Y290=Y291,IF((Y289-Y290)&lt;=(Y292-Y291),2,0),IF(Y290=Y289,IF((Y288-Y289)&gt;(Y291-Y290),2,0),2)),0)))</f>
        <v>0</v>
      </c>
      <c r="V290" s="12">
        <f>IF(C$4=0,0,IF(SUM(V$7:V289)=1,0,IF(Z290=V$6,IF(Z290=Z291,IF((Z289-Z290)&lt;=(Z292-Z291),1,0),IF(Z290=Z289,IF((Z288-Z289)&gt;(Z291-Z290),1,0),1)),0)))</f>
        <v>0</v>
      </c>
      <c r="W290" s="12">
        <f>IF(C$4=0,0,IF(SUM(W$7:W289)=2,0,IF(AA290=W$6,IF(AA290=AA291,IF((AA289-AA290)&lt;=(AA292-AA291),2,0),IF(AA290=AA289,IF((AA288-AA289)&gt;(AA291-AA290),2,0),2)),0)))</f>
        <v>0</v>
      </c>
      <c r="X290" s="12">
        <f>IF(C$4=0,0,IF(SUM(X$7:X289)=2,0,IF(AB290=X$6,IF(AB290=AB291,IF((AB289-AB290)&lt;=(AB292-AB291),2,0),IF(AB290=AB289,IF((AB288-AB289)&gt;(AB291-AB290),2,0),2)),0)))</f>
        <v>0</v>
      </c>
      <c r="Y290" s="12">
        <f t="shared" si="92"/>
        <v>1</v>
      </c>
      <c r="Z290" s="12">
        <f t="shared" si="93"/>
        <v>1</v>
      </c>
      <c r="AA290" s="12">
        <f t="shared" si="94"/>
        <v>1</v>
      </c>
      <c r="AB290" s="12">
        <f t="shared" si="95"/>
        <v>1</v>
      </c>
      <c r="AD290" s="12">
        <f t="shared" si="100"/>
        <v>18</v>
      </c>
      <c r="AE290" s="18">
        <f t="shared" si="96"/>
        <v>0</v>
      </c>
      <c r="AF290" s="12">
        <f>IF(S$4=0,0,IF(SUM(AF$7:AF289)=2,0,IF(AJ290=AF$6,IF(AJ290=AJ291,IF((AJ289-AJ290)&lt;=(AJ292-AJ291),2,0),IF(AJ290=AJ289,IF((AJ288-AJ289)&gt;(AJ291-AJ290),2,0),2)),0)))</f>
        <v>0</v>
      </c>
      <c r="AG290" s="12">
        <f>IF(C$4=0,0,IF(SUM(AG$7:AG289)=1,0,IF(AK290=AG$6,IF(AK290=AK291,IF((AK289-AK290)&lt;=(AK292-AK291),1,0),IF(AK290=AK289,IF((AK288-AK289)&gt;(AK291-AK290),1,0),1)),0)))</f>
        <v>0</v>
      </c>
      <c r="AH290" s="12">
        <f>IF(C$4=0,0,IF(SUM(AH$7:AH289)=2,0,IF(AL290=AH$6,IF(AL290=AL291,IF((AL289-AL290)&lt;=(AL292-AL291),2,0),IF(AL290=AL289,IF((AL288-AL289)&gt;(AL291-AL290),2,0),2)),0)))</f>
        <v>0</v>
      </c>
      <c r="AI290" s="12">
        <f>IF(S$4=0,0,IF(SUM(AI$7:AI289)=2,0,IF(AM290=AI$6,IF(AM290=AM291,IF((AM289-AM290)&lt;=(AM292-AM291),2,0),IF(AM290=AM289,IF((AM288-AM289)&gt;(AM291-AM290),2,0),2)),0)))</f>
        <v>0</v>
      </c>
      <c r="AJ290" s="12">
        <f t="shared" si="97"/>
        <v>1</v>
      </c>
      <c r="AK290" s="12">
        <f t="shared" si="101"/>
        <v>1</v>
      </c>
      <c r="AL290" s="12">
        <f t="shared" si="102"/>
        <v>1</v>
      </c>
      <c r="AM290" s="12">
        <f t="shared" si="103"/>
        <v>1</v>
      </c>
    </row>
    <row r="291" spans="3:39" ht="12" customHeight="1" x14ac:dyDescent="0.15">
      <c r="C291" s="14">
        <f t="shared" si="98"/>
        <v>17</v>
      </c>
      <c r="F291" s="150">
        <f>VLOOKUP(C291,Blad1!$A:$H,8,0)</f>
        <v>110</v>
      </c>
      <c r="G291" s="67" t="str">
        <f t="shared" si="88"/>
        <v/>
      </c>
      <c r="K291" s="1">
        <f>IF(C$4=0,0,(SUM(D$8:D291)/C$4))</f>
        <v>0</v>
      </c>
      <c r="N291" s="1" t="str">
        <f t="shared" si="89"/>
        <v xml:space="preserve"> </v>
      </c>
      <c r="S291" s="12">
        <f t="shared" si="99"/>
        <v>17</v>
      </c>
      <c r="T291" s="18">
        <f t="shared" si="91"/>
        <v>0</v>
      </c>
      <c r="U291" s="12">
        <f>IF(C$4=0,0,IF(SUM(U$7:U290)=2,0,IF(Y291=U$6,IF(Y291=Y292,IF((Y290-Y291)&lt;=(Y293-Y292),2,0),IF(Y291=Y290,IF((Y289-Y290)&gt;(Y292-Y291),2,0),2)),0)))</f>
        <v>0</v>
      </c>
      <c r="V291" s="12">
        <f>IF(C$4=0,0,IF(SUM(V$7:V290)=1,0,IF(Z291=V$6,IF(Z291=Z292,IF((Z290-Z291)&lt;=(Z293-Z292),1,0),IF(Z291=Z290,IF((Z289-Z290)&gt;(Z292-Z291),1,0),1)),0)))</f>
        <v>0</v>
      </c>
      <c r="W291" s="12">
        <f>IF(C$4=0,0,IF(SUM(W$7:W290)=2,0,IF(AA291=W$6,IF(AA291=AA292,IF((AA290-AA291)&lt;=(AA293-AA292),2,0),IF(AA291=AA290,IF((AA289-AA290)&gt;(AA292-AA291),2,0),2)),0)))</f>
        <v>0</v>
      </c>
      <c r="X291" s="12">
        <f>IF(C$4=0,0,IF(SUM(X$7:X290)=2,0,IF(AB291=X$6,IF(AB291=AB292,IF((AB290-AB291)&lt;=(AB293-AB292),2,0),IF(AB291=AB290,IF((AB289-AB290)&gt;(AB292-AB291),2,0),2)),0)))</f>
        <v>0</v>
      </c>
      <c r="Y291" s="12">
        <f t="shared" si="92"/>
        <v>1</v>
      </c>
      <c r="Z291" s="12">
        <f t="shared" si="93"/>
        <v>1</v>
      </c>
      <c r="AA291" s="12">
        <f t="shared" si="94"/>
        <v>1</v>
      </c>
      <c r="AB291" s="12">
        <f t="shared" si="95"/>
        <v>1</v>
      </c>
      <c r="AD291" s="12">
        <f t="shared" si="100"/>
        <v>17</v>
      </c>
      <c r="AE291" s="18">
        <f t="shared" si="96"/>
        <v>0</v>
      </c>
      <c r="AF291" s="12">
        <f>IF(S$4=0,0,IF(SUM(AF$7:AF290)=2,0,IF(AJ291=AF$6,IF(AJ291=AJ292,IF((AJ290-AJ291)&lt;=(AJ293-AJ292),2,0),IF(AJ291=AJ290,IF((AJ289-AJ290)&gt;(AJ292-AJ291),2,0),2)),0)))</f>
        <v>0</v>
      </c>
      <c r="AG291" s="12">
        <f>IF(C$4=0,0,IF(SUM(AG$7:AG290)=1,0,IF(AK291=AG$6,IF(AK291=AK292,IF((AK290-AK291)&lt;=(AK293-AK292),1,0),IF(AK291=AK290,IF((AK289-AK290)&gt;(AK292-AK291),1,0),1)),0)))</f>
        <v>0</v>
      </c>
      <c r="AH291" s="12">
        <f>IF(C$4=0,0,IF(SUM(AH$7:AH290)=2,0,IF(AL291=AH$6,IF(AL291=AL292,IF((AL290-AL291)&lt;=(AL293-AL292),2,0),IF(AL291=AL290,IF((AL289-AL290)&gt;(AL292-AL291),2,0),2)),0)))</f>
        <v>0</v>
      </c>
      <c r="AI291" s="12">
        <f>IF(S$4=0,0,IF(SUM(AI$7:AI290)=2,0,IF(AM291=AI$6,IF(AM291=AM292,IF((AM290-AM291)&lt;=(AM293-AM292),2,0),IF(AM291=AM290,IF((AM289-AM290)&gt;(AM292-AM291),2,0),2)),0)))</f>
        <v>0</v>
      </c>
      <c r="AJ291" s="12">
        <f t="shared" si="97"/>
        <v>1</v>
      </c>
      <c r="AK291" s="12">
        <f t="shared" si="101"/>
        <v>1</v>
      </c>
      <c r="AL291" s="12">
        <f t="shared" si="102"/>
        <v>1</v>
      </c>
      <c r="AM291" s="12">
        <f t="shared" si="103"/>
        <v>1</v>
      </c>
    </row>
    <row r="292" spans="3:39" ht="12" customHeight="1" x14ac:dyDescent="0.15">
      <c r="C292" s="14">
        <f t="shared" si="98"/>
        <v>16</v>
      </c>
      <c r="F292" s="150">
        <f>VLOOKUP(C292,Blad1!$A:$H,8,0)</f>
        <v>110</v>
      </c>
      <c r="G292" s="67" t="str">
        <f t="shared" si="88"/>
        <v/>
      </c>
      <c r="K292" s="1">
        <f>IF(C$4=0,0,(SUM(D$8:D292)/C$4))</f>
        <v>0</v>
      </c>
      <c r="N292" s="1" t="str">
        <f t="shared" si="89"/>
        <v xml:space="preserve"> </v>
      </c>
      <c r="S292" s="12">
        <f t="shared" si="99"/>
        <v>16</v>
      </c>
      <c r="T292" s="18">
        <f t="shared" si="91"/>
        <v>0</v>
      </c>
      <c r="U292" s="12">
        <f>IF(C$4=0,0,IF(SUM(U$7:U291)=2,0,IF(Y292=U$6,IF(Y292=Y293,IF((Y291-Y292)&lt;=(Y294-Y293),2,0),IF(Y292=Y291,IF((Y290-Y291)&gt;(Y293-Y292),2,0),2)),0)))</f>
        <v>0</v>
      </c>
      <c r="V292" s="12">
        <f>IF(C$4=0,0,IF(SUM(V$7:V291)=1,0,IF(Z292=V$6,IF(Z292=Z293,IF((Z291-Z292)&lt;=(Z294-Z293),1,0),IF(Z292=Z291,IF((Z290-Z291)&gt;(Z293-Z292),1,0),1)),0)))</f>
        <v>0</v>
      </c>
      <c r="W292" s="12">
        <f>IF(C$4=0,0,IF(SUM(W$7:W291)=2,0,IF(AA292=W$6,IF(AA292=AA293,IF((AA291-AA292)&lt;=(AA294-AA293),2,0),IF(AA292=AA291,IF((AA290-AA291)&gt;(AA293-AA292),2,0),2)),0)))</f>
        <v>0</v>
      </c>
      <c r="X292" s="12">
        <f>IF(C$4=0,0,IF(SUM(X$7:X291)=2,0,IF(AB292=X$6,IF(AB292=AB293,IF((AB291-AB292)&lt;=(AB294-AB293),2,0),IF(AB292=AB291,IF((AB290-AB291)&gt;(AB293-AB292),2,0),2)),0)))</f>
        <v>0</v>
      </c>
      <c r="Y292" s="12">
        <f t="shared" si="92"/>
        <v>1</v>
      </c>
      <c r="Z292" s="12">
        <f t="shared" si="93"/>
        <v>1</v>
      </c>
      <c r="AA292" s="12">
        <f t="shared" si="94"/>
        <v>1</v>
      </c>
      <c r="AB292" s="12">
        <f t="shared" si="95"/>
        <v>1</v>
      </c>
      <c r="AD292" s="12">
        <f t="shared" si="100"/>
        <v>16</v>
      </c>
      <c r="AE292" s="18">
        <f t="shared" si="96"/>
        <v>0</v>
      </c>
      <c r="AF292" s="12">
        <f>IF(S$4=0,0,IF(SUM(AF$7:AF291)=2,0,IF(AJ292=AF$6,IF(AJ292=AJ293,IF((AJ291-AJ292)&lt;=(AJ294-AJ293),2,0),IF(AJ292=AJ291,IF((AJ290-AJ291)&gt;(AJ293-AJ292),2,0),2)),0)))</f>
        <v>0</v>
      </c>
      <c r="AG292" s="12">
        <f>IF(C$4=0,0,IF(SUM(AG$7:AG291)=1,0,IF(AK292=AG$6,IF(AK292=AK293,IF((AK291-AK292)&lt;=(AK294-AK293),1,0),IF(AK292=AK291,IF((AK290-AK291)&gt;(AK293-AK292),1,0),1)),0)))</f>
        <v>0</v>
      </c>
      <c r="AH292" s="12">
        <f>IF(C$4=0,0,IF(SUM(AH$7:AH291)=2,0,IF(AL292=AH$6,IF(AL292=AL293,IF((AL291-AL292)&lt;=(AL294-AL293),2,0),IF(AL292=AL291,IF((AL290-AL291)&gt;(AL293-AL292),2,0),2)),0)))</f>
        <v>0</v>
      </c>
      <c r="AI292" s="12">
        <f>IF(S$4=0,0,IF(SUM(AI$7:AI291)=2,0,IF(AM292=AI$6,IF(AM292=AM293,IF((AM291-AM292)&lt;=(AM294-AM293),2,0),IF(AM292=AM291,IF((AM290-AM291)&gt;(AM293-AM292),2,0),2)),0)))</f>
        <v>0</v>
      </c>
      <c r="AJ292" s="12">
        <f t="shared" si="97"/>
        <v>1</v>
      </c>
      <c r="AK292" s="12">
        <f t="shared" si="101"/>
        <v>1</v>
      </c>
      <c r="AL292" s="12">
        <f t="shared" si="102"/>
        <v>1</v>
      </c>
      <c r="AM292" s="12">
        <f t="shared" si="103"/>
        <v>1</v>
      </c>
    </row>
    <row r="293" spans="3:39" ht="12" customHeight="1" x14ac:dyDescent="0.15">
      <c r="C293" s="14">
        <f t="shared" si="98"/>
        <v>15</v>
      </c>
      <c r="F293" s="150">
        <f>VLOOKUP(C293,Blad1!$A:$H,8,0)</f>
        <v>110</v>
      </c>
      <c r="G293" s="67" t="str">
        <f t="shared" si="88"/>
        <v/>
      </c>
      <c r="K293" s="1">
        <f>IF(C$4=0,0,(SUM(D$8:D293)/C$4))</f>
        <v>0</v>
      </c>
      <c r="N293" s="1" t="str">
        <f t="shared" si="89"/>
        <v xml:space="preserve"> </v>
      </c>
      <c r="S293" s="12">
        <f t="shared" si="99"/>
        <v>15</v>
      </c>
      <c r="T293" s="18">
        <f t="shared" si="91"/>
        <v>0</v>
      </c>
      <c r="U293" s="12">
        <f>IF(C$4=0,0,IF(SUM(U$7:U292)=2,0,IF(Y293=U$6,IF(Y293=Y294,IF((Y292-Y293)&lt;=(Y295-Y294),2,0),IF(Y293=Y292,IF((Y291-Y292)&gt;(Y294-Y293),2,0),2)),0)))</f>
        <v>0</v>
      </c>
      <c r="V293" s="12">
        <f>IF(C$4=0,0,IF(SUM(V$7:V292)=1,0,IF(Z293=V$6,IF(Z293=Z294,IF((Z292-Z293)&lt;=(Z295-Z294),1,0),IF(Z293=Z292,IF((Z291-Z292)&gt;(Z294-Z293),1,0),1)),0)))</f>
        <v>0</v>
      </c>
      <c r="W293" s="12">
        <f>IF(C$4=0,0,IF(SUM(W$7:W292)=2,0,IF(AA293=W$6,IF(AA293=AA294,IF((AA292-AA293)&lt;=(AA295-AA294),2,0),IF(AA293=AA292,IF((AA291-AA292)&gt;(AA294-AA293),2,0),2)),0)))</f>
        <v>0</v>
      </c>
      <c r="X293" s="12">
        <f>IF(C$4=0,0,IF(SUM(X$7:X292)=2,0,IF(AB293=X$6,IF(AB293=AB294,IF((AB292-AB293)&lt;=(AB295-AB294),2,0),IF(AB293=AB292,IF((AB291-AB292)&gt;(AB294-AB293),2,0),2)),0)))</f>
        <v>0</v>
      </c>
      <c r="Y293" s="12">
        <f t="shared" si="92"/>
        <v>1</v>
      </c>
      <c r="Z293" s="12">
        <f t="shared" si="93"/>
        <v>1</v>
      </c>
      <c r="AA293" s="12">
        <f t="shared" si="94"/>
        <v>1</v>
      </c>
      <c r="AB293" s="12">
        <f t="shared" si="95"/>
        <v>1</v>
      </c>
      <c r="AD293" s="12">
        <f t="shared" si="100"/>
        <v>15</v>
      </c>
      <c r="AE293" s="18">
        <f t="shared" si="96"/>
        <v>0</v>
      </c>
      <c r="AF293" s="12">
        <f>IF(S$4=0,0,IF(SUM(AF$7:AF292)=2,0,IF(AJ293=AF$6,IF(AJ293=AJ294,IF((AJ292-AJ293)&lt;=(AJ295-AJ294),2,0),IF(AJ293=AJ292,IF((AJ291-AJ292)&gt;(AJ294-AJ293),2,0),2)),0)))</f>
        <v>0</v>
      </c>
      <c r="AG293" s="12">
        <f>IF(C$4=0,0,IF(SUM(AG$7:AG292)=1,0,IF(AK293=AG$6,IF(AK293=AK294,IF((AK292-AK293)&lt;=(AK295-AK294),1,0),IF(AK293=AK292,IF((AK291-AK292)&gt;(AK294-AK293),1,0),1)),0)))</f>
        <v>0</v>
      </c>
      <c r="AH293" s="12">
        <f>IF(C$4=0,0,IF(SUM(AH$7:AH292)=2,0,IF(AL293=AH$6,IF(AL293=AL294,IF((AL292-AL293)&lt;=(AL295-AL294),2,0),IF(AL293=AL292,IF((AL291-AL292)&gt;(AL294-AL293),2,0),2)),0)))</f>
        <v>0</v>
      </c>
      <c r="AI293" s="12">
        <f>IF(S$4=0,0,IF(SUM(AI$7:AI292)=2,0,IF(AM293=AI$6,IF(AM293=AM294,IF((AM292-AM293)&lt;=(AM295-AM294),2,0),IF(AM293=AM292,IF((AM291-AM292)&gt;(AM294-AM293),2,0),2)),0)))</f>
        <v>0</v>
      </c>
      <c r="AJ293" s="12">
        <f t="shared" si="97"/>
        <v>1</v>
      </c>
      <c r="AK293" s="12">
        <f t="shared" si="101"/>
        <v>1</v>
      </c>
      <c r="AL293" s="12">
        <f t="shared" si="102"/>
        <v>1</v>
      </c>
      <c r="AM293" s="12">
        <f t="shared" si="103"/>
        <v>1</v>
      </c>
    </row>
    <row r="294" spans="3:39" ht="12" customHeight="1" x14ac:dyDescent="0.15">
      <c r="C294" s="14">
        <f t="shared" si="98"/>
        <v>14</v>
      </c>
      <c r="F294" s="150">
        <f>VLOOKUP(C294,Blad1!$A:$H,8,0)</f>
        <v>110</v>
      </c>
      <c r="G294" s="67" t="str">
        <f t="shared" si="88"/>
        <v/>
      </c>
      <c r="K294" s="1">
        <f>IF(C$4=0,0,(SUM(D$8:D294)/C$4))</f>
        <v>0</v>
      </c>
      <c r="N294" s="1" t="str">
        <f t="shared" si="89"/>
        <v xml:space="preserve"> </v>
      </c>
      <c r="S294" s="12">
        <f t="shared" si="99"/>
        <v>14</v>
      </c>
      <c r="T294" s="18">
        <f t="shared" si="91"/>
        <v>0</v>
      </c>
      <c r="U294" s="12">
        <f>IF(C$4=0,0,IF(SUM(U$7:U293)=2,0,IF(Y294=U$6,IF(Y294=Y295,IF((Y293-Y294)&lt;=(Y296-Y295),2,0),IF(Y294=Y293,IF((Y292-Y293)&gt;(Y295-Y294),2,0),2)),0)))</f>
        <v>0</v>
      </c>
      <c r="V294" s="12">
        <f>IF(C$4=0,0,IF(SUM(V$7:V293)=1,0,IF(Z294=V$6,IF(Z294=Z295,IF((Z293-Z294)&lt;=(Z296-Z295),1,0),IF(Z294=Z293,IF((Z292-Z293)&gt;(Z295-Z294),1,0),1)),0)))</f>
        <v>0</v>
      </c>
      <c r="W294" s="12">
        <f>IF(C$4=0,0,IF(SUM(W$7:W293)=2,0,IF(AA294=W$6,IF(AA294=AA295,IF((AA293-AA294)&lt;=(AA296-AA295),2,0),IF(AA294=AA293,IF((AA292-AA293)&gt;(AA295-AA294),2,0),2)),0)))</f>
        <v>0</v>
      </c>
      <c r="X294" s="12">
        <f>IF(C$4=0,0,IF(SUM(X$7:X293)=2,0,IF(AB294=X$6,IF(AB294=AB295,IF((AB293-AB294)&lt;=(AB296-AB295),2,0),IF(AB294=AB293,IF((AB292-AB293)&gt;(AB295-AB294),2,0),2)),0)))</f>
        <v>0</v>
      </c>
      <c r="Y294" s="12">
        <f t="shared" si="92"/>
        <v>1</v>
      </c>
      <c r="Z294" s="12">
        <f t="shared" si="93"/>
        <v>1</v>
      </c>
      <c r="AA294" s="12">
        <f t="shared" si="94"/>
        <v>1</v>
      </c>
      <c r="AB294" s="12">
        <f t="shared" si="95"/>
        <v>1</v>
      </c>
      <c r="AD294" s="12">
        <f t="shared" si="100"/>
        <v>14</v>
      </c>
      <c r="AE294" s="18">
        <f t="shared" si="96"/>
        <v>0</v>
      </c>
      <c r="AF294" s="12">
        <f>IF(S$4=0,0,IF(SUM(AF$7:AF293)=2,0,IF(AJ294=AF$6,IF(AJ294=AJ295,IF((AJ293-AJ294)&lt;=(AJ296-AJ295),2,0),IF(AJ294=AJ293,IF((AJ292-AJ293)&gt;(AJ295-AJ294),2,0),2)),0)))</f>
        <v>0</v>
      </c>
      <c r="AG294" s="12">
        <f>IF(C$4=0,0,IF(SUM(AG$7:AG293)=1,0,IF(AK294=AG$6,IF(AK294=AK295,IF((AK293-AK294)&lt;=(AK296-AK295),1,0),IF(AK294=AK293,IF((AK292-AK293)&gt;(AK295-AK294),1,0),1)),0)))</f>
        <v>0</v>
      </c>
      <c r="AH294" s="12">
        <f>IF(C$4=0,0,IF(SUM(AH$7:AH293)=2,0,IF(AL294=AH$6,IF(AL294=AL295,IF((AL293-AL294)&lt;=(AL296-AL295),2,0),IF(AL294=AL293,IF((AL292-AL293)&gt;(AL295-AL294),2,0),2)),0)))</f>
        <v>0</v>
      </c>
      <c r="AI294" s="12">
        <f>IF(S$4=0,0,IF(SUM(AI$7:AI293)=2,0,IF(AM294=AI$6,IF(AM294=AM295,IF((AM293-AM294)&lt;=(AM296-AM295),2,0),IF(AM294=AM293,IF((AM292-AM293)&gt;(AM295-AM294),2,0),2)),0)))</f>
        <v>0</v>
      </c>
      <c r="AJ294" s="12">
        <f t="shared" si="97"/>
        <v>1</v>
      </c>
      <c r="AK294" s="12">
        <f t="shared" si="101"/>
        <v>1</v>
      </c>
      <c r="AL294" s="12">
        <f t="shared" si="102"/>
        <v>1</v>
      </c>
      <c r="AM294" s="12">
        <f t="shared" si="103"/>
        <v>1</v>
      </c>
    </row>
    <row r="295" spans="3:39" ht="12" customHeight="1" x14ac:dyDescent="0.15">
      <c r="C295" s="14">
        <f t="shared" si="98"/>
        <v>13</v>
      </c>
      <c r="F295" s="150">
        <f>VLOOKUP(C295,Blad1!$A:$H,8,0)</f>
        <v>110</v>
      </c>
      <c r="G295" s="67" t="str">
        <f t="shared" si="88"/>
        <v/>
      </c>
      <c r="K295" s="1">
        <f>IF(C$4=0,0,(SUM(D$8:D295)/C$4))</f>
        <v>0</v>
      </c>
      <c r="N295" s="1" t="str">
        <f t="shared" si="89"/>
        <v xml:space="preserve"> </v>
      </c>
      <c r="S295" s="12">
        <f t="shared" si="99"/>
        <v>13</v>
      </c>
      <c r="T295" s="18">
        <f t="shared" si="91"/>
        <v>0</v>
      </c>
      <c r="U295" s="12">
        <f>IF(C$4=0,0,IF(SUM(U$7:U294)=2,0,IF(Y295=U$6,IF(Y295=Y296,IF((Y294-Y295)&lt;=(Y297-Y296),2,0),IF(Y295=Y294,IF((Y293-Y294)&gt;(Y296-Y295),2,0),2)),0)))</f>
        <v>0</v>
      </c>
      <c r="V295" s="12">
        <f>IF(C$4=0,0,IF(SUM(V$7:V294)=1,0,IF(Z295=V$6,IF(Z295=Z296,IF((Z294-Z295)&lt;=(Z297-Z296),1,0),IF(Z295=Z294,IF((Z293-Z294)&gt;(Z296-Z295),1,0),1)),0)))</f>
        <v>0</v>
      </c>
      <c r="W295" s="12">
        <f>IF(C$4=0,0,IF(SUM(W$7:W294)=2,0,IF(AA295=W$6,IF(AA295=AA296,IF((AA294-AA295)&lt;=(AA297-AA296),2,0),IF(AA295=AA294,IF((AA293-AA294)&gt;(AA296-AA295),2,0),2)),0)))</f>
        <v>0</v>
      </c>
      <c r="X295" s="12">
        <f>IF(C$4=0,0,IF(SUM(X$7:X294)=2,0,IF(AB295=X$6,IF(AB295=AB296,IF((AB294-AB295)&lt;=(AB297-AB296),2,0),IF(AB295=AB294,IF((AB293-AB294)&gt;(AB296-AB295),2,0),2)),0)))</f>
        <v>0</v>
      </c>
      <c r="Y295" s="12">
        <f t="shared" si="92"/>
        <v>1</v>
      </c>
      <c r="Z295" s="12">
        <f t="shared" si="93"/>
        <v>1</v>
      </c>
      <c r="AA295" s="12">
        <f t="shared" si="94"/>
        <v>1</v>
      </c>
      <c r="AB295" s="12">
        <f t="shared" si="95"/>
        <v>1</v>
      </c>
      <c r="AD295" s="12">
        <f t="shared" si="100"/>
        <v>13</v>
      </c>
      <c r="AE295" s="18">
        <f t="shared" si="96"/>
        <v>0</v>
      </c>
      <c r="AF295" s="12">
        <f>IF(S$4=0,0,IF(SUM(AF$7:AF294)=2,0,IF(AJ295=AF$6,IF(AJ295=AJ296,IF((AJ294-AJ295)&lt;=(AJ297-AJ296),2,0),IF(AJ295=AJ294,IF((AJ293-AJ294)&gt;(AJ296-AJ295),2,0),2)),0)))</f>
        <v>0</v>
      </c>
      <c r="AG295" s="12">
        <f>IF(C$4=0,0,IF(SUM(AG$7:AG294)=1,0,IF(AK295=AG$6,IF(AK295=AK296,IF((AK294-AK295)&lt;=(AK297-AK296),1,0),IF(AK295=AK294,IF((AK293-AK294)&gt;(AK296-AK295),1,0),1)),0)))</f>
        <v>0</v>
      </c>
      <c r="AH295" s="12">
        <f>IF(C$4=0,0,IF(SUM(AH$7:AH294)=2,0,IF(AL295=AH$6,IF(AL295=AL296,IF((AL294-AL295)&lt;=(AL297-AL296),2,0),IF(AL295=AL294,IF((AL293-AL294)&gt;(AL296-AL295),2,0),2)),0)))</f>
        <v>0</v>
      </c>
      <c r="AI295" s="12">
        <f>IF(S$4=0,0,IF(SUM(AI$7:AI294)=2,0,IF(AM295=AI$6,IF(AM295=AM296,IF((AM294-AM295)&lt;=(AM297-AM296),2,0),IF(AM295=AM294,IF((AM293-AM294)&gt;(AM296-AM295),2,0),2)),0)))</f>
        <v>0</v>
      </c>
      <c r="AJ295" s="12">
        <f t="shared" si="97"/>
        <v>1</v>
      </c>
      <c r="AK295" s="12">
        <f t="shared" si="101"/>
        <v>1</v>
      </c>
      <c r="AL295" s="12">
        <f t="shared" si="102"/>
        <v>1</v>
      </c>
      <c r="AM295" s="12">
        <f t="shared" si="103"/>
        <v>1</v>
      </c>
    </row>
    <row r="296" spans="3:39" ht="12" customHeight="1" x14ac:dyDescent="0.15">
      <c r="C296" s="14">
        <f t="shared" si="98"/>
        <v>12</v>
      </c>
      <c r="F296" s="150">
        <f>VLOOKUP(C296,Blad1!$A:$H,8,0)</f>
        <v>110</v>
      </c>
      <c r="G296" s="67" t="str">
        <f t="shared" si="88"/>
        <v/>
      </c>
      <c r="K296" s="1">
        <f>IF(C$4=0,0,(SUM(D$8:D296)/C$4))</f>
        <v>0</v>
      </c>
      <c r="N296" s="1" t="str">
        <f t="shared" si="89"/>
        <v xml:space="preserve"> </v>
      </c>
      <c r="S296" s="12">
        <f t="shared" si="99"/>
        <v>12</v>
      </c>
      <c r="T296" s="18">
        <f t="shared" si="91"/>
        <v>0</v>
      </c>
      <c r="U296" s="12">
        <f>IF(C$4=0,0,IF(SUM(U$7:U295)=2,0,IF(Y296=U$6,IF(Y296=Y297,IF((Y295-Y296)&lt;=(Y298-Y297),2,0),IF(Y296=Y295,IF((Y294-Y295)&gt;(Y297-Y296),2,0),2)),0)))</f>
        <v>0</v>
      </c>
      <c r="V296" s="12">
        <f>IF(C$4=0,0,IF(SUM(V$7:V295)=1,0,IF(Z296=V$6,IF(Z296=Z297,IF((Z295-Z296)&lt;=(Z298-Z297),1,0),IF(Z296=Z295,IF((Z294-Z295)&gt;(Z297-Z296),1,0),1)),0)))</f>
        <v>0</v>
      </c>
      <c r="W296" s="12">
        <f>IF(C$4=0,0,IF(SUM(W$7:W295)=2,0,IF(AA296=W$6,IF(AA296=AA297,IF((AA295-AA296)&lt;=(AA298-AA297),2,0),IF(AA296=AA295,IF((AA294-AA295)&gt;(AA297-AA296),2,0),2)),0)))</f>
        <v>0</v>
      </c>
      <c r="X296" s="12">
        <f>IF(C$4=0,0,IF(SUM(X$7:X295)=2,0,IF(AB296=X$6,IF(AB296=AB297,IF((AB295-AB296)&lt;=(AB298-AB297),2,0),IF(AB296=AB295,IF((AB294-AB295)&gt;(AB297-AB296),2,0),2)),0)))</f>
        <v>0</v>
      </c>
      <c r="Y296" s="12">
        <f t="shared" si="92"/>
        <v>1</v>
      </c>
      <c r="Z296" s="12">
        <f t="shared" si="93"/>
        <v>1</v>
      </c>
      <c r="AA296" s="12">
        <f t="shared" si="94"/>
        <v>1</v>
      </c>
      <c r="AB296" s="12">
        <f t="shared" si="95"/>
        <v>1</v>
      </c>
      <c r="AD296" s="12">
        <f t="shared" si="100"/>
        <v>12</v>
      </c>
      <c r="AE296" s="18">
        <f t="shared" si="96"/>
        <v>0</v>
      </c>
      <c r="AF296" s="12">
        <f>IF(S$4=0,0,IF(SUM(AF$7:AF295)=2,0,IF(AJ296=AF$6,IF(AJ296=AJ297,IF((AJ295-AJ296)&lt;=(AJ298-AJ297),2,0),IF(AJ296=AJ295,IF((AJ294-AJ295)&gt;(AJ297-AJ296),2,0),2)),0)))</f>
        <v>0</v>
      </c>
      <c r="AG296" s="12">
        <f>IF(C$4=0,0,IF(SUM(AG$7:AG295)=1,0,IF(AK296=AG$6,IF(AK296=AK297,IF((AK295-AK296)&lt;=(AK298-AK297),1,0),IF(AK296=AK295,IF((AK294-AK295)&gt;(AK297-AK296),1,0),1)),0)))</f>
        <v>0</v>
      </c>
      <c r="AH296" s="12">
        <f>IF(C$4=0,0,IF(SUM(AH$7:AH295)=2,0,IF(AL296=AH$6,IF(AL296=AL297,IF((AL295-AL296)&lt;=(AL298-AL297),2,0),IF(AL296=AL295,IF((AL294-AL295)&gt;(AL297-AL296),2,0),2)),0)))</f>
        <v>0</v>
      </c>
      <c r="AI296" s="12">
        <f>IF(S$4=0,0,IF(SUM(AI$7:AI295)=2,0,IF(AM296=AI$6,IF(AM296=AM297,IF((AM295-AM296)&lt;=(AM298-AM297),2,0),IF(AM296=AM295,IF((AM294-AM295)&gt;(AM297-AM296),2,0),2)),0)))</f>
        <v>0</v>
      </c>
      <c r="AJ296" s="12">
        <f t="shared" si="97"/>
        <v>1</v>
      </c>
      <c r="AK296" s="12">
        <f t="shared" si="101"/>
        <v>1</v>
      </c>
      <c r="AL296" s="12">
        <f t="shared" si="102"/>
        <v>1</v>
      </c>
      <c r="AM296" s="12">
        <f t="shared" si="103"/>
        <v>1</v>
      </c>
    </row>
    <row r="297" spans="3:39" ht="12" customHeight="1" x14ac:dyDescent="0.15">
      <c r="C297" s="14">
        <f t="shared" si="98"/>
        <v>11</v>
      </c>
      <c r="F297" s="150">
        <f>VLOOKUP(C297,Blad1!$A:$H,8,0)</f>
        <v>110</v>
      </c>
      <c r="G297" s="67" t="str">
        <f t="shared" si="88"/>
        <v/>
      </c>
      <c r="K297" s="1">
        <f>IF(C$4=0,0,(SUM(D$8:D297)/C$4))</f>
        <v>0</v>
      </c>
      <c r="N297" s="1" t="str">
        <f t="shared" si="89"/>
        <v xml:space="preserve"> </v>
      </c>
      <c r="S297" s="12">
        <f t="shared" si="99"/>
        <v>11</v>
      </c>
      <c r="T297" s="18">
        <f t="shared" si="91"/>
        <v>0</v>
      </c>
      <c r="U297" s="12">
        <f>IF(C$4=0,0,IF(SUM(U$7:U296)=2,0,IF(Y297=U$6,IF(Y297=Y298,IF((Y296-Y297)&lt;=(Y299-Y298),2,0),IF(Y297=Y296,IF((Y295-Y296)&gt;(Y298-Y297),2,0),2)),0)))</f>
        <v>0</v>
      </c>
      <c r="V297" s="12">
        <f>IF(C$4=0,0,IF(SUM(V$7:V296)=1,0,IF(Z297=V$6,IF(Z297=Z298,IF((Z296-Z297)&lt;=(Z299-Z298),1,0),IF(Z297=Z296,IF((Z295-Z296)&gt;(Z298-Z297),1,0),1)),0)))</f>
        <v>0</v>
      </c>
      <c r="W297" s="12">
        <f>IF(C$4=0,0,IF(SUM(W$7:W296)=2,0,IF(AA297=W$6,IF(AA297=AA298,IF((AA296-AA297)&lt;=(AA299-AA298),2,0),IF(AA297=AA296,IF((AA295-AA296)&gt;(AA298-AA297),2,0),2)),0)))</f>
        <v>0</v>
      </c>
      <c r="X297" s="12">
        <f>IF(C$4=0,0,IF(SUM(X$7:X296)=2,0,IF(AB297=X$6,IF(AB297=AB298,IF((AB296-AB297)&lt;=(AB299-AB298),2,0),IF(AB297=AB296,IF((AB295-AB296)&gt;(AB298-AB297),2,0),2)),0)))</f>
        <v>0</v>
      </c>
      <c r="Y297" s="12">
        <f t="shared" si="92"/>
        <v>1</v>
      </c>
      <c r="Z297" s="12">
        <f t="shared" si="93"/>
        <v>1</v>
      </c>
      <c r="AA297" s="12">
        <f t="shared" si="94"/>
        <v>1</v>
      </c>
      <c r="AB297" s="12">
        <f t="shared" si="95"/>
        <v>1</v>
      </c>
      <c r="AD297" s="12">
        <f t="shared" si="100"/>
        <v>11</v>
      </c>
      <c r="AE297" s="18">
        <f t="shared" si="96"/>
        <v>0</v>
      </c>
      <c r="AF297" s="12">
        <f>IF(S$4=0,0,IF(SUM(AF$7:AF296)=2,0,IF(AJ297=AF$6,IF(AJ297=AJ298,IF((AJ296-AJ297)&lt;=(AJ299-AJ298),2,0),IF(AJ297=AJ296,IF((AJ295-AJ296)&gt;(AJ298-AJ297),2,0),2)),0)))</f>
        <v>0</v>
      </c>
      <c r="AG297" s="12">
        <f>IF(C$4=0,0,IF(SUM(AG$7:AG296)=1,0,IF(AK297=AG$6,IF(AK297=AK298,IF((AK296-AK297)&lt;=(AK299-AK298),1,0),IF(AK297=AK296,IF((AK295-AK296)&gt;(AK298-AK297),1,0),1)),0)))</f>
        <v>0</v>
      </c>
      <c r="AH297" s="12">
        <f>IF(C$4=0,0,IF(SUM(AH$7:AH296)=2,0,IF(AL297=AH$6,IF(AL297=AL298,IF((AL296-AL297)&lt;=(AL299-AL298),2,0),IF(AL297=AL296,IF((AL295-AL296)&gt;(AL298-AL297),2,0),2)),0)))</f>
        <v>0</v>
      </c>
      <c r="AI297" s="12">
        <f>IF(S$4=0,0,IF(SUM(AI$7:AI296)=2,0,IF(AM297=AI$6,IF(AM297=AM298,IF((AM296-AM297)&lt;=(AM299-AM298),2,0),IF(AM297=AM296,IF((AM295-AM296)&gt;(AM298-AM297),2,0),2)),0)))</f>
        <v>0</v>
      </c>
      <c r="AJ297" s="12">
        <f t="shared" si="97"/>
        <v>1</v>
      </c>
      <c r="AK297" s="12">
        <f t="shared" si="101"/>
        <v>1</v>
      </c>
      <c r="AL297" s="12">
        <f t="shared" si="102"/>
        <v>1</v>
      </c>
      <c r="AM297" s="12">
        <f t="shared" si="103"/>
        <v>1</v>
      </c>
    </row>
    <row r="298" spans="3:39" ht="12" customHeight="1" x14ac:dyDescent="0.15">
      <c r="C298" s="14">
        <f t="shared" si="98"/>
        <v>10</v>
      </c>
      <c r="F298" s="150">
        <f>VLOOKUP(C298,Blad1!$A:$H,8,0)</f>
        <v>110</v>
      </c>
      <c r="G298" s="67" t="str">
        <f t="shared" si="88"/>
        <v/>
      </c>
      <c r="K298" s="1">
        <f>IF(C$4=0,0,(SUM(D$8:D298)/C$4))</f>
        <v>0</v>
      </c>
      <c r="N298" s="1" t="str">
        <f t="shared" si="89"/>
        <v xml:space="preserve"> </v>
      </c>
      <c r="S298" s="12">
        <f t="shared" si="99"/>
        <v>10</v>
      </c>
      <c r="T298" s="18">
        <f t="shared" si="91"/>
        <v>0</v>
      </c>
      <c r="U298" s="12">
        <f>IF(C$4=0,0,IF(SUM(U$7:U297)=2,0,IF(Y298=U$6,IF(Y298=Y299,IF((Y297-Y298)&lt;=(Y300-Y299),2,0),IF(Y298=Y297,IF((Y296-Y297)&gt;(Y299-Y298),2,0),2)),0)))</f>
        <v>0</v>
      </c>
      <c r="V298" s="12">
        <f>IF(C$4=0,0,IF(SUM(V$7:V297)=1,0,IF(Z298=V$6,IF(Z298=Z299,IF((Z297-Z298)&lt;=(Z300-Z299),1,0),IF(Z298=Z297,IF((Z296-Z297)&gt;(Z299-Z298),1,0),1)),0)))</f>
        <v>0</v>
      </c>
      <c r="W298" s="12">
        <f>IF(C$4=0,0,IF(SUM(W$7:W297)=2,0,IF(AA298=W$6,IF(AA298=AA299,IF((AA297-AA298)&lt;=(AA300-AA299),2,0),IF(AA298=AA297,IF((AA296-AA297)&gt;(AA299-AA298),2,0),2)),0)))</f>
        <v>0</v>
      </c>
      <c r="X298" s="12">
        <f>IF(C$4=0,0,IF(SUM(X$7:X297)=2,0,IF(AB298=X$6,IF(AB298=AB299,IF((AB297-AB298)&lt;=(AB300-AB299),2,0),IF(AB298=AB297,IF((AB296-AB297)&gt;(AB299-AB298),2,0),2)),0)))</f>
        <v>0</v>
      </c>
      <c r="Y298" s="12">
        <f t="shared" si="92"/>
        <v>1</v>
      </c>
      <c r="Z298" s="12">
        <f t="shared" si="93"/>
        <v>1</v>
      </c>
      <c r="AA298" s="12">
        <f t="shared" si="94"/>
        <v>1</v>
      </c>
      <c r="AB298" s="12">
        <f t="shared" si="95"/>
        <v>1</v>
      </c>
      <c r="AD298" s="12">
        <f t="shared" si="100"/>
        <v>10</v>
      </c>
      <c r="AE298" s="18">
        <f t="shared" si="96"/>
        <v>0</v>
      </c>
      <c r="AF298" s="12">
        <f>IF(S$4=0,0,IF(SUM(AF$7:AF297)=2,0,IF(AJ298=AF$6,IF(AJ298=AJ299,IF((AJ297-AJ298)&lt;=(AJ300-AJ299),2,0),IF(AJ298=AJ297,IF((AJ296-AJ297)&gt;(AJ299-AJ298),2,0),2)),0)))</f>
        <v>0</v>
      </c>
      <c r="AG298" s="12">
        <f>IF(C$4=0,0,IF(SUM(AG$7:AG297)=1,0,IF(AK298=AG$6,IF(AK298=AK299,IF((AK297-AK298)&lt;=(AK300-AK299),1,0),IF(AK298=AK297,IF((AK296-AK297)&gt;(AK299-AK298),1,0),1)),0)))</f>
        <v>0</v>
      </c>
      <c r="AH298" s="12">
        <f>IF(C$4=0,0,IF(SUM(AH$7:AH297)=2,0,IF(AL298=AH$6,IF(AL298=AL299,IF((AL297-AL298)&lt;=(AL300-AL299),2,0),IF(AL298=AL297,IF((AL296-AL297)&gt;(AL299-AL298),2,0),2)),0)))</f>
        <v>0</v>
      </c>
      <c r="AI298" s="12">
        <f>IF(S$4=0,0,IF(SUM(AI$7:AI297)=2,0,IF(AM298=AI$6,IF(AM298=AM299,IF((AM297-AM298)&lt;=(AM300-AM299),2,0),IF(AM298=AM297,IF((AM296-AM297)&gt;(AM299-AM298),2,0),2)),0)))</f>
        <v>0</v>
      </c>
      <c r="AJ298" s="12">
        <f t="shared" si="97"/>
        <v>1</v>
      </c>
      <c r="AK298" s="12">
        <f t="shared" si="101"/>
        <v>1</v>
      </c>
      <c r="AL298" s="12">
        <f t="shared" si="102"/>
        <v>1</v>
      </c>
      <c r="AM298" s="12">
        <f t="shared" si="103"/>
        <v>1</v>
      </c>
    </row>
    <row r="299" spans="3:39" ht="12" customHeight="1" x14ac:dyDescent="0.15">
      <c r="C299" s="14">
        <f t="shared" si="98"/>
        <v>9</v>
      </c>
      <c r="F299" s="150">
        <f>VLOOKUP(C299,Blad1!$A:$H,8,0)</f>
        <v>110</v>
      </c>
      <c r="G299" s="67" t="str">
        <f t="shared" si="88"/>
        <v/>
      </c>
      <c r="K299" s="1">
        <f>IF(C$4=0,0,(SUM(D$8:D299)/C$4))</f>
        <v>0</v>
      </c>
      <c r="N299" s="1" t="str">
        <f t="shared" si="89"/>
        <v xml:space="preserve"> </v>
      </c>
      <c r="S299" s="12">
        <f t="shared" si="99"/>
        <v>9</v>
      </c>
      <c r="T299" s="18">
        <f t="shared" si="91"/>
        <v>0</v>
      </c>
      <c r="U299" s="12">
        <f>IF(C$4=0,0,IF(SUM(U$7:U298)=2,0,IF(Y299=U$6,IF(Y299=Y300,IF((Y298-Y299)&lt;=(Y301-Y300),2,0),IF(Y299=Y298,IF((Y297-Y298)&gt;(Y300-Y299),2,0),2)),0)))</f>
        <v>0</v>
      </c>
      <c r="V299" s="12">
        <f>IF(C$4=0,0,IF(SUM(V$7:V298)=1,0,IF(Z299=V$6,IF(Z299=Z300,IF((Z298-Z299)&lt;=(Z301-Z300),1,0),IF(Z299=Z298,IF((Z297-Z298)&gt;(Z300-Z299),1,0),1)),0)))</f>
        <v>0</v>
      </c>
      <c r="W299" s="12">
        <f>IF(C$4=0,0,IF(SUM(W$7:W298)=2,0,IF(AA299=W$6,IF(AA299=AA300,IF((AA298-AA299)&lt;=(AA301-AA300),2,0),IF(AA299=AA298,IF((AA297-AA298)&gt;(AA300-AA299),2,0),2)),0)))</f>
        <v>0</v>
      </c>
      <c r="X299" s="12">
        <f>IF(C$4=0,0,IF(SUM(X$7:X298)=2,0,IF(AB299=X$6,IF(AB299=AB300,IF((AB298-AB299)&lt;=(AB301-AB300),2,0),IF(AB299=AB298,IF((AB297-AB298)&gt;(AB300-AB299),2,0),2)),0)))</f>
        <v>0</v>
      </c>
      <c r="Y299" s="12">
        <f t="shared" si="92"/>
        <v>1</v>
      </c>
      <c r="Z299" s="12">
        <f t="shared" si="93"/>
        <v>1</v>
      </c>
      <c r="AA299" s="12">
        <f t="shared" si="94"/>
        <v>1</v>
      </c>
      <c r="AB299" s="12">
        <f t="shared" si="95"/>
        <v>1</v>
      </c>
      <c r="AD299" s="12">
        <f t="shared" si="100"/>
        <v>9</v>
      </c>
      <c r="AE299" s="18">
        <f t="shared" si="96"/>
        <v>0</v>
      </c>
      <c r="AF299" s="12">
        <f>IF(S$4=0,0,IF(SUM(AF$7:AF298)=2,0,IF(AJ299=AF$6,IF(AJ299=AJ300,IF((AJ298-AJ299)&lt;=(AJ301-AJ300),2,0),IF(AJ299=AJ298,IF((AJ297-AJ298)&gt;(AJ300-AJ299),2,0),2)),0)))</f>
        <v>0</v>
      </c>
      <c r="AG299" s="12">
        <f>IF(C$4=0,0,IF(SUM(AG$7:AG298)=1,0,IF(AK299=AG$6,IF(AK299=AK300,IF((AK298-AK299)&lt;=(AK301-AK300),1,0),IF(AK299=AK298,IF((AK297-AK298)&gt;(AK300-AK299),1,0),1)),0)))</f>
        <v>0</v>
      </c>
      <c r="AH299" s="12">
        <f>IF(C$4=0,0,IF(SUM(AH$7:AH298)=2,0,IF(AL299=AH$6,IF(AL299=AL300,IF((AL298-AL299)&lt;=(AL301-AL300),2,0),IF(AL299=AL298,IF((AL297-AL298)&gt;(AL300-AL299),2,0),2)),0)))</f>
        <v>0</v>
      </c>
      <c r="AI299" s="12">
        <f>IF(S$4=0,0,IF(SUM(AI$7:AI298)=2,0,IF(AM299=AI$6,IF(AM299=AM300,IF((AM298-AM299)&lt;=(AM301-AM300),2,0),IF(AM299=AM298,IF((AM297-AM298)&gt;(AM300-AM299),2,0),2)),0)))</f>
        <v>0</v>
      </c>
      <c r="AJ299" s="12">
        <f t="shared" si="97"/>
        <v>1</v>
      </c>
      <c r="AK299" s="12">
        <f t="shared" si="101"/>
        <v>1</v>
      </c>
      <c r="AL299" s="12">
        <f t="shared" si="102"/>
        <v>1</v>
      </c>
      <c r="AM299" s="12">
        <f t="shared" si="103"/>
        <v>1</v>
      </c>
    </row>
    <row r="300" spans="3:39" ht="12" customHeight="1" x14ac:dyDescent="0.15">
      <c r="C300" s="14">
        <f t="shared" si="98"/>
        <v>8</v>
      </c>
      <c r="F300" s="150">
        <f>VLOOKUP(C300,Blad1!$A:$H,8,0)</f>
        <v>110</v>
      </c>
      <c r="G300" s="67" t="str">
        <f t="shared" si="88"/>
        <v/>
      </c>
      <c r="K300" s="1">
        <f>IF(C$4=0,0,(SUM(D$8:D300)/C$4))</f>
        <v>0</v>
      </c>
      <c r="N300" s="1" t="str">
        <f t="shared" si="89"/>
        <v xml:space="preserve"> </v>
      </c>
      <c r="S300" s="12">
        <f t="shared" si="99"/>
        <v>8</v>
      </c>
      <c r="T300" s="18">
        <f t="shared" si="91"/>
        <v>0</v>
      </c>
      <c r="U300" s="12">
        <f>IF(C$4=0,0,IF(SUM(U$7:U299)=2,0,IF(Y300=U$6,IF(Y300=Y301,IF((Y299-Y300)&lt;=(Y302-Y301),2,0),IF(Y300=Y299,IF((Y298-Y299)&gt;(Y301-Y300),2,0),2)),0)))</f>
        <v>0</v>
      </c>
      <c r="V300" s="12">
        <f>IF(C$4=0,0,IF(SUM(V$7:V299)=1,0,IF(Z300=V$6,IF(Z300=Z301,IF((Z299-Z300)&lt;=(Z302-Z301),1,0),IF(Z300=Z299,IF((Z298-Z299)&gt;(Z301-Z300),1,0),1)),0)))</f>
        <v>0</v>
      </c>
      <c r="W300" s="12">
        <f>IF(C$4=0,0,IF(SUM(W$7:W299)=2,0,IF(AA300=W$6,IF(AA300=AA301,IF((AA299-AA300)&lt;=(AA302-AA301),2,0),IF(AA300=AA299,IF((AA298-AA299)&gt;(AA301-AA300),2,0),2)),0)))</f>
        <v>0</v>
      </c>
      <c r="X300" s="12">
        <f>IF(C$4=0,0,IF(SUM(X$7:X299)=2,0,IF(AB300=X$6,IF(AB300=AB301,IF((AB299-AB300)&lt;=(AB302-AB301),2,0),IF(AB300=AB299,IF((AB298-AB299)&gt;(AB301-AB300),2,0),2)),0)))</f>
        <v>0</v>
      </c>
      <c r="Y300" s="12">
        <f t="shared" si="92"/>
        <v>1</v>
      </c>
      <c r="Z300" s="12">
        <f t="shared" si="93"/>
        <v>1</v>
      </c>
      <c r="AA300" s="12">
        <f t="shared" si="94"/>
        <v>1</v>
      </c>
      <c r="AB300" s="12">
        <f t="shared" si="95"/>
        <v>1</v>
      </c>
      <c r="AD300" s="12">
        <f t="shared" si="100"/>
        <v>8</v>
      </c>
      <c r="AE300" s="18">
        <f t="shared" si="96"/>
        <v>0</v>
      </c>
      <c r="AF300" s="12">
        <f>IF(S$4=0,0,IF(SUM(AF$7:AF299)=2,0,IF(AJ300=AF$6,IF(AJ300=AJ301,IF((AJ299-AJ300)&lt;=(AJ302-AJ301),2,0),IF(AJ300=AJ299,IF((AJ298-AJ299)&gt;(AJ301-AJ300),2,0),2)),0)))</f>
        <v>0</v>
      </c>
      <c r="AG300" s="12">
        <f>IF(C$4=0,0,IF(SUM(AG$7:AG299)=1,0,IF(AK300=AG$6,IF(AK300=AK301,IF((AK299-AK300)&lt;=(AK302-AK301),1,0),IF(AK300=AK299,IF((AK298-AK299)&gt;(AK301-AK300),1,0),1)),0)))</f>
        <v>0</v>
      </c>
      <c r="AH300" s="12">
        <f>IF(C$4=0,0,IF(SUM(AH$7:AH299)=2,0,IF(AL300=AH$6,IF(AL300=AL301,IF((AL299-AL300)&lt;=(AL302-AL301),2,0),IF(AL300=AL299,IF((AL298-AL299)&gt;(AL301-AL300),2,0),2)),0)))</f>
        <v>0</v>
      </c>
      <c r="AI300" s="12">
        <f>IF(S$4=0,0,IF(SUM(AI$7:AI299)=2,0,IF(AM300=AI$6,IF(AM300=AM301,IF((AM299-AM300)&lt;=(AM302-AM301),2,0),IF(AM300=AM299,IF((AM298-AM299)&gt;(AM301-AM300),2,0),2)),0)))</f>
        <v>0</v>
      </c>
      <c r="AJ300" s="12">
        <f t="shared" si="97"/>
        <v>1</v>
      </c>
      <c r="AK300" s="12">
        <f t="shared" si="101"/>
        <v>1</v>
      </c>
      <c r="AL300" s="12">
        <f t="shared" si="102"/>
        <v>1</v>
      </c>
      <c r="AM300" s="12">
        <f t="shared" si="103"/>
        <v>1</v>
      </c>
    </row>
    <row r="301" spans="3:39" ht="12" customHeight="1" x14ac:dyDescent="0.15">
      <c r="G301" s="67" t="str">
        <f t="shared" si="88"/>
        <v>V</v>
      </c>
    </row>
    <row r="302" spans="3:39" ht="12" customHeight="1" x14ac:dyDescent="0.15">
      <c r="G302" s="67" t="str">
        <f t="shared" si="88"/>
        <v>V</v>
      </c>
    </row>
    <row r="303" spans="3:39" ht="12" customHeight="1" x14ac:dyDescent="0.15">
      <c r="G303" s="67" t="str">
        <f t="shared" si="88"/>
        <v>V</v>
      </c>
    </row>
    <row r="304" spans="3:39" ht="12" customHeight="1" x14ac:dyDescent="0.15">
      <c r="G304" s="67" t="str">
        <f t="shared" si="88"/>
        <v>V</v>
      </c>
    </row>
    <row r="305" spans="7:7" ht="12" customHeight="1" x14ac:dyDescent="0.15">
      <c r="G305" s="67" t="str">
        <f t="shared" si="88"/>
        <v>V</v>
      </c>
    </row>
    <row r="306" spans="7:7" ht="12" customHeight="1" x14ac:dyDescent="0.15">
      <c r="G306" s="67" t="str">
        <f t="shared" si="88"/>
        <v>V</v>
      </c>
    </row>
    <row r="307" spans="7:7" ht="12" customHeight="1" x14ac:dyDescent="0.15">
      <c r="G307" s="67" t="str">
        <f t="shared" si="88"/>
        <v>V</v>
      </c>
    </row>
    <row r="308" spans="7:7" ht="12" customHeight="1" x14ac:dyDescent="0.15">
      <c r="G308" s="67" t="str">
        <f t="shared" si="88"/>
        <v>V</v>
      </c>
    </row>
    <row r="309" spans="7:7" ht="12" customHeight="1" x14ac:dyDescent="0.15">
      <c r="G309" s="67" t="str">
        <f t="shared" si="88"/>
        <v>V</v>
      </c>
    </row>
    <row r="310" spans="7:7" ht="12" customHeight="1" x14ac:dyDescent="0.15">
      <c r="G310" s="67" t="str">
        <f t="shared" si="88"/>
        <v>V</v>
      </c>
    </row>
    <row r="311" spans="7:7" ht="12" customHeight="1" x14ac:dyDescent="0.15">
      <c r="G311" s="67" t="str">
        <f t="shared" si="88"/>
        <v>V</v>
      </c>
    </row>
    <row r="312" spans="7:7" ht="12" customHeight="1" x14ac:dyDescent="0.15">
      <c r="G312" s="67" t="str">
        <f t="shared" si="88"/>
        <v>V</v>
      </c>
    </row>
    <row r="313" spans="7:7" ht="12" customHeight="1" x14ac:dyDescent="0.15">
      <c r="G313" s="67" t="str">
        <f t="shared" si="88"/>
        <v>V</v>
      </c>
    </row>
    <row r="314" spans="7:7" ht="12" customHeight="1" x14ac:dyDescent="0.15">
      <c r="G314" s="67" t="str">
        <f t="shared" si="88"/>
        <v>V</v>
      </c>
    </row>
    <row r="315" spans="7:7" ht="12" customHeight="1" x14ac:dyDescent="0.15">
      <c r="G315" s="67" t="str">
        <f t="shared" si="88"/>
        <v>V</v>
      </c>
    </row>
    <row r="316" spans="7:7" ht="12" customHeight="1" x14ac:dyDescent="0.15">
      <c r="G316" s="67" t="str">
        <f t="shared" si="88"/>
        <v>V</v>
      </c>
    </row>
    <row r="317" spans="7:7" ht="12" customHeight="1" x14ac:dyDescent="0.15">
      <c r="G317" s="67" t="str">
        <f t="shared" si="88"/>
        <v>V</v>
      </c>
    </row>
    <row r="318" spans="7:7" ht="12" customHeight="1" x14ac:dyDescent="0.15">
      <c r="G318" s="67" t="str">
        <f t="shared" si="88"/>
        <v>V</v>
      </c>
    </row>
    <row r="319" spans="7:7" ht="12" customHeight="1" x14ac:dyDescent="0.15">
      <c r="G319" s="67" t="str">
        <f t="shared" si="88"/>
        <v>V</v>
      </c>
    </row>
    <row r="320" spans="7:7" ht="12" customHeight="1" x14ac:dyDescent="0.15">
      <c r="G320" s="67" t="str">
        <f t="shared" si="88"/>
        <v>V</v>
      </c>
    </row>
    <row r="321" spans="7:7" ht="12" customHeight="1" x14ac:dyDescent="0.15">
      <c r="G321" s="67" t="str">
        <f t="shared" si="88"/>
        <v>V</v>
      </c>
    </row>
    <row r="322" spans="7:7" ht="12" customHeight="1" x14ac:dyDescent="0.15">
      <c r="G322" s="67" t="str">
        <f t="shared" si="88"/>
        <v>V</v>
      </c>
    </row>
    <row r="323" spans="7:7" ht="12" customHeight="1" x14ac:dyDescent="0.15">
      <c r="G323" s="67" t="str">
        <f t="shared" si="88"/>
        <v>V</v>
      </c>
    </row>
    <row r="324" spans="7:7" ht="12" customHeight="1" x14ac:dyDescent="0.15">
      <c r="G324" s="67" t="str">
        <f t="shared" si="88"/>
        <v>V</v>
      </c>
    </row>
    <row r="325" spans="7:7" ht="12" customHeight="1" x14ac:dyDescent="0.15">
      <c r="G325" s="67" t="str">
        <f t="shared" si="88"/>
        <v>V</v>
      </c>
    </row>
    <row r="326" spans="7:7" ht="12" customHeight="1" x14ac:dyDescent="0.15">
      <c r="G326" s="67" t="str">
        <f t="shared" si="88"/>
        <v>V</v>
      </c>
    </row>
    <row r="327" spans="7:7" ht="12" customHeight="1" x14ac:dyDescent="0.15">
      <c r="G327" s="67" t="str">
        <f t="shared" si="88"/>
        <v>V</v>
      </c>
    </row>
    <row r="328" spans="7:7" ht="12" customHeight="1" x14ac:dyDescent="0.15">
      <c r="G328" s="67" t="str">
        <f t="shared" si="88"/>
        <v>V</v>
      </c>
    </row>
    <row r="329" spans="7:7" ht="12" customHeight="1" x14ac:dyDescent="0.15">
      <c r="G329" s="67" t="str">
        <f t="shared" ref="G329:G370" si="105">IF(C329=249,"I",IF(C329=235,"II",IF(C329=221,"III",IF(C329=206,"IV",IF(C329=0,"V","")))))</f>
        <v>V</v>
      </c>
    </row>
    <row r="330" spans="7:7" ht="12" customHeight="1" x14ac:dyDescent="0.15">
      <c r="G330" s="67" t="str">
        <f t="shared" si="105"/>
        <v>V</v>
      </c>
    </row>
    <row r="331" spans="7:7" ht="12" customHeight="1" x14ac:dyDescent="0.15">
      <c r="G331" s="67" t="str">
        <f t="shared" si="105"/>
        <v>V</v>
      </c>
    </row>
    <row r="332" spans="7:7" ht="12" customHeight="1" x14ac:dyDescent="0.15">
      <c r="G332" s="67" t="str">
        <f t="shared" si="105"/>
        <v>V</v>
      </c>
    </row>
    <row r="333" spans="7:7" ht="12" customHeight="1" x14ac:dyDescent="0.15">
      <c r="G333" s="67" t="str">
        <f t="shared" si="105"/>
        <v>V</v>
      </c>
    </row>
    <row r="334" spans="7:7" ht="12" customHeight="1" x14ac:dyDescent="0.15">
      <c r="G334" s="67" t="str">
        <f t="shared" si="105"/>
        <v>V</v>
      </c>
    </row>
    <row r="335" spans="7:7" ht="12" customHeight="1" x14ac:dyDescent="0.15">
      <c r="G335" s="67" t="str">
        <f t="shared" si="105"/>
        <v>V</v>
      </c>
    </row>
    <row r="336" spans="7:7" ht="12" customHeight="1" x14ac:dyDescent="0.15">
      <c r="G336" s="67" t="str">
        <f t="shared" si="105"/>
        <v>V</v>
      </c>
    </row>
    <row r="337" spans="7:7" ht="12" customHeight="1" x14ac:dyDescent="0.15">
      <c r="G337" s="67" t="str">
        <f t="shared" si="105"/>
        <v>V</v>
      </c>
    </row>
    <row r="338" spans="7:7" ht="12" customHeight="1" x14ac:dyDescent="0.15">
      <c r="G338" s="67" t="str">
        <f t="shared" si="105"/>
        <v>V</v>
      </c>
    </row>
    <row r="339" spans="7:7" ht="12" customHeight="1" x14ac:dyDescent="0.15">
      <c r="G339" s="67" t="str">
        <f t="shared" si="105"/>
        <v>V</v>
      </c>
    </row>
    <row r="340" spans="7:7" ht="12" customHeight="1" x14ac:dyDescent="0.15">
      <c r="G340" s="67" t="str">
        <f t="shared" si="105"/>
        <v>V</v>
      </c>
    </row>
    <row r="341" spans="7:7" ht="12" customHeight="1" x14ac:dyDescent="0.15">
      <c r="G341" s="67" t="str">
        <f t="shared" si="105"/>
        <v>V</v>
      </c>
    </row>
    <row r="342" spans="7:7" ht="12" customHeight="1" x14ac:dyDescent="0.15">
      <c r="G342" s="67" t="str">
        <f t="shared" si="105"/>
        <v>V</v>
      </c>
    </row>
    <row r="343" spans="7:7" ht="12" customHeight="1" x14ac:dyDescent="0.15">
      <c r="G343" s="67" t="str">
        <f t="shared" si="105"/>
        <v>V</v>
      </c>
    </row>
    <row r="344" spans="7:7" ht="12" customHeight="1" x14ac:dyDescent="0.15">
      <c r="G344" s="67" t="str">
        <f t="shared" si="105"/>
        <v>V</v>
      </c>
    </row>
    <row r="345" spans="7:7" ht="12" customHeight="1" x14ac:dyDescent="0.15">
      <c r="G345" s="67" t="str">
        <f t="shared" si="105"/>
        <v>V</v>
      </c>
    </row>
    <row r="346" spans="7:7" ht="12" customHeight="1" x14ac:dyDescent="0.15">
      <c r="G346" s="67" t="str">
        <f t="shared" si="105"/>
        <v>V</v>
      </c>
    </row>
    <row r="347" spans="7:7" ht="12" customHeight="1" x14ac:dyDescent="0.15">
      <c r="G347" s="67" t="str">
        <f t="shared" si="105"/>
        <v>V</v>
      </c>
    </row>
    <row r="348" spans="7:7" ht="12" customHeight="1" x14ac:dyDescent="0.15">
      <c r="G348" s="67" t="str">
        <f t="shared" si="105"/>
        <v>V</v>
      </c>
    </row>
    <row r="349" spans="7:7" ht="12" customHeight="1" x14ac:dyDescent="0.15">
      <c r="G349" s="67" t="str">
        <f t="shared" si="105"/>
        <v>V</v>
      </c>
    </row>
    <row r="350" spans="7:7" ht="12" customHeight="1" x14ac:dyDescent="0.15">
      <c r="G350" s="67" t="str">
        <f t="shared" si="105"/>
        <v>V</v>
      </c>
    </row>
    <row r="351" spans="7:7" ht="12" customHeight="1" x14ac:dyDescent="0.15">
      <c r="G351" s="67" t="str">
        <f t="shared" si="105"/>
        <v>V</v>
      </c>
    </row>
    <row r="352" spans="7:7" ht="12" customHeight="1" x14ac:dyDescent="0.15">
      <c r="G352" s="67" t="str">
        <f t="shared" si="105"/>
        <v>V</v>
      </c>
    </row>
    <row r="353" spans="7:7" ht="12" customHeight="1" x14ac:dyDescent="0.15">
      <c r="G353" s="67" t="str">
        <f t="shared" si="105"/>
        <v>V</v>
      </c>
    </row>
    <row r="354" spans="7:7" ht="12" customHeight="1" x14ac:dyDescent="0.15">
      <c r="G354" s="67" t="str">
        <f t="shared" si="105"/>
        <v>V</v>
      </c>
    </row>
    <row r="355" spans="7:7" ht="12" customHeight="1" x14ac:dyDescent="0.15">
      <c r="G355" s="67" t="str">
        <f t="shared" si="105"/>
        <v>V</v>
      </c>
    </row>
    <row r="356" spans="7:7" ht="12" customHeight="1" x14ac:dyDescent="0.15">
      <c r="G356" s="67" t="str">
        <f t="shared" si="105"/>
        <v>V</v>
      </c>
    </row>
    <row r="357" spans="7:7" ht="12" customHeight="1" x14ac:dyDescent="0.15">
      <c r="G357" s="67" t="str">
        <f t="shared" si="105"/>
        <v>V</v>
      </c>
    </row>
    <row r="358" spans="7:7" ht="12" customHeight="1" x14ac:dyDescent="0.15">
      <c r="G358" s="67" t="str">
        <f t="shared" si="105"/>
        <v>V</v>
      </c>
    </row>
    <row r="359" spans="7:7" ht="12" customHeight="1" x14ac:dyDescent="0.15">
      <c r="G359" s="67" t="str">
        <f t="shared" si="105"/>
        <v>V</v>
      </c>
    </row>
    <row r="360" spans="7:7" ht="12" customHeight="1" x14ac:dyDescent="0.15">
      <c r="G360" s="67" t="str">
        <f t="shared" si="105"/>
        <v>V</v>
      </c>
    </row>
    <row r="361" spans="7:7" ht="12" customHeight="1" x14ac:dyDescent="0.15">
      <c r="G361" s="67" t="str">
        <f t="shared" si="105"/>
        <v>V</v>
      </c>
    </row>
    <row r="362" spans="7:7" ht="12" customHeight="1" x14ac:dyDescent="0.15">
      <c r="G362" s="67" t="str">
        <f t="shared" si="105"/>
        <v>V</v>
      </c>
    </row>
    <row r="363" spans="7:7" ht="12" customHeight="1" x14ac:dyDescent="0.15">
      <c r="G363" s="67" t="str">
        <f t="shared" si="105"/>
        <v>V</v>
      </c>
    </row>
    <row r="364" spans="7:7" ht="12" customHeight="1" x14ac:dyDescent="0.15">
      <c r="G364" s="67" t="str">
        <f t="shared" si="105"/>
        <v>V</v>
      </c>
    </row>
    <row r="365" spans="7:7" ht="12" customHeight="1" x14ac:dyDescent="0.15">
      <c r="G365" s="67" t="str">
        <f t="shared" si="105"/>
        <v>V</v>
      </c>
    </row>
    <row r="366" spans="7:7" ht="12" customHeight="1" x14ac:dyDescent="0.15">
      <c r="G366" s="67" t="str">
        <f t="shared" si="105"/>
        <v>V</v>
      </c>
    </row>
    <row r="367" spans="7:7" ht="12" customHeight="1" x14ac:dyDescent="0.15">
      <c r="G367" s="67" t="str">
        <f t="shared" si="105"/>
        <v>V</v>
      </c>
    </row>
    <row r="368" spans="7:7" ht="12" customHeight="1" x14ac:dyDescent="0.15">
      <c r="G368" s="67" t="str">
        <f t="shared" si="105"/>
        <v>V</v>
      </c>
    </row>
    <row r="369" spans="7:7" ht="12" customHeight="1" x14ac:dyDescent="0.15">
      <c r="G369" s="67" t="str">
        <f t="shared" si="105"/>
        <v>V</v>
      </c>
    </row>
    <row r="370" spans="7:7" ht="12" customHeight="1" x14ac:dyDescent="0.15">
      <c r="G370" s="67" t="str">
        <f t="shared" si="105"/>
        <v>V</v>
      </c>
    </row>
  </sheetData>
  <sheetProtection sheet="1" objects="1" scenarios="1" selectLockedCells="1"/>
  <mergeCells count="5">
    <mergeCell ref="AQ37:BB37"/>
    <mergeCell ref="C1:N1"/>
    <mergeCell ref="C2:N2"/>
    <mergeCell ref="AQ33:BB33"/>
    <mergeCell ref="AQ35:BB35"/>
  </mergeCells>
  <conditionalFormatting sqref="AT10:AV15 AZ15:BB15">
    <cfRule type="cellIs" dxfId="1042" priority="149" stopIfTrue="1" operator="lessThanOrEqual">
      <formula>0</formula>
    </cfRule>
  </conditionalFormatting>
  <conditionalFormatting sqref="AT18:AV22">
    <cfRule type="cellIs" dxfId="1041" priority="148" stopIfTrue="1" operator="lessThanOrEqual">
      <formula>0</formula>
    </cfRule>
  </conditionalFormatting>
  <conditionalFormatting sqref="AW18:AZ22">
    <cfRule type="cellIs" dxfId="1040" priority="147" stopIfTrue="1" operator="lessThanOrEqual">
      <formula>0</formula>
    </cfRule>
  </conditionalFormatting>
  <conditionalFormatting sqref="K8:K65533">
    <cfRule type="expression" dxfId="1039" priority="144" stopIfTrue="1">
      <formula>OR($C8&lt;0,AND($C8=$Y8,$B8=$Y8))</formula>
    </cfRule>
    <cfRule type="expression" dxfId="1038" priority="145" stopIfTrue="1">
      <formula>SUM($U8:$X8)&gt;0</formula>
    </cfRule>
    <cfRule type="expression" dxfId="1037" priority="146" stopIfTrue="1">
      <formula>$D8=0</formula>
    </cfRule>
  </conditionalFormatting>
  <conditionalFormatting sqref="L8:M65533">
    <cfRule type="expression" dxfId="1036" priority="142" stopIfTrue="1">
      <formula>OR($C8&lt;0,AND($C8=$Y8,$B8=$Y8))</formula>
    </cfRule>
    <cfRule type="expression" dxfId="1035" priority="143" stopIfTrue="1">
      <formula>SUM($U8:$X8)&gt;1</formula>
    </cfRule>
  </conditionalFormatting>
  <conditionalFormatting sqref="D8:F65536">
    <cfRule type="expression" dxfId="1034" priority="46" stopIfTrue="1">
      <formula>OR($C8&lt;0,AND($C8=$Y8,$B8=$Y8))</formula>
    </cfRule>
  </conditionalFormatting>
  <conditionalFormatting sqref="B8:B65536">
    <cfRule type="expression" dxfId="1033" priority="138" stopIfTrue="1">
      <formula>OR($C8&lt;0,AND($C8=$Y8,$B8=$Y8))</formula>
    </cfRule>
    <cfRule type="expression" dxfId="1032" priority="139" stopIfTrue="1">
      <formula>$B8&gt;0</formula>
    </cfRule>
    <cfRule type="cellIs" dxfId="1031" priority="140" stopIfTrue="1" operator="equal">
      <formula>0</formula>
    </cfRule>
  </conditionalFormatting>
  <conditionalFormatting sqref="K65535:K65536">
    <cfRule type="expression" dxfId="1030" priority="135" stopIfTrue="1">
      <formula>OR($C65535&lt;0,AND($C65535=$Y65535,$B65535=$Y65535))</formula>
    </cfRule>
    <cfRule type="expression" dxfId="1029" priority="136" stopIfTrue="1">
      <formula>SUM($U65535:$X65537)&gt;0</formula>
    </cfRule>
    <cfRule type="expression" dxfId="1028" priority="137" stopIfTrue="1">
      <formula>$D65535=0</formula>
    </cfRule>
  </conditionalFormatting>
  <conditionalFormatting sqref="K65534">
    <cfRule type="expression" dxfId="1027" priority="132" stopIfTrue="1">
      <formula>OR($C65534&lt;0,AND($C65534=$Y65534,$B65534=$Y65534))</formula>
    </cfRule>
    <cfRule type="expression" dxfId="1026" priority="133" stopIfTrue="1">
      <formula>SUM($U65534:$X65536)&gt;0</formula>
    </cfRule>
    <cfRule type="expression" dxfId="1025" priority="134" stopIfTrue="1">
      <formula>$D65534=0</formula>
    </cfRule>
  </conditionalFormatting>
  <conditionalFormatting sqref="L65535:M65536">
    <cfRule type="expression" dxfId="1024" priority="130" stopIfTrue="1">
      <formula>OR($C65535&lt;0,AND($C65535=$Y65535,$B65535=$Y65535))</formula>
    </cfRule>
    <cfRule type="expression" dxfId="1023" priority="131" stopIfTrue="1">
      <formula>SUM($U65535:$X65537)&gt;1</formula>
    </cfRule>
  </conditionalFormatting>
  <conditionalFormatting sqref="L65534:M65534">
    <cfRule type="expression" dxfId="1022" priority="128" stopIfTrue="1">
      <formula>OR($C65534&lt;0,AND($C65534=$Y65534,$B65534=$Y65534))</formula>
    </cfRule>
    <cfRule type="expression" dxfId="1021" priority="129" stopIfTrue="1">
      <formula>SUM($U65534:$X65536)&gt;1</formula>
    </cfRule>
  </conditionalFormatting>
  <conditionalFormatting sqref="N8:P65536">
    <cfRule type="expression" dxfId="1020" priority="126" stopIfTrue="1">
      <formula>OR($C8&lt;0,AND($C8=$Y8,$B8=$Y8))</formula>
    </cfRule>
    <cfRule type="expression" dxfId="1019" priority="127" stopIfTrue="1">
      <formula>OR($O8="Plus",$O8="Basis",$O8="Breedte")</formula>
    </cfRule>
  </conditionalFormatting>
  <conditionalFormatting sqref="A8:A272">
    <cfRule type="expression" dxfId="1018" priority="123" stopIfTrue="1">
      <formula>OR($C8&lt;0,AND($C8=$AJ8,$A8=$AJ8))</formula>
    </cfRule>
    <cfRule type="expression" dxfId="1017" priority="124" stopIfTrue="1">
      <formula>$A8&gt;0</formula>
    </cfRule>
    <cfRule type="cellIs" dxfId="1016" priority="125" stopIfTrue="1" operator="equal">
      <formula>0</formula>
    </cfRule>
  </conditionalFormatting>
  <conditionalFormatting sqref="G8:H65536 C8:C65536">
    <cfRule type="expression" dxfId="1015" priority="121" stopIfTrue="1">
      <formula>OR($C8&lt;0,AND($C8=$Y8,$B8=$Y8))</formula>
    </cfRule>
    <cfRule type="expression" dxfId="1014" priority="122" stopIfTrue="1">
      <formula>$B8&gt;0</formula>
    </cfRule>
  </conditionalFormatting>
  <conditionalFormatting sqref="I8:J65536">
    <cfRule type="expression" dxfId="1013" priority="119" stopIfTrue="1">
      <formula>OR($C8&lt;0,AND($C8=$AJ8,$A8=$AJ8))</formula>
    </cfRule>
    <cfRule type="expression" dxfId="1012" priority="120" stopIfTrue="1">
      <formula>$A8&gt;0</formula>
    </cfRule>
  </conditionalFormatting>
  <conditionalFormatting sqref="AR25">
    <cfRule type="cellIs" dxfId="1011" priority="118" operator="equal">
      <formula>0</formula>
    </cfRule>
  </conditionalFormatting>
  <conditionalFormatting sqref="AR27">
    <cfRule type="cellIs" dxfId="1010" priority="117" operator="equal">
      <formula>0</formula>
    </cfRule>
  </conditionalFormatting>
  <conditionalFormatting sqref="AR29">
    <cfRule type="cellIs" dxfId="1009" priority="116" operator="equal">
      <formula>0</formula>
    </cfRule>
  </conditionalFormatting>
  <conditionalFormatting sqref="AQ26">
    <cfRule type="containsErrors" dxfId="1008" priority="115">
      <formula>ISERROR(AQ26)</formula>
    </cfRule>
  </conditionalFormatting>
  <conditionalFormatting sqref="AQ28">
    <cfRule type="containsErrors" dxfId="1007" priority="114">
      <formula>ISERROR(AQ28)</formula>
    </cfRule>
  </conditionalFormatting>
  <conditionalFormatting sqref="AQ30">
    <cfRule type="containsErrors" dxfId="1006" priority="113">
      <formula>ISERROR(AQ30)</formula>
    </cfRule>
  </conditionalFormatting>
  <conditionalFormatting sqref="AR25">
    <cfRule type="cellIs" dxfId="1005" priority="112" operator="equal">
      <formula>0</formula>
    </cfRule>
  </conditionalFormatting>
  <conditionalFormatting sqref="AR27">
    <cfRule type="cellIs" dxfId="1004" priority="111" operator="equal">
      <formula>0</formula>
    </cfRule>
  </conditionalFormatting>
  <conditionalFormatting sqref="AR29">
    <cfRule type="cellIs" dxfId="1003" priority="110" operator="equal">
      <formula>0</formula>
    </cfRule>
  </conditionalFormatting>
  <conditionalFormatting sqref="AQ26">
    <cfRule type="containsErrors" dxfId="1002" priority="109">
      <formula>ISERROR(AQ26)</formula>
    </cfRule>
  </conditionalFormatting>
  <conditionalFormatting sqref="AQ28">
    <cfRule type="containsErrors" dxfId="1001" priority="108">
      <formula>ISERROR(AQ28)</formula>
    </cfRule>
  </conditionalFormatting>
  <conditionalFormatting sqref="AQ30">
    <cfRule type="containsErrors" dxfId="1000" priority="107">
      <formula>ISERROR(AQ30)</formula>
    </cfRule>
  </conditionalFormatting>
  <conditionalFormatting sqref="AR25">
    <cfRule type="cellIs" dxfId="999" priority="106" operator="equal">
      <formula>0</formula>
    </cfRule>
  </conditionalFormatting>
  <conditionalFormatting sqref="AR27">
    <cfRule type="cellIs" dxfId="998" priority="105" operator="equal">
      <formula>0</formula>
    </cfRule>
  </conditionalFormatting>
  <conditionalFormatting sqref="AR29">
    <cfRule type="cellIs" dxfId="997" priority="104" operator="equal">
      <formula>0</formula>
    </cfRule>
  </conditionalFormatting>
  <conditionalFormatting sqref="AQ26">
    <cfRule type="containsErrors" dxfId="996" priority="103">
      <formula>ISERROR(AQ26)</formula>
    </cfRule>
  </conditionalFormatting>
  <conditionalFormatting sqref="AQ28">
    <cfRule type="containsErrors" dxfId="995" priority="102">
      <formula>ISERROR(AQ28)</formula>
    </cfRule>
  </conditionalFormatting>
  <conditionalFormatting sqref="AQ30">
    <cfRule type="containsErrors" dxfId="994" priority="101">
      <formula>ISERROR(AQ30)</formula>
    </cfRule>
  </conditionalFormatting>
  <conditionalFormatting sqref="AR25">
    <cfRule type="cellIs" dxfId="993" priority="100" operator="equal">
      <formula>0</formula>
    </cfRule>
  </conditionalFormatting>
  <conditionalFormatting sqref="AR27">
    <cfRule type="cellIs" dxfId="992" priority="99" operator="equal">
      <formula>0</formula>
    </cfRule>
  </conditionalFormatting>
  <conditionalFormatting sqref="AR29">
    <cfRule type="cellIs" dxfId="991" priority="98" operator="equal">
      <formula>0</formula>
    </cfRule>
  </conditionalFormatting>
  <conditionalFormatting sqref="AQ26">
    <cfRule type="containsErrors" dxfId="990" priority="97">
      <formula>ISERROR(AQ26)</formula>
    </cfRule>
  </conditionalFormatting>
  <conditionalFormatting sqref="AQ28">
    <cfRule type="containsErrors" dxfId="989" priority="96">
      <formula>ISERROR(AQ28)</formula>
    </cfRule>
  </conditionalFormatting>
  <conditionalFormatting sqref="AQ30">
    <cfRule type="containsErrors" dxfId="988" priority="95">
      <formula>ISERROR(AQ30)</formula>
    </cfRule>
  </conditionalFormatting>
  <conditionalFormatting sqref="AR25">
    <cfRule type="cellIs" dxfId="987" priority="94" operator="equal">
      <formula>0</formula>
    </cfRule>
  </conditionalFormatting>
  <conditionalFormatting sqref="AR27">
    <cfRule type="cellIs" dxfId="986" priority="93" operator="equal">
      <formula>0</formula>
    </cfRule>
  </conditionalFormatting>
  <conditionalFormatting sqref="AR29">
    <cfRule type="cellIs" dxfId="985" priority="92" operator="equal">
      <formula>0</formula>
    </cfRule>
  </conditionalFormatting>
  <conditionalFormatting sqref="AQ26">
    <cfRule type="containsErrors" dxfId="984" priority="91">
      <formula>ISERROR(AQ26)</formula>
    </cfRule>
  </conditionalFormatting>
  <conditionalFormatting sqref="AQ28">
    <cfRule type="containsErrors" dxfId="983" priority="90">
      <formula>ISERROR(AQ28)</formula>
    </cfRule>
  </conditionalFormatting>
  <conditionalFormatting sqref="AQ30">
    <cfRule type="containsErrors" dxfId="982" priority="89">
      <formula>ISERROR(AQ30)</formula>
    </cfRule>
  </conditionalFormatting>
  <conditionalFormatting sqref="AR25">
    <cfRule type="cellIs" dxfId="981" priority="88" operator="equal">
      <formula>0</formula>
    </cfRule>
  </conditionalFormatting>
  <conditionalFormatting sqref="AR27">
    <cfRule type="cellIs" dxfId="980" priority="87" operator="equal">
      <formula>0</formula>
    </cfRule>
  </conditionalFormatting>
  <conditionalFormatting sqref="AR29">
    <cfRule type="cellIs" dxfId="979" priority="86" operator="equal">
      <formula>0</formula>
    </cfRule>
  </conditionalFormatting>
  <conditionalFormatting sqref="AQ26">
    <cfRule type="containsErrors" dxfId="978" priority="85">
      <formula>ISERROR(AQ26)</formula>
    </cfRule>
  </conditionalFormatting>
  <conditionalFormatting sqref="AQ28">
    <cfRule type="containsErrors" dxfId="977" priority="84">
      <formula>ISERROR(AQ28)</formula>
    </cfRule>
  </conditionalFormatting>
  <conditionalFormatting sqref="AQ30">
    <cfRule type="containsErrors" dxfId="976" priority="83">
      <formula>ISERROR(AQ30)</formula>
    </cfRule>
  </conditionalFormatting>
  <conditionalFormatting sqref="AR25">
    <cfRule type="cellIs" dxfId="975" priority="82" operator="equal">
      <formula>0</formula>
    </cfRule>
  </conditionalFormatting>
  <conditionalFormatting sqref="AR27">
    <cfRule type="cellIs" dxfId="974" priority="81" operator="equal">
      <formula>0</formula>
    </cfRule>
  </conditionalFormatting>
  <conditionalFormatting sqref="AR29">
    <cfRule type="cellIs" dxfId="973" priority="80" operator="equal">
      <formula>0</formula>
    </cfRule>
  </conditionalFormatting>
  <conditionalFormatting sqref="AQ26">
    <cfRule type="containsErrors" dxfId="972" priority="79">
      <formula>ISERROR(AQ26)</formula>
    </cfRule>
  </conditionalFormatting>
  <conditionalFormatting sqref="AQ28">
    <cfRule type="containsErrors" dxfId="971" priority="78">
      <formula>ISERROR(AQ28)</formula>
    </cfRule>
  </conditionalFormatting>
  <conditionalFormatting sqref="AQ30">
    <cfRule type="containsErrors" dxfId="970" priority="77">
      <formula>ISERROR(AQ30)</formula>
    </cfRule>
  </conditionalFormatting>
  <conditionalFormatting sqref="AR25">
    <cfRule type="cellIs" dxfId="969" priority="76" operator="equal">
      <formula>0</formula>
    </cfRule>
  </conditionalFormatting>
  <conditionalFormatting sqref="AR27">
    <cfRule type="cellIs" dxfId="968" priority="75" operator="equal">
      <formula>0</formula>
    </cfRule>
  </conditionalFormatting>
  <conditionalFormatting sqref="AR29">
    <cfRule type="cellIs" dxfId="967" priority="74" operator="equal">
      <formula>0</formula>
    </cfRule>
  </conditionalFormatting>
  <conditionalFormatting sqref="AQ26">
    <cfRule type="containsErrors" dxfId="966" priority="73">
      <formula>ISERROR(AQ26)</formula>
    </cfRule>
  </conditionalFormatting>
  <conditionalFormatting sqref="AQ28">
    <cfRule type="containsErrors" dxfId="965" priority="72">
      <formula>ISERROR(AQ28)</formula>
    </cfRule>
  </conditionalFormatting>
  <conditionalFormatting sqref="AQ30">
    <cfRule type="containsErrors" dxfId="964" priority="71">
      <formula>ISERROR(AQ30)</formula>
    </cfRule>
  </conditionalFormatting>
  <conditionalFormatting sqref="AR25">
    <cfRule type="cellIs" dxfId="963" priority="70" operator="equal">
      <formula>0</formula>
    </cfRule>
  </conditionalFormatting>
  <conditionalFormatting sqref="AR27">
    <cfRule type="cellIs" dxfId="962" priority="69" operator="equal">
      <formula>0</formula>
    </cfRule>
  </conditionalFormatting>
  <conditionalFormatting sqref="AR29">
    <cfRule type="cellIs" dxfId="961" priority="68" operator="equal">
      <formula>0</formula>
    </cfRule>
  </conditionalFormatting>
  <conditionalFormatting sqref="AQ26">
    <cfRule type="containsErrors" dxfId="960" priority="67">
      <formula>ISERROR(AQ26)</formula>
    </cfRule>
  </conditionalFormatting>
  <conditionalFormatting sqref="AQ28">
    <cfRule type="containsErrors" dxfId="959" priority="66">
      <formula>ISERROR(AQ28)</formula>
    </cfRule>
  </conditionalFormatting>
  <conditionalFormatting sqref="AQ30">
    <cfRule type="containsErrors" dxfId="958" priority="65">
      <formula>ISERROR(AQ30)</formula>
    </cfRule>
  </conditionalFormatting>
  <conditionalFormatting sqref="AR25">
    <cfRule type="cellIs" dxfId="957" priority="64" operator="equal">
      <formula>0</formula>
    </cfRule>
  </conditionalFormatting>
  <conditionalFormatting sqref="AR27">
    <cfRule type="cellIs" dxfId="956" priority="63" operator="equal">
      <formula>0</formula>
    </cfRule>
  </conditionalFormatting>
  <conditionalFormatting sqref="AR29">
    <cfRule type="cellIs" dxfId="955" priority="62" operator="equal">
      <formula>0</formula>
    </cfRule>
  </conditionalFormatting>
  <conditionalFormatting sqref="AQ26">
    <cfRule type="containsErrors" dxfId="954" priority="61">
      <formula>ISERROR(AQ26)</formula>
    </cfRule>
  </conditionalFormatting>
  <conditionalFormatting sqref="AQ28">
    <cfRule type="containsErrors" dxfId="953" priority="60">
      <formula>ISERROR(AQ28)</formula>
    </cfRule>
  </conditionalFormatting>
  <conditionalFormatting sqref="AQ30">
    <cfRule type="containsErrors" dxfId="952" priority="59">
      <formula>ISERROR(AQ30)</formula>
    </cfRule>
  </conditionalFormatting>
  <conditionalFormatting sqref="AR25">
    <cfRule type="cellIs" dxfId="951" priority="58" operator="equal">
      <formula>0</formula>
    </cfRule>
  </conditionalFormatting>
  <conditionalFormatting sqref="AR27">
    <cfRule type="cellIs" dxfId="950" priority="57" operator="equal">
      <formula>0</formula>
    </cfRule>
  </conditionalFormatting>
  <conditionalFormatting sqref="AR29">
    <cfRule type="cellIs" dxfId="949" priority="56" operator="equal">
      <formula>0</formula>
    </cfRule>
  </conditionalFormatting>
  <conditionalFormatting sqref="AQ26">
    <cfRule type="containsErrors" dxfId="948" priority="55">
      <formula>ISERROR(AQ26)</formula>
    </cfRule>
  </conditionalFormatting>
  <conditionalFormatting sqref="AQ28">
    <cfRule type="containsErrors" dxfId="947" priority="54">
      <formula>ISERROR(AQ28)</formula>
    </cfRule>
  </conditionalFormatting>
  <conditionalFormatting sqref="AQ30">
    <cfRule type="containsErrors" dxfId="946" priority="53">
      <formula>ISERROR(AQ30)</formula>
    </cfRule>
  </conditionalFormatting>
  <conditionalFormatting sqref="F8:F300">
    <cfRule type="expression" dxfId="945" priority="141">
      <formula>$D8=0</formula>
    </cfRule>
  </conditionalFormatting>
  <conditionalFormatting sqref="AT10:AV15 AZ15:BB15">
    <cfRule type="cellIs" dxfId="944" priority="45" stopIfTrue="1" operator="lessThanOrEqual">
      <formula>0</formula>
    </cfRule>
  </conditionalFormatting>
  <conditionalFormatting sqref="AT18:AV22">
    <cfRule type="cellIs" dxfId="943" priority="44" stopIfTrue="1" operator="lessThanOrEqual">
      <formula>0</formula>
    </cfRule>
  </conditionalFormatting>
  <conditionalFormatting sqref="AW18:AZ22">
    <cfRule type="cellIs" dxfId="942" priority="43" stopIfTrue="1" operator="lessThanOrEqual">
      <formula>0</formula>
    </cfRule>
  </conditionalFormatting>
  <conditionalFormatting sqref="AR25">
    <cfRule type="cellIs" dxfId="941" priority="42" operator="equal">
      <formula>0</formula>
    </cfRule>
  </conditionalFormatting>
  <conditionalFormatting sqref="AR27">
    <cfRule type="cellIs" dxfId="940" priority="41" operator="equal">
      <formula>0</formula>
    </cfRule>
  </conditionalFormatting>
  <conditionalFormatting sqref="AR29">
    <cfRule type="cellIs" dxfId="939" priority="40" operator="equal">
      <formula>0</formula>
    </cfRule>
  </conditionalFormatting>
  <conditionalFormatting sqref="AQ26">
    <cfRule type="containsErrors" dxfId="938" priority="39">
      <formula>ISERROR(AQ26)</formula>
    </cfRule>
  </conditionalFormatting>
  <conditionalFormatting sqref="AQ28">
    <cfRule type="containsErrors" dxfId="937" priority="38">
      <formula>ISERROR(AQ28)</formula>
    </cfRule>
  </conditionalFormatting>
  <conditionalFormatting sqref="AQ30">
    <cfRule type="containsErrors" dxfId="936" priority="37">
      <formula>ISERROR(AQ30)</formula>
    </cfRule>
  </conditionalFormatting>
  <conditionalFormatting sqref="AR25">
    <cfRule type="cellIs" dxfId="935" priority="36" operator="equal">
      <formula>0</formula>
    </cfRule>
  </conditionalFormatting>
  <conditionalFormatting sqref="AR27">
    <cfRule type="cellIs" dxfId="934" priority="35" operator="equal">
      <formula>0</formula>
    </cfRule>
  </conditionalFormatting>
  <conditionalFormatting sqref="AR29">
    <cfRule type="cellIs" dxfId="933" priority="34" operator="equal">
      <formula>0</formula>
    </cfRule>
  </conditionalFormatting>
  <conditionalFormatting sqref="AQ26">
    <cfRule type="containsErrors" dxfId="932" priority="33">
      <formula>ISERROR(AQ26)</formula>
    </cfRule>
  </conditionalFormatting>
  <conditionalFormatting sqref="AQ28">
    <cfRule type="containsErrors" dxfId="931" priority="32">
      <formula>ISERROR(AQ28)</formula>
    </cfRule>
  </conditionalFormatting>
  <conditionalFormatting sqref="AQ30">
    <cfRule type="containsErrors" dxfId="930" priority="31">
      <formula>ISERROR(AQ30)</formula>
    </cfRule>
  </conditionalFormatting>
  <conditionalFormatting sqref="AR25">
    <cfRule type="cellIs" dxfId="929" priority="30" operator="equal">
      <formula>0</formula>
    </cfRule>
  </conditionalFormatting>
  <conditionalFormatting sqref="AR27">
    <cfRule type="cellIs" dxfId="928" priority="29" operator="equal">
      <formula>0</formula>
    </cfRule>
  </conditionalFormatting>
  <conditionalFormatting sqref="AR29">
    <cfRule type="cellIs" dxfId="927" priority="28" operator="equal">
      <formula>0</formula>
    </cfRule>
  </conditionalFormatting>
  <conditionalFormatting sqref="AQ26">
    <cfRule type="containsErrors" dxfId="926" priority="27">
      <formula>ISERROR(AQ26)</formula>
    </cfRule>
  </conditionalFormatting>
  <conditionalFormatting sqref="AQ28">
    <cfRule type="containsErrors" dxfId="925" priority="26">
      <formula>ISERROR(AQ28)</formula>
    </cfRule>
  </conditionalFormatting>
  <conditionalFormatting sqref="AQ30">
    <cfRule type="containsErrors" dxfId="924" priority="25">
      <formula>ISERROR(AQ30)</formula>
    </cfRule>
  </conditionalFormatting>
  <conditionalFormatting sqref="AR25">
    <cfRule type="cellIs" dxfId="923" priority="24" operator="equal">
      <formula>0</formula>
    </cfRule>
  </conditionalFormatting>
  <conditionalFormatting sqref="AR27">
    <cfRule type="cellIs" dxfId="922" priority="23" operator="equal">
      <formula>0</formula>
    </cfRule>
  </conditionalFormatting>
  <conditionalFormatting sqref="AR29">
    <cfRule type="cellIs" dxfId="921" priority="22" operator="equal">
      <formula>0</formula>
    </cfRule>
  </conditionalFormatting>
  <conditionalFormatting sqref="AQ26">
    <cfRule type="containsErrors" dxfId="920" priority="21">
      <formula>ISERROR(AQ26)</formula>
    </cfRule>
  </conditionalFormatting>
  <conditionalFormatting sqref="AQ28">
    <cfRule type="containsErrors" dxfId="919" priority="20">
      <formula>ISERROR(AQ28)</formula>
    </cfRule>
  </conditionalFormatting>
  <conditionalFormatting sqref="AQ30">
    <cfRule type="containsErrors" dxfId="918" priority="19">
      <formula>ISERROR(AQ30)</formula>
    </cfRule>
  </conditionalFormatting>
  <conditionalFormatting sqref="AR25">
    <cfRule type="cellIs" dxfId="917" priority="18" operator="equal">
      <formula>0</formula>
    </cfRule>
  </conditionalFormatting>
  <conditionalFormatting sqref="AR27">
    <cfRule type="cellIs" dxfId="916" priority="17" operator="equal">
      <formula>0</formula>
    </cfRule>
  </conditionalFormatting>
  <conditionalFormatting sqref="AR29">
    <cfRule type="cellIs" dxfId="915" priority="16" operator="equal">
      <formula>0</formula>
    </cfRule>
  </conditionalFormatting>
  <conditionalFormatting sqref="AQ26">
    <cfRule type="containsErrors" dxfId="914" priority="15">
      <formula>ISERROR(AQ26)</formula>
    </cfRule>
  </conditionalFormatting>
  <conditionalFormatting sqref="AQ28">
    <cfRule type="containsErrors" dxfId="913" priority="14">
      <formula>ISERROR(AQ28)</formula>
    </cfRule>
  </conditionalFormatting>
  <conditionalFormatting sqref="AQ30">
    <cfRule type="containsErrors" dxfId="912" priority="13">
      <formula>ISERROR(AQ30)</formula>
    </cfRule>
  </conditionalFormatting>
  <conditionalFormatting sqref="AR25">
    <cfRule type="cellIs" dxfId="911" priority="12" operator="equal">
      <formula>0</formula>
    </cfRule>
  </conditionalFormatting>
  <conditionalFormatting sqref="AR27">
    <cfRule type="cellIs" dxfId="910" priority="11" operator="equal">
      <formula>0</formula>
    </cfRule>
  </conditionalFormatting>
  <conditionalFormatting sqref="AR29">
    <cfRule type="cellIs" dxfId="909" priority="10" operator="equal">
      <formula>0</formula>
    </cfRule>
  </conditionalFormatting>
  <conditionalFormatting sqref="AQ26">
    <cfRule type="containsErrors" dxfId="908" priority="9">
      <formula>ISERROR(AQ26)</formula>
    </cfRule>
  </conditionalFormatting>
  <conditionalFormatting sqref="AQ28">
    <cfRule type="containsErrors" dxfId="907" priority="8">
      <formula>ISERROR(AQ28)</formula>
    </cfRule>
  </conditionalFormatting>
  <conditionalFormatting sqref="AQ30">
    <cfRule type="containsErrors" dxfId="906" priority="7">
      <formula>ISERROR(AQ30)</formula>
    </cfRule>
  </conditionalFormatting>
  <conditionalFormatting sqref="AT10:AV15 AZ15:BB15">
    <cfRule type="cellIs" dxfId="905" priority="6" stopIfTrue="1" operator="lessThanOrEqual">
      <formula>0</formula>
    </cfRule>
  </conditionalFormatting>
  <conditionalFormatting sqref="AT18:AV22 AT26:AV30">
    <cfRule type="cellIs" dxfId="904" priority="5" stopIfTrue="1" operator="lessThanOrEqual">
      <formula>0</formula>
    </cfRule>
  </conditionalFormatting>
  <conditionalFormatting sqref="AY26:BB30 AY18:BB22">
    <cfRule type="cellIs" dxfId="903" priority="4" stopIfTrue="1" operator="lessThanOrEqual">
      <formula>0</formula>
    </cfRule>
  </conditionalFormatting>
  <conditionalFormatting sqref="AR32 AR34 AR36">
    <cfRule type="cellIs" dxfId="902" priority="3" operator="equal">
      <formula>0</formula>
    </cfRule>
  </conditionalFormatting>
  <conditionalFormatting sqref="AQ33 AQ35 AQ37">
    <cfRule type="containsErrors" dxfId="901" priority="2">
      <formula>ISERROR(AQ33)</formula>
    </cfRule>
  </conditionalFormatting>
  <conditionalFormatting sqref="D11:D51">
    <cfRule type="expression" dxfId="900" priority="1" stopIfTrue="1">
      <formula>OR($C11&lt;0,AND($C11=$Y11,$B11=$Y11))</formula>
    </cfRule>
  </conditionalFormatting>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72"/>
  <sheetViews>
    <sheetView workbookViewId="0">
      <pane xSplit="5" ySplit="7" topLeftCell="F8" activePane="bottomRight" state="frozen"/>
      <selection activeCell="C9" sqref="C9"/>
      <selection pane="topRight" activeCell="C9" sqref="C9"/>
      <selection pane="bottomLeft" activeCell="C9" sqref="C9"/>
      <selection pane="bottomRight" activeCell="D19" sqref="D19"/>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9.140625" hidden="1" customWidth="1"/>
    <col min="43" max="43" width="9.140625" customWidth="1"/>
    <col min="44" max="45" width="8.28515625" customWidth="1"/>
    <col min="46" max="46" width="6.5703125" customWidth="1"/>
    <col min="47" max="47" width="7.85546875" customWidth="1"/>
    <col min="48" max="48" width="8.28515625" customWidth="1"/>
    <col min="49" max="49" width="6.140625" customWidth="1"/>
    <col min="50" max="50" width="8.28515625" customWidth="1"/>
    <col min="51" max="51" width="8.5703125" customWidth="1"/>
    <col min="52" max="52" width="6.5703125" customWidth="1"/>
    <col min="53" max="53" width="7.5703125" customWidth="1"/>
    <col min="54" max="54" width="8.28515625" customWidth="1"/>
    <col min="55" max="55" width="0.85546875" customWidth="1"/>
  </cols>
  <sheetData>
    <row r="1" spans="1:54" ht="18" customHeight="1" x14ac:dyDescent="0.2">
      <c r="B1" s="8" t="s">
        <v>2</v>
      </c>
      <c r="C1" s="250" t="s">
        <v>88</v>
      </c>
      <c r="D1" s="251"/>
      <c r="E1" s="251"/>
      <c r="F1" s="251"/>
      <c r="G1" s="251"/>
      <c r="H1" s="251"/>
      <c r="I1" s="251"/>
      <c r="J1" s="251"/>
      <c r="K1" s="251"/>
      <c r="L1" s="251"/>
      <c r="M1" s="251"/>
      <c r="N1" s="252"/>
      <c r="O1" s="16"/>
      <c r="P1" s="7"/>
      <c r="Q1" t="s">
        <v>21</v>
      </c>
    </row>
    <row r="2" spans="1:54" ht="18" customHeight="1" x14ac:dyDescent="0.2">
      <c r="B2" s="8" t="s">
        <v>3</v>
      </c>
      <c r="C2" s="250" t="s">
        <v>48</v>
      </c>
      <c r="D2" s="251"/>
      <c r="E2" s="251"/>
      <c r="F2" s="251"/>
      <c r="G2" s="251"/>
      <c r="H2" s="251"/>
      <c r="I2" s="251"/>
      <c r="J2" s="251"/>
      <c r="K2" s="251"/>
      <c r="L2" s="251"/>
      <c r="M2" s="251"/>
      <c r="N2" s="252"/>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0</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4" ht="12" customHeight="1" x14ac:dyDescent="0.15">
      <c r="B5" s="8" t="s">
        <v>5</v>
      </c>
      <c r="C5" s="69">
        <v>340</v>
      </c>
      <c r="D5" s="13"/>
      <c r="E5" s="13"/>
      <c r="F5" s="13"/>
      <c r="G5" s="16"/>
      <c r="H5" s="7"/>
      <c r="I5" s="41"/>
      <c r="J5" s="42"/>
      <c r="K5" s="7"/>
      <c r="L5" s="6"/>
      <c r="M5" s="7"/>
      <c r="N5" s="7"/>
      <c r="O5" s="16"/>
      <c r="P5" s="7"/>
      <c r="U5" s="12">
        <f>COUNTIF(G:G,"V")</f>
        <v>71</v>
      </c>
      <c r="V5" s="12">
        <f>COUNTIF(L:L,"Breedte")</f>
        <v>0</v>
      </c>
      <c r="W5" s="12">
        <f>COUNTIF(O:O,"Breedte")</f>
        <v>0</v>
      </c>
      <c r="AF5" s="12">
        <f>COUNTIF(I:I,"D")</f>
        <v>0</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79</v>
      </c>
    </row>
    <row r="8" spans="1:54" ht="12" customHeight="1" thickTop="1" x14ac:dyDescent="0.25">
      <c r="A8" s="5">
        <f t="shared" ref="A8:A71" si="0">IF(I8="A",25,IF(I8="B",25,IF(I8="C",25,IF(I8="D",15,IF(I8="E",10,0)))))</f>
        <v>0</v>
      </c>
      <c r="B8" s="5">
        <f t="shared" ref="B8:B71" si="1">IF(G8="I",20,IF(G8="II",20,IF(G8="III",20,IF(G8="IV",20,IF(G8="V",20,0)))))</f>
        <v>0</v>
      </c>
      <c r="C8" s="14">
        <f>C5</f>
        <v>340</v>
      </c>
      <c r="F8" s="241">
        <f>VLOOKUP(C8,Blad1!$A:$I,9,0)</f>
        <v>230</v>
      </c>
      <c r="G8" s="67" t="str">
        <f>IF(C8=261,"I",IF(C8=247,"II",IF(C8=233,"III",IF(C8=218,"IV",IF(C8=0,"V","")))))</f>
        <v/>
      </c>
      <c r="H8" s="4" t="str">
        <f>IF(G8="I",$K8,IF(G8="II",$K8-SUM(H7:H$8),IF(G8="III",$K8-SUM(H7:H$8),IF(G8="IV",$K8-SUM(H7:H$8),IF(G8="V",1-SUM(H7:H$8)," ")))))</f>
        <v xml:space="preserve"> </v>
      </c>
      <c r="I8" s="68" t="str">
        <f t="shared" ref="I8:I71" si="2">IF(C8=96,"A",IF(C8=88,"B",IF(C8=79,"C",IF(C8=71,"D",IF(C8=0,"E","")))))</f>
        <v/>
      </c>
      <c r="J8" s="43" t="str">
        <f>IF(I8="A",$K8,IF(I8="B",$K8-SUM(J7:J$8),IF(I8="C",$K8-SUM(J7:J$8),IF(I8="D",$K8-SUM(J7:J$8),IF(I8="E",1-SUM(J7:J$8)," ")))))</f>
        <v xml:space="preserve"> </v>
      </c>
      <c r="K8" s="1">
        <f>IF(C$4=0,0,(SUM(D$8:D8)/C$4))</f>
        <v>0</v>
      </c>
      <c r="L8" s="9" t="str">
        <f t="shared" ref="L8:L71" si="3">IF(U8=2,"Plus",IF(W8=2,"Basis",IF(X8=2,"Breedte"," ")))</f>
        <v xml:space="preserve"> </v>
      </c>
      <c r="M8" s="2" t="str">
        <f>IF(U8=2,K8,IF(W8=2,K8-SUM(M7:M$8),IF(X8=2,K8-SUM(M7:M$8),IF(X7=2,1-SUM(M7:M$8)," "))))</f>
        <v xml:space="preserve"> </v>
      </c>
      <c r="N8" s="1" t="str">
        <f t="shared" ref="N8:N71" si="4">IF(OR(O8="Plus",O8="Basis",O8="Breedte"),K8," ")</f>
        <v xml:space="preserve"> </v>
      </c>
      <c r="P8" s="3" t="str">
        <f>IF(O8="Plus",$K8,IF(O8="Basis",$K8-SUM(P7:P$8),IF(O8="Breedte",$K8-SUM(P7:P$8),IF(O7="Breedte",1-SUM(P7:P$8)," "))))</f>
        <v xml:space="preserve"> </v>
      </c>
      <c r="Q8" s="59" t="str">
        <f>CONCATENATE(IF(E8=0,"",CONCATENATE(E8,"; ")))</f>
        <v/>
      </c>
      <c r="R8" s="179">
        <f>F8</f>
        <v>230</v>
      </c>
      <c r="S8" s="12">
        <f t="shared" ref="S8:S71" si="5">C8</f>
        <v>340</v>
      </c>
      <c r="T8" s="18">
        <f t="shared" ref="T8:T71" si="6">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7">IF(D8=0,1,ABS(K8-0.2))</f>
        <v>1</v>
      </c>
      <c r="Z8" s="12">
        <f t="shared" ref="Z8:Z71" si="8">IF(D8=0,1,ABS(K8-0.5))</f>
        <v>1</v>
      </c>
      <c r="AA8" s="12">
        <f t="shared" ref="AA8:AA71" si="9">IF(D8=0,1,ABS(K8-0.8))</f>
        <v>1</v>
      </c>
      <c r="AB8" s="12">
        <f t="shared" ref="AB8:AB71" si="10">IF(D8=0,1,ABS(K8-1))</f>
        <v>1</v>
      </c>
      <c r="AD8" s="12">
        <f t="shared" ref="AD8:AD71" si="11">S8</f>
        <v>340</v>
      </c>
      <c r="AE8" s="18">
        <f t="shared" ref="AE8:AE71" si="12">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3">IF(AE8=0,1,ABS(AH8-0.25))</f>
        <v>1</v>
      </c>
      <c r="AK8" s="12">
        <f t="shared" ref="AK8:AK71" si="14">IF(T8=0,1,ABS(W8-0.5))</f>
        <v>1</v>
      </c>
      <c r="AL8" s="12">
        <f t="shared" ref="AL8:AL71" si="15">IF(T8=0,1,ABS(W8-0.75))</f>
        <v>1</v>
      </c>
      <c r="AM8" s="12">
        <f t="shared" ref="AM8:AM71" si="16">IF(T8=0,1,ABS(W8-0.9))</f>
        <v>1</v>
      </c>
      <c r="AQ8" s="27" t="s">
        <v>6</v>
      </c>
      <c r="AR8" s="28"/>
      <c r="AS8" s="28" t="s">
        <v>7</v>
      </c>
      <c r="AT8" s="28"/>
      <c r="AU8" s="28"/>
      <c r="AV8" s="28"/>
      <c r="AW8" s="45"/>
    </row>
    <row r="9" spans="1:54" ht="12" customHeight="1" x14ac:dyDescent="0.25">
      <c r="A9" s="5">
        <f t="shared" si="0"/>
        <v>0</v>
      </c>
      <c r="B9" s="5">
        <f t="shared" si="1"/>
        <v>0</v>
      </c>
      <c r="C9" s="14">
        <f t="shared" ref="C9:C72" si="17">C8-1</f>
        <v>339</v>
      </c>
      <c r="F9" s="241">
        <f>VLOOKUP(C9,Blad1!$A:$I,9,0)</f>
        <v>230</v>
      </c>
      <c r="G9" s="67" t="str">
        <f t="shared" ref="G9:G72" si="18">IF(C9=261,"I",IF(C9=247,"II",IF(C9=233,"III",IF(C9=218,"IV",IF(C9=0,"V","")))))</f>
        <v/>
      </c>
      <c r="H9" s="4" t="str">
        <f>IF(G9="I",$K9,IF(G9="II",$K9-SUM(H8:H$8),IF(G9="III",$K9-SUM(H8:H$8),IF(G9="IV",$K9-SUM(H8:H$8),IF(G9="V",1-SUM(H8:H$8)," ")))))</f>
        <v xml:space="preserve"> </v>
      </c>
      <c r="I9" s="68" t="str">
        <f t="shared" si="2"/>
        <v/>
      </c>
      <c r="J9" s="43" t="str">
        <f>IF(I9="A",$K9,IF(I9="B",$K9-SUM(J8:J$8),IF(I9="C",$K9-SUM(J8:J$8),IF(I9="D",$K9-SUM(J8:J$8),IF(I9="E",1-SUM(J8:J$8)," ")))))</f>
        <v xml:space="preserve"> </v>
      </c>
      <c r="K9" s="1">
        <f>IF(C$4=0,0,(SUM(D$8:D9)/C$4))</f>
        <v>0</v>
      </c>
      <c r="L9" s="9" t="str">
        <f t="shared" si="3"/>
        <v xml:space="preserve"> </v>
      </c>
      <c r="M9" s="2" t="str">
        <f>IF(U9=2,K9,IF(W9=2,K9-SUM(M8:M$8),IF(X9=2,K9-SUM(M8:M$8),IF(X8=2,1-SUM(M8:M$8)," "))))</f>
        <v xml:space="preserve"> </v>
      </c>
      <c r="N9" s="1" t="str">
        <f t="shared" si="4"/>
        <v xml:space="preserve"> </v>
      </c>
      <c r="P9" s="3" t="str">
        <f>IF(O9="Plus",$K9,IF(O9="Basis",$K9-SUM(P8:P$8),IF(O9="Breedte",$K9-SUM(P8:P$8),IF(O8="Breedte",1-SUM(P8:P$8)," "))))</f>
        <v xml:space="preserve"> </v>
      </c>
      <c r="Q9" s="57" t="str">
        <f t="shared" ref="Q9:Q72" si="19">IF(L8="plus",IF(E9=0,"",CONCATENATE(E9,", ")),IF(L8="basis",IF(E9=0,"",CONCATENATE(E9,", ")),CONCATENATE(Q8,IF(E9=0,"",CONCATENATE(E9,", ")))))</f>
        <v/>
      </c>
      <c r="R9" s="179">
        <f t="shared" ref="R9:R72" si="20">F9</f>
        <v>230</v>
      </c>
      <c r="S9" s="12">
        <f t="shared" si="5"/>
        <v>339</v>
      </c>
      <c r="T9" s="18">
        <f t="shared" si="6"/>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7"/>
        <v>1</v>
      </c>
      <c r="Z9" s="12">
        <f t="shared" si="8"/>
        <v>1</v>
      </c>
      <c r="AA9" s="12">
        <f t="shared" si="9"/>
        <v>1</v>
      </c>
      <c r="AB9" s="12">
        <f t="shared" si="10"/>
        <v>1</v>
      </c>
      <c r="AD9" s="12">
        <f t="shared" si="11"/>
        <v>339</v>
      </c>
      <c r="AE9" s="18">
        <f t="shared" si="12"/>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3"/>
        <v>1</v>
      </c>
      <c r="AK9" s="12">
        <f t="shared" si="14"/>
        <v>1</v>
      </c>
      <c r="AL9" s="12">
        <f t="shared" si="15"/>
        <v>1</v>
      </c>
      <c r="AM9" s="12">
        <f t="shared" si="16"/>
        <v>1</v>
      </c>
      <c r="AQ9" s="30"/>
      <c r="AR9" s="31"/>
      <c r="AS9" s="32" t="s">
        <v>17</v>
      </c>
      <c r="AT9" s="32" t="s">
        <v>18</v>
      </c>
      <c r="AU9" s="32" t="s">
        <v>19</v>
      </c>
      <c r="AV9" s="32" t="s">
        <v>20</v>
      </c>
      <c r="AW9" s="45"/>
    </row>
    <row r="10" spans="1:54" ht="12" customHeight="1" x14ac:dyDescent="0.25">
      <c r="A10" s="5">
        <f t="shared" si="0"/>
        <v>0</v>
      </c>
      <c r="B10" s="5">
        <f t="shared" si="1"/>
        <v>0</v>
      </c>
      <c r="C10" s="14">
        <f t="shared" si="17"/>
        <v>338</v>
      </c>
      <c r="F10" s="241">
        <f>VLOOKUP(C10,Blad1!$A:$I,9,0)</f>
        <v>230</v>
      </c>
      <c r="G10" s="67" t="str">
        <f t="shared" si="18"/>
        <v/>
      </c>
      <c r="H10" s="4" t="str">
        <f>IF(G10="I",$K10,IF(G10="II",$K10-SUM(H$8:H9),IF(G10="III",$K10-SUM(H$8:H9),IF(G10="IV",$K10-SUM(H$8:H9),IF(G10="V",1-SUM(H$8:H9)," ")))))</f>
        <v xml:space="preserve"> </v>
      </c>
      <c r="I10" s="68" t="str">
        <f t="shared" si="2"/>
        <v/>
      </c>
      <c r="J10" s="43" t="str">
        <f>IF(I10="A",$K10,IF(I10="B",$K10-SUM(J$8:J9),IF(I10="C",$K10-SUM(J$8:J9),IF(I10="D",$K10-SUM(J$8:J9),IF(I10="E",1-SUM(J$8:J9)," ")))))</f>
        <v xml:space="preserve"> </v>
      </c>
      <c r="K10" s="1">
        <f>IF(C$4=0,0,(SUM(D$8:D10)/C$4))</f>
        <v>0</v>
      </c>
      <c r="L10" s="9" t="str">
        <f t="shared" si="3"/>
        <v xml:space="preserve"> </v>
      </c>
      <c r="M10" s="2" t="str">
        <f>IF(U10=2,K10,IF(W10=2,K10-SUM(M$8:M9),IF(X10=2,K10-SUM(M$8:M9),IF(X9=2,1-SUM(M$8:M9)," "))))</f>
        <v xml:space="preserve"> </v>
      </c>
      <c r="N10" s="1" t="str">
        <f t="shared" si="4"/>
        <v xml:space="preserve"> </v>
      </c>
      <c r="P10" s="3" t="str">
        <f>IF(O10="Plus",$K10,IF(O10="Basis",$K10-SUM(P$8:P9),IF(O10="Breedte",$K10-SUM(P$8:P9),IF(O9="Breedte",1-SUM(P$8:P9)," "))))</f>
        <v xml:space="preserve"> </v>
      </c>
      <c r="Q10" s="57" t="str">
        <f t="shared" si="19"/>
        <v/>
      </c>
      <c r="R10" s="179">
        <f t="shared" si="20"/>
        <v>230</v>
      </c>
      <c r="S10" s="12">
        <f t="shared" si="5"/>
        <v>338</v>
      </c>
      <c r="T10" s="18">
        <f t="shared" si="6"/>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7"/>
        <v>1</v>
      </c>
      <c r="Z10" s="12">
        <f t="shared" si="8"/>
        <v>1</v>
      </c>
      <c r="AA10" s="12">
        <f t="shared" si="9"/>
        <v>1</v>
      </c>
      <c r="AB10" s="12">
        <f t="shared" si="10"/>
        <v>1</v>
      </c>
      <c r="AD10" s="12">
        <f t="shared" si="11"/>
        <v>338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si="14"/>
        <v>1</v>
      </c>
      <c r="AL10" s="12">
        <f t="shared" si="15"/>
        <v>1</v>
      </c>
      <c r="AM10" s="12">
        <f t="shared" si="16"/>
        <v>1</v>
      </c>
      <c r="AQ10" s="49" t="s">
        <v>26</v>
      </c>
      <c r="AR10" s="50">
        <v>0.2</v>
      </c>
      <c r="AS10" s="144">
        <f>IF($U3=0,0,VLOOKUP("I",$G:$S,13,FALSE))</f>
        <v>261</v>
      </c>
      <c r="AT10" s="144">
        <f>AU10*AT$14</f>
        <v>0</v>
      </c>
      <c r="AU10" s="145">
        <f>AV10</f>
        <v>0</v>
      </c>
      <c r="AV10" s="145">
        <f>IF($U3=0,0,VLOOKUP("I",$G:$S,5,FALSE))</f>
        <v>0</v>
      </c>
      <c r="AW10" s="45"/>
    </row>
    <row r="11" spans="1:54" ht="12" customHeight="1" x14ac:dyDescent="0.25">
      <c r="A11" s="5">
        <f t="shared" si="0"/>
        <v>0</v>
      </c>
      <c r="B11" s="5">
        <f t="shared" si="1"/>
        <v>0</v>
      </c>
      <c r="C11" s="14">
        <f t="shared" si="17"/>
        <v>337</v>
      </c>
      <c r="F11" s="241">
        <f>VLOOKUP(C11,Blad1!$A:$I,9,0)</f>
        <v>230</v>
      </c>
      <c r="G11" s="67" t="str">
        <f t="shared" si="18"/>
        <v/>
      </c>
      <c r="H11" s="4" t="str">
        <f>IF(G11="I",$K11,IF(G11="II",$K11-SUM(H$8:H10),IF(G11="III",$K11-SUM(H$8:H10),IF(G11="IV",$K11-SUM(H$8:H10),IF(G11="V",1-SUM(H$8:H10)," ")))))</f>
        <v xml:space="preserve"> </v>
      </c>
      <c r="I11" s="68" t="str">
        <f t="shared" si="2"/>
        <v/>
      </c>
      <c r="J11" s="43" t="str">
        <f>IF(I11="A",$K11,IF(I11="B",$K11-SUM(J$8:J10),IF(I11="C",$K11-SUM(J$8:J10),IF(I11="D",$K11-SUM(J$8:J10),IF(I11="E",1-SUM(J$8:J10)," ")))))</f>
        <v xml:space="preserve"> </v>
      </c>
      <c r="K11" s="1">
        <f>IF(C$4=0,0,(SUM(D$8:D11)/C$4))</f>
        <v>0</v>
      </c>
      <c r="L11" s="9" t="str">
        <f t="shared" si="3"/>
        <v xml:space="preserve"> </v>
      </c>
      <c r="M11" s="2" t="str">
        <f>IF(U11=2,K11,IF(W11=2,K11-SUM(M$8:M10),IF(X11=2,K11-SUM(M$8:M10),IF(X10=2,1-SUM(M$8:M10)," "))))</f>
        <v xml:space="preserve"> </v>
      </c>
      <c r="N11" s="1" t="str">
        <f t="shared" si="4"/>
        <v xml:space="preserve"> </v>
      </c>
      <c r="P11" s="3" t="str">
        <f>IF(O11="Plus",$K11,IF(O11="Basis",$K11-SUM(P$8:P10),IF(O11="Breedte",$K11-SUM(P$8:P10),IF(O10="Breedte",1-SUM(P$8:P10)," "))))</f>
        <v xml:space="preserve"> </v>
      </c>
      <c r="Q11" s="57" t="str">
        <f t="shared" si="19"/>
        <v/>
      </c>
      <c r="R11" s="179">
        <f t="shared" si="20"/>
        <v>230</v>
      </c>
      <c r="S11" s="12">
        <f t="shared" si="5"/>
        <v>337</v>
      </c>
      <c r="T11" s="18">
        <f t="shared" si="6"/>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7"/>
        <v>1</v>
      </c>
      <c r="Z11" s="12">
        <f t="shared" si="8"/>
        <v>1</v>
      </c>
      <c r="AA11" s="12">
        <f t="shared" si="9"/>
        <v>1</v>
      </c>
      <c r="AB11" s="12">
        <f t="shared" si="10"/>
        <v>1</v>
      </c>
      <c r="AD11" s="12">
        <f t="shared" si="11"/>
        <v>337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4"/>
        <v>1</v>
      </c>
      <c r="AL11" s="12">
        <f t="shared" si="15"/>
        <v>1</v>
      </c>
      <c r="AM11" s="12">
        <f t="shared" si="16"/>
        <v>1</v>
      </c>
      <c r="AQ11" s="49" t="s">
        <v>30</v>
      </c>
      <c r="AR11" s="50">
        <v>0.6</v>
      </c>
      <c r="AS11" s="144">
        <f>IF($U4=0,0,VLOOKUP("IV",$G:$S,13,FALSE))</f>
        <v>218</v>
      </c>
      <c r="AT11" s="144">
        <f>AU11*AT$14</f>
        <v>0</v>
      </c>
      <c r="AU11" s="145">
        <f>AV11-AV10</f>
        <v>0</v>
      </c>
      <c r="AV11" s="145">
        <f>IF($U4=0,0,VLOOKUP("IV",$G:$S,5,FALSE))</f>
        <v>0</v>
      </c>
      <c r="AW11" s="45"/>
    </row>
    <row r="12" spans="1:54" ht="12" customHeight="1" x14ac:dyDescent="0.25">
      <c r="A12" s="5">
        <f t="shared" si="0"/>
        <v>0</v>
      </c>
      <c r="B12" s="5">
        <f t="shared" si="1"/>
        <v>0</v>
      </c>
      <c r="C12" s="14">
        <f t="shared" si="17"/>
        <v>336</v>
      </c>
      <c r="F12" s="241">
        <f>VLOOKUP(C12,Blad1!$A:$I,9,0)</f>
        <v>230</v>
      </c>
      <c r="G12" s="67" t="str">
        <f t="shared" si="18"/>
        <v/>
      </c>
      <c r="H12" s="4" t="str">
        <f>IF(G12="I",$K12,IF(G12="II",$K12-SUM(H$8:H11),IF(G12="III",$K12-SUM(H$8:H11),IF(G12="IV",$K12-SUM(H$8:H11),IF(G12="V",1-SUM(H$8:H11)," ")))))</f>
        <v xml:space="preserve"> </v>
      </c>
      <c r="I12" s="68" t="str">
        <f t="shared" si="2"/>
        <v/>
      </c>
      <c r="J12" s="43" t="str">
        <f>IF(I12="A",$K12,IF(I12="B",$K12-SUM(J$8:J11),IF(I12="C",$K12-SUM(J$8:J11),IF(I12="D",$K12-SUM(J$8:J11),IF(I12="E",1-SUM(J$8:J11)," ")))))</f>
        <v xml:space="preserve"> </v>
      </c>
      <c r="K12" s="1">
        <f>IF(C$4=0,0,(SUM(D$8:D12)/C$4))</f>
        <v>0</v>
      </c>
      <c r="L12" s="9" t="str">
        <f t="shared" si="3"/>
        <v xml:space="preserve"> </v>
      </c>
      <c r="M12" s="2" t="str">
        <f>IF(U12=2,K12,IF(W12=2,K12-SUM(M$8:M11),IF(X12=2,K12-SUM(M$8:M11),IF(X11=2,1-SUM(M$8:M11)," "))))</f>
        <v xml:space="preserve"> </v>
      </c>
      <c r="N12" s="1" t="str">
        <f t="shared" si="4"/>
        <v xml:space="preserve"> </v>
      </c>
      <c r="P12" s="3" t="str">
        <f>IF(O12="Plus",$K12,IF(O12="Basis",$K12-SUM(P$8:P11),IF(O12="Breedte",$K12-SUM(P$8:P11),IF(O11="Breedte",1-SUM(P$8:P11)," "))))</f>
        <v xml:space="preserve"> </v>
      </c>
      <c r="Q12" s="57" t="str">
        <f t="shared" si="19"/>
        <v/>
      </c>
      <c r="R12" s="179">
        <f t="shared" si="20"/>
        <v>230</v>
      </c>
      <c r="S12" s="12">
        <f t="shared" si="5"/>
        <v>336</v>
      </c>
      <c r="T12" s="18">
        <f t="shared" si="6"/>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7"/>
        <v>1</v>
      </c>
      <c r="Z12" s="12">
        <f t="shared" si="8"/>
        <v>1</v>
      </c>
      <c r="AA12" s="12">
        <f t="shared" si="9"/>
        <v>1</v>
      </c>
      <c r="AB12" s="12">
        <f t="shared" si="10"/>
        <v>1</v>
      </c>
      <c r="AD12" s="12">
        <f t="shared" si="11"/>
        <v>336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4"/>
        <v>1</v>
      </c>
      <c r="AL12" s="12">
        <f t="shared" si="15"/>
        <v>1</v>
      </c>
      <c r="AM12" s="12">
        <f t="shared" si="16"/>
        <v>1</v>
      </c>
      <c r="AQ12" s="49" t="s">
        <v>29</v>
      </c>
      <c r="AR12" s="50">
        <v>0.2</v>
      </c>
      <c r="AS12" s="144">
        <f>IF($U5=0,0,VLOOKUP("V",$G:$S,13,FALSE))</f>
        <v>0</v>
      </c>
      <c r="AT12" s="144">
        <f>AU12*AT$14</f>
        <v>0</v>
      </c>
      <c r="AU12" s="145">
        <f>AV12-AV11</f>
        <v>0</v>
      </c>
      <c r="AV12" s="145">
        <f>IF($U5=0,0,VLOOKUP("V",$G:$S,5,FALSE))</f>
        <v>0</v>
      </c>
      <c r="AW12" s="45"/>
    </row>
    <row r="13" spans="1:54" ht="12" customHeight="1" x14ac:dyDescent="0.25">
      <c r="A13" s="5">
        <f t="shared" si="0"/>
        <v>0</v>
      </c>
      <c r="B13" s="5">
        <f t="shared" si="1"/>
        <v>0</v>
      </c>
      <c r="C13" s="14">
        <f t="shared" si="17"/>
        <v>335</v>
      </c>
      <c r="F13" s="241">
        <f>VLOOKUP(C13,Blad1!$A:$I,9,0)</f>
        <v>230</v>
      </c>
      <c r="G13" s="67" t="str">
        <f t="shared" si="18"/>
        <v/>
      </c>
      <c r="H13" s="4" t="str">
        <f>IF(G13="I",$K13,IF(G13="II",$K13-SUM(H$8:H12),IF(G13="III",$K13-SUM(H$8:H12),IF(G13="IV",$K13-SUM(H$8:H12),IF(G13="V",1-SUM(H$8:H12)," ")))))</f>
        <v xml:space="preserve"> </v>
      </c>
      <c r="I13" s="68" t="str">
        <f t="shared" si="2"/>
        <v/>
      </c>
      <c r="J13" s="43" t="str">
        <f>IF(I13="A",$K13,IF(I13="B",$K13-SUM(J$8:J12),IF(I13="C",$K13-SUM(J$8:J12),IF(I13="D",$K13-SUM(J$8:J12),IF(I13="E",1-SUM(J$8:J12)," ")))))</f>
        <v xml:space="preserve"> </v>
      </c>
      <c r="K13" s="1">
        <f>IF(C$4=0,0,(SUM(D$8:D13)/C$4))</f>
        <v>0</v>
      </c>
      <c r="L13" s="9" t="str">
        <f t="shared" si="3"/>
        <v xml:space="preserve"> </v>
      </c>
      <c r="M13" s="2" t="str">
        <f>IF(U13=2,K13,IF(W13=2,K13-SUM(M$8:M12),IF(X13=2,K13-SUM(M$8:M12),IF(X12=2,1-SUM(M$8:M12)," "))))</f>
        <v xml:space="preserve"> </v>
      </c>
      <c r="N13" s="1" t="str">
        <f t="shared" si="4"/>
        <v xml:space="preserve"> </v>
      </c>
      <c r="P13" s="3" t="str">
        <f>IF(O13="Plus",$K13,IF(O13="Basis",$K13-SUM(P$8:P12),IF(O13="Breedte",$K13-SUM(P$8:P12),IF(O12="Breedte",1-SUM(P$8:P12)," "))))</f>
        <v xml:space="preserve"> </v>
      </c>
      <c r="Q13" s="57" t="str">
        <f t="shared" si="19"/>
        <v/>
      </c>
      <c r="R13" s="179">
        <f t="shared" si="20"/>
        <v>230</v>
      </c>
      <c r="S13" s="12">
        <f t="shared" si="5"/>
        <v>335</v>
      </c>
      <c r="T13" s="18">
        <f t="shared" si="6"/>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7"/>
        <v>1</v>
      </c>
      <c r="Z13" s="12">
        <f t="shared" si="8"/>
        <v>1</v>
      </c>
      <c r="AA13" s="12">
        <f t="shared" si="9"/>
        <v>1</v>
      </c>
      <c r="AB13" s="12">
        <f t="shared" si="10"/>
        <v>1</v>
      </c>
      <c r="AD13" s="12">
        <f t="shared" si="11"/>
        <v>335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4"/>
        <v>1</v>
      </c>
      <c r="AL13" s="12">
        <f t="shared" si="15"/>
        <v>1</v>
      </c>
      <c r="AM13" s="12">
        <f t="shared" si="16"/>
        <v>1</v>
      </c>
      <c r="AQ13" s="49"/>
      <c r="AR13" s="50"/>
      <c r="AS13" s="144"/>
      <c r="AT13" s="144"/>
      <c r="AU13" s="145"/>
      <c r="AV13" s="145">
        <f>IF(SUM(AT10:AT12)&lt;AT14,1,0)</f>
        <v>0</v>
      </c>
      <c r="AW13" s="45"/>
    </row>
    <row r="14" spans="1:54" ht="12" customHeight="1" thickBot="1" x14ac:dyDescent="0.3">
      <c r="A14" s="5">
        <f t="shared" si="0"/>
        <v>0</v>
      </c>
      <c r="B14" s="5">
        <f t="shared" si="1"/>
        <v>0</v>
      </c>
      <c r="C14" s="14">
        <f t="shared" si="17"/>
        <v>334</v>
      </c>
      <c r="F14" s="241">
        <f>VLOOKUP(C14,Blad1!$A:$I,9,0)</f>
        <v>230</v>
      </c>
      <c r="G14" s="67" t="str">
        <f t="shared" si="18"/>
        <v/>
      </c>
      <c r="H14" s="4" t="str">
        <f>IF(G14="I",$K14,IF(G14="II",$K14-SUM(H$8:H13),IF(G14="III",$K14-SUM(H$8:H13),IF(G14="IV",$K14-SUM(H$8:H13),IF(G14="V",1-SUM(H$8:H13)," ")))))</f>
        <v xml:space="preserve"> </v>
      </c>
      <c r="I14" s="68" t="str">
        <f t="shared" si="2"/>
        <v/>
      </c>
      <c r="J14" s="43" t="str">
        <f>IF(I14="A",$K14,IF(I14="B",$K14-SUM(J$8:J13),IF(I14="C",$K14-SUM(J$8:J13),IF(I14="D",$K14-SUM(J$8:J13),IF(I14="E",1-SUM(J$8:J13)," ")))))</f>
        <v xml:space="preserve"> </v>
      </c>
      <c r="K14" s="1">
        <f>IF(C$4=0,0,(SUM(D$8:D14)/C$4))</f>
        <v>0</v>
      </c>
      <c r="L14" s="9" t="str">
        <f t="shared" si="3"/>
        <v xml:space="preserve"> </v>
      </c>
      <c r="M14" s="2" t="str">
        <f>IF(U14=2,K14,IF(W14=2,K14-SUM(M$8:M13),IF(X14=2,K14-SUM(M$8:M13),IF(X13=2,1-SUM(M$8:M13)," "))))</f>
        <v xml:space="preserve"> </v>
      </c>
      <c r="N14" s="1" t="str">
        <f t="shared" si="4"/>
        <v xml:space="preserve"> </v>
      </c>
      <c r="P14" s="3" t="str">
        <f>IF(O14="Plus",$K14,IF(O14="Basis",$K14-SUM(P$8:P13),IF(O14="Breedte",$K14-SUM(P$8:P13),IF(O13="Breedte",1-SUM(P$8:P13)," "))))</f>
        <v xml:space="preserve"> </v>
      </c>
      <c r="Q14" s="57" t="str">
        <f t="shared" si="19"/>
        <v/>
      </c>
      <c r="R14" s="179">
        <f t="shared" si="20"/>
        <v>230</v>
      </c>
      <c r="S14" s="12">
        <f t="shared" si="5"/>
        <v>334</v>
      </c>
      <c r="T14" s="18">
        <f t="shared" si="6"/>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7"/>
        <v>1</v>
      </c>
      <c r="Z14" s="12">
        <f t="shared" si="8"/>
        <v>1</v>
      </c>
      <c r="AA14" s="12">
        <f t="shared" si="9"/>
        <v>1</v>
      </c>
      <c r="AB14" s="12">
        <f t="shared" si="10"/>
        <v>1</v>
      </c>
      <c r="AD14" s="12">
        <f t="shared" si="11"/>
        <v>334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4"/>
        <v>1</v>
      </c>
      <c r="AL14" s="12">
        <f t="shared" si="15"/>
        <v>1</v>
      </c>
      <c r="AM14" s="12">
        <f t="shared" si="16"/>
        <v>1</v>
      </c>
      <c r="AQ14" s="34"/>
      <c r="AR14" s="35"/>
      <c r="AS14" s="146"/>
      <c r="AT14" s="147">
        <f>$C$4</f>
        <v>0</v>
      </c>
      <c r="AU14" s="146"/>
      <c r="AV14" s="146"/>
      <c r="AW14" s="45"/>
    </row>
    <row r="15" spans="1:54" ht="12" customHeight="1" thickTop="1" thickBot="1" x14ac:dyDescent="0.3">
      <c r="A15" s="5">
        <f t="shared" si="0"/>
        <v>0</v>
      </c>
      <c r="B15" s="5">
        <f t="shared" si="1"/>
        <v>0</v>
      </c>
      <c r="C15" s="14">
        <f t="shared" si="17"/>
        <v>333</v>
      </c>
      <c r="F15" s="241">
        <f>VLOOKUP(C15,Blad1!$A:$I,9,0)</f>
        <v>230</v>
      </c>
      <c r="G15" s="67" t="str">
        <f t="shared" si="18"/>
        <v/>
      </c>
      <c r="H15" s="4" t="str">
        <f>IF(G15="I",$K15,IF(G15="II",$K15-SUM(H$8:H14),IF(G15="III",$K15-SUM(H$8:H14),IF(G15="IV",$K15-SUM(H$8:H14),IF(G15="V",1-SUM(H$8:H14)," ")))))</f>
        <v xml:space="preserve"> </v>
      </c>
      <c r="I15" s="68" t="str">
        <f t="shared" si="2"/>
        <v/>
      </c>
      <c r="J15" s="43" t="str">
        <f>IF(I15="A",$K15,IF(I15="B",$K15-SUM(J$8:J14),IF(I15="C",$K15-SUM(J$8:J14),IF(I15="D",$K15-SUM(J$8:J14),IF(I15="E",1-SUM(J$8:J14)," ")))))</f>
        <v xml:space="preserve"> </v>
      </c>
      <c r="K15" s="1">
        <f>IF(C$4=0,0,(SUM(D$8:D15)/C$4))</f>
        <v>0</v>
      </c>
      <c r="L15" s="9" t="str">
        <f t="shared" si="3"/>
        <v xml:space="preserve"> </v>
      </c>
      <c r="M15" s="2" t="str">
        <f>IF(U15=2,K15,IF(W15=2,K15-SUM(M$8:M14),IF(X15=2,K15-SUM(M$8:M14),IF(X14=2,1-SUM(M$8:M14)," "))))</f>
        <v xml:space="preserve"> </v>
      </c>
      <c r="N15" s="1" t="str">
        <f t="shared" si="4"/>
        <v xml:space="preserve"> </v>
      </c>
      <c r="P15" s="3" t="str">
        <f>IF(O15="Plus",$K15,IF(O15="Basis",$K15-SUM(P$8:P14),IF(O15="Breedte",$K15-SUM(P$8:P14),IF(O14="Breedte",1-SUM(P$8:P14)," "))))</f>
        <v xml:space="preserve"> </v>
      </c>
      <c r="Q15" s="57" t="str">
        <f t="shared" si="19"/>
        <v/>
      </c>
      <c r="R15" s="179">
        <f t="shared" si="20"/>
        <v>230</v>
      </c>
      <c r="S15" s="12">
        <f t="shared" si="5"/>
        <v>333</v>
      </c>
      <c r="T15" s="18">
        <f t="shared" si="6"/>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7"/>
        <v>1</v>
      </c>
      <c r="Z15" s="12">
        <f t="shared" si="8"/>
        <v>1</v>
      </c>
      <c r="AA15" s="12">
        <f t="shared" si="9"/>
        <v>1</v>
      </c>
      <c r="AB15" s="12">
        <f t="shared" si="10"/>
        <v>1</v>
      </c>
      <c r="AD15" s="12">
        <f t="shared" si="11"/>
        <v>333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4"/>
        <v>1</v>
      </c>
      <c r="AL15" s="12">
        <f t="shared" si="15"/>
        <v>1</v>
      </c>
      <c r="AM15" s="12">
        <f t="shared" si="16"/>
        <v>1</v>
      </c>
      <c r="AV15" s="129"/>
      <c r="AW15" s="135"/>
      <c r="AX15" s="135"/>
    </row>
    <row r="16" spans="1:54" ht="12" customHeight="1" thickTop="1" thickBot="1" x14ac:dyDescent="0.3">
      <c r="A16" s="5">
        <f t="shared" si="0"/>
        <v>0</v>
      </c>
      <c r="B16" s="5">
        <f t="shared" si="1"/>
        <v>0</v>
      </c>
      <c r="C16" s="14">
        <f t="shared" si="17"/>
        <v>332</v>
      </c>
      <c r="F16" s="241">
        <f>VLOOKUP(C16,Blad1!$A:$I,9,0)</f>
        <v>230</v>
      </c>
      <c r="G16" s="67" t="str">
        <f t="shared" si="18"/>
        <v/>
      </c>
      <c r="H16" s="4" t="str">
        <f>IF(G16="I",$K16,IF(G16="II",$K16-SUM(H$8:H15),IF(G16="III",$K16-SUM(H$8:H15),IF(G16="IV",$K16-SUM(H$8:H15),IF(G16="V",1-SUM(H$8:H15)," ")))))</f>
        <v xml:space="preserve"> </v>
      </c>
      <c r="I16" s="68" t="str">
        <f t="shared" si="2"/>
        <v/>
      </c>
      <c r="J16" s="43" t="str">
        <f>IF(I16="A",$K16,IF(I16="B",$K16-SUM(J$8:J15),IF(I16="C",$K16-SUM(J$8:J15),IF(I16="D",$K16-SUM(J$8:J15),IF(I16="E",1-SUM(J$8:J15)," ")))))</f>
        <v xml:space="preserve"> </v>
      </c>
      <c r="K16" s="1">
        <f>IF(C$4=0,0,(SUM(D$8:D16)/C$4))</f>
        <v>0</v>
      </c>
      <c r="L16" s="9" t="str">
        <f t="shared" si="3"/>
        <v xml:space="preserve"> </v>
      </c>
      <c r="M16" s="2" t="str">
        <f>IF(U16=2,K16,IF(W16=2,K16-SUM(M$8:M15),IF(X16=2,K16-SUM(M$8:M15),IF(X15=2,1-SUM(M$8:M15)," "))))</f>
        <v xml:space="preserve"> </v>
      </c>
      <c r="N16" s="1" t="str">
        <f t="shared" si="4"/>
        <v xml:space="preserve"> </v>
      </c>
      <c r="P16" s="3" t="str">
        <f>IF(O16="Plus",$K16,IF(O16="Basis",$K16-SUM(P$8:P15),IF(O16="Breedte",$K16-SUM(P$8:P15),IF(O15="Breedte",1-SUM(P$8:P15)," "))))</f>
        <v xml:space="preserve"> </v>
      </c>
      <c r="Q16" s="57" t="str">
        <f t="shared" si="19"/>
        <v/>
      </c>
      <c r="R16" s="179">
        <f t="shared" si="20"/>
        <v>230</v>
      </c>
      <c r="S16" s="12">
        <f t="shared" si="5"/>
        <v>332</v>
      </c>
      <c r="T16" s="18">
        <f t="shared" si="6"/>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7"/>
        <v>1</v>
      </c>
      <c r="Z16" s="12">
        <f t="shared" si="8"/>
        <v>1</v>
      </c>
      <c r="AA16" s="12">
        <f t="shared" si="9"/>
        <v>1</v>
      </c>
      <c r="AB16" s="12">
        <f t="shared" si="10"/>
        <v>1</v>
      </c>
      <c r="AD16" s="12">
        <f t="shared" si="11"/>
        <v>332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4"/>
        <v>1</v>
      </c>
      <c r="AL16" s="12">
        <f t="shared" si="15"/>
        <v>1</v>
      </c>
      <c r="AM16" s="12">
        <f t="shared" si="16"/>
        <v>1</v>
      </c>
      <c r="AP16" s="44"/>
      <c r="AQ16" s="27" t="s">
        <v>6</v>
      </c>
      <c r="AR16" s="28"/>
      <c r="AS16" s="28" t="s">
        <v>8</v>
      </c>
      <c r="AT16" s="28"/>
      <c r="AU16" s="28"/>
      <c r="AV16" s="51"/>
      <c r="AW16" s="140"/>
      <c r="AX16" s="131"/>
      <c r="AY16" s="28" t="s">
        <v>9</v>
      </c>
      <c r="AZ16" s="28"/>
      <c r="BA16" s="28"/>
      <c r="BB16" s="29"/>
    </row>
    <row r="17" spans="1:55" ht="12" customHeight="1" thickTop="1" x14ac:dyDescent="0.25">
      <c r="A17" s="5">
        <f t="shared" si="0"/>
        <v>0</v>
      </c>
      <c r="B17" s="5">
        <f t="shared" si="1"/>
        <v>0</v>
      </c>
      <c r="C17" s="14">
        <f t="shared" si="17"/>
        <v>331</v>
      </c>
      <c r="F17" s="241">
        <f>VLOOKUP(C17,Blad1!$A:$I,9,0)</f>
        <v>230</v>
      </c>
      <c r="G17" s="67" t="str">
        <f t="shared" si="18"/>
        <v/>
      </c>
      <c r="H17" s="4" t="str">
        <f>IF(G17="I",$K17,IF(G17="II",$K17-SUM(H$8:H16),IF(G17="III",$K17-SUM(H$8:H16),IF(G17="IV",$K17-SUM(H$8:H16),IF(G17="V",1-SUM(H$8:H16)," ")))))</f>
        <v xml:space="preserve"> </v>
      </c>
      <c r="I17" s="68" t="str">
        <f t="shared" si="2"/>
        <v/>
      </c>
      <c r="J17" s="43" t="str">
        <f>IF(I17="A",$K17,IF(I17="B",$K17-SUM(J$8:J16),IF(I17="C",$K17-SUM(J$8:J16),IF(I17="D",$K17-SUM(J$8:J16),IF(I17="E",1-SUM(J$8:J16)," ")))))</f>
        <v xml:space="preserve"> </v>
      </c>
      <c r="K17" s="1">
        <f>IF(C$4=0,0,(SUM(D$8:D17)/C$4))</f>
        <v>0</v>
      </c>
      <c r="L17" s="9" t="str">
        <f t="shared" si="3"/>
        <v xml:space="preserve"> </v>
      </c>
      <c r="M17" s="2" t="str">
        <f>IF(U17=2,K17,IF(W17=2,K17-SUM(M$8:M16),IF(X17=2,K17-SUM(M$8:M16),IF(X16=2,1-SUM(M$8:M16)," "))))</f>
        <v xml:space="preserve"> </v>
      </c>
      <c r="N17" s="1" t="str">
        <f t="shared" si="4"/>
        <v xml:space="preserve"> </v>
      </c>
      <c r="P17" s="3" t="str">
        <f>IF(O17="Plus",$K17,IF(O17="Basis",$K17-SUM(P$8:P16),IF(O17="Breedte",$K17-SUM(P$8:P16),IF(O16="Breedte",1-SUM(P$8:P16)," "))))</f>
        <v xml:space="preserve"> </v>
      </c>
      <c r="Q17" s="57" t="str">
        <f t="shared" si="19"/>
        <v/>
      </c>
      <c r="R17" s="179">
        <f t="shared" si="20"/>
        <v>230</v>
      </c>
      <c r="S17" s="12">
        <f t="shared" si="5"/>
        <v>331</v>
      </c>
      <c r="T17" s="18">
        <f t="shared" si="6"/>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7"/>
        <v>1</v>
      </c>
      <c r="Z17" s="12">
        <f t="shared" si="8"/>
        <v>1</v>
      </c>
      <c r="AA17" s="12">
        <f t="shared" si="9"/>
        <v>1</v>
      </c>
      <c r="AB17" s="12">
        <f t="shared" si="10"/>
        <v>1</v>
      </c>
      <c r="AD17" s="12">
        <f t="shared" si="11"/>
        <v>331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4"/>
        <v>1</v>
      </c>
      <c r="AL17" s="12">
        <f t="shared" si="15"/>
        <v>1</v>
      </c>
      <c r="AM17" s="12">
        <f t="shared" si="16"/>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3">
      <c r="A18" s="5">
        <f t="shared" si="0"/>
        <v>0</v>
      </c>
      <c r="B18" s="5">
        <f t="shared" si="1"/>
        <v>0</v>
      </c>
      <c r="C18" s="14">
        <f t="shared" si="17"/>
        <v>330</v>
      </c>
      <c r="F18" s="241">
        <f>VLOOKUP(C18,Blad1!$A:$I,9,0)</f>
        <v>230</v>
      </c>
      <c r="G18" s="67" t="str">
        <f t="shared" si="18"/>
        <v/>
      </c>
      <c r="H18" s="4" t="str">
        <f>IF(G18="I",$K18,IF(G18="II",$K18-SUM(H$8:H17),IF(G18="III",$K18-SUM(H$8:H17),IF(G18="IV",$K18-SUM(H$8:H17),IF(G18="V",1-SUM(H$8:H17)," ")))))</f>
        <v xml:space="preserve"> </v>
      </c>
      <c r="I18" s="68" t="str">
        <f t="shared" si="2"/>
        <v/>
      </c>
      <c r="J18" s="43" t="str">
        <f>IF(I18="A",$K18,IF(I18="B",$K18-SUM(J$8:J17),IF(I18="C",$K18-SUM(J$8:J17),IF(I18="D",$K18-SUM(J$8:J17),IF(I18="E",1-SUM(J$8:J17)," ")))))</f>
        <v xml:space="preserve"> </v>
      </c>
      <c r="K18" s="1">
        <f>IF(C$4=0,0,(SUM(D$8:D18)/C$4))</f>
        <v>0</v>
      </c>
      <c r="L18" s="9" t="str">
        <f t="shared" si="3"/>
        <v xml:space="preserve"> </v>
      </c>
      <c r="M18" s="2" t="str">
        <f>IF(U18=2,K18,IF(W18=2,K18-SUM(M$8:M17),IF(X18=2,K18-SUM(M$8:M17),IF(X17=2,1-SUM(M$8:M17)," "))))</f>
        <v xml:space="preserve"> </v>
      </c>
      <c r="N18" s="1" t="str">
        <f t="shared" si="4"/>
        <v xml:space="preserve"> </v>
      </c>
      <c r="P18" s="3" t="str">
        <f>IF(O18="Plus",$K18,IF(O18="Basis",$K18-SUM(P$8:P17),IF(O18="Breedte",$K18-SUM(P$8:P17),IF(O17="Breedte",1-SUM(P$8:P17)," "))))</f>
        <v xml:space="preserve"> </v>
      </c>
      <c r="Q18" s="57" t="str">
        <f t="shared" si="19"/>
        <v/>
      </c>
      <c r="R18" s="179">
        <f t="shared" si="20"/>
        <v>230</v>
      </c>
      <c r="S18" s="12">
        <f t="shared" si="5"/>
        <v>330</v>
      </c>
      <c r="T18" s="18">
        <f t="shared" si="6"/>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7"/>
        <v>1</v>
      </c>
      <c r="Z18" s="12">
        <f t="shared" si="8"/>
        <v>1</v>
      </c>
      <c r="AA18" s="12">
        <f t="shared" si="9"/>
        <v>1</v>
      </c>
      <c r="AB18" s="12">
        <f t="shared" si="10"/>
        <v>1</v>
      </c>
      <c r="AD18" s="12">
        <f t="shared" si="11"/>
        <v>330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4"/>
        <v>1</v>
      </c>
      <c r="AL18" s="12">
        <f t="shared" si="15"/>
        <v>1</v>
      </c>
      <c r="AM18" s="12">
        <f t="shared" si="16"/>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7"/>
        <v>329</v>
      </c>
      <c r="F19" s="241">
        <f>VLOOKUP(C19,Blad1!$A:$I,9,0)</f>
        <v>230</v>
      </c>
      <c r="G19" s="67" t="str">
        <f t="shared" si="18"/>
        <v/>
      </c>
      <c r="H19" s="4" t="str">
        <f>IF(G19="I",$K19,IF(G19="II",$K19-SUM(H$8:H18),IF(G19="III",$K19-SUM(H$8:H18),IF(G19="IV",$K19-SUM(H$8:H18),IF(G19="V",1-SUM(H$8:H18)," ")))))</f>
        <v xml:space="preserve"> </v>
      </c>
      <c r="I19" s="68" t="str">
        <f t="shared" si="2"/>
        <v/>
      </c>
      <c r="J19" s="43" t="str">
        <f>IF(I19="A",$K19,IF(I19="B",$K19-SUM(J$8:J18),IF(I19="C",$K19-SUM(J$8:J18),IF(I19="D",$K19-SUM(J$8:J18),IF(I19="E",1-SUM(J$8:J18)," ")))))</f>
        <v xml:space="preserve"> </v>
      </c>
      <c r="K19" s="1">
        <f>IF(C$4=0,0,(SUM(D$8:D19)/C$4))</f>
        <v>0</v>
      </c>
      <c r="L19" s="9" t="str">
        <f t="shared" si="3"/>
        <v xml:space="preserve"> </v>
      </c>
      <c r="M19" s="2" t="str">
        <f>IF(U19=2,K19,IF(W19=2,K19-SUM(M$8:M18),IF(X19=2,K19-SUM(M$8:M18),IF(X18=2,1-SUM(M$8:M18)," "))))</f>
        <v xml:space="preserve"> </v>
      </c>
      <c r="N19" s="1" t="str">
        <f t="shared" si="4"/>
        <v xml:space="preserve"> </v>
      </c>
      <c r="P19" s="3" t="str">
        <f>IF(O19="Plus",$K19,IF(O19="Basis",$K19-SUM(P$8:P18),IF(O19="Breedte",$K19-SUM(P$8:P18),IF(O18="Breedte",1-SUM(P$8:P18)," "))))</f>
        <v xml:space="preserve"> </v>
      </c>
      <c r="Q19" s="57" t="str">
        <f t="shared" si="19"/>
        <v/>
      </c>
      <c r="R19" s="179">
        <f t="shared" si="20"/>
        <v>230</v>
      </c>
      <c r="S19" s="12">
        <f t="shared" si="5"/>
        <v>329</v>
      </c>
      <c r="T19" s="18">
        <f t="shared" si="6"/>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7"/>
        <v>1</v>
      </c>
      <c r="Z19" s="12">
        <f t="shared" si="8"/>
        <v>1</v>
      </c>
      <c r="AA19" s="12">
        <f t="shared" si="9"/>
        <v>1</v>
      </c>
      <c r="AB19" s="12">
        <f t="shared" si="10"/>
        <v>1</v>
      </c>
      <c r="AD19" s="12">
        <f t="shared" si="11"/>
        <v>329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4"/>
        <v>1</v>
      </c>
      <c r="AL19" s="12">
        <f t="shared" si="15"/>
        <v>1</v>
      </c>
      <c r="AM19" s="12">
        <f t="shared" si="16"/>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7"/>
        <v>328</v>
      </c>
      <c r="F20" s="241">
        <f>VLOOKUP(C20,Blad1!$A:$I,9,0)</f>
        <v>230</v>
      </c>
      <c r="G20" s="67" t="str">
        <f t="shared" si="18"/>
        <v/>
      </c>
      <c r="H20" s="4" t="str">
        <f>IF(G20="I",$K20,IF(G20="II",$K20-SUM(H$8:H19),IF(G20="III",$K20-SUM(H$8:H19),IF(G20="IV",$K20-SUM(H$8:H19),IF(G20="V",1-SUM(H$8:H19)," ")))))</f>
        <v xml:space="preserve"> </v>
      </c>
      <c r="I20" s="68" t="str">
        <f t="shared" si="2"/>
        <v/>
      </c>
      <c r="J20" s="43" t="str">
        <f>IF(I20="A",$K20,IF(I20="B",$K20-SUM(J$8:J19),IF(I20="C",$K20-SUM(J$8:J19),IF(I20="D",$K20-SUM(J$8:J19),IF(I20="E",1-SUM(J$8:J19)," ")))))</f>
        <v xml:space="preserve"> </v>
      </c>
      <c r="K20" s="1">
        <f>IF(C$4=0,0,(SUM(D$8:D20)/C$4))</f>
        <v>0</v>
      </c>
      <c r="L20" s="9" t="str">
        <f t="shared" si="3"/>
        <v xml:space="preserve"> </v>
      </c>
      <c r="M20" s="2" t="str">
        <f>IF(U20=2,K20,IF(W20=2,K20-SUM(M$8:M19),IF(X20=2,K20-SUM(M$8:M19),IF(X19=2,1-SUM(M$8:M19)," "))))</f>
        <v xml:space="preserve"> </v>
      </c>
      <c r="N20" s="1" t="str">
        <f t="shared" si="4"/>
        <v xml:space="preserve"> </v>
      </c>
      <c r="P20" s="3" t="str">
        <f>IF(O20="Plus",$K20,IF(O20="Basis",$K20-SUM(P$8:P19),IF(O20="Breedte",$K20-SUM(P$8:P19),IF(O19="Breedte",1-SUM(P$8:P19)," "))))</f>
        <v xml:space="preserve"> </v>
      </c>
      <c r="Q20" s="57" t="str">
        <f t="shared" si="19"/>
        <v/>
      </c>
      <c r="R20" s="179">
        <f t="shared" si="20"/>
        <v>230</v>
      </c>
      <c r="S20" s="12">
        <f t="shared" si="5"/>
        <v>328</v>
      </c>
      <c r="T20" s="18">
        <f t="shared" si="6"/>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7"/>
        <v>1</v>
      </c>
      <c r="Z20" s="12">
        <f t="shared" si="8"/>
        <v>1</v>
      </c>
      <c r="AA20" s="12">
        <f t="shared" si="9"/>
        <v>1</v>
      </c>
      <c r="AB20" s="12">
        <f t="shared" si="10"/>
        <v>1</v>
      </c>
      <c r="AD20" s="12">
        <f t="shared" si="11"/>
        <v>328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4"/>
        <v>1</v>
      </c>
      <c r="AL20" s="12">
        <f t="shared" si="15"/>
        <v>1</v>
      </c>
      <c r="AM20" s="12">
        <f t="shared" si="16"/>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7"/>
        <v>327</v>
      </c>
      <c r="F21" s="241">
        <f>VLOOKUP(C21,Blad1!$A:$I,9,0)</f>
        <v>230</v>
      </c>
      <c r="G21" s="67" t="str">
        <f t="shared" si="18"/>
        <v/>
      </c>
      <c r="H21" s="4" t="str">
        <f>IF(G21="I",$K21,IF(G21="II",$K21-SUM(H$8:H20),IF(G21="III",$K21-SUM(H$8:H20),IF(G21="IV",$K21-SUM(H$8:H20),IF(G21="V",1-SUM(H$8:H20)," ")))))</f>
        <v xml:space="preserve"> </v>
      </c>
      <c r="I21" s="68" t="str">
        <f t="shared" si="2"/>
        <v/>
      </c>
      <c r="J21" s="43" t="str">
        <f>IF(I21="A",$K21,IF(I21="B",$K21-SUM(J$8:J20),IF(I21="C",$K21-SUM(J$8:J20),IF(I21="D",$K21-SUM(J$8:J20),IF(I21="E",1-SUM(J$8:J20)," ")))))</f>
        <v xml:space="preserve"> </v>
      </c>
      <c r="K21" s="1">
        <f>IF(C$4=0,0,(SUM(D$8:D21)/C$4))</f>
        <v>0</v>
      </c>
      <c r="L21" s="9" t="str">
        <f t="shared" si="3"/>
        <v xml:space="preserve"> </v>
      </c>
      <c r="M21" s="2" t="str">
        <f>IF(U21=2,K21,IF(W21=2,K21-SUM(M$8:M20),IF(X21=2,K21-SUM(M$8:M20),IF(X20=2,1-SUM(M$8:M20)," "))))</f>
        <v xml:space="preserve"> </v>
      </c>
      <c r="N21" s="1" t="str">
        <f t="shared" si="4"/>
        <v xml:space="preserve"> </v>
      </c>
      <c r="P21" s="3" t="str">
        <f>IF(O21="Plus",$K21,IF(O21="Basis",$K21-SUM(P$8:P20),IF(O21="Breedte",$K21-SUM(P$8:P20),IF(O20="Breedte",1-SUM(P$8:P20)," "))))</f>
        <v xml:space="preserve"> </v>
      </c>
      <c r="Q21" s="57" t="str">
        <f t="shared" si="19"/>
        <v/>
      </c>
      <c r="R21" s="179">
        <f t="shared" si="20"/>
        <v>230</v>
      </c>
      <c r="S21" s="12">
        <f t="shared" si="5"/>
        <v>327</v>
      </c>
      <c r="T21" s="18">
        <f t="shared" si="6"/>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7"/>
        <v>1</v>
      </c>
      <c r="Z21" s="12">
        <f t="shared" si="8"/>
        <v>1</v>
      </c>
      <c r="AA21" s="12">
        <f t="shared" si="9"/>
        <v>1</v>
      </c>
      <c r="AB21" s="12">
        <f t="shared" si="10"/>
        <v>1</v>
      </c>
      <c r="AD21" s="12">
        <f t="shared" si="11"/>
        <v>327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4"/>
        <v>1</v>
      </c>
      <c r="AL21" s="12">
        <f t="shared" si="15"/>
        <v>1</v>
      </c>
      <c r="AM21" s="12">
        <f t="shared" si="16"/>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3">
      <c r="A22" s="5">
        <f t="shared" si="0"/>
        <v>0</v>
      </c>
      <c r="B22" s="5">
        <f t="shared" si="1"/>
        <v>0</v>
      </c>
      <c r="C22" s="14">
        <f t="shared" si="17"/>
        <v>326</v>
      </c>
      <c r="F22" s="241">
        <f>VLOOKUP(C22,Blad1!$A:$I,9,0)</f>
        <v>230</v>
      </c>
      <c r="G22" s="67" t="str">
        <f t="shared" si="18"/>
        <v/>
      </c>
      <c r="H22" s="4" t="str">
        <f>IF(G22="I",$K22,IF(G22="II",$K22-SUM(H$8:H21),IF(G22="III",$K22-SUM(H$8:H21),IF(G22="IV",$K22-SUM(H$8:H21),IF(G22="V",1-SUM(H$8:H21)," ")))))</f>
        <v xml:space="preserve"> </v>
      </c>
      <c r="I22" s="68" t="str">
        <f t="shared" si="2"/>
        <v/>
      </c>
      <c r="J22" s="43" t="str">
        <f>IF(I22="A",$K22,IF(I22="B",$K22-SUM(J$8:J21),IF(I22="C",$K22-SUM(J$8:J21),IF(I22="D",$K22-SUM(J$8:J21),IF(I22="E",1-SUM(J$8:J21)," ")))))</f>
        <v xml:space="preserve"> </v>
      </c>
      <c r="K22" s="1">
        <f>IF(C$4=0,0,(SUM(D$8:D22)/C$4))</f>
        <v>0</v>
      </c>
      <c r="L22" s="9" t="str">
        <f t="shared" si="3"/>
        <v xml:space="preserve"> </v>
      </c>
      <c r="M22" s="2" t="str">
        <f>IF(U22=2,K22,IF(W22=2,K22-SUM(M$8:M21),IF(X22=2,K22-SUM(M$8:M21),IF(X21=2,1-SUM(M$8:M21)," "))))</f>
        <v xml:space="preserve"> </v>
      </c>
      <c r="N22" s="1" t="str">
        <f t="shared" si="4"/>
        <v xml:space="preserve"> </v>
      </c>
      <c r="P22" s="3" t="str">
        <f>IF(O22="Plus",$K22,IF(O22="Basis",$K22-SUM(P$8:P21),IF(O22="Breedte",$K22-SUM(P$8:P21),IF(O21="Breedte",1-SUM(P$8:P21)," "))))</f>
        <v xml:space="preserve"> </v>
      </c>
      <c r="Q22" s="57" t="str">
        <f t="shared" si="19"/>
        <v/>
      </c>
      <c r="R22" s="179">
        <f t="shared" si="20"/>
        <v>230</v>
      </c>
      <c r="S22" s="12">
        <f t="shared" si="5"/>
        <v>326</v>
      </c>
      <c r="T22" s="18">
        <f t="shared" si="6"/>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7"/>
        <v>1</v>
      </c>
      <c r="Z22" s="12">
        <f t="shared" si="8"/>
        <v>1</v>
      </c>
      <c r="AA22" s="12">
        <f t="shared" si="9"/>
        <v>1</v>
      </c>
      <c r="AB22" s="12">
        <f t="shared" si="10"/>
        <v>1</v>
      </c>
      <c r="AD22" s="12">
        <f t="shared" si="11"/>
        <v>326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4"/>
        <v>1</v>
      </c>
      <c r="AL22" s="12">
        <f t="shared" si="15"/>
        <v>1</v>
      </c>
      <c r="AM22" s="12">
        <f t="shared" si="16"/>
        <v>1</v>
      </c>
      <c r="AP22" s="44"/>
      <c r="AQ22" s="52"/>
      <c r="AR22" s="53"/>
      <c r="AS22" s="36"/>
      <c r="AT22" s="142">
        <f>$C$4</f>
        <v>0</v>
      </c>
      <c r="AU22" s="36"/>
      <c r="AV22" s="36"/>
      <c r="AW22" s="60"/>
      <c r="AX22" s="141"/>
      <c r="AY22" s="37"/>
      <c r="AZ22" s="48">
        <f>AT22</f>
        <v>0</v>
      </c>
      <c r="BA22" s="37"/>
      <c r="BB22" s="38"/>
    </row>
    <row r="23" spans="1:55" ht="12" customHeight="1" thickTop="1" thickBot="1" x14ac:dyDescent="0.3">
      <c r="A23" s="5">
        <f t="shared" si="0"/>
        <v>0</v>
      </c>
      <c r="B23" s="5">
        <f t="shared" si="1"/>
        <v>0</v>
      </c>
      <c r="C23" s="14">
        <f t="shared" si="17"/>
        <v>325</v>
      </c>
      <c r="F23" s="241">
        <f>VLOOKUP(C23,Blad1!$A:$I,9,0)</f>
        <v>230</v>
      </c>
      <c r="G23" s="67" t="str">
        <f t="shared" si="18"/>
        <v/>
      </c>
      <c r="H23" s="4" t="str">
        <f>IF(G23="I",$K23,IF(G23="II",$K23-SUM(H$8:H22),IF(G23="III",$K23-SUM(H$8:H22),IF(G23="IV",$K23-SUM(H$8:H22),IF(G23="V",1-SUM(H$8:H22)," ")))))</f>
        <v xml:space="preserve"> </v>
      </c>
      <c r="I23" s="68" t="str">
        <f t="shared" si="2"/>
        <v/>
      </c>
      <c r="J23" s="43" t="str">
        <f>IF(I23="A",$K23,IF(I23="B",$K23-SUM(J$8:J22),IF(I23="C",$K23-SUM(J$8:J22),IF(I23="D",$K23-SUM(J$8:J22),IF(I23="E",1-SUM(J$8:J22)," ")))))</f>
        <v xml:space="preserve"> </v>
      </c>
      <c r="K23" s="1">
        <f>IF(C$4=0,0,(SUM(D$8:D23)/C$4))</f>
        <v>0</v>
      </c>
      <c r="L23" s="9" t="str">
        <f t="shared" si="3"/>
        <v xml:space="preserve"> </v>
      </c>
      <c r="M23" s="2" t="str">
        <f>IF(U23=2,K23,IF(W23=2,K23-SUM(M$8:M22),IF(X23=2,K23-SUM(M$8:M22),IF(X22=2,1-SUM(M$8:M22)," "))))</f>
        <v xml:space="preserve"> </v>
      </c>
      <c r="N23" s="1" t="str">
        <f t="shared" si="4"/>
        <v xml:space="preserve"> </v>
      </c>
      <c r="P23" s="3" t="str">
        <f>IF(O23="Plus",$K23,IF(O23="Basis",$K23-SUM(P$8:P22),IF(O23="Breedte",$K23-SUM(P$8:P22),IF(O22="Breedte",1-SUM(P$8:P22)," "))))</f>
        <v xml:space="preserve"> </v>
      </c>
      <c r="Q23" s="57" t="str">
        <f t="shared" si="19"/>
        <v/>
      </c>
      <c r="R23" s="179">
        <f t="shared" si="20"/>
        <v>230</v>
      </c>
      <c r="S23" s="12">
        <f t="shared" si="5"/>
        <v>325</v>
      </c>
      <c r="T23" s="18">
        <f t="shared" si="6"/>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7"/>
        <v>1</v>
      </c>
      <c r="Z23" s="12">
        <f t="shared" si="8"/>
        <v>1</v>
      </c>
      <c r="AA23" s="12">
        <f t="shared" si="9"/>
        <v>1</v>
      </c>
      <c r="AB23" s="12">
        <f t="shared" si="10"/>
        <v>1</v>
      </c>
      <c r="AD23" s="12">
        <f t="shared" si="11"/>
        <v>325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4"/>
        <v>1</v>
      </c>
      <c r="AL23" s="12">
        <f t="shared" si="15"/>
        <v>1</v>
      </c>
      <c r="AM23" s="12">
        <f t="shared" si="16"/>
        <v>1</v>
      </c>
      <c r="AV23" s="134"/>
      <c r="AW23" s="134"/>
      <c r="AX23" s="134"/>
    </row>
    <row r="24" spans="1:55" ht="12" customHeight="1" thickTop="1" thickBot="1" x14ac:dyDescent="0.3">
      <c r="A24" s="5">
        <f t="shared" si="0"/>
        <v>0</v>
      </c>
      <c r="B24" s="5">
        <f t="shared" si="1"/>
        <v>0</v>
      </c>
      <c r="C24" s="14">
        <f t="shared" si="17"/>
        <v>324</v>
      </c>
      <c r="F24" s="241">
        <f>VLOOKUP(C24,Blad1!$A:$I,9,0)</f>
        <v>230</v>
      </c>
      <c r="G24" s="67" t="str">
        <f t="shared" si="18"/>
        <v/>
      </c>
      <c r="H24" s="4" t="str">
        <f>IF(G24="I",$K24,IF(G24="II",$K24-SUM(H$8:H23),IF(G24="III",$K24-SUM(H$8:H23),IF(G24="IV",$K24-SUM(H$8:H23),IF(G24="V",1-SUM(H$8:H23)," ")))))</f>
        <v xml:space="preserve"> </v>
      </c>
      <c r="I24" s="68" t="str">
        <f t="shared" si="2"/>
        <v/>
      </c>
      <c r="J24" s="43" t="str">
        <f>IF(I24="A",$K24,IF(I24="B",$K24-SUM(J$8:J23),IF(I24="C",$K24-SUM(J$8:J23),IF(I24="D",$K24-SUM(J$8:J23),IF(I24="E",1-SUM(J$8:J23)," ")))))</f>
        <v xml:space="preserve"> </v>
      </c>
      <c r="K24" s="1">
        <f>IF(C$4=0,0,(SUM(D$8:D24)/C$4))</f>
        <v>0</v>
      </c>
      <c r="L24" s="9" t="str">
        <f t="shared" si="3"/>
        <v xml:space="preserve"> </v>
      </c>
      <c r="M24" s="2" t="str">
        <f>IF(U24=2,K24,IF(W24=2,K24-SUM(M$8:M23),IF(X24=2,K24-SUM(M$8:M23),IF(X23=2,1-SUM(M$8:M23)," "))))</f>
        <v xml:space="preserve"> </v>
      </c>
      <c r="N24" s="1" t="str">
        <f t="shared" si="4"/>
        <v xml:space="preserve"> </v>
      </c>
      <c r="P24" s="3" t="str">
        <f>IF(O24="Plus",$K24,IF(O24="Basis",$K24-SUM(P$8:P23),IF(O24="Breedte",$K24-SUM(P$8:P23),IF(O23="Breedte",1-SUM(P$8:P23)," "))))</f>
        <v xml:space="preserve"> </v>
      </c>
      <c r="Q24" s="57" t="str">
        <f t="shared" si="19"/>
        <v/>
      </c>
      <c r="R24" s="179">
        <f t="shared" si="20"/>
        <v>230</v>
      </c>
      <c r="S24" s="12">
        <f t="shared" si="5"/>
        <v>324</v>
      </c>
      <c r="T24" s="18">
        <f t="shared" si="6"/>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7"/>
        <v>1</v>
      </c>
      <c r="Z24" s="12">
        <f t="shared" si="8"/>
        <v>1</v>
      </c>
      <c r="AA24" s="12">
        <f t="shared" si="9"/>
        <v>1</v>
      </c>
      <c r="AB24" s="12">
        <f t="shared" si="10"/>
        <v>1</v>
      </c>
      <c r="AD24" s="12">
        <f t="shared" si="11"/>
        <v>324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4"/>
        <v>1</v>
      </c>
      <c r="AL24" s="12">
        <f t="shared" si="15"/>
        <v>1</v>
      </c>
      <c r="AM24" s="12">
        <f t="shared" si="16"/>
        <v>1</v>
      </c>
      <c r="AQ24" s="27" t="s">
        <v>6</v>
      </c>
      <c r="AR24" s="28"/>
      <c r="AS24" s="28" t="s">
        <v>8</v>
      </c>
      <c r="AT24" s="28"/>
      <c r="AU24" s="28"/>
      <c r="AV24" s="51"/>
      <c r="AW24" s="140"/>
      <c r="AX24" s="131"/>
      <c r="AY24" s="28" t="s">
        <v>9</v>
      </c>
      <c r="AZ24" s="28"/>
      <c r="BA24" s="28"/>
      <c r="BB24" s="29"/>
    </row>
    <row r="25" spans="1:55" ht="12" customHeight="1" thickTop="1" x14ac:dyDescent="0.25">
      <c r="A25" s="5">
        <f t="shared" si="0"/>
        <v>0</v>
      </c>
      <c r="B25" s="5">
        <f t="shared" si="1"/>
        <v>0</v>
      </c>
      <c r="C25" s="14">
        <f t="shared" si="17"/>
        <v>323</v>
      </c>
      <c r="F25" s="241">
        <f>VLOOKUP(C25,Blad1!$A:$I,9,0)</f>
        <v>230</v>
      </c>
      <c r="G25" s="67" t="str">
        <f t="shared" si="18"/>
        <v/>
      </c>
      <c r="H25" s="4" t="str">
        <f>IF(G25="I",$K25,IF(G25="II",$K25-SUM(H$8:H24),IF(G25="III",$K25-SUM(H$8:H24),IF(G25="IV",$K25-SUM(H$8:H24),IF(G25="V",1-SUM(H$8:H24)," ")))))</f>
        <v xml:space="preserve"> </v>
      </c>
      <c r="I25" s="68" t="str">
        <f t="shared" si="2"/>
        <v/>
      </c>
      <c r="J25" s="43" t="str">
        <f>IF(I25="A",$K25,IF(I25="B",$K25-SUM(J$8:J24),IF(I25="C",$K25-SUM(J$8:J24),IF(I25="D",$K25-SUM(J$8:J24),IF(I25="E",1-SUM(J$8:J24)," ")))))</f>
        <v xml:space="preserve"> </v>
      </c>
      <c r="K25" s="1">
        <f>IF(C$4=0,0,(SUM(D$8:D25)/C$4))</f>
        <v>0</v>
      </c>
      <c r="L25" s="9" t="str">
        <f t="shared" si="3"/>
        <v xml:space="preserve"> </v>
      </c>
      <c r="M25" s="2" t="str">
        <f>IF(U25=2,K25,IF(W25=2,K25-SUM(M$8:M24),IF(X25=2,K25-SUM(M$8:M24),IF(X24=2,1-SUM(M$8:M24)," "))))</f>
        <v xml:space="preserve"> </v>
      </c>
      <c r="N25" s="1" t="str">
        <f t="shared" si="4"/>
        <v xml:space="preserve"> </v>
      </c>
      <c r="P25" s="3" t="str">
        <f>IF(O25="Plus",$K25,IF(O25="Basis",$K25-SUM(P$8:P24),IF(O25="Breedte",$K25-SUM(P$8:P24),IF(O24="Breedte",1-SUM(P$8:P24)," "))))</f>
        <v xml:space="preserve"> </v>
      </c>
      <c r="Q25" s="57" t="str">
        <f t="shared" si="19"/>
        <v/>
      </c>
      <c r="R25" s="179">
        <f t="shared" si="20"/>
        <v>230</v>
      </c>
      <c r="S25" s="12">
        <f t="shared" si="5"/>
        <v>323</v>
      </c>
      <c r="T25" s="18">
        <f t="shared" si="6"/>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7"/>
        <v>1</v>
      </c>
      <c r="Z25" s="12">
        <f t="shared" si="8"/>
        <v>1</v>
      </c>
      <c r="AA25" s="12">
        <f t="shared" si="9"/>
        <v>1</v>
      </c>
      <c r="AB25" s="12">
        <f t="shared" si="10"/>
        <v>1</v>
      </c>
      <c r="AD25" s="12">
        <f t="shared" si="11"/>
        <v>323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4"/>
        <v>1</v>
      </c>
      <c r="AL25" s="12">
        <f t="shared" si="15"/>
        <v>1</v>
      </c>
      <c r="AM25" s="12">
        <f t="shared" si="16"/>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3">
      <c r="A26" s="5">
        <f t="shared" si="0"/>
        <v>0</v>
      </c>
      <c r="B26" s="5">
        <f t="shared" si="1"/>
        <v>0</v>
      </c>
      <c r="C26" s="14">
        <f t="shared" si="17"/>
        <v>322</v>
      </c>
      <c r="F26" s="241">
        <f>VLOOKUP(C26,Blad1!$A:$I,9,0)</f>
        <v>230</v>
      </c>
      <c r="G26" s="67" t="str">
        <f t="shared" si="18"/>
        <v/>
      </c>
      <c r="H26" s="4" t="str">
        <f>IF(G26="I",$K26,IF(G26="II",$K26-SUM(H$8:H25),IF(G26="III",$K26-SUM(H$8:H25),IF(G26="IV",$K26-SUM(H$8:H25),IF(G26="V",1-SUM(H$8:H25)," ")))))</f>
        <v xml:space="preserve"> </v>
      </c>
      <c r="I26" s="68" t="str">
        <f t="shared" si="2"/>
        <v/>
      </c>
      <c r="J26" s="43" t="str">
        <f>IF(I26="A",$K26,IF(I26="B",$K26-SUM(J$8:J25),IF(I26="C",$K26-SUM(J$8:J25),IF(I26="D",$K26-SUM(J$8:J25),IF(I26="E",1-SUM(J$8:J25)," ")))))</f>
        <v xml:space="preserve"> </v>
      </c>
      <c r="K26" s="1">
        <f>IF(C$4=0,0,(SUM(D$8:D26)/C$4))</f>
        <v>0</v>
      </c>
      <c r="L26" s="9" t="str">
        <f t="shared" si="3"/>
        <v xml:space="preserve"> </v>
      </c>
      <c r="M26" s="2" t="str">
        <f>IF(U26=2,K26,IF(W26=2,K26-SUM(M$8:M25),IF(X26=2,K26-SUM(M$8:M25),IF(X25=2,1-SUM(M$8:M25)," "))))</f>
        <v xml:space="preserve"> </v>
      </c>
      <c r="N26" s="1" t="str">
        <f t="shared" si="4"/>
        <v xml:space="preserve"> </v>
      </c>
      <c r="P26" s="3" t="str">
        <f>IF(O26="Plus",$K26,IF(O26="Basis",$K26-SUM(P$8:P25),IF(O26="Breedte",$K26-SUM(P$8:P25),IF(O25="Breedte",1-SUM(P$8:P25)," "))))</f>
        <v xml:space="preserve"> </v>
      </c>
      <c r="Q26" s="57" t="str">
        <f t="shared" si="19"/>
        <v/>
      </c>
      <c r="R26" s="179">
        <f t="shared" si="20"/>
        <v>230</v>
      </c>
      <c r="S26" s="12">
        <f t="shared" si="5"/>
        <v>322</v>
      </c>
      <c r="T26" s="18">
        <f t="shared" si="6"/>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7"/>
        <v>1</v>
      </c>
      <c r="Z26" s="12">
        <f t="shared" si="8"/>
        <v>1</v>
      </c>
      <c r="AA26" s="12">
        <f t="shared" si="9"/>
        <v>1</v>
      </c>
      <c r="AB26" s="12">
        <f t="shared" si="10"/>
        <v>1</v>
      </c>
      <c r="AD26" s="12">
        <f t="shared" si="11"/>
        <v>322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4"/>
        <v>1</v>
      </c>
      <c r="AL26" s="12">
        <f t="shared" si="15"/>
        <v>1</v>
      </c>
      <c r="AM26" s="12">
        <f t="shared" si="16"/>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7"/>
        <v>321</v>
      </c>
      <c r="F27" s="241">
        <f>VLOOKUP(C27,Blad1!$A:$I,9,0)</f>
        <v>230</v>
      </c>
      <c r="G27" s="67" t="str">
        <f t="shared" si="18"/>
        <v/>
      </c>
      <c r="H27" s="4" t="str">
        <f>IF(G27="I",$K27,IF(G27="II",$K27-SUM(H$8:H26),IF(G27="III",$K27-SUM(H$8:H26),IF(G27="IV",$K27-SUM(H$8:H26),IF(G27="V",1-SUM(H$8:H26)," ")))))</f>
        <v xml:space="preserve"> </v>
      </c>
      <c r="I27" s="68" t="str">
        <f t="shared" si="2"/>
        <v/>
      </c>
      <c r="J27" s="43" t="str">
        <f>IF(I27="A",$K27,IF(I27="B",$K27-SUM(J$8:J26),IF(I27="C",$K27-SUM(J$8:J26),IF(I27="D",$K27-SUM(J$8:J26),IF(I27="E",1-SUM(J$8:J26)," ")))))</f>
        <v xml:space="preserve"> </v>
      </c>
      <c r="K27" s="1">
        <f>IF(C$4=0,0,(SUM(D$8:D27)/C$4))</f>
        <v>0</v>
      </c>
      <c r="L27" s="9" t="str">
        <f t="shared" si="3"/>
        <v xml:space="preserve"> </v>
      </c>
      <c r="M27" s="2" t="str">
        <f>IF(U27=2,K27,IF(W27=2,K27-SUM(M$8:M26),IF(X27=2,K27-SUM(M$8:M26),IF(X26=2,1-SUM(M$8:M26)," "))))</f>
        <v xml:space="preserve"> </v>
      </c>
      <c r="N27" s="1" t="str">
        <f t="shared" si="4"/>
        <v xml:space="preserve"> </v>
      </c>
      <c r="P27" s="3" t="str">
        <f>IF(O27="Plus",$K27,IF(O27="Basis",$K27-SUM(P$8:P26),IF(O27="Breedte",$K27-SUM(P$8:P26),IF(O26="Breedte",1-SUM(P$8:P26)," "))))</f>
        <v xml:space="preserve"> </v>
      </c>
      <c r="Q27" s="57" t="str">
        <f t="shared" si="19"/>
        <v/>
      </c>
      <c r="R27" s="179">
        <f t="shared" si="20"/>
        <v>230</v>
      </c>
      <c r="S27" s="12">
        <f t="shared" si="5"/>
        <v>321</v>
      </c>
      <c r="T27" s="18">
        <f t="shared" si="6"/>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7"/>
        <v>1</v>
      </c>
      <c r="Z27" s="12">
        <f t="shared" si="8"/>
        <v>1</v>
      </c>
      <c r="AA27" s="12">
        <f t="shared" si="9"/>
        <v>1</v>
      </c>
      <c r="AB27" s="12">
        <f t="shared" si="10"/>
        <v>1</v>
      </c>
      <c r="AD27" s="12">
        <f t="shared" si="11"/>
        <v>321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4"/>
        <v>1</v>
      </c>
      <c r="AL27" s="12">
        <f t="shared" si="15"/>
        <v>1</v>
      </c>
      <c r="AM27" s="12">
        <f t="shared" si="16"/>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7"/>
        <v>320</v>
      </c>
      <c r="F28" s="241">
        <f>VLOOKUP(C28,Blad1!$A:$I,9,0)</f>
        <v>230</v>
      </c>
      <c r="G28" s="67" t="str">
        <f t="shared" si="18"/>
        <v/>
      </c>
      <c r="H28" s="4" t="str">
        <f>IF(G28="I",$K28,IF(G28="II",$K28-SUM(H$8:H27),IF(G28="III",$K28-SUM(H$8:H27),IF(G28="IV",$K28-SUM(H$8:H27),IF(G28="V",1-SUM(H$8:H27)," ")))))</f>
        <v xml:space="preserve"> </v>
      </c>
      <c r="I28" s="68" t="str">
        <f t="shared" si="2"/>
        <v/>
      </c>
      <c r="J28" s="43" t="str">
        <f>IF(I28="A",$K28,IF(I28="B",$K28-SUM(J$8:J27),IF(I28="C",$K28-SUM(J$8:J27),IF(I28="D",$K28-SUM(J$8:J27),IF(I28="E",1-SUM(J$8:J27)," ")))))</f>
        <v xml:space="preserve"> </v>
      </c>
      <c r="K28" s="1">
        <f>IF(C$4=0,0,(SUM(D$8:D28)/C$4))</f>
        <v>0</v>
      </c>
      <c r="L28" s="9" t="str">
        <f t="shared" si="3"/>
        <v xml:space="preserve"> </v>
      </c>
      <c r="M28" s="2" t="str">
        <f>IF(U28=2,K28,IF(W28=2,K28-SUM(M$8:M27),IF(X28=2,K28-SUM(M$8:M27),IF(X27=2,1-SUM(M$8:M27)," "))))</f>
        <v xml:space="preserve"> </v>
      </c>
      <c r="N28" s="1" t="str">
        <f t="shared" si="4"/>
        <v xml:space="preserve"> </v>
      </c>
      <c r="P28" s="3" t="str">
        <f>IF(O28="Plus",$K28,IF(O28="Basis",$K28-SUM(P$8:P27),IF(O28="Breedte",$K28-SUM(P$8:P27),IF(O27="Breedte",1-SUM(P$8:P27)," "))))</f>
        <v xml:space="preserve"> </v>
      </c>
      <c r="Q28" s="57" t="str">
        <f t="shared" si="19"/>
        <v/>
      </c>
      <c r="R28" s="179">
        <f t="shared" si="20"/>
        <v>230</v>
      </c>
      <c r="S28" s="12">
        <f t="shared" si="5"/>
        <v>320</v>
      </c>
      <c r="T28" s="18">
        <f t="shared" si="6"/>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7"/>
        <v>1</v>
      </c>
      <c r="Z28" s="12">
        <f t="shared" si="8"/>
        <v>1</v>
      </c>
      <c r="AA28" s="12">
        <f t="shared" si="9"/>
        <v>1</v>
      </c>
      <c r="AB28" s="12">
        <f t="shared" si="10"/>
        <v>1</v>
      </c>
      <c r="AD28" s="12">
        <f t="shared" si="11"/>
        <v>320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4"/>
        <v>1</v>
      </c>
      <c r="AL28" s="12">
        <f t="shared" si="15"/>
        <v>1</v>
      </c>
      <c r="AM28" s="12">
        <f t="shared" si="16"/>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3">
      <c r="A29" s="5">
        <f t="shared" si="0"/>
        <v>0</v>
      </c>
      <c r="B29" s="5">
        <f t="shared" si="1"/>
        <v>0</v>
      </c>
      <c r="C29" s="14">
        <f t="shared" si="17"/>
        <v>319</v>
      </c>
      <c r="F29" s="241">
        <f>VLOOKUP(C29,Blad1!$A:$I,9,0)</f>
        <v>230</v>
      </c>
      <c r="G29" s="67" t="str">
        <f t="shared" si="18"/>
        <v/>
      </c>
      <c r="H29" s="4" t="str">
        <f>IF(G29="I",$K29,IF(G29="II",$K29-SUM(H$8:H28),IF(G29="III",$K29-SUM(H$8:H28),IF(G29="IV",$K29-SUM(H$8:H28),IF(G29="V",1-SUM(H$8:H28)," ")))))</f>
        <v xml:space="preserve"> </v>
      </c>
      <c r="I29" s="68" t="str">
        <f t="shared" si="2"/>
        <v/>
      </c>
      <c r="J29" s="43" t="str">
        <f>IF(I29="A",$K29,IF(I29="B",$K29-SUM(J$8:J28),IF(I29="C",$K29-SUM(J$8:J28),IF(I29="D",$K29-SUM(J$8:J28),IF(I29="E",1-SUM(J$8:J28)," ")))))</f>
        <v xml:space="preserve"> </v>
      </c>
      <c r="K29" s="1">
        <f>IF(C$4=0,0,(SUM(D$8:D29)/C$4))</f>
        <v>0</v>
      </c>
      <c r="L29" s="9" t="str">
        <f t="shared" si="3"/>
        <v xml:space="preserve"> </v>
      </c>
      <c r="M29" s="2" t="str">
        <f>IF(U29=2,K29,IF(W29=2,K29-SUM(M$8:M28),IF(X29=2,K29-SUM(M$8:M28),IF(X28=2,1-SUM(M$8:M28)," "))))</f>
        <v xml:space="preserve"> </v>
      </c>
      <c r="N29" s="1" t="str">
        <f t="shared" si="4"/>
        <v xml:space="preserve"> </v>
      </c>
      <c r="P29" s="3" t="str">
        <f>IF(O29="Plus",$K29,IF(O29="Basis",$K29-SUM(P$8:P28),IF(O29="Breedte",$K29-SUM(P$8:P28),IF(O28="Breedte",1-SUM(P$8:P28)," "))))</f>
        <v xml:space="preserve"> </v>
      </c>
      <c r="Q29" s="57" t="str">
        <f t="shared" si="19"/>
        <v/>
      </c>
      <c r="R29" s="179">
        <f t="shared" si="20"/>
        <v>230</v>
      </c>
      <c r="S29" s="12">
        <f t="shared" si="5"/>
        <v>319</v>
      </c>
      <c r="T29" s="18">
        <f t="shared" si="6"/>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7"/>
        <v>1</v>
      </c>
      <c r="Z29" s="12">
        <f t="shared" si="8"/>
        <v>1</v>
      </c>
      <c r="AA29" s="12">
        <f t="shared" si="9"/>
        <v>1</v>
      </c>
      <c r="AB29" s="12">
        <f t="shared" si="10"/>
        <v>1</v>
      </c>
      <c r="AD29" s="12">
        <f t="shared" si="11"/>
        <v>319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4"/>
        <v>1</v>
      </c>
      <c r="AL29" s="12">
        <f t="shared" si="15"/>
        <v>1</v>
      </c>
      <c r="AM29" s="12">
        <f t="shared" si="16"/>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3">
      <c r="A30" s="5">
        <f t="shared" si="0"/>
        <v>0</v>
      </c>
      <c r="B30" s="5">
        <f t="shared" si="1"/>
        <v>0</v>
      </c>
      <c r="C30" s="14">
        <f t="shared" si="17"/>
        <v>318</v>
      </c>
      <c r="F30" s="241">
        <f>VLOOKUP(C30,Blad1!$A:$I,9,0)</f>
        <v>230</v>
      </c>
      <c r="G30" s="67" t="str">
        <f t="shared" si="18"/>
        <v/>
      </c>
      <c r="H30" s="4" t="str">
        <f>IF(G30="I",$K30,IF(G30="II",$K30-SUM(H$8:H29),IF(G30="III",$K30-SUM(H$8:H29),IF(G30="IV",$K30-SUM(H$8:H29),IF(G30="V",1-SUM(H$8:H29)," ")))))</f>
        <v xml:space="preserve"> </v>
      </c>
      <c r="I30" s="68" t="str">
        <f t="shared" si="2"/>
        <v/>
      </c>
      <c r="J30" s="43" t="str">
        <f>IF(I30="A",$K30,IF(I30="B",$K30-SUM(J$8:J29),IF(I30="C",$K30-SUM(J$8:J29),IF(I30="D",$K30-SUM(J$8:J29),IF(I30="E",1-SUM(J$8:J29)," ")))))</f>
        <v xml:space="preserve"> </v>
      </c>
      <c r="K30" s="1">
        <f>IF(C$4=0,0,(SUM(D$8:D30)/C$4))</f>
        <v>0</v>
      </c>
      <c r="L30" s="9" t="str">
        <f t="shared" si="3"/>
        <v xml:space="preserve"> </v>
      </c>
      <c r="M30" s="2" t="str">
        <f>IF(U30=2,K30,IF(W30=2,K30-SUM(M$8:M29),IF(X30=2,K30-SUM(M$8:M29),IF(X29=2,1-SUM(M$8:M29)," "))))</f>
        <v xml:space="preserve"> </v>
      </c>
      <c r="N30" s="1" t="str">
        <f t="shared" si="4"/>
        <v xml:space="preserve"> </v>
      </c>
      <c r="P30" s="3" t="str">
        <f>IF(O30="Plus",$K30,IF(O30="Basis",$K30-SUM(P$8:P29),IF(O30="Breedte",$K30-SUM(P$8:P29),IF(O29="Breedte",1-SUM(P$8:P29)," "))))</f>
        <v xml:space="preserve"> </v>
      </c>
      <c r="Q30" s="57" t="str">
        <f t="shared" si="19"/>
        <v/>
      </c>
      <c r="R30" s="179">
        <f t="shared" si="20"/>
        <v>230</v>
      </c>
      <c r="S30" s="12">
        <f t="shared" si="5"/>
        <v>318</v>
      </c>
      <c r="T30" s="18">
        <f t="shared" si="6"/>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7"/>
        <v>1</v>
      </c>
      <c r="Z30" s="12">
        <f t="shared" si="8"/>
        <v>1</v>
      </c>
      <c r="AA30" s="12">
        <f t="shared" si="9"/>
        <v>1</v>
      </c>
      <c r="AB30" s="12">
        <f t="shared" si="10"/>
        <v>1</v>
      </c>
      <c r="AD30" s="12">
        <f t="shared" si="11"/>
        <v>318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4"/>
        <v>1</v>
      </c>
      <c r="AL30" s="12">
        <f t="shared" si="15"/>
        <v>1</v>
      </c>
      <c r="AM30" s="12">
        <f t="shared" si="16"/>
        <v>1</v>
      </c>
      <c r="AQ30" s="52"/>
      <c r="AR30" s="53"/>
      <c r="AS30" s="36"/>
      <c r="AT30" s="142">
        <f>$C$4</f>
        <v>0</v>
      </c>
      <c r="AU30" s="36"/>
      <c r="AV30" s="36"/>
      <c r="AW30" s="136"/>
      <c r="AX30" s="136"/>
      <c r="AY30" s="37"/>
      <c r="AZ30" s="48">
        <f>AT30</f>
        <v>0</v>
      </c>
      <c r="BA30" s="37"/>
      <c r="BB30" s="38"/>
    </row>
    <row r="31" spans="1:55" ht="12" customHeight="1" thickTop="1" thickBot="1" x14ac:dyDescent="0.3">
      <c r="A31" s="5">
        <f t="shared" si="0"/>
        <v>0</v>
      </c>
      <c r="B31" s="5">
        <f t="shared" si="1"/>
        <v>0</v>
      </c>
      <c r="C31" s="14">
        <f t="shared" si="17"/>
        <v>317</v>
      </c>
      <c r="F31" s="241">
        <f>VLOOKUP(C31,Blad1!$A:$I,9,0)</f>
        <v>230</v>
      </c>
      <c r="G31" s="67" t="str">
        <f t="shared" si="18"/>
        <v/>
      </c>
      <c r="H31" s="4" t="str">
        <f>IF(G31="I",$K31,IF(G31="II",$K31-SUM(H$8:H30),IF(G31="III",$K31-SUM(H$8:H30),IF(G31="IV",$K31-SUM(H$8:H30),IF(G31="V",1-SUM(H$8:H30)," ")))))</f>
        <v xml:space="preserve"> </v>
      </c>
      <c r="I31" s="68" t="str">
        <f t="shared" si="2"/>
        <v/>
      </c>
      <c r="J31" s="43" t="str">
        <f>IF(I31="A",$K31,IF(I31="B",$K31-SUM(J$8:J30),IF(I31="C",$K31-SUM(J$8:J30),IF(I31="D",$K31-SUM(J$8:J30),IF(I31="E",1-SUM(J$8:J30)," ")))))</f>
        <v xml:space="preserve"> </v>
      </c>
      <c r="K31" s="1">
        <f>IF(C$4=0,0,(SUM(D$8:D31)/C$4))</f>
        <v>0</v>
      </c>
      <c r="L31" s="9" t="str">
        <f t="shared" si="3"/>
        <v xml:space="preserve"> </v>
      </c>
      <c r="M31" s="2" t="str">
        <f>IF(U31=2,K31,IF(W31=2,K31-SUM(M$8:M30),IF(X31=2,K31-SUM(M$8:M30),IF(X30=2,1-SUM(M$8:M30)," "))))</f>
        <v xml:space="preserve"> </v>
      </c>
      <c r="N31" s="1" t="str">
        <f t="shared" si="4"/>
        <v xml:space="preserve"> </v>
      </c>
      <c r="P31" s="3" t="str">
        <f>IF(O31="Plus",$K31,IF(O31="Basis",$K31-SUM(P$8:P30),IF(O31="Breedte",$K31-SUM(P$8:P30),IF(O30="Breedte",1-SUM(P$8:P30)," "))))</f>
        <v xml:space="preserve"> </v>
      </c>
      <c r="Q31" s="57" t="str">
        <f t="shared" si="19"/>
        <v/>
      </c>
      <c r="R31" s="179">
        <f t="shared" si="20"/>
        <v>230</v>
      </c>
      <c r="S31" s="12">
        <f t="shared" si="5"/>
        <v>317</v>
      </c>
      <c r="T31" s="18">
        <f t="shared" si="6"/>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7"/>
        <v>1</v>
      </c>
      <c r="Z31" s="12">
        <f t="shared" si="8"/>
        <v>1</v>
      </c>
      <c r="AA31" s="12">
        <f t="shared" si="9"/>
        <v>1</v>
      </c>
      <c r="AB31" s="12">
        <f t="shared" si="10"/>
        <v>1</v>
      </c>
      <c r="AD31" s="12">
        <f t="shared" si="11"/>
        <v>317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4"/>
        <v>1</v>
      </c>
      <c r="AL31" s="12">
        <f t="shared" si="15"/>
        <v>1</v>
      </c>
      <c r="AM31" s="12">
        <f t="shared" si="16"/>
        <v>1</v>
      </c>
      <c r="AQ31" s="60"/>
      <c r="AR31" s="60"/>
      <c r="AS31" s="60"/>
      <c r="AT31" s="60"/>
      <c r="AU31" s="60"/>
      <c r="AV31" s="60"/>
      <c r="AW31" s="135"/>
      <c r="AX31" s="135"/>
      <c r="AY31" s="60"/>
      <c r="AZ31" s="60"/>
      <c r="BA31" s="60"/>
      <c r="BB31" s="60"/>
    </row>
    <row r="32" spans="1:55" ht="12" customHeight="1" thickTop="1" x14ac:dyDescent="0.25">
      <c r="A32" s="5">
        <f t="shared" si="0"/>
        <v>0</v>
      </c>
      <c r="B32" s="5">
        <f t="shared" si="1"/>
        <v>0</v>
      </c>
      <c r="C32" s="14">
        <f t="shared" si="17"/>
        <v>316</v>
      </c>
      <c r="F32" s="241">
        <f>VLOOKUP(C32,Blad1!$A:$I,9,0)</f>
        <v>230</v>
      </c>
      <c r="G32" s="67" t="str">
        <f t="shared" si="18"/>
        <v/>
      </c>
      <c r="H32" s="4" t="str">
        <f>IF(G32="I",$K32,IF(G32="II",$K32-SUM(H$8:H31),IF(G32="III",$K32-SUM(H$8:H31),IF(G32="IV",$K32-SUM(H$8:H31),IF(G32="V",1-SUM(H$8:H31)," ")))))</f>
        <v xml:space="preserve"> </v>
      </c>
      <c r="I32" s="68" t="str">
        <f t="shared" si="2"/>
        <v/>
      </c>
      <c r="J32" s="43" t="str">
        <f>IF(I32="A",$K32,IF(I32="B",$K32-SUM(J$8:J31),IF(I32="C",$K32-SUM(J$8:J31),IF(I32="D",$K32-SUM(J$8:J31),IF(I32="E",1-SUM(J$8:J31)," ")))))</f>
        <v xml:space="preserve"> </v>
      </c>
      <c r="K32" s="1">
        <f>IF(C$4=0,0,(SUM(D$8:D32)/C$4))</f>
        <v>0</v>
      </c>
      <c r="L32" s="9" t="str">
        <f t="shared" si="3"/>
        <v xml:space="preserve"> </v>
      </c>
      <c r="M32" s="2" t="str">
        <f>IF(U32=2,K32,IF(W32=2,K32-SUM(M$8:M31),IF(X32=2,K32-SUM(M$8:M31),IF(X31=2,1-SUM(M$8:M31)," "))))</f>
        <v xml:space="preserve"> </v>
      </c>
      <c r="N32" s="1" t="str">
        <f t="shared" si="4"/>
        <v xml:space="preserve"> </v>
      </c>
      <c r="P32" s="3" t="str">
        <f>IF(O32="Plus",$K32,IF(O32="Basis",$K32-SUM(P$8:P31),IF(O32="Breedte",$K32-SUM(P$8:P31),IF(O31="Breedte",1-SUM(P$8:P31)," "))))</f>
        <v xml:space="preserve"> </v>
      </c>
      <c r="Q32" s="57" t="str">
        <f t="shared" si="19"/>
        <v/>
      </c>
      <c r="R32" s="179">
        <f t="shared" si="20"/>
        <v>230</v>
      </c>
      <c r="S32" s="12">
        <f t="shared" si="5"/>
        <v>316</v>
      </c>
      <c r="T32" s="18">
        <f t="shared" si="6"/>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7"/>
        <v>1</v>
      </c>
      <c r="Z32" s="12">
        <f t="shared" si="8"/>
        <v>1</v>
      </c>
      <c r="AA32" s="12">
        <f t="shared" si="9"/>
        <v>1</v>
      </c>
      <c r="AB32" s="12">
        <f t="shared" si="10"/>
        <v>1</v>
      </c>
      <c r="AD32" s="12">
        <f t="shared" si="11"/>
        <v>316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4"/>
        <v>1</v>
      </c>
      <c r="AL32" s="12">
        <f t="shared" si="15"/>
        <v>1</v>
      </c>
      <c r="AM32" s="12">
        <f t="shared" si="16"/>
        <v>1</v>
      </c>
      <c r="AQ32" s="49" t="s">
        <v>24</v>
      </c>
      <c r="AR32" s="51"/>
      <c r="AS32" s="122"/>
      <c r="AT32" s="51"/>
      <c r="AU32" s="51"/>
      <c r="AV32" s="51"/>
      <c r="AW32" s="51"/>
      <c r="AX32" s="51"/>
      <c r="AY32" s="51"/>
      <c r="AZ32" s="51"/>
      <c r="BA32" s="51"/>
      <c r="BB32" s="55"/>
    </row>
    <row r="33" spans="1:54" ht="12" customHeight="1" x14ac:dyDescent="0.25">
      <c r="A33" s="5">
        <f t="shared" si="0"/>
        <v>0</v>
      </c>
      <c r="B33" s="5">
        <f t="shared" si="1"/>
        <v>0</v>
      </c>
      <c r="C33" s="14">
        <f t="shared" si="17"/>
        <v>315</v>
      </c>
      <c r="F33" s="241">
        <f>VLOOKUP(C33,Blad1!$A:$I,9,0)</f>
        <v>230</v>
      </c>
      <c r="G33" s="67" t="str">
        <f t="shared" si="18"/>
        <v/>
      </c>
      <c r="H33" s="4" t="str">
        <f>IF(G33="I",$K33,IF(G33="II",$K33-SUM(H$8:H32),IF(G33="III",$K33-SUM(H$8:H32),IF(G33="IV",$K33-SUM(H$8:H32),IF(G33="V",1-SUM(H$8:H32)," ")))))</f>
        <v xml:space="preserve"> </v>
      </c>
      <c r="I33" s="68" t="str">
        <f t="shared" si="2"/>
        <v/>
      </c>
      <c r="J33" s="43" t="str">
        <f>IF(I33="A",$K33,IF(I33="B",$K33-SUM(J$8:J32),IF(I33="C",$K33-SUM(J$8:J32),IF(I33="D",$K33-SUM(J$8:J32),IF(I33="E",1-SUM(J$8:J32)," ")))))</f>
        <v xml:space="preserve"> </v>
      </c>
      <c r="K33" s="1">
        <f>IF(C$4=0,0,(SUM(D$8:D33)/C$4))</f>
        <v>0</v>
      </c>
      <c r="L33" s="9" t="str">
        <f t="shared" si="3"/>
        <v xml:space="preserve"> </v>
      </c>
      <c r="M33" s="2" t="str">
        <f>IF(U33=2,K33,IF(W33=2,K33-SUM(M$8:M32),IF(X33=2,K33-SUM(M$8:M32),IF(X32=2,1-SUM(M$8:M32)," "))))</f>
        <v xml:space="preserve"> </v>
      </c>
      <c r="N33" s="1" t="str">
        <f t="shared" si="4"/>
        <v xml:space="preserve"> </v>
      </c>
      <c r="P33" s="3" t="str">
        <f>IF(O33="Plus",$K33,IF(O33="Basis",$K33-SUM(P$8:P32),IF(O33="Breedte",$K33-SUM(P$8:P32),IF(O32="Breedte",1-SUM(P$8:P32)," "))))</f>
        <v xml:space="preserve"> </v>
      </c>
      <c r="Q33" s="57" t="str">
        <f t="shared" si="19"/>
        <v/>
      </c>
      <c r="R33" s="179">
        <f t="shared" si="20"/>
        <v>230</v>
      </c>
      <c r="S33" s="12">
        <f t="shared" si="5"/>
        <v>315</v>
      </c>
      <c r="T33" s="18">
        <f t="shared" si="6"/>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7"/>
        <v>1</v>
      </c>
      <c r="Z33" s="12">
        <f t="shared" si="8"/>
        <v>1</v>
      </c>
      <c r="AA33" s="12">
        <f t="shared" si="9"/>
        <v>1</v>
      </c>
      <c r="AB33" s="12">
        <f t="shared" si="10"/>
        <v>1</v>
      </c>
      <c r="AD33" s="12">
        <f t="shared" si="11"/>
        <v>315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4"/>
        <v>1</v>
      </c>
      <c r="AL33" s="12">
        <f t="shared" si="15"/>
        <v>1</v>
      </c>
      <c r="AM33" s="12">
        <f t="shared" si="16"/>
        <v>1</v>
      </c>
      <c r="AQ33" s="253" t="e">
        <f>VLOOKUP(AQ32,L8:Q275,6,FALSE)</f>
        <v>#N/A</v>
      </c>
      <c r="AR33" s="254"/>
      <c r="AS33" s="254"/>
      <c r="AT33" s="254"/>
      <c r="AU33" s="254"/>
      <c r="AV33" s="254"/>
      <c r="AW33" s="254"/>
      <c r="AX33" s="254"/>
      <c r="AY33" s="254"/>
      <c r="AZ33" s="254"/>
      <c r="BA33" s="254"/>
      <c r="BB33" s="255"/>
    </row>
    <row r="34" spans="1:54" ht="12" customHeight="1" x14ac:dyDescent="0.25">
      <c r="A34" s="5">
        <f t="shared" si="0"/>
        <v>0</v>
      </c>
      <c r="B34" s="5">
        <f t="shared" si="1"/>
        <v>0</v>
      </c>
      <c r="C34" s="14">
        <f t="shared" si="17"/>
        <v>314</v>
      </c>
      <c r="F34" s="241">
        <f>VLOOKUP(C34,Blad1!$A:$I,9,0)</f>
        <v>230</v>
      </c>
      <c r="G34" s="67" t="str">
        <f t="shared" si="18"/>
        <v/>
      </c>
      <c r="H34" s="4" t="str">
        <f>IF(G34="I",$K34,IF(G34="II",$K34-SUM(H$8:H33),IF(G34="III",$K34-SUM(H$8:H33),IF(G34="IV",$K34-SUM(H$8:H33),IF(G34="V",1-SUM(H$8:H33)," ")))))</f>
        <v xml:space="preserve"> </v>
      </c>
      <c r="I34" s="68" t="str">
        <f t="shared" si="2"/>
        <v/>
      </c>
      <c r="J34" s="43" t="str">
        <f>IF(I34="A",$K34,IF(I34="B",$K34-SUM(J$8:J33),IF(I34="C",$K34-SUM(J$8:J33),IF(I34="D",$K34-SUM(J$8:J33),IF(I34="E",1-SUM(J$8:J33)," ")))))</f>
        <v xml:space="preserve"> </v>
      </c>
      <c r="K34" s="1">
        <f>IF(C$4=0,0,(SUM(D$8:D34)/C$4))</f>
        <v>0</v>
      </c>
      <c r="L34" s="9" t="str">
        <f t="shared" si="3"/>
        <v xml:space="preserve"> </v>
      </c>
      <c r="M34" s="2" t="str">
        <f>IF(U34=2,K34,IF(W34=2,K34-SUM(M$8:M33),IF(X34=2,K34-SUM(M$8:M33),IF(X33=2,1-SUM(M$8:M33)," "))))</f>
        <v xml:space="preserve"> </v>
      </c>
      <c r="N34" s="1" t="str">
        <f t="shared" si="4"/>
        <v xml:space="preserve"> </v>
      </c>
      <c r="P34" s="3" t="str">
        <f>IF(O34="Plus",$K34,IF(O34="Basis",$K34-SUM(P$8:P33),IF(O34="Breedte",$K34-SUM(P$8:P33),IF(O33="Breedte",1-SUM(P$8:P33)," "))))</f>
        <v xml:space="preserve"> </v>
      </c>
      <c r="Q34" s="57" t="str">
        <f t="shared" si="19"/>
        <v/>
      </c>
      <c r="R34" s="179">
        <f t="shared" si="20"/>
        <v>230</v>
      </c>
      <c r="S34" s="12">
        <f t="shared" si="5"/>
        <v>314</v>
      </c>
      <c r="T34" s="18">
        <f t="shared" si="6"/>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7"/>
        <v>1</v>
      </c>
      <c r="Z34" s="12">
        <f t="shared" si="8"/>
        <v>1</v>
      </c>
      <c r="AA34" s="12">
        <f t="shared" si="9"/>
        <v>1</v>
      </c>
      <c r="AB34" s="12">
        <f t="shared" si="10"/>
        <v>1</v>
      </c>
      <c r="AD34" s="12">
        <f t="shared" si="11"/>
        <v>314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4"/>
        <v>1</v>
      </c>
      <c r="AL34" s="12">
        <f t="shared" si="15"/>
        <v>1</v>
      </c>
      <c r="AM34" s="12">
        <f t="shared" si="16"/>
        <v>1</v>
      </c>
      <c r="AQ34" s="49" t="s">
        <v>22</v>
      </c>
      <c r="AR34" s="51"/>
      <c r="AS34" s="122"/>
      <c r="AT34" s="51"/>
      <c r="AU34" s="51"/>
      <c r="AV34" s="51"/>
      <c r="AW34" s="51"/>
      <c r="AX34" s="51"/>
      <c r="AY34" s="51"/>
      <c r="AZ34" s="51"/>
      <c r="BA34" s="51"/>
      <c r="BB34" s="55"/>
    </row>
    <row r="35" spans="1:54" ht="24" customHeight="1" x14ac:dyDescent="0.25">
      <c r="A35" s="5">
        <f t="shared" si="0"/>
        <v>0</v>
      </c>
      <c r="B35" s="5">
        <f t="shared" si="1"/>
        <v>0</v>
      </c>
      <c r="C35" s="14">
        <f t="shared" si="17"/>
        <v>313</v>
      </c>
      <c r="F35" s="241">
        <f>VLOOKUP(C35,Blad1!$A:$I,9,0)</f>
        <v>230</v>
      </c>
      <c r="G35" s="67" t="str">
        <f t="shared" si="18"/>
        <v/>
      </c>
      <c r="H35" s="4" t="str">
        <f>IF(G35="I",$K35,IF(G35="II",$K35-SUM(H$8:H34),IF(G35="III",$K35-SUM(H$8:H34),IF(G35="IV",$K35-SUM(H$8:H34),IF(G35="V",1-SUM(H$8:H34)," ")))))</f>
        <v xml:space="preserve"> </v>
      </c>
      <c r="I35" s="68" t="str">
        <f t="shared" si="2"/>
        <v/>
      </c>
      <c r="J35" s="43" t="str">
        <f>IF(I35="A",$K35,IF(I35="B",$K35-SUM(J$8:J34),IF(I35="C",$K35-SUM(J$8:J34),IF(I35="D",$K35-SUM(J$8:J34),IF(I35="E",1-SUM(J$8:J34)," ")))))</f>
        <v xml:space="preserve"> </v>
      </c>
      <c r="K35" s="1">
        <f>IF(C$4=0,0,(SUM(D$8:D35)/C$4))</f>
        <v>0</v>
      </c>
      <c r="L35" s="9" t="str">
        <f t="shared" si="3"/>
        <v xml:space="preserve"> </v>
      </c>
      <c r="M35" s="2" t="str">
        <f>IF(U35=2,K35,IF(W35=2,K35-SUM(M$8:M34),IF(X35=2,K35-SUM(M$8:M34),IF(X34=2,1-SUM(M$8:M34)," "))))</f>
        <v xml:space="preserve"> </v>
      </c>
      <c r="N35" s="1" t="str">
        <f t="shared" si="4"/>
        <v xml:space="preserve"> </v>
      </c>
      <c r="P35" s="3" t="str">
        <f>IF(O35="Plus",$K35,IF(O35="Basis",$K35-SUM(P$8:P34),IF(O35="Breedte",$K35-SUM(P$8:P34),IF(O34="Breedte",1-SUM(P$8:P34)," "))))</f>
        <v xml:space="preserve"> </v>
      </c>
      <c r="Q35" s="57" t="str">
        <f t="shared" si="19"/>
        <v/>
      </c>
      <c r="R35" s="179">
        <f t="shared" si="20"/>
        <v>230</v>
      </c>
      <c r="S35" s="12">
        <f t="shared" si="5"/>
        <v>313</v>
      </c>
      <c r="T35" s="18">
        <f t="shared" si="6"/>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7"/>
        <v>1</v>
      </c>
      <c r="Z35" s="12">
        <f t="shared" si="8"/>
        <v>1</v>
      </c>
      <c r="AA35" s="12">
        <f t="shared" si="9"/>
        <v>1</v>
      </c>
      <c r="AB35" s="12">
        <f t="shared" si="10"/>
        <v>1</v>
      </c>
      <c r="AD35" s="12">
        <f t="shared" si="11"/>
        <v>313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3"/>
        <v>1</v>
      </c>
      <c r="AK35" s="12">
        <f t="shared" si="14"/>
        <v>1</v>
      </c>
      <c r="AL35" s="12">
        <f t="shared" si="15"/>
        <v>1</v>
      </c>
      <c r="AM35" s="12">
        <f t="shared" si="16"/>
        <v>1</v>
      </c>
      <c r="AQ35" s="256" t="e">
        <f>VLOOKUP(AQ34,L8:Q275,6,FALSE)</f>
        <v>#N/A</v>
      </c>
      <c r="AR35" s="257"/>
      <c r="AS35" s="257"/>
      <c r="AT35" s="257"/>
      <c r="AU35" s="257"/>
      <c r="AV35" s="257"/>
      <c r="AW35" s="257"/>
      <c r="AX35" s="257"/>
      <c r="AY35" s="257"/>
      <c r="AZ35" s="257"/>
      <c r="BA35" s="257"/>
      <c r="BB35" s="258"/>
    </row>
    <row r="36" spans="1:54" ht="12" customHeight="1" x14ac:dyDescent="0.25">
      <c r="A36" s="5">
        <f t="shared" si="0"/>
        <v>0</v>
      </c>
      <c r="B36" s="5">
        <f t="shared" si="1"/>
        <v>0</v>
      </c>
      <c r="C36" s="14">
        <f t="shared" si="17"/>
        <v>312</v>
      </c>
      <c r="F36" s="241">
        <f>VLOOKUP(C36,Blad1!$A:$I,9,0)</f>
        <v>230</v>
      </c>
      <c r="G36" s="67" t="str">
        <f t="shared" si="18"/>
        <v/>
      </c>
      <c r="H36" s="4" t="str">
        <f>IF(G36="I",$K36,IF(G36="II",$K36-SUM(H$8:H35),IF(G36="III",$K36-SUM(H$8:H35),IF(G36="IV",$K36-SUM(H$8:H35),IF(G36="V",1-SUM(H$8:H35)," ")))))</f>
        <v xml:space="preserve"> </v>
      </c>
      <c r="I36" s="68" t="str">
        <f t="shared" si="2"/>
        <v/>
      </c>
      <c r="J36" s="43" t="str">
        <f>IF(I36="A",$K36,IF(I36="B",$K36-SUM(J$8:J35),IF(I36="C",$K36-SUM(J$8:J35),IF(I36="D",$K36-SUM(J$8:J35),IF(I36="E",1-SUM(J$8:J35)," ")))))</f>
        <v xml:space="preserve"> </v>
      </c>
      <c r="K36" s="1">
        <f>IF(C$4=0,0,(SUM(D$8:D36)/C$4))</f>
        <v>0</v>
      </c>
      <c r="L36" s="9" t="str">
        <f t="shared" si="3"/>
        <v xml:space="preserve"> </v>
      </c>
      <c r="M36" s="2" t="str">
        <f>IF(U36=2,K36,IF(W36=2,K36-SUM(M$8:M35),IF(X36=2,K36-SUM(M$8:M35),IF(X35=2,1-SUM(M$8:M35)," "))))</f>
        <v xml:space="preserve"> </v>
      </c>
      <c r="N36" s="1" t="str">
        <f t="shared" si="4"/>
        <v xml:space="preserve"> </v>
      </c>
      <c r="P36" s="3" t="str">
        <f>IF(O36="Plus",$K36,IF(O36="Basis",$K36-SUM(P$8:P35),IF(O36="Breedte",$K36-SUM(P$8:P35),IF(O35="Breedte",1-SUM(P$8:P35)," "))))</f>
        <v xml:space="preserve"> </v>
      </c>
      <c r="Q36" s="57" t="str">
        <f t="shared" si="19"/>
        <v/>
      </c>
      <c r="R36" s="179">
        <f t="shared" si="20"/>
        <v>230</v>
      </c>
      <c r="S36" s="12">
        <f t="shared" si="5"/>
        <v>312</v>
      </c>
      <c r="T36" s="18">
        <f t="shared" si="6"/>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7"/>
        <v>1</v>
      </c>
      <c r="Z36" s="12">
        <f t="shared" si="8"/>
        <v>1</v>
      </c>
      <c r="AA36" s="12">
        <f t="shared" si="9"/>
        <v>1</v>
      </c>
      <c r="AB36" s="12">
        <f t="shared" si="10"/>
        <v>1</v>
      </c>
      <c r="AD36" s="12">
        <f t="shared" si="11"/>
        <v>312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4"/>
        <v>1</v>
      </c>
      <c r="AL36" s="12">
        <f t="shared" si="15"/>
        <v>1</v>
      </c>
      <c r="AM36" s="12">
        <f t="shared" si="16"/>
        <v>1</v>
      </c>
      <c r="AQ36" s="49" t="s">
        <v>23</v>
      </c>
      <c r="AR36" s="51"/>
      <c r="AS36" s="122"/>
      <c r="AT36" s="51"/>
      <c r="AU36" s="51"/>
      <c r="AV36" s="51"/>
      <c r="AW36" s="51"/>
      <c r="AX36" s="51"/>
      <c r="AY36" s="51"/>
      <c r="AZ36" s="51"/>
      <c r="BA36" s="51"/>
      <c r="BB36" s="55"/>
    </row>
    <row r="37" spans="1:54" ht="12" customHeight="1" thickBot="1" x14ac:dyDescent="0.3">
      <c r="A37" s="5">
        <f t="shared" si="0"/>
        <v>0</v>
      </c>
      <c r="B37" s="5">
        <f t="shared" si="1"/>
        <v>0</v>
      </c>
      <c r="C37" s="14">
        <f t="shared" si="17"/>
        <v>311</v>
      </c>
      <c r="F37" s="241">
        <f>VLOOKUP(C37,Blad1!$A:$I,9,0)</f>
        <v>230</v>
      </c>
      <c r="G37" s="67" t="str">
        <f t="shared" si="18"/>
        <v/>
      </c>
      <c r="H37" s="4" t="str">
        <f>IF(G37="I",$K37,IF(G37="II",$K37-SUM(H$8:H36),IF(G37="III",$K37-SUM(H$8:H36),IF(G37="IV",$K37-SUM(H$8:H36),IF(G37="V",1-SUM(H$8:H36)," ")))))</f>
        <v xml:space="preserve"> </v>
      </c>
      <c r="I37" s="68" t="str">
        <f t="shared" si="2"/>
        <v/>
      </c>
      <c r="J37" s="43" t="str">
        <f>IF(I37="A",$K37,IF(I37="B",$K37-SUM(J$8:J36),IF(I37="C",$K37-SUM(J$8:J36),IF(I37="D",$K37-SUM(J$8:J36),IF(I37="E",1-SUM(J$8:J36)," ")))))</f>
        <v xml:space="preserve"> </v>
      </c>
      <c r="K37" s="1">
        <f>IF(C$4=0,0,(SUM(D$8:D37)/C$4))</f>
        <v>0</v>
      </c>
      <c r="L37" s="9" t="str">
        <f t="shared" si="3"/>
        <v xml:space="preserve"> </v>
      </c>
      <c r="M37" s="2" t="str">
        <f>IF(U37=2,K37,IF(W37=2,K37-SUM(M$8:M36),IF(X37=2,K37-SUM(M$8:M36),IF(X36=2,1-SUM(M$8:M36)," "))))</f>
        <v xml:space="preserve"> </v>
      </c>
      <c r="N37" s="1" t="str">
        <f t="shared" si="4"/>
        <v xml:space="preserve"> </v>
      </c>
      <c r="P37" s="3" t="str">
        <f>IF(O37="Plus",$K37,IF(O37="Basis",$K37-SUM(P$8:P36),IF(O37="Breedte",$K37-SUM(P$8:P36),IF(O36="Breedte",1-SUM(P$8:P36)," "))))</f>
        <v xml:space="preserve"> </v>
      </c>
      <c r="Q37" s="57" t="str">
        <f t="shared" si="19"/>
        <v/>
      </c>
      <c r="R37" s="179">
        <f t="shared" si="20"/>
        <v>230</v>
      </c>
      <c r="S37" s="12">
        <f t="shared" si="5"/>
        <v>311</v>
      </c>
      <c r="T37" s="18">
        <f t="shared" si="6"/>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7"/>
        <v>1</v>
      </c>
      <c r="Z37" s="12">
        <f t="shared" si="8"/>
        <v>1</v>
      </c>
      <c r="AA37" s="12">
        <f t="shared" si="9"/>
        <v>1</v>
      </c>
      <c r="AB37" s="12">
        <f t="shared" si="10"/>
        <v>1</v>
      </c>
      <c r="AD37" s="12">
        <f t="shared" si="11"/>
        <v>311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4"/>
        <v>1</v>
      </c>
      <c r="AL37" s="12">
        <f t="shared" si="15"/>
        <v>1</v>
      </c>
      <c r="AM37" s="12">
        <f t="shared" si="16"/>
        <v>1</v>
      </c>
      <c r="AQ37" s="247" t="e">
        <f>VLOOKUP(AQ36,L8:T275,6,FALSE)</f>
        <v>#N/A</v>
      </c>
      <c r="AR37" s="248"/>
      <c r="AS37" s="248"/>
      <c r="AT37" s="248"/>
      <c r="AU37" s="248"/>
      <c r="AV37" s="248"/>
      <c r="AW37" s="248"/>
      <c r="AX37" s="248"/>
      <c r="AY37" s="248"/>
      <c r="AZ37" s="248"/>
      <c r="BA37" s="248"/>
      <c r="BB37" s="249"/>
    </row>
    <row r="38" spans="1:54" ht="12" customHeight="1" thickTop="1" x14ac:dyDescent="0.25">
      <c r="A38" s="5">
        <f t="shared" si="0"/>
        <v>0</v>
      </c>
      <c r="B38" s="5">
        <f t="shared" si="1"/>
        <v>0</v>
      </c>
      <c r="C38" s="14">
        <f t="shared" si="17"/>
        <v>310</v>
      </c>
      <c r="F38" s="241">
        <f>VLOOKUP(C38,Blad1!$A:$I,9,0)</f>
        <v>230</v>
      </c>
      <c r="G38" s="67" t="str">
        <f t="shared" si="18"/>
        <v/>
      </c>
      <c r="H38" s="4" t="str">
        <f>IF(G38="I",$K38,IF(G38="II",$K38-SUM(H$8:H37),IF(G38="III",$K38-SUM(H$8:H37),IF(G38="IV",$K38-SUM(H$8:H37),IF(G38="V",1-SUM(H$8:H37)," ")))))</f>
        <v xml:space="preserve"> </v>
      </c>
      <c r="I38" s="68" t="str">
        <f t="shared" si="2"/>
        <v/>
      </c>
      <c r="J38" s="43" t="str">
        <f>IF(I38="A",$K38,IF(I38="B",$K38-SUM(J$8:J37),IF(I38="C",$K38-SUM(J$8:J37),IF(I38="D",$K38-SUM(J$8:J37),IF(I38="E",1-SUM(J$8:J37)," ")))))</f>
        <v xml:space="preserve"> </v>
      </c>
      <c r="K38" s="1">
        <f>IF(C$4=0,0,(SUM(D$8:D38)/C$4))</f>
        <v>0</v>
      </c>
      <c r="L38" s="9" t="str">
        <f t="shared" si="3"/>
        <v xml:space="preserve"> </v>
      </c>
      <c r="M38" s="2" t="str">
        <f>IF(U38=2,K38,IF(W38=2,K38-SUM(M$8:M37),IF(X38=2,K38-SUM(M$8:M37),IF(X37=2,1-SUM(M$8:M37)," "))))</f>
        <v xml:space="preserve"> </v>
      </c>
      <c r="N38" s="1" t="str">
        <f t="shared" si="4"/>
        <v xml:space="preserve"> </v>
      </c>
      <c r="P38" s="3" t="str">
        <f>IF(O38="Plus",$K38,IF(O38="Basis",$K38-SUM(P$8:P37),IF(O38="Breedte",$K38-SUM(P$8:P37),IF(O37="Breedte",1-SUM(P$8:P37)," "))))</f>
        <v xml:space="preserve"> </v>
      </c>
      <c r="Q38" s="57" t="str">
        <f t="shared" si="19"/>
        <v/>
      </c>
      <c r="R38" s="179">
        <f t="shared" si="20"/>
        <v>230</v>
      </c>
      <c r="S38" s="12">
        <f t="shared" si="5"/>
        <v>310</v>
      </c>
      <c r="T38" s="18">
        <f t="shared" si="6"/>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7"/>
        <v>1</v>
      </c>
      <c r="Z38" s="12">
        <f t="shared" si="8"/>
        <v>1</v>
      </c>
      <c r="AA38" s="12">
        <f t="shared" si="9"/>
        <v>1</v>
      </c>
      <c r="AB38" s="12">
        <f t="shared" si="10"/>
        <v>1</v>
      </c>
      <c r="AD38" s="12">
        <f t="shared" si="11"/>
        <v>310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4"/>
        <v>1</v>
      </c>
      <c r="AL38" s="12">
        <f t="shared" si="15"/>
        <v>1</v>
      </c>
      <c r="AM38" s="12">
        <f t="shared" si="16"/>
        <v>1</v>
      </c>
    </row>
    <row r="39" spans="1:54" ht="12" customHeight="1" x14ac:dyDescent="0.25">
      <c r="A39" s="5">
        <f t="shared" si="0"/>
        <v>0</v>
      </c>
      <c r="B39" s="5">
        <f t="shared" si="1"/>
        <v>0</v>
      </c>
      <c r="C39" s="14">
        <f t="shared" si="17"/>
        <v>309</v>
      </c>
      <c r="F39" s="241">
        <f>VLOOKUP(C39,Blad1!$A:$I,9,0)</f>
        <v>230</v>
      </c>
      <c r="G39" s="67" t="str">
        <f t="shared" si="18"/>
        <v/>
      </c>
      <c r="H39" s="4" t="str">
        <f>IF(G39="I",$K39,IF(G39="II",$K39-SUM(H$8:H38),IF(G39="III",$K39-SUM(H$8:H38),IF(G39="IV",$K39-SUM(H$8:H38),IF(G39="V",1-SUM(H$8:H38)," ")))))</f>
        <v xml:space="preserve"> </v>
      </c>
      <c r="I39" s="68" t="str">
        <f t="shared" si="2"/>
        <v/>
      </c>
      <c r="J39" s="43" t="str">
        <f>IF(I39="A",$K39,IF(I39="B",$K39-SUM(J$8:J38),IF(I39="C",$K39-SUM(J$8:J38),IF(I39="D",$K39-SUM(J$8:J38),IF(I39="E",1-SUM(J$8:J38)," ")))))</f>
        <v xml:space="preserve"> </v>
      </c>
      <c r="K39" s="1">
        <f>IF(C$4=0,0,(SUM(D$8:D39)/C$4))</f>
        <v>0</v>
      </c>
      <c r="L39" s="9" t="str">
        <f t="shared" si="3"/>
        <v xml:space="preserve"> </v>
      </c>
      <c r="M39" s="2" t="str">
        <f>IF(U39=2,K39,IF(W39=2,K39-SUM(M$8:M38),IF(X39=2,K39-SUM(M$8:M38),IF(X38=2,1-SUM(M$8:M38)," "))))</f>
        <v xml:space="preserve"> </v>
      </c>
      <c r="N39" s="1" t="str">
        <f t="shared" si="4"/>
        <v xml:space="preserve"> </v>
      </c>
      <c r="P39" s="3" t="str">
        <f>IF(O39="Plus",$K39,IF(O39="Basis",$K39-SUM(P$8:P38),IF(O39="Breedte",$K39-SUM(P$8:P38),IF(O38="Breedte",1-SUM(P$8:P38)," "))))</f>
        <v xml:space="preserve"> </v>
      </c>
      <c r="Q39" s="57" t="str">
        <f t="shared" si="19"/>
        <v/>
      </c>
      <c r="R39" s="179">
        <f t="shared" si="20"/>
        <v>230</v>
      </c>
      <c r="S39" s="12">
        <f t="shared" si="5"/>
        <v>309</v>
      </c>
      <c r="T39" s="18">
        <f t="shared" si="6"/>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7"/>
        <v>1</v>
      </c>
      <c r="Z39" s="12">
        <f t="shared" si="8"/>
        <v>1</v>
      </c>
      <c r="AA39" s="12">
        <f t="shared" si="9"/>
        <v>1</v>
      </c>
      <c r="AB39" s="12">
        <f t="shared" si="10"/>
        <v>1</v>
      </c>
      <c r="AD39" s="12">
        <f t="shared" si="11"/>
        <v>309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4"/>
        <v>1</v>
      </c>
      <c r="AL39" s="12">
        <f t="shared" si="15"/>
        <v>1</v>
      </c>
      <c r="AM39" s="12">
        <f t="shared" si="16"/>
        <v>1</v>
      </c>
    </row>
    <row r="40" spans="1:54" ht="12" customHeight="1" x14ac:dyDescent="0.25">
      <c r="A40" s="5">
        <f t="shared" si="0"/>
        <v>0</v>
      </c>
      <c r="B40" s="5">
        <f t="shared" si="1"/>
        <v>0</v>
      </c>
      <c r="C40" s="14">
        <f t="shared" si="17"/>
        <v>308</v>
      </c>
      <c r="F40" s="241">
        <f>VLOOKUP(C40,Blad1!$A:$I,9,0)</f>
        <v>230</v>
      </c>
      <c r="G40" s="67" t="str">
        <f t="shared" si="18"/>
        <v/>
      </c>
      <c r="H40" s="4" t="str">
        <f>IF(G40="I",$K40,IF(G40="II",$K40-SUM(H$8:H39),IF(G40="III",$K40-SUM(H$8:H39),IF(G40="IV",$K40-SUM(H$8:H39),IF(G40="V",1-SUM(H$8:H39)," ")))))</f>
        <v xml:space="preserve"> </v>
      </c>
      <c r="I40" s="68" t="str">
        <f t="shared" si="2"/>
        <v/>
      </c>
      <c r="J40" s="43" t="str">
        <f>IF(I40="A",$K40,IF(I40="B",$K40-SUM(J$8:J39),IF(I40="C",$K40-SUM(J$8:J39),IF(I40="D",$K40-SUM(J$8:J39),IF(I40="E",1-SUM(J$8:J39)," ")))))</f>
        <v xml:space="preserve"> </v>
      </c>
      <c r="K40" s="1">
        <f>IF(C$4=0,0,(SUM(D$8:D40)/C$4))</f>
        <v>0</v>
      </c>
      <c r="L40" s="9" t="str">
        <f t="shared" si="3"/>
        <v xml:space="preserve"> </v>
      </c>
      <c r="M40" s="2" t="str">
        <f>IF(U40=2,K40,IF(W40=2,K40-SUM(M$8:M39),IF(X40=2,K40-SUM(M$8:M39),IF(X39=2,1-SUM(M$8:M39)," "))))</f>
        <v xml:space="preserve"> </v>
      </c>
      <c r="N40" s="1" t="str">
        <f t="shared" si="4"/>
        <v xml:space="preserve"> </v>
      </c>
      <c r="P40" s="3" t="str">
        <f>IF(O40="Plus",$K40,IF(O40="Basis",$K40-SUM(P$8:P39),IF(O40="Breedte",$K40-SUM(P$8:P39),IF(O39="Breedte",1-SUM(P$8:P39)," "))))</f>
        <v xml:space="preserve"> </v>
      </c>
      <c r="Q40" s="57" t="str">
        <f t="shared" si="19"/>
        <v/>
      </c>
      <c r="R40" s="179">
        <f t="shared" si="20"/>
        <v>230</v>
      </c>
      <c r="S40" s="12">
        <f t="shared" si="5"/>
        <v>308</v>
      </c>
      <c r="T40" s="18">
        <f t="shared" si="6"/>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7"/>
        <v>1</v>
      </c>
      <c r="Z40" s="12">
        <f t="shared" si="8"/>
        <v>1</v>
      </c>
      <c r="AA40" s="12">
        <f t="shared" si="9"/>
        <v>1</v>
      </c>
      <c r="AB40" s="12">
        <f t="shared" si="10"/>
        <v>1</v>
      </c>
      <c r="AD40" s="12">
        <f t="shared" si="11"/>
        <v>308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4"/>
        <v>1</v>
      </c>
      <c r="AL40" s="12">
        <f t="shared" si="15"/>
        <v>1</v>
      </c>
      <c r="AM40" s="12">
        <f t="shared" si="16"/>
        <v>1</v>
      </c>
    </row>
    <row r="41" spans="1:54" ht="12" customHeight="1" x14ac:dyDescent="0.25">
      <c r="A41" s="5">
        <f t="shared" si="0"/>
        <v>0</v>
      </c>
      <c r="B41" s="5">
        <f t="shared" si="1"/>
        <v>0</v>
      </c>
      <c r="C41" s="14">
        <f t="shared" si="17"/>
        <v>307</v>
      </c>
      <c r="F41" s="241">
        <f>VLOOKUP(C41,Blad1!$A:$I,9,0)</f>
        <v>230</v>
      </c>
      <c r="G41" s="67" t="str">
        <f t="shared" si="18"/>
        <v/>
      </c>
      <c r="H41" s="4" t="str">
        <f>IF(G41="I",$K41,IF(G41="II",$K41-SUM(H$8:H40),IF(G41="III",$K41-SUM(H$8:H40),IF(G41="IV",$K41-SUM(H$8:H40),IF(G41="V",1-SUM(H$8:H40)," ")))))</f>
        <v xml:space="preserve"> </v>
      </c>
      <c r="I41" s="68" t="str">
        <f t="shared" si="2"/>
        <v/>
      </c>
      <c r="J41" s="43" t="str">
        <f>IF(I41="A",$K41,IF(I41="B",$K41-SUM(J$8:J40),IF(I41="C",$K41-SUM(J$8:J40),IF(I41="D",$K41-SUM(J$8:J40),IF(I41="E",1-SUM(J$8:J40)," ")))))</f>
        <v xml:space="preserve"> </v>
      </c>
      <c r="K41" s="1">
        <f>IF(C$4=0,0,(SUM(D$8:D41)/C$4))</f>
        <v>0</v>
      </c>
      <c r="L41" s="9" t="str">
        <f t="shared" si="3"/>
        <v xml:space="preserve"> </v>
      </c>
      <c r="M41" s="2" t="str">
        <f>IF(U41=2,K41,IF(W41=2,K41-SUM(M$8:M40),IF(X41=2,K41-SUM(M$8:M40),IF(X40=2,1-SUM(M$8:M40)," "))))</f>
        <v xml:space="preserve"> </v>
      </c>
      <c r="N41" s="1" t="str">
        <f t="shared" si="4"/>
        <v xml:space="preserve"> </v>
      </c>
      <c r="P41" s="3" t="str">
        <f>IF(O41="Plus",$K41,IF(O41="Basis",$K41-SUM(P$8:P40),IF(O41="Breedte",$K41-SUM(P$8:P40),IF(O40="Breedte",1-SUM(P$8:P40)," "))))</f>
        <v xml:space="preserve"> </v>
      </c>
      <c r="Q41" s="57" t="str">
        <f t="shared" si="19"/>
        <v/>
      </c>
      <c r="R41" s="179">
        <f t="shared" si="20"/>
        <v>230</v>
      </c>
      <c r="S41" s="12">
        <f t="shared" si="5"/>
        <v>307</v>
      </c>
      <c r="T41" s="18">
        <f t="shared" si="6"/>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7"/>
        <v>1</v>
      </c>
      <c r="Z41" s="12">
        <f t="shared" si="8"/>
        <v>1</v>
      </c>
      <c r="AA41" s="12">
        <f t="shared" si="9"/>
        <v>1</v>
      </c>
      <c r="AB41" s="12">
        <f t="shared" si="10"/>
        <v>1</v>
      </c>
      <c r="AD41" s="12">
        <f t="shared" si="11"/>
        <v>307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4"/>
        <v>1</v>
      </c>
      <c r="AL41" s="12">
        <f t="shared" si="15"/>
        <v>1</v>
      </c>
      <c r="AM41" s="12">
        <f t="shared" si="16"/>
        <v>1</v>
      </c>
    </row>
    <row r="42" spans="1:54" ht="12" customHeight="1" x14ac:dyDescent="0.25">
      <c r="A42" s="5">
        <f t="shared" si="0"/>
        <v>0</v>
      </c>
      <c r="B42" s="5">
        <f t="shared" si="1"/>
        <v>0</v>
      </c>
      <c r="C42" s="14">
        <f t="shared" si="17"/>
        <v>306</v>
      </c>
      <c r="F42" s="241">
        <f>VLOOKUP(C42,Blad1!$A:$I,9,0)</f>
        <v>230</v>
      </c>
      <c r="G42" s="67" t="str">
        <f t="shared" si="18"/>
        <v/>
      </c>
      <c r="H42" s="4" t="str">
        <f>IF(G42="I",$K42,IF(G42="II",$K42-SUM(H$8:H41),IF(G42="III",$K42-SUM(H$8:H41),IF(G42="IV",$K42-SUM(H$8:H41),IF(G42="V",1-SUM(H$8:H41)," ")))))</f>
        <v xml:space="preserve"> </v>
      </c>
      <c r="I42" s="68" t="str">
        <f t="shared" si="2"/>
        <v/>
      </c>
      <c r="J42" s="43" t="str">
        <f>IF(I42="A",$K42,IF(I42="B",$K42-SUM(J$8:J41),IF(I42="C",$K42-SUM(J$8:J41),IF(I42="D",$K42-SUM(J$8:J41),IF(I42="E",1-SUM(J$8:J41)," ")))))</f>
        <v xml:space="preserve"> </v>
      </c>
      <c r="K42" s="1">
        <f>IF(C$4=0,0,(SUM(D$8:D42)/C$4))</f>
        <v>0</v>
      </c>
      <c r="L42" s="9" t="str">
        <f t="shared" si="3"/>
        <v xml:space="preserve"> </v>
      </c>
      <c r="M42" s="2" t="str">
        <f>IF(U42=2,K42,IF(W42=2,K42-SUM(M$8:M41),IF(X42=2,K42-SUM(M$8:M41),IF(X41=2,1-SUM(M$8:M41)," "))))</f>
        <v xml:space="preserve"> </v>
      </c>
      <c r="N42" s="1" t="str">
        <f t="shared" si="4"/>
        <v xml:space="preserve"> </v>
      </c>
      <c r="P42" s="3" t="str">
        <f>IF(O42="Plus",$K42,IF(O42="Basis",$K42-SUM(P$8:P41),IF(O42="Breedte",$K42-SUM(P$8:P41),IF(O41="Breedte",1-SUM(P$8:P41)," "))))</f>
        <v xml:space="preserve"> </v>
      </c>
      <c r="Q42" s="57" t="str">
        <f t="shared" si="19"/>
        <v/>
      </c>
      <c r="R42" s="179">
        <f t="shared" si="20"/>
        <v>230</v>
      </c>
      <c r="S42" s="12">
        <f t="shared" si="5"/>
        <v>306</v>
      </c>
      <c r="T42" s="18">
        <f t="shared" si="6"/>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7"/>
        <v>1</v>
      </c>
      <c r="Z42" s="12">
        <f t="shared" si="8"/>
        <v>1</v>
      </c>
      <c r="AA42" s="12">
        <f t="shared" si="9"/>
        <v>1</v>
      </c>
      <c r="AB42" s="12">
        <f t="shared" si="10"/>
        <v>1</v>
      </c>
      <c r="AD42" s="12">
        <f t="shared" si="11"/>
        <v>306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4"/>
        <v>1</v>
      </c>
      <c r="AL42" s="12">
        <f t="shared" si="15"/>
        <v>1</v>
      </c>
      <c r="AM42" s="12">
        <f t="shared" si="16"/>
        <v>1</v>
      </c>
    </row>
    <row r="43" spans="1:54" ht="12" customHeight="1" x14ac:dyDescent="0.25">
      <c r="A43" s="5">
        <f t="shared" si="0"/>
        <v>0</v>
      </c>
      <c r="B43" s="5">
        <f t="shared" si="1"/>
        <v>0</v>
      </c>
      <c r="C43" s="14">
        <f t="shared" si="17"/>
        <v>305</v>
      </c>
      <c r="F43" s="241">
        <f>VLOOKUP(C43,Blad1!$A:$I,9,0)</f>
        <v>230</v>
      </c>
      <c r="G43" s="67" t="str">
        <f t="shared" si="18"/>
        <v/>
      </c>
      <c r="I43" s="68" t="str">
        <f t="shared" si="2"/>
        <v/>
      </c>
      <c r="J43" s="43" t="str">
        <f>IF(I43="A",$K43,IF(I43="B",$K43-SUM(J$8:J42),IF(I43="C",$K43-SUM(J$8:J42),IF(I43="D",$K43-SUM(J$8:J42),IF(I43="E",1-SUM(J$8:J42)," ")))))</f>
        <v xml:space="preserve"> </v>
      </c>
      <c r="K43" s="1">
        <f>IF(C$4=0,0,(SUM(D$8:D43)/C$4))</f>
        <v>0</v>
      </c>
      <c r="L43" s="9" t="str">
        <f t="shared" si="3"/>
        <v xml:space="preserve"> </v>
      </c>
      <c r="M43" s="2" t="str">
        <f>IF(U43=2,K43,IF(W43=2,K43-SUM(M$8:M42),IF(X43=2,K43-SUM(M$8:M42),IF(X42=2,1-SUM(M$8:M42)," "))))</f>
        <v xml:space="preserve"> </v>
      </c>
      <c r="N43" s="1" t="str">
        <f t="shared" si="4"/>
        <v xml:space="preserve"> </v>
      </c>
      <c r="P43" s="3" t="str">
        <f>IF(O43="Plus",$K43,IF(O43="Basis",$K43-SUM(P$8:P42),IF(O43="Breedte",$K43-SUM(P$8:P42),IF(O42="Breedte",1-SUM(P$8:P42)," "))))</f>
        <v xml:space="preserve"> </v>
      </c>
      <c r="Q43" s="57" t="str">
        <f t="shared" si="19"/>
        <v/>
      </c>
      <c r="R43" s="179">
        <f t="shared" si="20"/>
        <v>230</v>
      </c>
      <c r="S43" s="12">
        <f t="shared" si="5"/>
        <v>305</v>
      </c>
      <c r="T43" s="18">
        <f t="shared" si="6"/>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7"/>
        <v>1</v>
      </c>
      <c r="Z43" s="12">
        <f t="shared" si="8"/>
        <v>1</v>
      </c>
      <c r="AA43" s="12">
        <f t="shared" si="9"/>
        <v>1</v>
      </c>
      <c r="AB43" s="12">
        <f t="shared" si="10"/>
        <v>1</v>
      </c>
      <c r="AD43" s="12">
        <f t="shared" si="11"/>
        <v>305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4"/>
        <v>1</v>
      </c>
      <c r="AL43" s="12">
        <f t="shared" si="15"/>
        <v>1</v>
      </c>
      <c r="AM43" s="12">
        <f t="shared" si="16"/>
        <v>1</v>
      </c>
    </row>
    <row r="44" spans="1:54" ht="12" customHeight="1" x14ac:dyDescent="0.25">
      <c r="A44" s="5">
        <f t="shared" si="0"/>
        <v>0</v>
      </c>
      <c r="B44" s="5">
        <f t="shared" si="1"/>
        <v>0</v>
      </c>
      <c r="C44" s="14">
        <f t="shared" si="17"/>
        <v>304</v>
      </c>
      <c r="F44" s="241">
        <f>VLOOKUP(C44,Blad1!$A:$I,9,0)</f>
        <v>230</v>
      </c>
      <c r="G44" s="67" t="str">
        <f t="shared" si="18"/>
        <v/>
      </c>
      <c r="H44" s="4" t="str">
        <f>IF(G44="I",$K44,IF(G44="II",$K44-SUM(H$8:H43),IF(G44="III",$K44-SUM(H$8:H43),IF(G44="IV",$K44-SUM(H$8:H43),IF(G44="V",1-SUM(H$8:H43)," ")))))</f>
        <v xml:space="preserve"> </v>
      </c>
      <c r="I44" s="68" t="str">
        <f t="shared" si="2"/>
        <v/>
      </c>
      <c r="J44" s="43" t="str">
        <f>IF(I44="A",$K44,IF(I44="B",$K44-SUM(J$8:J43),IF(I44="C",$K44-SUM(J$8:J43),IF(I44="D",$K44-SUM(J$8:J43),IF(I44="E",1-SUM(J$8:J43)," ")))))</f>
        <v xml:space="preserve"> </v>
      </c>
      <c r="K44" s="1">
        <f>IF(C$4=0,0,(SUM(D$8:D44)/C$4))</f>
        <v>0</v>
      </c>
      <c r="L44" s="9" t="str">
        <f t="shared" si="3"/>
        <v xml:space="preserve"> </v>
      </c>
      <c r="M44" s="2" t="str">
        <f>IF(U44=2,K44,IF(W44=2,K44-SUM(M$8:M43),IF(X44=2,K44-SUM(M$8:M43),IF(X43=2,1-SUM(M$8:M43)," "))))</f>
        <v xml:space="preserve"> </v>
      </c>
      <c r="N44" s="1" t="str">
        <f t="shared" si="4"/>
        <v xml:space="preserve"> </v>
      </c>
      <c r="P44" s="3" t="str">
        <f>IF(O44="Plus",$K44,IF(O44="Basis",$K44-SUM(P$8:P43),IF(O44="Breedte",$K44-SUM(P$8:P43),IF(O43="Breedte",1-SUM(P$8:P43)," "))))</f>
        <v xml:space="preserve"> </v>
      </c>
      <c r="Q44" s="57" t="str">
        <f t="shared" si="19"/>
        <v/>
      </c>
      <c r="R44" s="179">
        <f t="shared" si="20"/>
        <v>230</v>
      </c>
      <c r="S44" s="12">
        <f t="shared" si="5"/>
        <v>304</v>
      </c>
      <c r="T44" s="18">
        <f t="shared" si="6"/>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7"/>
        <v>1</v>
      </c>
      <c r="Z44" s="12">
        <f t="shared" si="8"/>
        <v>1</v>
      </c>
      <c r="AA44" s="12">
        <f t="shared" si="9"/>
        <v>1</v>
      </c>
      <c r="AB44" s="12">
        <f t="shared" si="10"/>
        <v>1</v>
      </c>
      <c r="AD44" s="12">
        <f t="shared" si="11"/>
        <v>304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4"/>
        <v>1</v>
      </c>
      <c r="AL44" s="12">
        <f t="shared" si="15"/>
        <v>1</v>
      </c>
      <c r="AM44" s="12">
        <f t="shared" si="16"/>
        <v>1</v>
      </c>
    </row>
    <row r="45" spans="1:54" ht="12" customHeight="1" x14ac:dyDescent="0.25">
      <c r="A45" s="5">
        <f t="shared" si="0"/>
        <v>0</v>
      </c>
      <c r="B45" s="5">
        <f t="shared" si="1"/>
        <v>0</v>
      </c>
      <c r="C45" s="14">
        <f t="shared" si="17"/>
        <v>303</v>
      </c>
      <c r="F45" s="241">
        <f>VLOOKUP(C45,Blad1!$A:$I,9,0)</f>
        <v>230</v>
      </c>
      <c r="G45" s="67" t="str">
        <f t="shared" si="18"/>
        <v/>
      </c>
      <c r="H45" s="4" t="str">
        <f>IF(G45="I",$K45,IF(G45="II",$K45-SUM(H$8:H44),IF(G45="III",$K45-SUM(H$8:H44),IF(G45="IV",$K45-SUM(H$8:H44),IF(G45="V",1-SUM(H$8:H44)," ")))))</f>
        <v xml:space="preserve"> </v>
      </c>
      <c r="I45" s="68" t="str">
        <f t="shared" si="2"/>
        <v/>
      </c>
      <c r="J45" s="43" t="str">
        <f>IF(I45="A",$K45,IF(I45="B",$K45-SUM(J$8:J44),IF(I45="C",$K45-SUM(J$8:J44),IF(I45="D",$K45-SUM(J$8:J44),IF(I45="E",1-SUM(J$8:J44)," ")))))</f>
        <v xml:space="preserve"> </v>
      </c>
      <c r="K45" s="1">
        <f>IF(C$4=0,0,(SUM(D$8:D45)/C$4))</f>
        <v>0</v>
      </c>
      <c r="L45" s="9" t="str">
        <f t="shared" si="3"/>
        <v xml:space="preserve"> </v>
      </c>
      <c r="M45" s="2" t="str">
        <f>IF(U45=2,K45,IF(W45=2,K45-SUM(M$8:M44),IF(X45=2,K45-SUM(M$8:M44),IF(X44=2,1-SUM(M$8:M44)," "))))</f>
        <v xml:space="preserve"> </v>
      </c>
      <c r="N45" s="1" t="str">
        <f t="shared" si="4"/>
        <v xml:space="preserve"> </v>
      </c>
      <c r="P45" s="3" t="str">
        <f>IF(O45="Plus",$K45,IF(O45="Basis",$K45-SUM(P$8:P44),IF(O45="Breedte",$K45-SUM(P$8:P44),IF(O44="Breedte",1-SUM(P$8:P44)," "))))</f>
        <v xml:space="preserve"> </v>
      </c>
      <c r="Q45" s="57" t="str">
        <f t="shared" si="19"/>
        <v/>
      </c>
      <c r="R45" s="179">
        <f t="shared" si="20"/>
        <v>230</v>
      </c>
      <c r="S45" s="12">
        <f t="shared" si="5"/>
        <v>303</v>
      </c>
      <c r="T45" s="18">
        <f t="shared" si="6"/>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7"/>
        <v>1</v>
      </c>
      <c r="Z45" s="12">
        <f t="shared" si="8"/>
        <v>1</v>
      </c>
      <c r="AA45" s="12">
        <f t="shared" si="9"/>
        <v>1</v>
      </c>
      <c r="AB45" s="12">
        <f t="shared" si="10"/>
        <v>1</v>
      </c>
      <c r="AD45" s="12">
        <f t="shared" si="11"/>
        <v>303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4"/>
        <v>1</v>
      </c>
      <c r="AL45" s="12">
        <f t="shared" si="15"/>
        <v>1</v>
      </c>
      <c r="AM45" s="12">
        <f t="shared" si="16"/>
        <v>1</v>
      </c>
    </row>
    <row r="46" spans="1:54" ht="12" customHeight="1" x14ac:dyDescent="0.25">
      <c r="A46" s="5">
        <f t="shared" si="0"/>
        <v>0</v>
      </c>
      <c r="B46" s="5">
        <f t="shared" si="1"/>
        <v>0</v>
      </c>
      <c r="C46" s="14">
        <f t="shared" si="17"/>
        <v>302</v>
      </c>
      <c r="F46" s="241">
        <f>VLOOKUP(C46,Blad1!$A:$I,9,0)</f>
        <v>230</v>
      </c>
      <c r="G46" s="67" t="str">
        <f t="shared" si="18"/>
        <v/>
      </c>
      <c r="H46" s="4" t="str">
        <f>IF(G46="I",$K46,IF(G46="II",$K46-SUM(H$8:H45),IF(G46="III",$K46-SUM(H$8:H45),IF(G46="IV",$K46-SUM(H$8:H45),IF(G46="V",1-SUM(H$8:H45)," ")))))</f>
        <v xml:space="preserve"> </v>
      </c>
      <c r="I46" s="68" t="str">
        <f t="shared" si="2"/>
        <v/>
      </c>
      <c r="J46" s="43" t="str">
        <f>IF(I46="A",$K46,IF(I46="B",$K46-SUM(J$8:J45),IF(I46="C",$K46-SUM(J$8:J45),IF(I46="D",$K46-SUM(J$8:J45),IF(I46="E",1-SUM(J$8:J45)," ")))))</f>
        <v xml:space="preserve"> </v>
      </c>
      <c r="K46" s="1">
        <f>IF(C$4=0,0,(SUM(D$8:D46)/C$4))</f>
        <v>0</v>
      </c>
      <c r="L46" s="9" t="str">
        <f t="shared" si="3"/>
        <v xml:space="preserve"> </v>
      </c>
      <c r="M46" s="2" t="str">
        <f>IF(U46=2,K46,IF(W46=2,K46-SUM(M$8:M45),IF(X46=2,K46-SUM(M$8:M45),IF(X45=2,1-SUM(M$8:M45)," "))))</f>
        <v xml:space="preserve"> </v>
      </c>
      <c r="N46" s="1" t="str">
        <f t="shared" si="4"/>
        <v xml:space="preserve"> </v>
      </c>
      <c r="P46" s="3" t="str">
        <f>IF(O46="Plus",$K46,IF(O46="Basis",$K46-SUM(P$8:P45),IF(O46="Breedte",$K46-SUM(P$8:P45),IF(O45="Breedte",1-SUM(P$8:P45)," "))))</f>
        <v xml:space="preserve"> </v>
      </c>
      <c r="Q46" s="57" t="str">
        <f t="shared" si="19"/>
        <v/>
      </c>
      <c r="R46" s="179">
        <f t="shared" si="20"/>
        <v>230</v>
      </c>
      <c r="S46" s="12">
        <f t="shared" si="5"/>
        <v>302</v>
      </c>
      <c r="T46" s="18">
        <f t="shared" si="6"/>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7"/>
        <v>1</v>
      </c>
      <c r="Z46" s="12">
        <f t="shared" si="8"/>
        <v>1</v>
      </c>
      <c r="AA46" s="12">
        <f t="shared" si="9"/>
        <v>1</v>
      </c>
      <c r="AB46" s="12">
        <f t="shared" si="10"/>
        <v>1</v>
      </c>
      <c r="AD46" s="12">
        <f t="shared" si="11"/>
        <v>302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4"/>
        <v>1</v>
      </c>
      <c r="AL46" s="12">
        <f t="shared" si="15"/>
        <v>1</v>
      </c>
      <c r="AM46" s="12">
        <f t="shared" si="16"/>
        <v>1</v>
      </c>
    </row>
    <row r="47" spans="1:54" ht="12" customHeight="1" x14ac:dyDescent="0.25">
      <c r="A47" s="5">
        <f t="shared" si="0"/>
        <v>0</v>
      </c>
      <c r="B47" s="5">
        <f t="shared" si="1"/>
        <v>0</v>
      </c>
      <c r="C47" s="14">
        <f t="shared" si="17"/>
        <v>301</v>
      </c>
      <c r="F47" s="241">
        <f>VLOOKUP(C47,Blad1!$A:$I,9,0)</f>
        <v>230</v>
      </c>
      <c r="G47" s="67" t="str">
        <f t="shared" si="18"/>
        <v/>
      </c>
      <c r="H47" s="4" t="str">
        <f>IF(G47="I",$K47,IF(G47="II",$K47-SUM(H$8:H46),IF(G47="III",$K47-SUM(H$8:H46),IF(G47="IV",$K47-SUM(H$8:H46),IF(G47="V",1-SUM(H$8:H46)," ")))))</f>
        <v xml:space="preserve"> </v>
      </c>
      <c r="I47" s="68" t="str">
        <f t="shared" si="2"/>
        <v/>
      </c>
      <c r="J47" s="43" t="str">
        <f>IF(I47="A",$K47,IF(I47="B",$K47-SUM(J$8:J46),IF(I47="C",$K47-SUM(J$8:J46),IF(I47="D",$K47-SUM(J$8:J46),IF(I47="E",1-SUM(J$8:J46)," ")))))</f>
        <v xml:space="preserve"> </v>
      </c>
      <c r="K47" s="1">
        <f>IF(C$4=0,0,(SUM(D$8:D47)/C$4))</f>
        <v>0</v>
      </c>
      <c r="L47" s="9" t="str">
        <f t="shared" si="3"/>
        <v xml:space="preserve"> </v>
      </c>
      <c r="M47" s="2" t="str">
        <f>IF(U47=2,K47,IF(W47=2,K47-SUM(M$8:M46),IF(X47=2,K47-SUM(M$8:M46),IF(X46=2,1-SUM(M$8:M46)," "))))</f>
        <v xml:space="preserve"> </v>
      </c>
      <c r="N47" s="1" t="str">
        <f t="shared" si="4"/>
        <v xml:space="preserve"> </v>
      </c>
      <c r="P47" s="3" t="str">
        <f>IF(O47="Plus",$K47,IF(O47="Basis",$K47-SUM(P$8:P46),IF(O47="Breedte",$K47-SUM(P$8:P46),IF(O46="Breedte",1-SUM(P$8:P46)," "))))</f>
        <v xml:space="preserve"> </v>
      </c>
      <c r="Q47" s="57" t="str">
        <f t="shared" si="19"/>
        <v/>
      </c>
      <c r="R47" s="179">
        <f t="shared" si="20"/>
        <v>230</v>
      </c>
      <c r="S47" s="12">
        <f t="shared" si="5"/>
        <v>301</v>
      </c>
      <c r="T47" s="18">
        <f t="shared" si="6"/>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7"/>
        <v>1</v>
      </c>
      <c r="Z47" s="12">
        <f t="shared" si="8"/>
        <v>1</v>
      </c>
      <c r="AA47" s="12">
        <f t="shared" si="9"/>
        <v>1</v>
      </c>
      <c r="AB47" s="12">
        <f t="shared" si="10"/>
        <v>1</v>
      </c>
      <c r="AD47" s="12">
        <f t="shared" si="11"/>
        <v>301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4"/>
        <v>1</v>
      </c>
      <c r="AL47" s="12">
        <f t="shared" si="15"/>
        <v>1</v>
      </c>
      <c r="AM47" s="12">
        <f t="shared" si="16"/>
        <v>1</v>
      </c>
    </row>
    <row r="48" spans="1:54" ht="12" customHeight="1" x14ac:dyDescent="0.25">
      <c r="A48" s="5">
        <f t="shared" si="0"/>
        <v>0</v>
      </c>
      <c r="B48" s="5">
        <f t="shared" si="1"/>
        <v>0</v>
      </c>
      <c r="C48" s="14">
        <f t="shared" si="17"/>
        <v>300</v>
      </c>
      <c r="F48" s="241">
        <f>VLOOKUP(C48,Blad1!$A:$I,9,0)</f>
        <v>230</v>
      </c>
      <c r="G48" s="67" t="str">
        <f t="shared" si="18"/>
        <v/>
      </c>
      <c r="H48" s="4" t="str">
        <f>IF(G48="I",$K48,IF(G48="II",$K48-SUM(H$8:H47),IF(G48="III",$K48-SUM(H$8:H47),IF(G48="IV",$K48-SUM(H$8:H47),IF(G48="V",1-SUM(H$8:H47)," ")))))</f>
        <v xml:space="preserve"> </v>
      </c>
      <c r="I48" s="68" t="str">
        <f t="shared" si="2"/>
        <v/>
      </c>
      <c r="J48" s="43" t="str">
        <f>IF(I48="A",$K48,IF(I48="B",$K48-SUM(J$8:J47),IF(I48="C",$K48-SUM(J$8:J47),IF(I48="D",$K48-SUM(J$8:J47),IF(I48="E",1-SUM(J$8:J47)," ")))))</f>
        <v xml:space="preserve"> </v>
      </c>
      <c r="K48" s="1">
        <f>IF(C$4=0,0,(SUM(D$8:D48)/C$4))</f>
        <v>0</v>
      </c>
      <c r="L48" s="9" t="str">
        <f t="shared" si="3"/>
        <v xml:space="preserve"> </v>
      </c>
      <c r="M48" s="2" t="str">
        <f>IF(U48=2,K48,IF(W48=2,K48-SUM(M$8:M47),IF(X48=2,K48-SUM(M$8:M47),IF(X47=2,1-SUM(M$8:M47)," "))))</f>
        <v xml:space="preserve"> </v>
      </c>
      <c r="N48" s="1" t="str">
        <f t="shared" si="4"/>
        <v xml:space="preserve"> </v>
      </c>
      <c r="P48" s="3" t="str">
        <f>IF(O48="Plus",$K48,IF(O48="Basis",$K48-SUM(P$8:P47),IF(O48="Breedte",$K48-SUM(P$8:P47),IF(O47="Breedte",1-SUM(P$8:P47)," "))))</f>
        <v xml:space="preserve"> </v>
      </c>
      <c r="Q48" s="57" t="str">
        <f t="shared" si="19"/>
        <v/>
      </c>
      <c r="R48" s="179">
        <f t="shared" si="20"/>
        <v>230</v>
      </c>
      <c r="S48" s="12">
        <f t="shared" si="5"/>
        <v>300</v>
      </c>
      <c r="T48" s="18">
        <f t="shared" si="6"/>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7"/>
        <v>1</v>
      </c>
      <c r="Z48" s="12">
        <f t="shared" si="8"/>
        <v>1</v>
      </c>
      <c r="AA48" s="12">
        <f t="shared" si="9"/>
        <v>1</v>
      </c>
      <c r="AB48" s="12">
        <f t="shared" si="10"/>
        <v>1</v>
      </c>
      <c r="AD48" s="12">
        <f t="shared" si="11"/>
        <v>300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4"/>
        <v>1</v>
      </c>
      <c r="AL48" s="12">
        <f t="shared" si="15"/>
        <v>1</v>
      </c>
      <c r="AM48" s="12">
        <f t="shared" si="16"/>
        <v>1</v>
      </c>
    </row>
    <row r="49" spans="1:39" ht="12" customHeight="1" x14ac:dyDescent="0.25">
      <c r="A49" s="5">
        <f t="shared" si="0"/>
        <v>0</v>
      </c>
      <c r="B49" s="5">
        <f t="shared" si="1"/>
        <v>0</v>
      </c>
      <c r="C49" s="14">
        <f t="shared" si="17"/>
        <v>299</v>
      </c>
      <c r="F49" s="241">
        <f>VLOOKUP(C49,Blad1!$A:$I,9,0)</f>
        <v>230</v>
      </c>
      <c r="G49" s="67" t="str">
        <f t="shared" si="18"/>
        <v/>
      </c>
      <c r="H49" s="4" t="str">
        <f>IF(G49="I",$K49,IF(G49="II",$K49-SUM(H$8:H48),IF(G49="III",$K49-SUM(H$8:H48),IF(G49="IV",$K49-SUM(H$8:H48),IF(G49="V",1-SUM(H$8:H48)," ")))))</f>
        <v xml:space="preserve"> </v>
      </c>
      <c r="I49" s="68" t="str">
        <f t="shared" si="2"/>
        <v/>
      </c>
      <c r="J49" s="43" t="str">
        <f>IF(I49="A",$K49,IF(I49="B",$K49-SUM(J$8:J48),IF(I49="C",$K49-SUM(J$8:J48),IF(I49="D",$K49-SUM(J$8:J48),IF(I49="E",1-SUM(J$8:J48)," ")))))</f>
        <v xml:space="preserve"> </v>
      </c>
      <c r="K49" s="1">
        <f>IF(C$4=0,0,(SUM(D$8:D49)/C$4))</f>
        <v>0</v>
      </c>
      <c r="L49" s="9" t="str">
        <f t="shared" si="3"/>
        <v xml:space="preserve"> </v>
      </c>
      <c r="M49" s="2" t="str">
        <f>IF(U49=2,K49,IF(W49=2,K49-SUM(M$8:M48),IF(X49=2,K49-SUM(M$8:M48),IF(X48=2,1-SUM(M$8:M48)," "))))</f>
        <v xml:space="preserve"> </v>
      </c>
      <c r="N49" s="1" t="str">
        <f t="shared" si="4"/>
        <v xml:space="preserve"> </v>
      </c>
      <c r="P49" s="3" t="str">
        <f>IF(O49="Plus",$K49,IF(O49="Basis",$K49-SUM(P$8:P48),IF(O49="Breedte",$K49-SUM(P$8:P48),IF(O48="Breedte",1-SUM(P$8:P48)," "))))</f>
        <v xml:space="preserve"> </v>
      </c>
      <c r="Q49" s="57" t="str">
        <f t="shared" si="19"/>
        <v/>
      </c>
      <c r="R49" s="179">
        <f t="shared" si="20"/>
        <v>230</v>
      </c>
      <c r="S49" s="12">
        <f t="shared" si="5"/>
        <v>299</v>
      </c>
      <c r="T49" s="18">
        <f t="shared" si="6"/>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7"/>
        <v>1</v>
      </c>
      <c r="Z49" s="12">
        <f t="shared" si="8"/>
        <v>1</v>
      </c>
      <c r="AA49" s="12">
        <f t="shared" si="9"/>
        <v>1</v>
      </c>
      <c r="AB49" s="12">
        <f t="shared" si="10"/>
        <v>1</v>
      </c>
      <c r="AD49" s="12">
        <f t="shared" si="11"/>
        <v>299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4"/>
        <v>1</v>
      </c>
      <c r="AL49" s="12">
        <f t="shared" si="15"/>
        <v>1</v>
      </c>
      <c r="AM49" s="12">
        <f t="shared" si="16"/>
        <v>1</v>
      </c>
    </row>
    <row r="50" spans="1:39" ht="12" customHeight="1" x14ac:dyDescent="0.25">
      <c r="A50" s="5">
        <f t="shared" si="0"/>
        <v>0</v>
      </c>
      <c r="B50" s="5">
        <f t="shared" si="1"/>
        <v>0</v>
      </c>
      <c r="C50" s="14">
        <f t="shared" si="17"/>
        <v>298</v>
      </c>
      <c r="F50" s="241">
        <f>VLOOKUP(C50,Blad1!$A:$I,9,0)</f>
        <v>230</v>
      </c>
      <c r="G50" s="67" t="str">
        <f t="shared" si="18"/>
        <v/>
      </c>
      <c r="H50" s="4" t="str">
        <f>IF(G50="I",$K50,IF(G50="II",$K50-SUM(H$8:H49),IF(G50="III",$K50-SUM(H$8:H49),IF(G50="IV",$K50-SUM(H$8:H49),IF(G50="V",1-SUM(H$8:H49)," ")))))</f>
        <v xml:space="preserve"> </v>
      </c>
      <c r="I50" s="68" t="str">
        <f t="shared" si="2"/>
        <v/>
      </c>
      <c r="J50" s="43" t="str">
        <f>IF(I50="A",$K50,IF(I50="B",$K50-SUM(J$8:J49),IF(I50="C",$K50-SUM(J$8:J49),IF(I50="D",$K50-SUM(J$8:J49),IF(I50="E",1-SUM(J$8:J49)," ")))))</f>
        <v xml:space="preserve"> </v>
      </c>
      <c r="K50" s="1">
        <f>IF(C$4=0,0,(SUM(D$8:D50)/C$4))</f>
        <v>0</v>
      </c>
      <c r="L50" s="9" t="str">
        <f t="shared" si="3"/>
        <v xml:space="preserve"> </v>
      </c>
      <c r="M50" s="2" t="str">
        <f>IF(U50=2,K50,IF(W50=2,K50-SUM(M$8:M49),IF(X50=2,K50-SUM(M$8:M49),IF(X49=2,1-SUM(M$8:M49)," "))))</f>
        <v xml:space="preserve"> </v>
      </c>
      <c r="N50" s="1" t="str">
        <f t="shared" si="4"/>
        <v xml:space="preserve"> </v>
      </c>
      <c r="P50" s="3" t="str">
        <f>IF(O50="Plus",$K50,IF(O50="Basis",$K50-SUM(P$8:P49),IF(O50="Breedte",$K50-SUM(P$8:P49),IF(O49="Breedte",1-SUM(P$8:P49)," "))))</f>
        <v xml:space="preserve"> </v>
      </c>
      <c r="Q50" s="57" t="str">
        <f t="shared" si="19"/>
        <v/>
      </c>
      <c r="R50" s="179">
        <f t="shared" si="20"/>
        <v>230</v>
      </c>
      <c r="S50" s="12">
        <f t="shared" si="5"/>
        <v>298</v>
      </c>
      <c r="T50" s="18">
        <f t="shared" si="6"/>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7"/>
        <v>1</v>
      </c>
      <c r="Z50" s="12">
        <f t="shared" si="8"/>
        <v>1</v>
      </c>
      <c r="AA50" s="12">
        <f t="shared" si="9"/>
        <v>1</v>
      </c>
      <c r="AB50" s="12">
        <f t="shared" si="10"/>
        <v>1</v>
      </c>
      <c r="AD50" s="12">
        <f t="shared" si="11"/>
        <v>298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4"/>
        <v>1</v>
      </c>
      <c r="AL50" s="12">
        <f t="shared" si="15"/>
        <v>1</v>
      </c>
      <c r="AM50" s="12">
        <f t="shared" si="16"/>
        <v>1</v>
      </c>
    </row>
    <row r="51" spans="1:39" ht="12" customHeight="1" x14ac:dyDescent="0.25">
      <c r="A51" s="5">
        <f t="shared" si="0"/>
        <v>0</v>
      </c>
      <c r="B51" s="5">
        <f t="shared" si="1"/>
        <v>0</v>
      </c>
      <c r="C51" s="14">
        <f t="shared" si="17"/>
        <v>297</v>
      </c>
      <c r="F51" s="241">
        <f>VLOOKUP(C51,Blad1!$A:$I,9,0)</f>
        <v>230</v>
      </c>
      <c r="G51" s="67" t="str">
        <f t="shared" si="18"/>
        <v/>
      </c>
      <c r="H51" s="4" t="str">
        <f>IF(G51="I",$K51,IF(G51="II",$K51-SUM(H$8:H50),IF(G51="III",$K51-SUM(H$8:H50),IF(G51="IV",$K51-SUM(H$8:H50),IF(G51="V",1-SUM(H$8:H50)," ")))))</f>
        <v xml:space="preserve"> </v>
      </c>
      <c r="I51" s="68" t="str">
        <f t="shared" si="2"/>
        <v/>
      </c>
      <c r="J51" s="43" t="str">
        <f>IF(I51="A",$K51,IF(I51="B",$K51-SUM(J$8:J50),IF(I51="C",$K51-SUM(J$8:J50),IF(I51="D",$K51-SUM(J$8:J50),IF(I51="E",1-SUM(J$8:J50)," ")))))</f>
        <v xml:space="preserve"> </v>
      </c>
      <c r="K51" s="1">
        <f>IF(C$4=0,0,(SUM(D$8:D51)/C$4))</f>
        <v>0</v>
      </c>
      <c r="L51" s="9" t="str">
        <f t="shared" si="3"/>
        <v xml:space="preserve"> </v>
      </c>
      <c r="M51" s="2" t="str">
        <f>IF(U51=2,K51,IF(W51=2,K51-SUM(M$8:M50),IF(X51=2,K51-SUM(M$8:M50),IF(X50=2,1-SUM(M$8:M50)," "))))</f>
        <v xml:space="preserve"> </v>
      </c>
      <c r="N51" s="1" t="str">
        <f t="shared" si="4"/>
        <v xml:space="preserve"> </v>
      </c>
      <c r="P51" s="3" t="str">
        <f>IF(O51="Plus",$K51,IF(O51="Basis",$K51-SUM(P$8:P50),IF(O51="Breedte",$K51-SUM(P$8:P50),IF(O50="Breedte",1-SUM(P$8:P50)," "))))</f>
        <v xml:space="preserve"> </v>
      </c>
      <c r="Q51" s="57" t="str">
        <f t="shared" si="19"/>
        <v/>
      </c>
      <c r="R51" s="179">
        <f t="shared" si="20"/>
        <v>230</v>
      </c>
      <c r="S51" s="12">
        <f t="shared" si="5"/>
        <v>297</v>
      </c>
      <c r="T51" s="18">
        <f t="shared" si="6"/>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7"/>
        <v>1</v>
      </c>
      <c r="Z51" s="12">
        <f t="shared" si="8"/>
        <v>1</v>
      </c>
      <c r="AA51" s="12">
        <f t="shared" si="9"/>
        <v>1</v>
      </c>
      <c r="AB51" s="12">
        <f t="shared" si="10"/>
        <v>1</v>
      </c>
      <c r="AD51" s="12">
        <f t="shared" si="11"/>
        <v>297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4"/>
        <v>1</v>
      </c>
      <c r="AL51" s="12">
        <f t="shared" si="15"/>
        <v>1</v>
      </c>
      <c r="AM51" s="12">
        <f t="shared" si="16"/>
        <v>1</v>
      </c>
    </row>
    <row r="52" spans="1:39" ht="12" customHeight="1" x14ac:dyDescent="0.25">
      <c r="A52" s="5">
        <f t="shared" si="0"/>
        <v>0</v>
      </c>
      <c r="B52" s="5">
        <f t="shared" si="1"/>
        <v>0</v>
      </c>
      <c r="C52" s="14">
        <f t="shared" si="17"/>
        <v>296</v>
      </c>
      <c r="F52" s="241">
        <f>VLOOKUP(C52,Blad1!$A:$I,9,0)</f>
        <v>230</v>
      </c>
      <c r="G52" s="67" t="str">
        <f t="shared" si="18"/>
        <v/>
      </c>
      <c r="H52" s="4" t="str">
        <f>IF(G52="I",$K52,IF(G52="II",$K52-SUM(H$8:H51),IF(G52="III",$K52-SUM(H$8:H51),IF(G52="IV",$K52-SUM(H$8:H51),IF(G52="V",1-SUM(H$8:H51)," ")))))</f>
        <v xml:space="preserve"> </v>
      </c>
      <c r="I52" s="68" t="str">
        <f t="shared" si="2"/>
        <v/>
      </c>
      <c r="J52" s="43" t="str">
        <f>IF(I52="A",$K52,IF(I52="B",$K52-SUM(J$8:J51),IF(I52="C",$K52-SUM(J$8:J51),IF(I52="D",$K52-SUM(J$8:J51),IF(I52="E",1-SUM(J$8:J51)," ")))))</f>
        <v xml:space="preserve"> </v>
      </c>
      <c r="K52" s="1">
        <f>IF(C$4=0,0,(SUM(D$8:D52)/C$4))</f>
        <v>0</v>
      </c>
      <c r="L52" s="9" t="str">
        <f t="shared" si="3"/>
        <v xml:space="preserve"> </v>
      </c>
      <c r="M52" s="2" t="str">
        <f>IF(U52=2,K52,IF(W52=2,K52-SUM(M$8:M51),IF(X52=2,K52-SUM(M$8:M51),IF(X51=2,1-SUM(M$8:M51)," "))))</f>
        <v xml:space="preserve"> </v>
      </c>
      <c r="N52" s="1" t="str">
        <f t="shared" si="4"/>
        <v xml:space="preserve"> </v>
      </c>
      <c r="P52" s="3" t="str">
        <f>IF(O52="Plus",$K52,IF(O52="Basis",$K52-SUM(P$8:P51),IF(O52="Breedte",$K52-SUM(P$8:P51),IF(O51="Breedte",1-SUM(P$8:P51)," "))))</f>
        <v xml:space="preserve"> </v>
      </c>
      <c r="Q52" s="57" t="str">
        <f t="shared" si="19"/>
        <v/>
      </c>
      <c r="R52" s="179">
        <f t="shared" si="20"/>
        <v>230</v>
      </c>
      <c r="S52" s="12">
        <f t="shared" si="5"/>
        <v>296</v>
      </c>
      <c r="T52" s="18">
        <f t="shared" si="6"/>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7"/>
        <v>1</v>
      </c>
      <c r="Z52" s="12">
        <f t="shared" si="8"/>
        <v>1</v>
      </c>
      <c r="AA52" s="12">
        <f t="shared" si="9"/>
        <v>1</v>
      </c>
      <c r="AB52" s="12">
        <f t="shared" si="10"/>
        <v>1</v>
      </c>
      <c r="AD52" s="12">
        <f t="shared" si="11"/>
        <v>296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4"/>
        <v>1</v>
      </c>
      <c r="AL52" s="12">
        <f t="shared" si="15"/>
        <v>1</v>
      </c>
      <c r="AM52" s="12">
        <f t="shared" si="16"/>
        <v>1</v>
      </c>
    </row>
    <row r="53" spans="1:39" ht="12" customHeight="1" x14ac:dyDescent="0.25">
      <c r="A53" s="5">
        <f t="shared" si="0"/>
        <v>0</v>
      </c>
      <c r="B53" s="5">
        <f t="shared" si="1"/>
        <v>0</v>
      </c>
      <c r="C53" s="14">
        <f t="shared" si="17"/>
        <v>295</v>
      </c>
      <c r="F53" s="241">
        <f>VLOOKUP(C53,Blad1!$A:$I,9,0)</f>
        <v>230</v>
      </c>
      <c r="G53" s="67" t="str">
        <f t="shared" si="18"/>
        <v/>
      </c>
      <c r="H53" s="4" t="str">
        <f>IF(G53="I",$K53,IF(G53="II",$K53-SUM(H$8:H52),IF(G53="III",$K53-SUM(H$8:H52),IF(G53="IV",$K53-SUM(H$8:H52),IF(G53="V",1-SUM(H$8:H52)," ")))))</f>
        <v xml:space="preserve"> </v>
      </c>
      <c r="I53" s="68" t="str">
        <f t="shared" si="2"/>
        <v/>
      </c>
      <c r="J53" s="43" t="str">
        <f>IF(I53="A",$K53,IF(I53="B",$K53-SUM(J$8:J52),IF(I53="C",$K53-SUM(J$8:J52),IF(I53="D",$K53-SUM(J$8:J52),IF(I53="E",1-SUM(J$8:J52)," ")))))</f>
        <v xml:space="preserve"> </v>
      </c>
      <c r="K53" s="1">
        <f>IF(C$4=0,0,(SUM(D$8:D53)/C$4))</f>
        <v>0</v>
      </c>
      <c r="L53" s="9" t="str">
        <f t="shared" si="3"/>
        <v xml:space="preserve"> </v>
      </c>
      <c r="M53" s="2" t="str">
        <f>IF(U53=2,K53,IF(W53=2,K53-SUM(M$8:M52),IF(X53=2,K53-SUM(M$8:M52),IF(X52=2,1-SUM(M$8:M52)," "))))</f>
        <v xml:space="preserve"> </v>
      </c>
      <c r="N53" s="1" t="str">
        <f t="shared" si="4"/>
        <v xml:space="preserve"> </v>
      </c>
      <c r="P53" s="3" t="str">
        <f>IF(O53="Plus",$K53,IF(O53="Basis",$K53-SUM(P$8:P52),IF(O53="Breedte",$K53-SUM(P$8:P52),IF(O52="Breedte",1-SUM(P$8:P52)," "))))</f>
        <v xml:space="preserve"> </v>
      </c>
      <c r="Q53" s="57" t="str">
        <f t="shared" si="19"/>
        <v/>
      </c>
      <c r="R53" s="179">
        <f t="shared" si="20"/>
        <v>230</v>
      </c>
      <c r="S53" s="12">
        <f t="shared" si="5"/>
        <v>295</v>
      </c>
      <c r="T53" s="18">
        <f t="shared" si="6"/>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7"/>
        <v>1</v>
      </c>
      <c r="Z53" s="12">
        <f t="shared" si="8"/>
        <v>1</v>
      </c>
      <c r="AA53" s="12">
        <f t="shared" si="9"/>
        <v>1</v>
      </c>
      <c r="AB53" s="12">
        <f t="shared" si="10"/>
        <v>1</v>
      </c>
      <c r="AD53" s="12">
        <f t="shared" si="11"/>
        <v>295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4"/>
        <v>1</v>
      </c>
      <c r="AL53" s="12">
        <f t="shared" si="15"/>
        <v>1</v>
      </c>
      <c r="AM53" s="12">
        <f t="shared" si="16"/>
        <v>1</v>
      </c>
    </row>
    <row r="54" spans="1:39" ht="12" customHeight="1" x14ac:dyDescent="0.25">
      <c r="A54" s="5">
        <f t="shared" si="0"/>
        <v>0</v>
      </c>
      <c r="B54" s="5">
        <f t="shared" si="1"/>
        <v>0</v>
      </c>
      <c r="C54" s="14">
        <f t="shared" si="17"/>
        <v>294</v>
      </c>
      <c r="F54" s="241">
        <f>VLOOKUP(C54,Blad1!$A:$I,9,0)</f>
        <v>230</v>
      </c>
      <c r="G54" s="67" t="str">
        <f t="shared" si="18"/>
        <v/>
      </c>
      <c r="H54" s="4" t="str">
        <f>IF(G54="I",$K54,IF(G54="II",$K54-SUM(H$8:H53),IF(G54="III",$K54-SUM(H$8:H53),IF(G54="IV",$K54-SUM(H$8:H53),IF(G54="V",1-SUM(H$8:H53)," ")))))</f>
        <v xml:space="preserve"> </v>
      </c>
      <c r="I54" s="68" t="str">
        <f t="shared" si="2"/>
        <v/>
      </c>
      <c r="J54" s="43" t="str">
        <f>IF(I54="A",$K54,IF(I54="B",$K54-SUM(J$8:J53),IF(I54="C",$K54-SUM(J$8:J53),IF(I54="D",$K54-SUM(J$8:J53),IF(I54="E",1-SUM(J$8:J53)," ")))))</f>
        <v xml:space="preserve"> </v>
      </c>
      <c r="K54" s="1">
        <f>IF(C$4=0,0,(SUM(D$8:D54)/C$4))</f>
        <v>0</v>
      </c>
      <c r="L54" s="9" t="str">
        <f t="shared" si="3"/>
        <v xml:space="preserve"> </v>
      </c>
      <c r="M54" s="2" t="str">
        <f>IF(U54=2,K54,IF(W54=2,K54-SUM(M$8:M53),IF(X54=2,K54-SUM(M$8:M53),IF(X53=2,1-SUM(M$8:M53)," "))))</f>
        <v xml:space="preserve"> </v>
      </c>
      <c r="N54" s="1" t="str">
        <f t="shared" si="4"/>
        <v xml:space="preserve"> </v>
      </c>
      <c r="P54" s="3" t="str">
        <f>IF(O54="Plus",$K54,IF(O54="Basis",$K54-SUM(P$8:P53),IF(O54="Breedte",$K54-SUM(P$8:P53),IF(O53="Breedte",1-SUM(P$8:P53)," "))))</f>
        <v xml:space="preserve"> </v>
      </c>
      <c r="Q54" s="57" t="str">
        <f t="shared" si="19"/>
        <v/>
      </c>
      <c r="R54" s="179">
        <f t="shared" si="20"/>
        <v>230</v>
      </c>
      <c r="S54" s="12">
        <f t="shared" si="5"/>
        <v>294</v>
      </c>
      <c r="T54" s="18">
        <f t="shared" si="6"/>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7"/>
        <v>1</v>
      </c>
      <c r="Z54" s="12">
        <f t="shared" si="8"/>
        <v>1</v>
      </c>
      <c r="AA54" s="12">
        <f t="shared" si="9"/>
        <v>1</v>
      </c>
      <c r="AB54" s="12">
        <f t="shared" si="10"/>
        <v>1</v>
      </c>
      <c r="AD54" s="12">
        <f t="shared" si="11"/>
        <v>294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4"/>
        <v>1</v>
      </c>
      <c r="AL54" s="12">
        <f t="shared" si="15"/>
        <v>1</v>
      </c>
      <c r="AM54" s="12">
        <f t="shared" si="16"/>
        <v>1</v>
      </c>
    </row>
    <row r="55" spans="1:39" ht="12" customHeight="1" x14ac:dyDescent="0.25">
      <c r="A55" s="5">
        <f t="shared" si="0"/>
        <v>0</v>
      </c>
      <c r="B55" s="5">
        <f t="shared" si="1"/>
        <v>0</v>
      </c>
      <c r="C55" s="14">
        <f t="shared" si="17"/>
        <v>293</v>
      </c>
      <c r="F55" s="241">
        <f>VLOOKUP(C55,Blad1!$A:$I,9,0)</f>
        <v>230</v>
      </c>
      <c r="G55" s="67" t="str">
        <f t="shared" si="18"/>
        <v/>
      </c>
      <c r="H55" s="4" t="str">
        <f>IF(G55="I",$K55,IF(G55="II",$K55-SUM(H$8:H54),IF(G55="III",$K55-SUM(H$8:H54),IF(G55="IV",$K55-SUM(H$8:H54),IF(G55="V",1-SUM(H$8:H54)," ")))))</f>
        <v xml:space="preserve"> </v>
      </c>
      <c r="I55" s="68" t="str">
        <f t="shared" si="2"/>
        <v/>
      </c>
      <c r="J55" s="43" t="str">
        <f>IF(I55="A",$K55,IF(I55="B",$K55-SUM(J$8:J54),IF(I55="C",$K55-SUM(J$8:J54),IF(I55="D",$K55-SUM(J$8:J54),IF(I55="E",1-SUM(J$8:J54)," ")))))</f>
        <v xml:space="preserve"> </v>
      </c>
      <c r="K55" s="1">
        <f>IF(C$4=0,0,(SUM(D$8:D55)/C$4))</f>
        <v>0</v>
      </c>
      <c r="L55" s="9" t="str">
        <f t="shared" si="3"/>
        <v xml:space="preserve"> </v>
      </c>
      <c r="M55" s="2" t="str">
        <f>IF(U55=2,K55,IF(W55=2,K55-SUM(M$8:M54),IF(X55=2,K55-SUM(M$8:M54),IF(X54=2,1-SUM(M$8:M54)," "))))</f>
        <v xml:space="preserve"> </v>
      </c>
      <c r="N55" s="1" t="str">
        <f t="shared" si="4"/>
        <v xml:space="preserve"> </v>
      </c>
      <c r="P55" s="3" t="str">
        <f>IF(O55="Plus",$K55,IF(O55="Basis",$K55-SUM(P$8:P54),IF(O55="Breedte",$K55-SUM(P$8:P54),IF(O54="Breedte",1-SUM(P$8:P54)," "))))</f>
        <v xml:space="preserve"> </v>
      </c>
      <c r="Q55" s="57" t="str">
        <f t="shared" si="19"/>
        <v/>
      </c>
      <c r="R55" s="179">
        <f t="shared" si="20"/>
        <v>230</v>
      </c>
      <c r="S55" s="12">
        <f t="shared" si="5"/>
        <v>293</v>
      </c>
      <c r="T55" s="18">
        <f t="shared" si="6"/>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7"/>
        <v>1</v>
      </c>
      <c r="Z55" s="12">
        <f t="shared" si="8"/>
        <v>1</v>
      </c>
      <c r="AA55" s="12">
        <f t="shared" si="9"/>
        <v>1</v>
      </c>
      <c r="AB55" s="12">
        <f t="shared" si="10"/>
        <v>1</v>
      </c>
      <c r="AD55" s="12">
        <f t="shared" si="11"/>
        <v>293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4"/>
        <v>1</v>
      </c>
      <c r="AL55" s="12">
        <f t="shared" si="15"/>
        <v>1</v>
      </c>
      <c r="AM55" s="12">
        <f t="shared" si="16"/>
        <v>1</v>
      </c>
    </row>
    <row r="56" spans="1:39" ht="12" customHeight="1" x14ac:dyDescent="0.25">
      <c r="A56" s="5">
        <f t="shared" si="0"/>
        <v>0</v>
      </c>
      <c r="B56" s="5">
        <f t="shared" si="1"/>
        <v>0</v>
      </c>
      <c r="C56" s="14">
        <f t="shared" si="17"/>
        <v>292</v>
      </c>
      <c r="F56" s="241">
        <f>VLOOKUP(C56,Blad1!$A:$I,9,0)</f>
        <v>230</v>
      </c>
      <c r="G56" s="67" t="str">
        <f t="shared" si="18"/>
        <v/>
      </c>
      <c r="H56" s="4" t="str">
        <f>IF(G56="I",$K56,IF(G56="II",$K56-SUM(H$8:H55),IF(G56="III",$K56-SUM(H$8:H55),IF(G56="IV",$K56-SUM(H$8:H55),IF(G56="V",1-SUM(H$8:H55)," ")))))</f>
        <v xml:space="preserve"> </v>
      </c>
      <c r="I56" s="68" t="str">
        <f t="shared" si="2"/>
        <v/>
      </c>
      <c r="J56" s="43" t="str">
        <f>IF(I56="A",$K56,IF(I56="B",$K56-SUM(J$8:J55),IF(I56="C",$K56-SUM(J$8:J55),IF(I56="D",$K56-SUM(J$8:J55),IF(I56="E",1-SUM(J$8:J55)," ")))))</f>
        <v xml:space="preserve"> </v>
      </c>
      <c r="K56" s="1">
        <f>IF(C$4=0,0,(SUM(D$8:D56)/C$4))</f>
        <v>0</v>
      </c>
      <c r="L56" s="9" t="str">
        <f t="shared" si="3"/>
        <v xml:space="preserve"> </v>
      </c>
      <c r="M56" s="2" t="str">
        <f>IF(U56=2,K56,IF(W56=2,K56-SUM(M$8:M55),IF(X56=2,K56-SUM(M$8:M55),IF(X55=2,1-SUM(M$8:M55)," "))))</f>
        <v xml:space="preserve"> </v>
      </c>
      <c r="N56" s="1" t="str">
        <f t="shared" si="4"/>
        <v xml:space="preserve"> </v>
      </c>
      <c r="P56" s="3" t="str">
        <f>IF(O56="Plus",$K56,IF(O56="Basis",$K56-SUM(P$8:P55),IF(O56="Breedte",$K56-SUM(P$8:P55),IF(O55="Breedte",1-SUM(P$8:P55)," "))))</f>
        <v xml:space="preserve"> </v>
      </c>
      <c r="Q56" s="57" t="str">
        <f t="shared" si="19"/>
        <v/>
      </c>
      <c r="R56" s="179">
        <f t="shared" si="20"/>
        <v>230</v>
      </c>
      <c r="S56" s="12">
        <f t="shared" si="5"/>
        <v>292</v>
      </c>
      <c r="T56" s="18">
        <f t="shared" si="6"/>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7"/>
        <v>1</v>
      </c>
      <c r="Z56" s="12">
        <f t="shared" si="8"/>
        <v>1</v>
      </c>
      <c r="AA56" s="12">
        <f t="shared" si="9"/>
        <v>1</v>
      </c>
      <c r="AB56" s="12">
        <f t="shared" si="10"/>
        <v>1</v>
      </c>
      <c r="AD56" s="12">
        <f t="shared" si="11"/>
        <v>292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4"/>
        <v>1</v>
      </c>
      <c r="AL56" s="12">
        <f t="shared" si="15"/>
        <v>1</v>
      </c>
      <c r="AM56" s="12">
        <f t="shared" si="16"/>
        <v>1</v>
      </c>
    </row>
    <row r="57" spans="1:39" ht="12" customHeight="1" x14ac:dyDescent="0.25">
      <c r="A57" s="5">
        <f t="shared" si="0"/>
        <v>0</v>
      </c>
      <c r="B57" s="5">
        <f t="shared" si="1"/>
        <v>0</v>
      </c>
      <c r="C57" s="14">
        <f t="shared" si="17"/>
        <v>291</v>
      </c>
      <c r="F57" s="241">
        <f>VLOOKUP(C57,Blad1!$A:$I,9,0)</f>
        <v>230</v>
      </c>
      <c r="G57" s="67" t="str">
        <f t="shared" si="18"/>
        <v/>
      </c>
      <c r="H57" s="4" t="str">
        <f>IF(G57="I",$K57,IF(G57="II",$K57-SUM(H$8:H56),IF(G57="III",$K57-SUM(H$8:H56),IF(G57="IV",$K57-SUM(H$8:H56),IF(G57="V",1-SUM(H$8:H56)," ")))))</f>
        <v xml:space="preserve"> </v>
      </c>
      <c r="I57" s="68" t="str">
        <f t="shared" si="2"/>
        <v/>
      </c>
      <c r="J57" s="43" t="str">
        <f>IF(I57="A",$K57,IF(I57="B",$K57-SUM(J$8:J56),IF(I57="C",$K57-SUM(J$8:J56),IF(I57="D",$K57-SUM(J$8:J56),IF(I57="E",1-SUM(J$8:J56)," ")))))</f>
        <v xml:space="preserve"> </v>
      </c>
      <c r="K57" s="1">
        <f>IF(C$4=0,0,(SUM(D$8:D57)/C$4))</f>
        <v>0</v>
      </c>
      <c r="L57" s="9" t="str">
        <f t="shared" si="3"/>
        <v xml:space="preserve"> </v>
      </c>
      <c r="M57" s="2" t="str">
        <f>IF(U57=2,K57,IF(W57=2,K57-SUM(M$8:M56),IF(X57=2,K57-SUM(M$8:M56),IF(X56=2,1-SUM(M$8:M56)," "))))</f>
        <v xml:space="preserve"> </v>
      </c>
      <c r="N57" s="1" t="str">
        <f t="shared" si="4"/>
        <v xml:space="preserve"> </v>
      </c>
      <c r="P57" s="3" t="str">
        <f>IF(O57="Plus",$K57,IF(O57="Basis",$K57-SUM(P$8:P56),IF(O57="Breedte",$K57-SUM(P$8:P56),IF(O56="Breedte",1-SUM(P$8:P56)," "))))</f>
        <v xml:space="preserve"> </v>
      </c>
      <c r="Q57" s="57" t="str">
        <f t="shared" si="19"/>
        <v/>
      </c>
      <c r="R57" s="179">
        <f t="shared" si="20"/>
        <v>230</v>
      </c>
      <c r="S57" s="12">
        <f t="shared" si="5"/>
        <v>291</v>
      </c>
      <c r="T57" s="18">
        <f t="shared" si="6"/>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7"/>
        <v>1</v>
      </c>
      <c r="Z57" s="12">
        <f t="shared" si="8"/>
        <v>1</v>
      </c>
      <c r="AA57" s="12">
        <f t="shared" si="9"/>
        <v>1</v>
      </c>
      <c r="AB57" s="12">
        <f t="shared" si="10"/>
        <v>1</v>
      </c>
      <c r="AD57" s="12">
        <f t="shared" si="11"/>
        <v>291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4"/>
        <v>1</v>
      </c>
      <c r="AL57" s="12">
        <f t="shared" si="15"/>
        <v>1</v>
      </c>
      <c r="AM57" s="12">
        <f t="shared" si="16"/>
        <v>1</v>
      </c>
    </row>
    <row r="58" spans="1:39" ht="12" customHeight="1" x14ac:dyDescent="0.25">
      <c r="A58" s="5">
        <f t="shared" si="0"/>
        <v>0</v>
      </c>
      <c r="B58" s="5">
        <f t="shared" si="1"/>
        <v>0</v>
      </c>
      <c r="C58" s="14">
        <f t="shared" si="17"/>
        <v>290</v>
      </c>
      <c r="F58" s="241">
        <f>VLOOKUP(C58,Blad1!$A:$I,9,0)</f>
        <v>230</v>
      </c>
      <c r="G58" s="67" t="str">
        <f t="shared" si="18"/>
        <v/>
      </c>
      <c r="H58" s="4" t="str">
        <f>IF(G58="I",$K58,IF(G58="II",$K58-SUM(H$8:H57),IF(G58="III",$K58-SUM(H$8:H57),IF(G58="IV",$K58-SUM(H$8:H57),IF(G58="V",1-SUM(H$8:H57)," ")))))</f>
        <v xml:space="preserve"> </v>
      </c>
      <c r="I58" s="68" t="str">
        <f t="shared" si="2"/>
        <v/>
      </c>
      <c r="J58" s="43" t="str">
        <f>IF(I58="A",$K58,IF(I58="B",$K58-SUM(J$8:J57),IF(I58="C",$K58-SUM(J$8:J57),IF(I58="D",$K58-SUM(J$8:J57),IF(I58="E",1-SUM(J$8:J57)," ")))))</f>
        <v xml:space="preserve"> </v>
      </c>
      <c r="K58" s="1">
        <f>IF(C$4=0,0,(SUM(D$8:D58)/C$4))</f>
        <v>0</v>
      </c>
      <c r="L58" s="9" t="str">
        <f t="shared" si="3"/>
        <v xml:space="preserve"> </v>
      </c>
      <c r="M58" s="2" t="str">
        <f>IF(U58=2,K58,IF(W58=2,K58-SUM(M$8:M57),IF(X58=2,K58-SUM(M$8:M57),IF(X57=2,1-SUM(M$8:M57)," "))))</f>
        <v xml:space="preserve"> </v>
      </c>
      <c r="N58" s="1" t="str">
        <f t="shared" si="4"/>
        <v xml:space="preserve"> </v>
      </c>
      <c r="P58" s="3" t="str">
        <f>IF(O58="Plus",$K58,IF(O58="Basis",$K58-SUM(P$8:P57),IF(O58="Breedte",$K58-SUM(P$8:P57),IF(O57="Breedte",1-SUM(P$8:P57)," "))))</f>
        <v xml:space="preserve"> </v>
      </c>
      <c r="Q58" s="57" t="str">
        <f t="shared" si="19"/>
        <v/>
      </c>
      <c r="R58" s="179">
        <f t="shared" si="20"/>
        <v>230</v>
      </c>
      <c r="S58" s="12">
        <f t="shared" si="5"/>
        <v>290</v>
      </c>
      <c r="T58" s="18">
        <f t="shared" si="6"/>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7"/>
        <v>1</v>
      </c>
      <c r="Z58" s="12">
        <f t="shared" si="8"/>
        <v>1</v>
      </c>
      <c r="AA58" s="12">
        <f t="shared" si="9"/>
        <v>1</v>
      </c>
      <c r="AB58" s="12">
        <f t="shared" si="10"/>
        <v>1</v>
      </c>
      <c r="AD58" s="12">
        <f t="shared" si="11"/>
        <v>290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4"/>
        <v>1</v>
      </c>
      <c r="AL58" s="12">
        <f t="shared" si="15"/>
        <v>1</v>
      </c>
      <c r="AM58" s="12">
        <f t="shared" si="16"/>
        <v>1</v>
      </c>
    </row>
    <row r="59" spans="1:39" ht="12" customHeight="1" x14ac:dyDescent="0.25">
      <c r="A59" s="5">
        <f t="shared" si="0"/>
        <v>0</v>
      </c>
      <c r="B59" s="5">
        <f t="shared" si="1"/>
        <v>0</v>
      </c>
      <c r="C59" s="14">
        <f t="shared" si="17"/>
        <v>289</v>
      </c>
      <c r="F59" s="241">
        <f>VLOOKUP(C59,Blad1!$A:$I,9,0)</f>
        <v>230</v>
      </c>
      <c r="G59" s="67" t="str">
        <f t="shared" si="18"/>
        <v/>
      </c>
      <c r="H59" s="4" t="str">
        <f>IF(G59="I",$K59,IF(G59="II",$K59-SUM(H$8:H58),IF(G59="III",$K59-SUM(H$8:H58),IF(G59="IV",$K59-SUM(H$8:H58),IF(G59="V",1-SUM(H$8:H58)," ")))))</f>
        <v xml:space="preserve"> </v>
      </c>
      <c r="I59" s="68" t="str">
        <f t="shared" si="2"/>
        <v/>
      </c>
      <c r="J59" s="43" t="str">
        <f>IF(I59="A",$K59,IF(I59="B",$K59-SUM(J$8:J58),IF(I59="C",$K59-SUM(J$8:J58),IF(I59="D",$K59-SUM(J$8:J58),IF(I59="E",1-SUM(J$8:J58)," ")))))</f>
        <v xml:space="preserve"> </v>
      </c>
      <c r="K59" s="1">
        <f>IF(C$4=0,0,(SUM(D$8:D59)/C$4))</f>
        <v>0</v>
      </c>
      <c r="L59" s="9" t="str">
        <f t="shared" si="3"/>
        <v xml:space="preserve"> </v>
      </c>
      <c r="M59" s="2" t="str">
        <f>IF(U59=2,K59,IF(W59=2,K59-SUM(M$8:M58),IF(X59=2,K59-SUM(M$8:M58),IF(X58=2,1-SUM(M$8:M58)," "))))</f>
        <v xml:space="preserve"> </v>
      </c>
      <c r="N59" s="1" t="str">
        <f t="shared" si="4"/>
        <v xml:space="preserve"> </v>
      </c>
      <c r="P59" s="3" t="str">
        <f>IF(O59="Plus",$K59,IF(O59="Basis",$K59-SUM(P$8:P58),IF(O59="Breedte",$K59-SUM(P$8:P58),IF(O58="Breedte",1-SUM(P$8:P58)," "))))</f>
        <v xml:space="preserve"> </v>
      </c>
      <c r="Q59" s="57" t="str">
        <f t="shared" si="19"/>
        <v/>
      </c>
      <c r="R59" s="179">
        <f t="shared" si="20"/>
        <v>230</v>
      </c>
      <c r="S59" s="12">
        <f t="shared" si="5"/>
        <v>289</v>
      </c>
      <c r="T59" s="18">
        <f t="shared" si="6"/>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7"/>
        <v>1</v>
      </c>
      <c r="Z59" s="12">
        <f t="shared" si="8"/>
        <v>1</v>
      </c>
      <c r="AA59" s="12">
        <f t="shared" si="9"/>
        <v>1</v>
      </c>
      <c r="AB59" s="12">
        <f t="shared" si="10"/>
        <v>1</v>
      </c>
      <c r="AD59" s="12">
        <f t="shared" si="11"/>
        <v>289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4"/>
        <v>1</v>
      </c>
      <c r="AL59" s="12">
        <f t="shared" si="15"/>
        <v>1</v>
      </c>
      <c r="AM59" s="12">
        <f t="shared" si="16"/>
        <v>1</v>
      </c>
    </row>
    <row r="60" spans="1:39" ht="12" customHeight="1" x14ac:dyDescent="0.25">
      <c r="A60" s="5">
        <f t="shared" si="0"/>
        <v>0</v>
      </c>
      <c r="B60" s="5">
        <f t="shared" si="1"/>
        <v>0</v>
      </c>
      <c r="C60" s="14">
        <f t="shared" si="17"/>
        <v>288</v>
      </c>
      <c r="F60" s="241">
        <f>VLOOKUP(C60,Blad1!$A:$I,9,0)</f>
        <v>230</v>
      </c>
      <c r="G60" s="67" t="str">
        <f t="shared" si="18"/>
        <v/>
      </c>
      <c r="H60" s="4" t="str">
        <f>IF(G60="I",$K60,IF(G60="II",$K60-SUM(H$8:H59),IF(G60="III",$K60-SUM(H$8:H59),IF(G60="IV",$K60-SUM(H$8:H59),IF(G60="V",1-SUM(H$8:H59)," ")))))</f>
        <v xml:space="preserve"> </v>
      </c>
      <c r="I60" s="68" t="str">
        <f t="shared" si="2"/>
        <v/>
      </c>
      <c r="J60" s="43" t="str">
        <f>IF(I60="A",$K60,IF(I60="B",$K60-SUM(J$8:J59),IF(I60="C",$K60-SUM(J$8:J59),IF(I60="D",$K60-SUM(J$8:J59),IF(I60="E",1-SUM(J$8:J59)," ")))))</f>
        <v xml:space="preserve"> </v>
      </c>
      <c r="K60" s="1">
        <f>IF(C$4=0,0,(SUM(D$8:D60)/C$4))</f>
        <v>0</v>
      </c>
      <c r="L60" s="9" t="str">
        <f t="shared" si="3"/>
        <v xml:space="preserve"> </v>
      </c>
      <c r="M60" s="2" t="str">
        <f>IF(U60=2,K60,IF(W60=2,K60-SUM(M$8:M59),IF(X60=2,K60-SUM(M$8:M59),IF(X59=2,1-SUM(M$8:M59)," "))))</f>
        <v xml:space="preserve"> </v>
      </c>
      <c r="N60" s="1" t="str">
        <f t="shared" si="4"/>
        <v xml:space="preserve"> </v>
      </c>
      <c r="P60" s="3" t="str">
        <f>IF(O60="Plus",$K60,IF(O60="Basis",$K60-SUM(P$8:P59),IF(O60="Breedte",$K60-SUM(P$8:P59),IF(O59="Breedte",1-SUM(P$8:P59)," "))))</f>
        <v xml:space="preserve"> </v>
      </c>
      <c r="Q60" s="57" t="str">
        <f t="shared" si="19"/>
        <v/>
      </c>
      <c r="R60" s="179">
        <f t="shared" si="20"/>
        <v>230</v>
      </c>
      <c r="S60" s="12">
        <f t="shared" si="5"/>
        <v>288</v>
      </c>
      <c r="T60" s="18">
        <f t="shared" si="6"/>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7"/>
        <v>1</v>
      </c>
      <c r="Z60" s="12">
        <f t="shared" si="8"/>
        <v>1</v>
      </c>
      <c r="AA60" s="12">
        <f t="shared" si="9"/>
        <v>1</v>
      </c>
      <c r="AB60" s="12">
        <f t="shared" si="10"/>
        <v>1</v>
      </c>
      <c r="AD60" s="12">
        <f t="shared" si="11"/>
        <v>288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4"/>
        <v>1</v>
      </c>
      <c r="AL60" s="12">
        <f t="shared" si="15"/>
        <v>1</v>
      </c>
      <c r="AM60" s="12">
        <f t="shared" si="16"/>
        <v>1</v>
      </c>
    </row>
    <row r="61" spans="1:39" ht="12" customHeight="1" x14ac:dyDescent="0.25">
      <c r="A61" s="5">
        <f t="shared" si="0"/>
        <v>0</v>
      </c>
      <c r="B61" s="5">
        <f t="shared" si="1"/>
        <v>0</v>
      </c>
      <c r="C61" s="14">
        <f t="shared" si="17"/>
        <v>287</v>
      </c>
      <c r="F61" s="241">
        <f>VLOOKUP(C61,Blad1!$A:$I,9,0)</f>
        <v>229</v>
      </c>
      <c r="G61" s="67" t="str">
        <f t="shared" si="18"/>
        <v/>
      </c>
      <c r="H61" s="4" t="str">
        <f>IF(G61="I",$K61,IF(G61="II",$K61-SUM(H$8:H60),IF(G61="III",$K61-SUM(H$8:H60),IF(G61="IV",$K61-SUM(H$8:H60),IF(G61="V",1-SUM(H$8:H60)," ")))))</f>
        <v xml:space="preserve"> </v>
      </c>
      <c r="I61" s="68" t="str">
        <f t="shared" si="2"/>
        <v/>
      </c>
      <c r="J61" s="43" t="str">
        <f>IF(I61="A",$K61,IF(I61="B",$K61-SUM(J$8:J60),IF(I61="C",$K61-SUM(J$8:J60),IF(I61="D",$K61-SUM(J$8:J60),IF(I61="E",1-SUM(J$8:J60)," ")))))</f>
        <v xml:space="preserve"> </v>
      </c>
      <c r="K61" s="1">
        <f>IF(C$4=0,0,(SUM(D$8:D61)/C$4))</f>
        <v>0</v>
      </c>
      <c r="L61" s="9" t="str">
        <f t="shared" si="3"/>
        <v xml:space="preserve"> </v>
      </c>
      <c r="M61" s="2" t="str">
        <f>IF(U61=2,K61,IF(W61=2,K61-SUM(M$8:M60),IF(X61=2,K61-SUM(M$8:M60),IF(X60=2,1-SUM(M$8:M60)," "))))</f>
        <v xml:space="preserve"> </v>
      </c>
      <c r="N61" s="1" t="str">
        <f t="shared" si="4"/>
        <v xml:space="preserve"> </v>
      </c>
      <c r="P61" s="3" t="str">
        <f>IF(O61="Plus",$K61,IF(O61="Basis",$K61-SUM(P$8:P60),IF(O61="Breedte",$K61-SUM(P$8:P60),IF(O60="Breedte",1-SUM(P$8:P60)," "))))</f>
        <v xml:space="preserve"> </v>
      </c>
      <c r="Q61" s="57" t="str">
        <f t="shared" si="19"/>
        <v/>
      </c>
      <c r="R61" s="179">
        <f t="shared" si="20"/>
        <v>229</v>
      </c>
      <c r="S61" s="12">
        <f t="shared" si="5"/>
        <v>287</v>
      </c>
      <c r="T61" s="18">
        <f t="shared" si="6"/>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7"/>
        <v>1</v>
      </c>
      <c r="Z61" s="12">
        <f t="shared" si="8"/>
        <v>1</v>
      </c>
      <c r="AA61" s="12">
        <f t="shared" si="9"/>
        <v>1</v>
      </c>
      <c r="AB61" s="12">
        <f t="shared" si="10"/>
        <v>1</v>
      </c>
      <c r="AD61" s="12">
        <f t="shared" si="11"/>
        <v>287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4"/>
        <v>1</v>
      </c>
      <c r="AL61" s="12">
        <f t="shared" si="15"/>
        <v>1</v>
      </c>
      <c r="AM61" s="12">
        <f t="shared" si="16"/>
        <v>1</v>
      </c>
    </row>
    <row r="62" spans="1:39" ht="12" customHeight="1" x14ac:dyDescent="0.25">
      <c r="A62" s="5">
        <f t="shared" si="0"/>
        <v>0</v>
      </c>
      <c r="B62" s="5">
        <f t="shared" si="1"/>
        <v>0</v>
      </c>
      <c r="C62" s="14">
        <f t="shared" si="17"/>
        <v>286</v>
      </c>
      <c r="F62" s="241">
        <f>VLOOKUP(C62,Blad1!$A:$I,9,0)</f>
        <v>229</v>
      </c>
      <c r="G62" s="67" t="str">
        <f t="shared" si="18"/>
        <v/>
      </c>
      <c r="H62" s="4" t="str">
        <f>IF(G62="I",$K62,IF(G62="II",$K62-SUM(H$8:H61),IF(G62="III",$K62-SUM(H$8:H61),IF(G62="IV",$K62-SUM(H$8:H61),IF(G62="V",1-SUM(H$8:H61)," ")))))</f>
        <v xml:space="preserve"> </v>
      </c>
      <c r="I62" s="68" t="str">
        <f t="shared" si="2"/>
        <v/>
      </c>
      <c r="J62" s="43" t="str">
        <f>IF(I62="A",$K62,IF(I62="B",$K62-SUM(J$8:J61),IF(I62="C",$K62-SUM(J$8:J61),IF(I62="D",$K62-SUM(J$8:J61),IF(I62="E",1-SUM(J$8:J61)," ")))))</f>
        <v xml:space="preserve"> </v>
      </c>
      <c r="K62" s="1">
        <f>IF(C$4=0,0,(SUM(D$8:D62)/C$4))</f>
        <v>0</v>
      </c>
      <c r="L62" s="9" t="str">
        <f t="shared" si="3"/>
        <v xml:space="preserve"> </v>
      </c>
      <c r="M62" s="2" t="str">
        <f>IF(U62=2,K62,IF(W62=2,K62-SUM(M$8:M61),IF(X62=2,K62-SUM(M$8:M61),IF(X61=2,1-SUM(M$8:M61)," "))))</f>
        <v xml:space="preserve"> </v>
      </c>
      <c r="N62" s="1" t="str">
        <f t="shared" si="4"/>
        <v xml:space="preserve"> </v>
      </c>
      <c r="P62" s="3" t="str">
        <f>IF(O62="Plus",$K62,IF(O62="Basis",$K62-SUM(P$8:P61),IF(O62="Breedte",$K62-SUM(P$8:P61),IF(O61="Breedte",1-SUM(P$8:P61)," "))))</f>
        <v xml:space="preserve"> </v>
      </c>
      <c r="Q62" s="57" t="str">
        <f t="shared" si="19"/>
        <v/>
      </c>
      <c r="R62" s="179">
        <f t="shared" si="20"/>
        <v>229</v>
      </c>
      <c r="S62" s="12">
        <f t="shared" si="5"/>
        <v>286</v>
      </c>
      <c r="T62" s="18">
        <f t="shared" si="6"/>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7"/>
        <v>1</v>
      </c>
      <c r="Z62" s="12">
        <f t="shared" si="8"/>
        <v>1</v>
      </c>
      <c r="AA62" s="12">
        <f t="shared" si="9"/>
        <v>1</v>
      </c>
      <c r="AB62" s="12">
        <f t="shared" si="10"/>
        <v>1</v>
      </c>
      <c r="AD62" s="12">
        <f t="shared" si="11"/>
        <v>286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4"/>
        <v>1</v>
      </c>
      <c r="AL62" s="12">
        <f t="shared" si="15"/>
        <v>1</v>
      </c>
      <c r="AM62" s="12">
        <f t="shared" si="16"/>
        <v>1</v>
      </c>
    </row>
    <row r="63" spans="1:39" ht="12" customHeight="1" x14ac:dyDescent="0.25">
      <c r="A63" s="5">
        <f t="shared" si="0"/>
        <v>0</v>
      </c>
      <c r="B63" s="5">
        <f t="shared" si="1"/>
        <v>0</v>
      </c>
      <c r="C63" s="14">
        <f t="shared" si="17"/>
        <v>285</v>
      </c>
      <c r="F63" s="241">
        <f>VLOOKUP(C63,Blad1!$A:$I,9,0)</f>
        <v>228</v>
      </c>
      <c r="G63" s="67" t="str">
        <f t="shared" si="18"/>
        <v/>
      </c>
      <c r="H63" s="4" t="str">
        <f>IF(G63="I",$K63,IF(G63="II",$K63-SUM(H$8:H62),IF(G63="III",$K63-SUM(H$8:H62),IF(G63="IV",$K63-SUM(H$8:H62),IF(G63="V",1-SUM(H$8:H62)," ")))))</f>
        <v xml:space="preserve"> </v>
      </c>
      <c r="I63" s="68" t="str">
        <f t="shared" si="2"/>
        <v/>
      </c>
      <c r="J63" s="43" t="str">
        <f>IF(I63="A",$K63,IF(I63="B",$K63-SUM(J$8:J62),IF(I63="C",$K63-SUM(J$8:J62),IF(I63="D",$K63-SUM(J$8:J62),IF(I63="E",1-SUM(J$8:J62)," ")))))</f>
        <v xml:space="preserve"> </v>
      </c>
      <c r="K63" s="1">
        <f>IF(C$4=0,0,(SUM(D$8:D63)/C$4))</f>
        <v>0</v>
      </c>
      <c r="L63" s="9" t="str">
        <f t="shared" si="3"/>
        <v xml:space="preserve"> </v>
      </c>
      <c r="M63" s="2" t="str">
        <f>IF(U63=2,K63,IF(W63=2,K63-SUM(M$8:M62),IF(X63=2,K63-SUM(M$8:M62),IF(X62=2,1-SUM(M$8:M62)," "))))</f>
        <v xml:space="preserve"> </v>
      </c>
      <c r="N63" s="1" t="str">
        <f t="shared" si="4"/>
        <v xml:space="preserve"> </v>
      </c>
      <c r="P63" s="3" t="str">
        <f>IF(O63="Plus",$K63,IF(O63="Basis",$K63-SUM(P$8:P62),IF(O63="Breedte",$K63-SUM(P$8:P62),IF(O62="Breedte",1-SUM(P$8:P62)," "))))</f>
        <v xml:space="preserve"> </v>
      </c>
      <c r="Q63" s="57" t="str">
        <f t="shared" si="19"/>
        <v/>
      </c>
      <c r="R63" s="179">
        <f t="shared" si="20"/>
        <v>228</v>
      </c>
      <c r="S63" s="12">
        <f t="shared" si="5"/>
        <v>285</v>
      </c>
      <c r="T63" s="18">
        <f t="shared" si="6"/>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7"/>
        <v>1</v>
      </c>
      <c r="Z63" s="12">
        <f t="shared" si="8"/>
        <v>1</v>
      </c>
      <c r="AA63" s="12">
        <f t="shared" si="9"/>
        <v>1</v>
      </c>
      <c r="AB63" s="12">
        <f t="shared" si="10"/>
        <v>1</v>
      </c>
      <c r="AD63" s="12">
        <f t="shared" si="11"/>
        <v>285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4"/>
        <v>1</v>
      </c>
      <c r="AL63" s="12">
        <f t="shared" si="15"/>
        <v>1</v>
      </c>
      <c r="AM63" s="12">
        <f t="shared" si="16"/>
        <v>1</v>
      </c>
    </row>
    <row r="64" spans="1:39" ht="12" customHeight="1" x14ac:dyDescent="0.25">
      <c r="A64" s="5">
        <f t="shared" si="0"/>
        <v>0</v>
      </c>
      <c r="B64" s="5">
        <f t="shared" si="1"/>
        <v>0</v>
      </c>
      <c r="C64" s="14">
        <f t="shared" si="17"/>
        <v>284</v>
      </c>
      <c r="F64" s="241">
        <f>VLOOKUP(C64,Blad1!$A:$I,9,0)</f>
        <v>227</v>
      </c>
      <c r="G64" s="67" t="str">
        <f t="shared" si="18"/>
        <v/>
      </c>
      <c r="H64" s="4" t="str">
        <f>IF(G64="I",$K64,IF(G64="II",$K64-SUM(H$8:H63),IF(G64="III",$K64-SUM(H$8:H63),IF(G64="IV",$K64-SUM(H$8:H63),IF(G64="V",1-SUM(H$8:H63)," ")))))</f>
        <v xml:space="preserve"> </v>
      </c>
      <c r="I64" s="68" t="str">
        <f t="shared" si="2"/>
        <v/>
      </c>
      <c r="J64" s="43" t="str">
        <f>IF(I64="A",$K64,IF(I64="B",$K64-SUM(J$8:J63),IF(I64="C",$K64-SUM(J$8:J63),IF(I64="D",$K64-SUM(J$8:J63),IF(I64="E",1-SUM(J$8:J63)," ")))))</f>
        <v xml:space="preserve"> </v>
      </c>
      <c r="K64" s="1">
        <f>IF(C$4=0,0,(SUM(D$8:D64)/C$4))</f>
        <v>0</v>
      </c>
      <c r="L64" s="9" t="str">
        <f t="shared" si="3"/>
        <v xml:space="preserve"> </v>
      </c>
      <c r="M64" s="2" t="str">
        <f>IF(U64=2,K64,IF(W64=2,K64-SUM(M$8:M63),IF(X64=2,K64-SUM(M$8:M63),IF(X63=2,1-SUM(M$8:M63)," "))))</f>
        <v xml:space="preserve"> </v>
      </c>
      <c r="N64" s="1" t="str">
        <f t="shared" si="4"/>
        <v xml:space="preserve"> </v>
      </c>
      <c r="P64" s="3" t="str">
        <f>IF(O64="Plus",$K64,IF(O64="Basis",$K64-SUM(P$8:P63),IF(O64="Breedte",$K64-SUM(P$8:P63),IF(O63="Breedte",1-SUM(P$8:P63)," "))))</f>
        <v xml:space="preserve"> </v>
      </c>
      <c r="Q64" s="57" t="str">
        <f t="shared" si="19"/>
        <v/>
      </c>
      <c r="R64" s="179">
        <f t="shared" si="20"/>
        <v>227</v>
      </c>
      <c r="S64" s="12">
        <f t="shared" si="5"/>
        <v>284</v>
      </c>
      <c r="T64" s="18">
        <f t="shared" si="6"/>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7"/>
        <v>1</v>
      </c>
      <c r="Z64" s="12">
        <f t="shared" si="8"/>
        <v>1</v>
      </c>
      <c r="AA64" s="12">
        <f t="shared" si="9"/>
        <v>1</v>
      </c>
      <c r="AB64" s="12">
        <f t="shared" si="10"/>
        <v>1</v>
      </c>
      <c r="AD64" s="12">
        <f t="shared" si="11"/>
        <v>284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4"/>
        <v>1</v>
      </c>
      <c r="AL64" s="12">
        <f t="shared" si="15"/>
        <v>1</v>
      </c>
      <c r="AM64" s="12">
        <f t="shared" si="16"/>
        <v>1</v>
      </c>
    </row>
    <row r="65" spans="1:39" ht="12" customHeight="1" x14ac:dyDescent="0.25">
      <c r="A65" s="5">
        <f t="shared" si="0"/>
        <v>0</v>
      </c>
      <c r="B65" s="5">
        <f t="shared" si="1"/>
        <v>0</v>
      </c>
      <c r="C65" s="14">
        <f t="shared" si="17"/>
        <v>283</v>
      </c>
      <c r="F65" s="241">
        <f>VLOOKUP(C65,Blad1!$A:$I,9,0)</f>
        <v>227</v>
      </c>
      <c r="G65" s="67" t="str">
        <f t="shared" si="18"/>
        <v/>
      </c>
      <c r="H65" s="4" t="str">
        <f>IF(G65="I",$K65,IF(G65="II",$K65-SUM(H$8:H64),IF(G65="III",$K65-SUM(H$8:H64),IF(G65="IV",$K65-SUM(H$8:H64),IF(G65="V",1-SUM(H$8:H64)," ")))))</f>
        <v xml:space="preserve"> </v>
      </c>
      <c r="I65" s="68" t="str">
        <f t="shared" si="2"/>
        <v/>
      </c>
      <c r="J65" s="43" t="str">
        <f>IF(I65="A",$K65,IF(I65="B",$K65-SUM(J$8:J64),IF(I65="C",$K65-SUM(J$8:J64),IF(I65="D",$K65-SUM(J$8:J64),IF(I65="E",1-SUM(J$8:J64)," ")))))</f>
        <v xml:space="preserve"> </v>
      </c>
      <c r="K65" s="1">
        <f>IF(C$4=0,0,(SUM(D$8:D65)/C$4))</f>
        <v>0</v>
      </c>
      <c r="L65" s="9" t="str">
        <f t="shared" si="3"/>
        <v xml:space="preserve"> </v>
      </c>
      <c r="M65" s="2" t="str">
        <f>IF(U65=2,K65,IF(W65=2,K65-SUM(M$8:M64),IF(X65=2,K65-SUM(M$8:M64),IF(X64=2,1-SUM(M$8:M64)," "))))</f>
        <v xml:space="preserve"> </v>
      </c>
      <c r="N65" s="1" t="str">
        <f t="shared" si="4"/>
        <v xml:space="preserve"> </v>
      </c>
      <c r="P65" s="3" t="str">
        <f>IF(O65="Plus",$K65,IF(O65="Basis",$K65-SUM(P$8:P64),IF(O65="Breedte",$K65-SUM(P$8:P64),IF(O64="Breedte",1-SUM(P$8:P64)," "))))</f>
        <v xml:space="preserve"> </v>
      </c>
      <c r="Q65" s="57" t="str">
        <f t="shared" si="19"/>
        <v/>
      </c>
      <c r="R65" s="179">
        <f t="shared" si="20"/>
        <v>227</v>
      </c>
      <c r="S65" s="12">
        <f t="shared" si="5"/>
        <v>283</v>
      </c>
      <c r="T65" s="18">
        <f t="shared" si="6"/>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7"/>
        <v>1</v>
      </c>
      <c r="Z65" s="12">
        <f t="shared" si="8"/>
        <v>1</v>
      </c>
      <c r="AA65" s="12">
        <f t="shared" si="9"/>
        <v>1</v>
      </c>
      <c r="AB65" s="12">
        <f t="shared" si="10"/>
        <v>1</v>
      </c>
      <c r="AD65" s="12">
        <f t="shared" si="11"/>
        <v>283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4"/>
        <v>1</v>
      </c>
      <c r="AL65" s="12">
        <f t="shared" si="15"/>
        <v>1</v>
      </c>
      <c r="AM65" s="12">
        <f t="shared" si="16"/>
        <v>1</v>
      </c>
    </row>
    <row r="66" spans="1:39" ht="12" customHeight="1" x14ac:dyDescent="0.25">
      <c r="A66" s="5">
        <f t="shared" si="0"/>
        <v>0</v>
      </c>
      <c r="B66" s="5">
        <f t="shared" si="1"/>
        <v>0</v>
      </c>
      <c r="C66" s="14">
        <f t="shared" si="17"/>
        <v>282</v>
      </c>
      <c r="F66" s="241">
        <f>VLOOKUP(C66,Blad1!$A:$I,9,0)</f>
        <v>226</v>
      </c>
      <c r="G66" s="67" t="str">
        <f t="shared" si="18"/>
        <v/>
      </c>
      <c r="H66" s="4" t="str">
        <f>IF(G66="I",$K66,IF(G66="II",$K66-SUM(H$8:H65),IF(G66="III",$K66-SUM(H$8:H65),IF(G66="IV",$K66-SUM(H$8:H65),IF(G66="V",1-SUM(H$8:H65)," ")))))</f>
        <v xml:space="preserve"> </v>
      </c>
      <c r="I66" s="68" t="str">
        <f t="shared" si="2"/>
        <v/>
      </c>
      <c r="J66" s="43" t="str">
        <f>IF(I66="A",$K66,IF(I66="B",$K66-SUM(J$8:J65),IF(I66="C",$K66-SUM(J$8:J65),IF(I66="D",$K66-SUM(J$8:J65),IF(I66="E",1-SUM(J$8:J65)," ")))))</f>
        <v xml:space="preserve"> </v>
      </c>
      <c r="K66" s="1">
        <f>IF(C$4=0,0,(SUM(D$8:D66)/C$4))</f>
        <v>0</v>
      </c>
      <c r="L66" s="9" t="str">
        <f t="shared" si="3"/>
        <v xml:space="preserve"> </v>
      </c>
      <c r="M66" s="2" t="str">
        <f>IF(U66=2,K66,IF(W66=2,K66-SUM(M$8:M65),IF(X66=2,K66-SUM(M$8:M65),IF(X65=2,1-SUM(M$8:M65)," "))))</f>
        <v xml:space="preserve"> </v>
      </c>
      <c r="N66" s="1" t="str">
        <f t="shared" si="4"/>
        <v xml:space="preserve"> </v>
      </c>
      <c r="P66" s="3" t="str">
        <f>IF(O66="Plus",$K66,IF(O66="Basis",$K66-SUM(P$8:P65),IF(O66="Breedte",$K66-SUM(P$8:P65),IF(O65="Breedte",1-SUM(P$8:P65)," "))))</f>
        <v xml:space="preserve"> </v>
      </c>
      <c r="Q66" s="57" t="str">
        <f t="shared" si="19"/>
        <v/>
      </c>
      <c r="R66" s="179">
        <f t="shared" si="20"/>
        <v>226</v>
      </c>
      <c r="S66" s="12">
        <f t="shared" si="5"/>
        <v>282</v>
      </c>
      <c r="T66" s="18">
        <f t="shared" si="6"/>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7"/>
        <v>1</v>
      </c>
      <c r="Z66" s="12">
        <f t="shared" si="8"/>
        <v>1</v>
      </c>
      <c r="AA66" s="12">
        <f t="shared" si="9"/>
        <v>1</v>
      </c>
      <c r="AB66" s="12">
        <f t="shared" si="10"/>
        <v>1</v>
      </c>
      <c r="AD66" s="12">
        <f t="shared" si="11"/>
        <v>282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4"/>
        <v>1</v>
      </c>
      <c r="AL66" s="12">
        <f t="shared" si="15"/>
        <v>1</v>
      </c>
      <c r="AM66" s="12">
        <f t="shared" si="16"/>
        <v>1</v>
      </c>
    </row>
    <row r="67" spans="1:39" ht="12" customHeight="1" x14ac:dyDescent="0.25">
      <c r="A67" s="5">
        <f t="shared" si="0"/>
        <v>0</v>
      </c>
      <c r="B67" s="5">
        <f t="shared" si="1"/>
        <v>0</v>
      </c>
      <c r="C67" s="14">
        <f t="shared" si="17"/>
        <v>281</v>
      </c>
      <c r="F67" s="241">
        <f>VLOOKUP(C67,Blad1!$A:$I,9,0)</f>
        <v>225</v>
      </c>
      <c r="G67" s="67" t="str">
        <f t="shared" si="18"/>
        <v/>
      </c>
      <c r="H67" s="4" t="str">
        <f>IF(G67="I",$K67,IF(G67="II",$K67-SUM(H$8:H66),IF(G67="III",$K67-SUM(H$8:H66),IF(G67="IV",$K67-SUM(H$8:H66),IF(G67="V",1-SUM(H$8:H66)," ")))))</f>
        <v xml:space="preserve"> </v>
      </c>
      <c r="I67" s="68" t="str">
        <f t="shared" si="2"/>
        <v/>
      </c>
      <c r="J67" s="43" t="str">
        <f>IF(I67="A",$K67,IF(I67="B",$K67-SUM(J$8:J66),IF(I67="C",$K67-SUM(J$8:J66),IF(I67="D",$K67-SUM(J$8:J66),IF(I67="E",1-SUM(J$8:J66)," ")))))</f>
        <v xml:space="preserve"> </v>
      </c>
      <c r="K67" s="1">
        <f>IF(C$4=0,0,(SUM(D$8:D67)/C$4))</f>
        <v>0</v>
      </c>
      <c r="L67" s="9" t="str">
        <f t="shared" si="3"/>
        <v xml:space="preserve"> </v>
      </c>
      <c r="M67" s="2" t="str">
        <f>IF(U67=2,K67,IF(W67=2,K67-SUM(M$8:M66),IF(X67=2,K67-SUM(M$8:M66),IF(X66=2,1-SUM(M$8:M66)," "))))</f>
        <v xml:space="preserve"> </v>
      </c>
      <c r="N67" s="1" t="str">
        <f t="shared" si="4"/>
        <v xml:space="preserve"> </v>
      </c>
      <c r="P67" s="3" t="str">
        <f>IF(O67="Plus",$K67,IF(O67="Basis",$K67-SUM(P$8:P66),IF(O67="Breedte",$K67-SUM(P$8:P66),IF(O66="Breedte",1-SUM(P$8:P66)," "))))</f>
        <v xml:space="preserve"> </v>
      </c>
      <c r="Q67" s="57" t="str">
        <f t="shared" si="19"/>
        <v/>
      </c>
      <c r="R67" s="179">
        <f t="shared" si="20"/>
        <v>225</v>
      </c>
      <c r="S67" s="12">
        <f t="shared" si="5"/>
        <v>281</v>
      </c>
      <c r="T67" s="18">
        <f t="shared" si="6"/>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7"/>
        <v>1</v>
      </c>
      <c r="Z67" s="12">
        <f t="shared" si="8"/>
        <v>1</v>
      </c>
      <c r="AA67" s="12">
        <f t="shared" si="9"/>
        <v>1</v>
      </c>
      <c r="AB67" s="12">
        <f t="shared" si="10"/>
        <v>1</v>
      </c>
      <c r="AD67" s="12">
        <f t="shared" si="11"/>
        <v>281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4"/>
        <v>1</v>
      </c>
      <c r="AL67" s="12">
        <f t="shared" si="15"/>
        <v>1</v>
      </c>
      <c r="AM67" s="12">
        <f t="shared" si="16"/>
        <v>1</v>
      </c>
    </row>
    <row r="68" spans="1:39" ht="12" customHeight="1" x14ac:dyDescent="0.25">
      <c r="A68" s="5">
        <f t="shared" si="0"/>
        <v>0</v>
      </c>
      <c r="B68" s="5">
        <f t="shared" si="1"/>
        <v>0</v>
      </c>
      <c r="C68" s="14">
        <f t="shared" si="17"/>
        <v>280</v>
      </c>
      <c r="F68" s="241">
        <f>VLOOKUP(C68,Blad1!$A:$I,9,0)</f>
        <v>225</v>
      </c>
      <c r="G68" s="67" t="str">
        <f t="shared" si="18"/>
        <v/>
      </c>
      <c r="H68" s="4" t="str">
        <f>IF(G68="I",$K68,IF(G68="II",$K68-SUM(H$8:H67),IF(G68="III",$K68-SUM(H$8:H67),IF(G68="IV",$K68-SUM(H$8:H67),IF(G68="V",1-SUM(H$8:H67)," ")))))</f>
        <v xml:space="preserve"> </v>
      </c>
      <c r="I68" s="68" t="str">
        <f t="shared" si="2"/>
        <v/>
      </c>
      <c r="J68" s="43" t="str">
        <f>IF(I68="A",$K68,IF(I68="B",$K68-SUM(J$8:J67),IF(I68="C",$K68-SUM(J$8:J67),IF(I68="D",$K68-SUM(J$8:J67),IF(I68="E",1-SUM(J$8:J67)," ")))))</f>
        <v xml:space="preserve"> </v>
      </c>
      <c r="K68" s="1">
        <f>IF(C$4=0,0,(SUM(D$8:D68)/C$4))</f>
        <v>0</v>
      </c>
      <c r="L68" s="9" t="str">
        <f t="shared" si="3"/>
        <v xml:space="preserve"> </v>
      </c>
      <c r="M68" s="2" t="str">
        <f>IF(U68=2,K68,IF(W68=2,K68-SUM(M$8:M67),IF(X68=2,K68-SUM(M$8:M67),IF(X67=2,1-SUM(M$8:M67)," "))))</f>
        <v xml:space="preserve"> </v>
      </c>
      <c r="N68" s="1" t="str">
        <f t="shared" si="4"/>
        <v xml:space="preserve"> </v>
      </c>
      <c r="P68" s="3" t="str">
        <f>IF(O68="Plus",$K68,IF(O68="Basis",$K68-SUM(P$8:P67),IF(O68="Breedte",$K68-SUM(P$8:P67),IF(O67="Breedte",1-SUM(P$8:P67)," "))))</f>
        <v xml:space="preserve"> </v>
      </c>
      <c r="Q68" s="57" t="str">
        <f t="shared" si="19"/>
        <v/>
      </c>
      <c r="R68" s="179">
        <f t="shared" si="20"/>
        <v>225</v>
      </c>
      <c r="S68" s="12">
        <f t="shared" si="5"/>
        <v>280</v>
      </c>
      <c r="T68" s="18">
        <f t="shared" si="6"/>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7"/>
        <v>1</v>
      </c>
      <c r="Z68" s="12">
        <f t="shared" si="8"/>
        <v>1</v>
      </c>
      <c r="AA68" s="12">
        <f t="shared" si="9"/>
        <v>1</v>
      </c>
      <c r="AB68" s="12">
        <f t="shared" si="10"/>
        <v>1</v>
      </c>
      <c r="AD68" s="12">
        <f t="shared" si="11"/>
        <v>280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4"/>
        <v>1</v>
      </c>
      <c r="AL68" s="12">
        <f t="shared" si="15"/>
        <v>1</v>
      </c>
      <c r="AM68" s="12">
        <f t="shared" si="16"/>
        <v>1</v>
      </c>
    </row>
    <row r="69" spans="1:39" ht="12" customHeight="1" x14ac:dyDescent="0.25">
      <c r="A69" s="5">
        <f t="shared" si="0"/>
        <v>0</v>
      </c>
      <c r="B69" s="5">
        <f t="shared" si="1"/>
        <v>0</v>
      </c>
      <c r="C69" s="14">
        <f t="shared" si="17"/>
        <v>279</v>
      </c>
      <c r="F69" s="241">
        <f>VLOOKUP(C69,Blad1!$A:$I,9,0)</f>
        <v>224</v>
      </c>
      <c r="G69" s="67" t="str">
        <f t="shared" si="18"/>
        <v/>
      </c>
      <c r="H69" s="4" t="str">
        <f>IF(G69="I",$K69,IF(G69="II",$K69-SUM(H$8:H68),IF(G69="III",$K69-SUM(H$8:H68),IF(G69="IV",$K69-SUM(H$8:H68),IF(G69="V",1-SUM(H$8:H68)," ")))))</f>
        <v xml:space="preserve"> </v>
      </c>
      <c r="I69" s="68" t="str">
        <f t="shared" si="2"/>
        <v/>
      </c>
      <c r="J69" s="43" t="str">
        <f>IF(I69="A",$K69,IF(I69="B",$K69-SUM(J$8:J68),IF(I69="C",$K69-SUM(J$8:J68),IF(I69="D",$K69-SUM(J$8:J68),IF(I69="E",1-SUM(J$8:J68)," ")))))</f>
        <v xml:space="preserve"> </v>
      </c>
      <c r="K69" s="1">
        <f>IF(C$4=0,0,(SUM(D$8:D69)/C$4))</f>
        <v>0</v>
      </c>
      <c r="L69" s="9" t="str">
        <f t="shared" si="3"/>
        <v xml:space="preserve"> </v>
      </c>
      <c r="M69" s="2" t="str">
        <f>IF(U69=2,K69,IF(W69=2,K69-SUM(M$8:M68),IF(X69=2,K69-SUM(M$8:M68),IF(X68=2,1-SUM(M$8:M68)," "))))</f>
        <v xml:space="preserve"> </v>
      </c>
      <c r="N69" s="1" t="str">
        <f t="shared" si="4"/>
        <v xml:space="preserve"> </v>
      </c>
      <c r="P69" s="3" t="str">
        <f>IF(O69="Plus",$K69,IF(O69="Basis",$K69-SUM(P$8:P68),IF(O69="Breedte",$K69-SUM(P$8:P68),IF(O68="Breedte",1-SUM(P$8:P68)," "))))</f>
        <v xml:space="preserve"> </v>
      </c>
      <c r="Q69" s="57" t="str">
        <f t="shared" si="19"/>
        <v/>
      </c>
      <c r="R69" s="179">
        <f t="shared" si="20"/>
        <v>224</v>
      </c>
      <c r="S69" s="12">
        <f t="shared" si="5"/>
        <v>279</v>
      </c>
      <c r="T69" s="18">
        <f t="shared" si="6"/>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7"/>
        <v>1</v>
      </c>
      <c r="Z69" s="12">
        <f t="shared" si="8"/>
        <v>1</v>
      </c>
      <c r="AA69" s="12">
        <f t="shared" si="9"/>
        <v>1</v>
      </c>
      <c r="AB69" s="12">
        <f t="shared" si="10"/>
        <v>1</v>
      </c>
      <c r="AD69" s="12">
        <f t="shared" si="11"/>
        <v>279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4"/>
        <v>1</v>
      </c>
      <c r="AL69" s="12">
        <f t="shared" si="15"/>
        <v>1</v>
      </c>
      <c r="AM69" s="12">
        <f t="shared" si="16"/>
        <v>1</v>
      </c>
    </row>
    <row r="70" spans="1:39" ht="12" customHeight="1" x14ac:dyDescent="0.25">
      <c r="A70" s="5">
        <f t="shared" si="0"/>
        <v>0</v>
      </c>
      <c r="B70" s="5">
        <f t="shared" si="1"/>
        <v>0</v>
      </c>
      <c r="C70" s="14">
        <f t="shared" si="17"/>
        <v>278</v>
      </c>
      <c r="F70" s="241">
        <f>VLOOKUP(C70,Blad1!$A:$I,9,0)</f>
        <v>224</v>
      </c>
      <c r="G70" s="67" t="str">
        <f t="shared" si="18"/>
        <v/>
      </c>
      <c r="H70" s="4" t="str">
        <f>IF(G70="I",$K70,IF(G70="II",$K70-SUM(H$8:H69),IF(G70="III",$K70-SUM(H$8:H69),IF(G70="IV",$K70-SUM(H$8:H69),IF(G70="V",1-SUM(H$8:H69)," ")))))</f>
        <v xml:space="preserve"> </v>
      </c>
      <c r="I70" s="68" t="str">
        <f t="shared" si="2"/>
        <v/>
      </c>
      <c r="J70" s="43" t="str">
        <f>IF(I70="A",$K70,IF(I70="B",$K70-SUM(J$8:J69),IF(I70="C",$K70-SUM(J$8:J69),IF(I70="D",$K70-SUM(J$8:J69),IF(I70="E",1-SUM(J$8:J69)," ")))))</f>
        <v xml:space="preserve"> </v>
      </c>
      <c r="K70" s="1">
        <f>IF(C$4=0,0,(SUM(D$8:D70)/C$4))</f>
        <v>0</v>
      </c>
      <c r="L70" s="9" t="str">
        <f t="shared" si="3"/>
        <v xml:space="preserve"> </v>
      </c>
      <c r="M70" s="2" t="str">
        <f>IF(U70=2,K70,IF(W70=2,K70-SUM(M$8:M69),IF(X70=2,K70-SUM(M$8:M69),IF(X69=2,1-SUM(M$8:M69)," "))))</f>
        <v xml:space="preserve"> </v>
      </c>
      <c r="N70" s="1" t="str">
        <f t="shared" si="4"/>
        <v xml:space="preserve"> </v>
      </c>
      <c r="P70" s="3" t="str">
        <f>IF(O70="Plus",$K70,IF(O70="Basis",$K70-SUM(P$8:P69),IF(O70="Breedte",$K70-SUM(P$8:P69),IF(O69="Breedte",1-SUM(P$8:P69)," "))))</f>
        <v xml:space="preserve"> </v>
      </c>
      <c r="Q70" s="57" t="str">
        <f t="shared" si="19"/>
        <v/>
      </c>
      <c r="R70" s="179">
        <f t="shared" si="20"/>
        <v>224</v>
      </c>
      <c r="S70" s="12">
        <f t="shared" si="5"/>
        <v>278</v>
      </c>
      <c r="T70" s="18">
        <f t="shared" si="6"/>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7"/>
        <v>1</v>
      </c>
      <c r="Z70" s="12">
        <f t="shared" si="8"/>
        <v>1</v>
      </c>
      <c r="AA70" s="12">
        <f t="shared" si="9"/>
        <v>1</v>
      </c>
      <c r="AB70" s="12">
        <f t="shared" si="10"/>
        <v>1</v>
      </c>
      <c r="AD70" s="12">
        <f t="shared" si="11"/>
        <v>278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4"/>
        <v>1</v>
      </c>
      <c r="AL70" s="12">
        <f t="shared" si="15"/>
        <v>1</v>
      </c>
      <c r="AM70" s="12">
        <f t="shared" si="16"/>
        <v>1</v>
      </c>
    </row>
    <row r="71" spans="1:39" ht="12" customHeight="1" x14ac:dyDescent="0.25">
      <c r="A71" s="5">
        <f t="shared" si="0"/>
        <v>0</v>
      </c>
      <c r="B71" s="5">
        <f t="shared" si="1"/>
        <v>0</v>
      </c>
      <c r="C71" s="14">
        <f t="shared" si="17"/>
        <v>277</v>
      </c>
      <c r="F71" s="241">
        <f>VLOOKUP(C71,Blad1!$A:$I,9,0)</f>
        <v>223</v>
      </c>
      <c r="G71" s="67" t="str">
        <f t="shared" si="18"/>
        <v/>
      </c>
      <c r="H71" s="4" t="str">
        <f>IF(G71="I",$K71,IF(G71="II",$K71-SUM(H$8:H70),IF(G71="III",$K71-SUM(H$8:H70),IF(G71="IV",$K71-SUM(H$8:H70),IF(G71="V",1-SUM(H$8:H70)," ")))))</f>
        <v xml:space="preserve"> </v>
      </c>
      <c r="I71" s="68" t="str">
        <f t="shared" si="2"/>
        <v/>
      </c>
      <c r="J71" s="43" t="str">
        <f>IF(I71="A",$K71,IF(I71="B",$K71-SUM(J$8:J70),IF(I71="C",$K71-SUM(J$8:J70),IF(I71="D",$K71-SUM(J$8:J70),IF(I71="E",1-SUM(J$8:J70)," ")))))</f>
        <v xml:space="preserve"> </v>
      </c>
      <c r="K71" s="1">
        <f>IF(C$4=0,0,(SUM(D$8:D71)/C$4))</f>
        <v>0</v>
      </c>
      <c r="L71" s="9" t="str">
        <f t="shared" si="3"/>
        <v xml:space="preserve"> </v>
      </c>
      <c r="M71" s="2" t="str">
        <f>IF(U71=2,K71,IF(W71=2,K71-SUM(M$8:M70),IF(X71=2,K71-SUM(M$8:M70),IF(X70=2,1-SUM(M$8:M70)," "))))</f>
        <v xml:space="preserve"> </v>
      </c>
      <c r="N71" s="1" t="str">
        <f t="shared" si="4"/>
        <v xml:space="preserve"> </v>
      </c>
      <c r="P71" s="3" t="str">
        <f>IF(O71="Plus",$K71,IF(O71="Basis",$K71-SUM(P$8:P70),IF(O71="Breedte",$K71-SUM(P$8:P70),IF(O70="Breedte",1-SUM(P$8:P70)," "))))</f>
        <v xml:space="preserve"> </v>
      </c>
      <c r="Q71" s="57" t="str">
        <f t="shared" si="19"/>
        <v/>
      </c>
      <c r="R71" s="179">
        <f t="shared" si="20"/>
        <v>223</v>
      </c>
      <c r="S71" s="12">
        <f t="shared" si="5"/>
        <v>277</v>
      </c>
      <c r="T71" s="18">
        <f t="shared" si="6"/>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7"/>
        <v>1</v>
      </c>
      <c r="Z71" s="12">
        <f t="shared" si="8"/>
        <v>1</v>
      </c>
      <c r="AA71" s="12">
        <f t="shared" si="9"/>
        <v>1</v>
      </c>
      <c r="AB71" s="12">
        <f t="shared" si="10"/>
        <v>1</v>
      </c>
      <c r="AD71" s="12">
        <f t="shared" si="11"/>
        <v>277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4"/>
        <v>1</v>
      </c>
      <c r="AL71" s="12">
        <f t="shared" si="15"/>
        <v>1</v>
      </c>
      <c r="AM71" s="12">
        <f t="shared" si="16"/>
        <v>1</v>
      </c>
    </row>
    <row r="72" spans="1:39" ht="12" customHeight="1" x14ac:dyDescent="0.25">
      <c r="A72" s="5">
        <f t="shared" ref="A72:A135" si="24">IF(I72="A",25,IF(I72="B",25,IF(I72="C",25,IF(I72="D",15,IF(I72="E",10,0)))))</f>
        <v>0</v>
      </c>
      <c r="B72" s="5">
        <f t="shared" ref="B72:B135" si="25">IF(G72="I",20,IF(G72="II",20,IF(G72="III",20,IF(G72="IV",20,IF(G72="V",20,0)))))</f>
        <v>0</v>
      </c>
      <c r="C72" s="14">
        <f t="shared" si="17"/>
        <v>276</v>
      </c>
      <c r="F72" s="241">
        <f>VLOOKUP(C72,Blad1!$A:$I,9,0)</f>
        <v>222</v>
      </c>
      <c r="G72" s="67" t="str">
        <f t="shared" si="18"/>
        <v/>
      </c>
      <c r="H72" s="4" t="str">
        <f>IF(G72="I",$K72,IF(G72="II",$K72-SUM(H$8:H71),IF(G72="III",$K72-SUM(H$8:H71),IF(G72="IV",$K72-SUM(H$8:H71),IF(G72="V",1-SUM(H$8:H71)," ")))))</f>
        <v xml:space="preserve"> </v>
      </c>
      <c r="I72" s="68" t="str">
        <f t="shared" ref="I72:I135" si="26">IF(C72=96,"A",IF(C72=88,"B",IF(C72=79,"C",IF(C72=71,"D",IF(C72=0,"E","")))))</f>
        <v/>
      </c>
      <c r="J72" s="43" t="str">
        <f>IF(I72="A",$K72,IF(I72="B",$K72-SUM(J$8:J71),IF(I72="C",$K72-SUM(J$8:J71),IF(I72="D",$K72-SUM(J$8:J71),IF(I72="E",1-SUM(J$8:J71)," ")))))</f>
        <v xml:space="preserve"> </v>
      </c>
      <c r="K72" s="1">
        <f>IF(C$4=0,0,(SUM(D$8:D72)/C$4))</f>
        <v>0</v>
      </c>
      <c r="L72" s="9" t="str">
        <f t="shared" ref="L72:L135" si="27">IF(U72=2,"Plus",IF(W72=2,"Basis",IF(X72=2,"Breedte"," ")))</f>
        <v xml:space="preserve"> </v>
      </c>
      <c r="M72" s="2" t="str">
        <f>IF(U72=2,K72,IF(W72=2,K72-SUM(M$8:M71),IF(X72=2,K72-SUM(M$8:M71),IF(X71=2,1-SUM(M$8:M71)," "))))</f>
        <v xml:space="preserve"> </v>
      </c>
      <c r="N72" s="1" t="str">
        <f t="shared" ref="N72:N135" si="28">IF(OR(O72="Plus",O72="Basis",O72="Breedte"),K72," ")</f>
        <v xml:space="preserve"> </v>
      </c>
      <c r="P72" s="3" t="str">
        <f>IF(O72="Plus",$K72,IF(O72="Basis",$K72-SUM(P$8:P71),IF(O72="Breedte",$K72-SUM(P$8:P71),IF(O71="Breedte",1-SUM(P$8:P71)," "))))</f>
        <v xml:space="preserve"> </v>
      </c>
      <c r="Q72" s="57" t="str">
        <f t="shared" si="19"/>
        <v/>
      </c>
      <c r="R72" s="179">
        <f t="shared" si="20"/>
        <v>222</v>
      </c>
      <c r="S72" s="12">
        <f t="shared" ref="S72:S135" si="29">C72</f>
        <v>276</v>
      </c>
      <c r="T72" s="18">
        <f t="shared" ref="T72:T135" si="30">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1">IF(D72=0,1,ABS(K72-0.2))</f>
        <v>1</v>
      </c>
      <c r="Z72" s="12">
        <f t="shared" ref="Z72:Z135" si="32">IF(D72=0,1,ABS(K72-0.5))</f>
        <v>1</v>
      </c>
      <c r="AA72" s="12">
        <f t="shared" ref="AA72:AA135" si="33">IF(D72=0,1,ABS(K72-0.8))</f>
        <v>1</v>
      </c>
      <c r="AB72" s="12">
        <f t="shared" ref="AB72:AB135" si="34">IF(D72=0,1,ABS(K72-1))</f>
        <v>1</v>
      </c>
      <c r="AD72" s="12">
        <f t="shared" ref="AD72:AD135" si="35">S72</f>
        <v>276</v>
      </c>
      <c r="AE72" s="18">
        <f t="shared" ref="AE72:AE135" si="36">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7">IF(AE72=0,1,ABS(AH72-0.25))</f>
        <v>1</v>
      </c>
      <c r="AK72" s="12">
        <f t="shared" ref="AK72:AK135" si="38">IF(T72=0,1,ABS(W72-0.5))</f>
        <v>1</v>
      </c>
      <c r="AL72" s="12">
        <f t="shared" ref="AL72:AL135" si="39">IF(T72=0,1,ABS(W72-0.75))</f>
        <v>1</v>
      </c>
      <c r="AM72" s="12">
        <f t="shared" ref="AM72:AM135" si="40">IF(T72=0,1,ABS(W72-0.9))</f>
        <v>1</v>
      </c>
    </row>
    <row r="73" spans="1:39" ht="12" customHeight="1" x14ac:dyDescent="0.25">
      <c r="A73" s="5">
        <f t="shared" si="24"/>
        <v>0</v>
      </c>
      <c r="B73" s="5">
        <f t="shared" si="25"/>
        <v>0</v>
      </c>
      <c r="C73" s="14">
        <f t="shared" ref="C73:C136" si="41">C72-1</f>
        <v>275</v>
      </c>
      <c r="F73" s="241">
        <f>VLOOKUP(C73,Blad1!$A:$I,9,0)</f>
        <v>222</v>
      </c>
      <c r="G73" s="67" t="str">
        <f t="shared" ref="G73:G136" si="42">IF(C73=261,"I",IF(C73=247,"II",IF(C73=233,"III",IF(C73=218,"IV",IF(C73=0,"V","")))))</f>
        <v/>
      </c>
      <c r="H73" s="4" t="str">
        <f>IF(G73="I",$K73,IF(G73="II",$K73-SUM(H$8:H72),IF(G73="III",$K73-SUM(H$8:H72),IF(G73="IV",$K73-SUM(H$8:H72),IF(G73="V",1-SUM(H$8:H72)," ")))))</f>
        <v xml:space="preserve"> </v>
      </c>
      <c r="I73" s="68" t="str">
        <f t="shared" si="26"/>
        <v/>
      </c>
      <c r="J73" s="43" t="str">
        <f>IF(I73="A",$K73,IF(I73="B",$K73-SUM(J$8:J72),IF(I73="C",$K73-SUM(J$8:J72),IF(I73="D",$K73-SUM(J$8:J72),IF(I73="E",1-SUM(J$8:J72)," ")))))</f>
        <v xml:space="preserve"> </v>
      </c>
      <c r="K73" s="1">
        <f>IF(C$4=0,0,(SUM(D$8:D73)/C$4))</f>
        <v>0</v>
      </c>
      <c r="L73" s="9" t="str">
        <f t="shared" si="27"/>
        <v xml:space="preserve"> </v>
      </c>
      <c r="M73" s="2" t="str">
        <f>IF(U73=2,K73,IF(W73=2,K73-SUM(M$8:M72),IF(X73=2,K73-SUM(M$8:M72),IF(X72=2,1-SUM(M$8:M72)," "))))</f>
        <v xml:space="preserve"> </v>
      </c>
      <c r="N73" s="1" t="str">
        <f t="shared" si="28"/>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79">
        <f t="shared" ref="R73:R136" si="44">F73</f>
        <v>222</v>
      </c>
      <c r="S73" s="12">
        <f t="shared" si="29"/>
        <v>275</v>
      </c>
      <c r="T73" s="18">
        <f t="shared" si="30"/>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1"/>
        <v>1</v>
      </c>
      <c r="Z73" s="12">
        <f t="shared" si="32"/>
        <v>1</v>
      </c>
      <c r="AA73" s="12">
        <f t="shared" si="33"/>
        <v>1</v>
      </c>
      <c r="AB73" s="12">
        <f t="shared" si="34"/>
        <v>1</v>
      </c>
      <c r="AD73" s="12">
        <f t="shared" si="35"/>
        <v>275</v>
      </c>
      <c r="AE73" s="18">
        <f t="shared" si="36"/>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7"/>
        <v>1</v>
      </c>
      <c r="AK73" s="12">
        <f t="shared" si="38"/>
        <v>1</v>
      </c>
      <c r="AL73" s="12">
        <f t="shared" si="39"/>
        <v>1</v>
      </c>
      <c r="AM73" s="12">
        <f t="shared" si="40"/>
        <v>1</v>
      </c>
    </row>
    <row r="74" spans="1:39" ht="12" customHeight="1" x14ac:dyDescent="0.25">
      <c r="A74" s="5">
        <f t="shared" si="24"/>
        <v>0</v>
      </c>
      <c r="B74" s="5">
        <f t="shared" si="25"/>
        <v>0</v>
      </c>
      <c r="C74" s="14">
        <f t="shared" si="41"/>
        <v>274</v>
      </c>
      <c r="F74" s="241">
        <f>VLOOKUP(C74,Blad1!$A:$I,9,0)</f>
        <v>221</v>
      </c>
      <c r="G74" s="67" t="str">
        <f t="shared" si="42"/>
        <v/>
      </c>
      <c r="H74" s="4" t="str">
        <f>IF(G74="I",$K74,IF(G74="II",$K74-SUM(H$8:H73),IF(G74="III",$K74-SUM(H$8:H73),IF(G74="IV",$K74-SUM(H$8:H73),IF(G74="V",1-SUM(H$8:H73)," ")))))</f>
        <v xml:space="preserve"> </v>
      </c>
      <c r="I74" s="68" t="str">
        <f t="shared" si="26"/>
        <v/>
      </c>
      <c r="J74" s="43" t="str">
        <f>IF(I74="A",$K74,IF(I74="B",$K74-SUM(J$8:J73),IF(I74="C",$K74-SUM(J$8:J73),IF(I74="D",$K74-SUM(J$8:J73),IF(I74="E",1-SUM(J$8:J73)," ")))))</f>
        <v xml:space="preserve"> </v>
      </c>
      <c r="K74" s="1">
        <f>IF(C$4=0,0,(SUM(D$8:D74)/C$4))</f>
        <v>0</v>
      </c>
      <c r="L74" s="9" t="str">
        <f t="shared" si="27"/>
        <v xml:space="preserve"> </v>
      </c>
      <c r="M74" s="2" t="str">
        <f>IF(U74=2,K74,IF(W74=2,K74-SUM(M$8:M73),IF(X74=2,K74-SUM(M$8:M73),IF(X73=2,1-SUM(M$8:M73)," "))))</f>
        <v xml:space="preserve"> </v>
      </c>
      <c r="N74" s="1" t="str">
        <f t="shared" si="28"/>
        <v xml:space="preserve"> </v>
      </c>
      <c r="P74" s="3" t="str">
        <f>IF(O74="Plus",$K74,IF(O74="Basis",$K74-SUM(P$8:P73),IF(O74="Breedte",$K74-SUM(P$8:P73),IF(O73="Breedte",1-SUM(P$8:P73)," "))))</f>
        <v xml:space="preserve"> </v>
      </c>
      <c r="Q74" s="57" t="str">
        <f t="shared" si="43"/>
        <v/>
      </c>
      <c r="R74" s="179">
        <f t="shared" si="44"/>
        <v>221</v>
      </c>
      <c r="S74" s="12">
        <f t="shared" si="29"/>
        <v>274</v>
      </c>
      <c r="T74" s="18">
        <f t="shared" si="30"/>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1"/>
        <v>1</v>
      </c>
      <c r="Z74" s="12">
        <f t="shared" si="32"/>
        <v>1</v>
      </c>
      <c r="AA74" s="12">
        <f t="shared" si="33"/>
        <v>1</v>
      </c>
      <c r="AB74" s="12">
        <f t="shared" si="34"/>
        <v>1</v>
      </c>
      <c r="AD74" s="12">
        <f t="shared" si="35"/>
        <v>274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si="38"/>
        <v>1</v>
      </c>
      <c r="AL74" s="12">
        <f t="shared" si="39"/>
        <v>1</v>
      </c>
      <c r="AM74" s="12">
        <f t="shared" si="40"/>
        <v>1</v>
      </c>
    </row>
    <row r="75" spans="1:39" ht="12" customHeight="1" x14ac:dyDescent="0.25">
      <c r="A75" s="5">
        <f t="shared" si="24"/>
        <v>0</v>
      </c>
      <c r="B75" s="5">
        <f t="shared" si="25"/>
        <v>0</v>
      </c>
      <c r="C75" s="14">
        <f t="shared" si="41"/>
        <v>273</v>
      </c>
      <c r="F75" s="241">
        <f>VLOOKUP(C75,Blad1!$A:$I,9,0)</f>
        <v>220</v>
      </c>
      <c r="G75" s="67" t="str">
        <f t="shared" si="42"/>
        <v/>
      </c>
      <c r="H75" s="4" t="str">
        <f>IF(G75="I",$K75,IF(G75="II",$K75-SUM(H$8:H74),IF(G75="III",$K75-SUM(H$8:H74),IF(G75="IV",$K75-SUM(H$8:H74),IF(G75="V",1-SUM(H$8:H74)," ")))))</f>
        <v xml:space="preserve"> </v>
      </c>
      <c r="I75" s="68" t="str">
        <f t="shared" si="26"/>
        <v/>
      </c>
      <c r="J75" s="43" t="str">
        <f>IF(I75="A",$K75,IF(I75="B",$K75-SUM(J$8:J74),IF(I75="C",$K75-SUM(J$8:J74),IF(I75="D",$K75-SUM(J$8:J74),IF(I75="E",1-SUM(J$8:J74)," ")))))</f>
        <v xml:space="preserve"> </v>
      </c>
      <c r="K75" s="1">
        <f>IF(C$4=0,0,(SUM(D$8:D75)/C$4))</f>
        <v>0</v>
      </c>
      <c r="L75" s="9" t="str">
        <f t="shared" si="27"/>
        <v xml:space="preserve"> </v>
      </c>
      <c r="M75" s="2" t="str">
        <f>IF(U75=2,K75,IF(W75=2,K75-SUM(M$8:M74),IF(X75=2,K75-SUM(M$8:M74),IF(X74=2,1-SUM(M$8:M74)," "))))</f>
        <v xml:space="preserve"> </v>
      </c>
      <c r="N75" s="1" t="str">
        <f t="shared" si="28"/>
        <v xml:space="preserve"> </v>
      </c>
      <c r="P75" s="3" t="str">
        <f>IF(O75="Plus",$K75,IF(O75="Basis",$K75-SUM(P$8:P74),IF(O75="Breedte",$K75-SUM(P$8:P74),IF(O74="Breedte",1-SUM(P$8:P74)," "))))</f>
        <v xml:space="preserve"> </v>
      </c>
      <c r="Q75" s="57" t="str">
        <f t="shared" si="43"/>
        <v/>
      </c>
      <c r="R75" s="179">
        <f t="shared" si="44"/>
        <v>220</v>
      </c>
      <c r="S75" s="12">
        <f t="shared" si="29"/>
        <v>273</v>
      </c>
      <c r="T75" s="18">
        <f t="shared" si="30"/>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1"/>
        <v>1</v>
      </c>
      <c r="Z75" s="12">
        <f t="shared" si="32"/>
        <v>1</v>
      </c>
      <c r="AA75" s="12">
        <f t="shared" si="33"/>
        <v>1</v>
      </c>
      <c r="AB75" s="12">
        <f t="shared" si="34"/>
        <v>1</v>
      </c>
      <c r="AD75" s="12">
        <f t="shared" si="35"/>
        <v>273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38"/>
        <v>1</v>
      </c>
      <c r="AL75" s="12">
        <f t="shared" si="39"/>
        <v>1</v>
      </c>
      <c r="AM75" s="12">
        <f t="shared" si="40"/>
        <v>1</v>
      </c>
    </row>
    <row r="76" spans="1:39" ht="12" customHeight="1" x14ac:dyDescent="0.25">
      <c r="A76" s="5">
        <f t="shared" si="24"/>
        <v>0</v>
      </c>
      <c r="B76" s="5">
        <f t="shared" si="25"/>
        <v>0</v>
      </c>
      <c r="C76" s="14">
        <f t="shared" si="41"/>
        <v>272</v>
      </c>
      <c r="F76" s="241">
        <f>VLOOKUP(C76,Blad1!$A:$I,9,0)</f>
        <v>220</v>
      </c>
      <c r="G76" s="67" t="str">
        <f t="shared" si="42"/>
        <v/>
      </c>
      <c r="H76" s="4" t="str">
        <f>IF(G76="I",$K76,IF(G76="II",$K76-SUM(H$8:H75),IF(G76="III",$K76-SUM(H$8:H75),IF(G76="IV",$K76-SUM(H$8:H75),IF(G76="V",1-SUM(H$8:H75)," ")))))</f>
        <v xml:space="preserve"> </v>
      </c>
      <c r="I76" s="68" t="str">
        <f t="shared" si="26"/>
        <v/>
      </c>
      <c r="J76" s="43" t="str">
        <f>IF(I76="A",$K76,IF(I76="B",$K76-SUM(J$8:J75),IF(I76="C",$K76-SUM(J$8:J75),IF(I76="D",$K76-SUM(J$8:J75),IF(I76="E",1-SUM(J$8:J75)," ")))))</f>
        <v xml:space="preserve"> </v>
      </c>
      <c r="K76" s="1">
        <f>IF(C$4=0,0,(SUM(D$8:D76)/C$4))</f>
        <v>0</v>
      </c>
      <c r="L76" s="9" t="str">
        <f t="shared" si="27"/>
        <v xml:space="preserve"> </v>
      </c>
      <c r="M76" s="2" t="str">
        <f>IF(U76=2,K76,IF(W76=2,K76-SUM(M$8:M75),IF(X76=2,K76-SUM(M$8:M75),IF(X75=2,1-SUM(M$8:M75)," "))))</f>
        <v xml:space="preserve"> </v>
      </c>
      <c r="N76" s="1" t="str">
        <f t="shared" si="28"/>
        <v xml:space="preserve"> </v>
      </c>
      <c r="P76" s="3" t="str">
        <f>IF(O76="Plus",$K76,IF(O76="Basis",$K76-SUM(P$8:P75),IF(O76="Breedte",$K76-SUM(P$8:P75),IF(O75="Breedte",1-SUM(P$8:P75)," "))))</f>
        <v xml:space="preserve"> </v>
      </c>
      <c r="Q76" s="57" t="str">
        <f t="shared" si="43"/>
        <v/>
      </c>
      <c r="R76" s="179">
        <f t="shared" si="44"/>
        <v>220</v>
      </c>
      <c r="S76" s="12">
        <f t="shared" si="29"/>
        <v>272</v>
      </c>
      <c r="T76" s="18">
        <f t="shared" si="30"/>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1"/>
        <v>1</v>
      </c>
      <c r="Z76" s="12">
        <f t="shared" si="32"/>
        <v>1</v>
      </c>
      <c r="AA76" s="12">
        <f t="shared" si="33"/>
        <v>1</v>
      </c>
      <c r="AB76" s="12">
        <f t="shared" si="34"/>
        <v>1</v>
      </c>
      <c r="AD76" s="12">
        <f t="shared" si="35"/>
        <v>272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38"/>
        <v>1</v>
      </c>
      <c r="AL76" s="12">
        <f t="shared" si="39"/>
        <v>1</v>
      </c>
      <c r="AM76" s="12">
        <f t="shared" si="40"/>
        <v>1</v>
      </c>
    </row>
    <row r="77" spans="1:39" ht="12" customHeight="1" x14ac:dyDescent="0.25">
      <c r="A77" s="5">
        <f t="shared" si="24"/>
        <v>0</v>
      </c>
      <c r="B77" s="5">
        <f t="shared" si="25"/>
        <v>0</v>
      </c>
      <c r="C77" s="14">
        <f t="shared" si="41"/>
        <v>271</v>
      </c>
      <c r="F77" s="241">
        <f>VLOOKUP(C77,Blad1!$A:$I,9,0)</f>
        <v>219</v>
      </c>
      <c r="G77" s="67" t="str">
        <f t="shared" si="42"/>
        <v/>
      </c>
      <c r="H77" s="4" t="str">
        <f>IF(G77="I",$K77,IF(G77="II",$K77-SUM(H$8:H76),IF(G77="III",$K77-SUM(H$8:H76),IF(G77="IV",$K77-SUM(H$8:H76),IF(G77="V",1-SUM(H$8:H76)," ")))))</f>
        <v xml:space="preserve"> </v>
      </c>
      <c r="I77" s="68" t="str">
        <f t="shared" si="26"/>
        <v/>
      </c>
      <c r="J77" s="43" t="str">
        <f>IF(I77="A",$K77,IF(I77="B",$K77-SUM(J$8:J76),IF(I77="C",$K77-SUM(J$8:J76),IF(I77="D",$K77-SUM(J$8:J76),IF(I77="E",1-SUM(J$8:J76)," ")))))</f>
        <v xml:space="preserve"> </v>
      </c>
      <c r="K77" s="1">
        <f>IF(C$4=0,0,(SUM(D$8:D77)/C$4))</f>
        <v>0</v>
      </c>
      <c r="L77" s="9" t="str">
        <f t="shared" si="27"/>
        <v xml:space="preserve"> </v>
      </c>
      <c r="M77" s="2" t="str">
        <f>IF(U77=2,K77,IF(W77=2,K77-SUM(M$8:M76),IF(X77=2,K77-SUM(M$8:M76),IF(X76=2,1-SUM(M$8:M76)," "))))</f>
        <v xml:space="preserve"> </v>
      </c>
      <c r="N77" s="1" t="str">
        <f t="shared" si="28"/>
        <v xml:space="preserve"> </v>
      </c>
      <c r="P77" s="3" t="str">
        <f>IF(O77="Plus",$K77,IF(O77="Basis",$K77-SUM(P$8:P76),IF(O77="Breedte",$K77-SUM(P$8:P76),IF(O76="Breedte",1-SUM(P$8:P76)," "))))</f>
        <v xml:space="preserve"> </v>
      </c>
      <c r="Q77" s="57" t="str">
        <f t="shared" si="43"/>
        <v/>
      </c>
      <c r="R77" s="179">
        <f t="shared" si="44"/>
        <v>219</v>
      </c>
      <c r="S77" s="12">
        <f t="shared" si="29"/>
        <v>271</v>
      </c>
      <c r="T77" s="18">
        <f t="shared" si="30"/>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1"/>
        <v>1</v>
      </c>
      <c r="Z77" s="12">
        <f t="shared" si="32"/>
        <v>1</v>
      </c>
      <c r="AA77" s="12">
        <f t="shared" si="33"/>
        <v>1</v>
      </c>
      <c r="AB77" s="12">
        <f t="shared" si="34"/>
        <v>1</v>
      </c>
      <c r="AD77" s="12">
        <f t="shared" si="35"/>
        <v>271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38"/>
        <v>1</v>
      </c>
      <c r="AL77" s="12">
        <f t="shared" si="39"/>
        <v>1</v>
      </c>
      <c r="AM77" s="12">
        <f t="shared" si="40"/>
        <v>1</v>
      </c>
    </row>
    <row r="78" spans="1:39" ht="12" customHeight="1" x14ac:dyDescent="0.25">
      <c r="A78" s="5">
        <f t="shared" si="24"/>
        <v>0</v>
      </c>
      <c r="B78" s="5">
        <f t="shared" si="25"/>
        <v>0</v>
      </c>
      <c r="C78" s="14">
        <f t="shared" si="41"/>
        <v>270</v>
      </c>
      <c r="F78" s="241">
        <f>VLOOKUP(C78,Blad1!$A:$I,9,0)</f>
        <v>219</v>
      </c>
      <c r="G78" s="67" t="str">
        <f t="shared" si="42"/>
        <v/>
      </c>
      <c r="H78" s="4" t="str">
        <f>IF(G78="I",$K78,IF(G78="II",$K78-SUM(H$8:H77),IF(G78="III",$K78-SUM(H$8:H77),IF(G78="IV",$K78-SUM(H$8:H77),IF(G78="V",1-SUM(H$8:H77)," ")))))</f>
        <v xml:space="preserve"> </v>
      </c>
      <c r="I78" s="68" t="str">
        <f t="shared" si="26"/>
        <v/>
      </c>
      <c r="J78" s="43" t="str">
        <f>IF(I78="A",$K78,IF(I78="B",$K78-SUM(J$8:J77),IF(I78="C",$K78-SUM(J$8:J77),IF(I78="D",$K78-SUM(J$8:J77),IF(I78="E",1-SUM(J$8:J77)," ")))))</f>
        <v xml:space="preserve"> </v>
      </c>
      <c r="K78" s="1">
        <f>IF(C$4=0,0,(SUM(D$8:D78)/C$4))</f>
        <v>0</v>
      </c>
      <c r="L78" s="9" t="str">
        <f t="shared" si="27"/>
        <v xml:space="preserve"> </v>
      </c>
      <c r="M78" s="2" t="str">
        <f>IF(U78=2,K78,IF(W78=2,K78-SUM(M$8:M77),IF(X78=2,K78-SUM(M$8:M77),IF(X77=2,1-SUM(M$8:M77)," "))))</f>
        <v xml:space="preserve"> </v>
      </c>
      <c r="N78" s="1" t="str">
        <f t="shared" si="28"/>
        <v xml:space="preserve"> </v>
      </c>
      <c r="P78" s="3" t="str">
        <f>IF(O78="Plus",$K78,IF(O78="Basis",$K78-SUM(P$8:P77),IF(O78="Breedte",$K78-SUM(P$8:P77),IF(O77="Breedte",1-SUM(P$8:P77)," "))))</f>
        <v xml:space="preserve"> </v>
      </c>
      <c r="Q78" s="57" t="str">
        <f t="shared" si="43"/>
        <v/>
      </c>
      <c r="R78" s="179">
        <f t="shared" si="44"/>
        <v>219</v>
      </c>
      <c r="S78" s="12">
        <f t="shared" si="29"/>
        <v>270</v>
      </c>
      <c r="T78" s="18">
        <f t="shared" si="30"/>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1"/>
        <v>1</v>
      </c>
      <c r="Z78" s="12">
        <f t="shared" si="32"/>
        <v>1</v>
      </c>
      <c r="AA78" s="12">
        <f t="shared" si="33"/>
        <v>1</v>
      </c>
      <c r="AB78" s="12">
        <f t="shared" si="34"/>
        <v>1</v>
      </c>
      <c r="AD78" s="12">
        <f t="shared" si="35"/>
        <v>270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38"/>
        <v>1</v>
      </c>
      <c r="AL78" s="12">
        <f t="shared" si="39"/>
        <v>1</v>
      </c>
      <c r="AM78" s="12">
        <f t="shared" si="40"/>
        <v>1</v>
      </c>
    </row>
    <row r="79" spans="1:39" ht="12" customHeight="1" x14ac:dyDescent="0.25">
      <c r="A79" s="5">
        <f t="shared" si="24"/>
        <v>0</v>
      </c>
      <c r="B79" s="5">
        <f t="shared" si="25"/>
        <v>0</v>
      </c>
      <c r="C79" s="14">
        <f t="shared" si="41"/>
        <v>269</v>
      </c>
      <c r="F79" s="241">
        <f>VLOOKUP(C79,Blad1!$A:$I,9,0)</f>
        <v>218</v>
      </c>
      <c r="G79" s="67" t="str">
        <f t="shared" si="42"/>
        <v/>
      </c>
      <c r="H79" s="4" t="str">
        <f>IF(G79="I",$K79,IF(G79="II",$K79-SUM(H$8:H78),IF(G79="III",$K79-SUM(H$8:H78),IF(G79="IV",$K79-SUM(H$8:H78),IF(G79="V",1-SUM(H$8:H78)," ")))))</f>
        <v xml:space="preserve"> </v>
      </c>
      <c r="I79" s="68" t="str">
        <f t="shared" si="26"/>
        <v/>
      </c>
      <c r="J79" s="43" t="str">
        <f>IF(I79="A",$K79,IF(I79="B",$K79-SUM(J$8:J78),IF(I79="C",$K79-SUM(J$8:J78),IF(I79="D",$K79-SUM(J$8:J78),IF(I79="E",1-SUM(J$8:J78)," ")))))</f>
        <v xml:space="preserve"> </v>
      </c>
      <c r="K79" s="1">
        <f>IF(C$4=0,0,(SUM(D$8:D79)/C$4))</f>
        <v>0</v>
      </c>
      <c r="L79" s="9" t="str">
        <f t="shared" si="27"/>
        <v xml:space="preserve"> </v>
      </c>
      <c r="M79" s="2" t="str">
        <f>IF(U79=2,K79,IF(W79=2,K79-SUM(M$8:M78),IF(X79=2,K79-SUM(M$8:M78),IF(X78=2,1-SUM(M$8:M78)," "))))</f>
        <v xml:space="preserve"> </v>
      </c>
      <c r="N79" s="1" t="str">
        <f t="shared" si="28"/>
        <v xml:space="preserve"> </v>
      </c>
      <c r="P79" s="3" t="str">
        <f>IF(O79="Plus",$K79,IF(O79="Basis",$K79-SUM(P$8:P78),IF(O79="Breedte",$K79-SUM(P$8:P78),IF(O78="Breedte",1-SUM(P$8:P78)," "))))</f>
        <v xml:space="preserve"> </v>
      </c>
      <c r="Q79" s="57" t="str">
        <f t="shared" si="43"/>
        <v/>
      </c>
      <c r="R79" s="179">
        <f t="shared" si="44"/>
        <v>218</v>
      </c>
      <c r="S79" s="12">
        <f t="shared" si="29"/>
        <v>269</v>
      </c>
      <c r="T79" s="18">
        <f t="shared" si="30"/>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1"/>
        <v>1</v>
      </c>
      <c r="Z79" s="12">
        <f t="shared" si="32"/>
        <v>1</v>
      </c>
      <c r="AA79" s="12">
        <f t="shared" si="33"/>
        <v>1</v>
      </c>
      <c r="AB79" s="12">
        <f t="shared" si="34"/>
        <v>1</v>
      </c>
      <c r="AD79" s="12">
        <f t="shared" si="35"/>
        <v>269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38"/>
        <v>1</v>
      </c>
      <c r="AL79" s="12">
        <f t="shared" si="39"/>
        <v>1</v>
      </c>
      <c r="AM79" s="12">
        <f t="shared" si="40"/>
        <v>1</v>
      </c>
    </row>
    <row r="80" spans="1:39" ht="12" customHeight="1" x14ac:dyDescent="0.25">
      <c r="A80" s="5">
        <f t="shared" si="24"/>
        <v>0</v>
      </c>
      <c r="B80" s="5">
        <f t="shared" si="25"/>
        <v>0</v>
      </c>
      <c r="C80" s="14">
        <f t="shared" si="41"/>
        <v>268</v>
      </c>
      <c r="F80" s="241">
        <f>VLOOKUP(C80,Blad1!$A:$I,9,0)</f>
        <v>217</v>
      </c>
      <c r="G80" s="67" t="str">
        <f t="shared" si="42"/>
        <v/>
      </c>
      <c r="H80" s="4" t="str">
        <f>IF(G80="I",$K80,IF(G80="II",$K80-SUM(H$8:H79),IF(G80="III",$K80-SUM(H$8:H79),IF(G80="IV",$K80-SUM(H$8:H79),IF(G80="V",1-SUM(H$8:H79)," ")))))</f>
        <v xml:space="preserve"> </v>
      </c>
      <c r="I80" s="68" t="str">
        <f t="shared" si="26"/>
        <v/>
      </c>
      <c r="J80" s="43" t="str">
        <f>IF(I80="A",$K80,IF(I80="B",$K80-SUM(J$8:J79),IF(I80="C",$K80-SUM(J$8:J79),IF(I80="D",$K80-SUM(J$8:J79),IF(I80="E",1-SUM(J$8:J79)," ")))))</f>
        <v xml:space="preserve"> </v>
      </c>
      <c r="K80" s="1">
        <f>IF(C$4=0,0,(SUM(D$8:D80)/C$4))</f>
        <v>0</v>
      </c>
      <c r="L80" s="9" t="str">
        <f t="shared" si="27"/>
        <v xml:space="preserve"> </v>
      </c>
      <c r="M80" s="2" t="str">
        <f>IF(U80=2,K80,IF(W80=2,K80-SUM(M$8:M79),IF(X80=2,K80-SUM(M$8:M79),IF(X79=2,1-SUM(M$8:M79)," "))))</f>
        <v xml:space="preserve"> </v>
      </c>
      <c r="N80" s="1" t="str">
        <f t="shared" si="28"/>
        <v xml:space="preserve"> </v>
      </c>
      <c r="P80" s="3" t="str">
        <f>IF(O80="Plus",$K80,IF(O80="Basis",$K80-SUM(P$8:P79),IF(O80="Breedte",$K80-SUM(P$8:P79),IF(O79="Breedte",1-SUM(P$8:P79)," "))))</f>
        <v xml:space="preserve"> </v>
      </c>
      <c r="Q80" s="57" t="str">
        <f t="shared" si="43"/>
        <v/>
      </c>
      <c r="R80" s="179">
        <f t="shared" si="44"/>
        <v>217</v>
      </c>
      <c r="S80" s="12">
        <f t="shared" si="29"/>
        <v>268</v>
      </c>
      <c r="T80" s="18">
        <f t="shared" si="30"/>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1"/>
        <v>1</v>
      </c>
      <c r="Z80" s="12">
        <f t="shared" si="32"/>
        <v>1</v>
      </c>
      <c r="AA80" s="12">
        <f t="shared" si="33"/>
        <v>1</v>
      </c>
      <c r="AB80" s="12">
        <f t="shared" si="34"/>
        <v>1</v>
      </c>
      <c r="AD80" s="12">
        <f t="shared" si="35"/>
        <v>268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38"/>
        <v>1</v>
      </c>
      <c r="AL80" s="12">
        <f t="shared" si="39"/>
        <v>1</v>
      </c>
      <c r="AM80" s="12">
        <f t="shared" si="40"/>
        <v>1</v>
      </c>
    </row>
    <row r="81" spans="1:39" ht="12" customHeight="1" x14ac:dyDescent="0.25">
      <c r="A81" s="5">
        <f t="shared" si="24"/>
        <v>0</v>
      </c>
      <c r="B81" s="5">
        <f t="shared" si="25"/>
        <v>0</v>
      </c>
      <c r="C81" s="14">
        <f t="shared" si="41"/>
        <v>267</v>
      </c>
      <c r="F81" s="241">
        <f>VLOOKUP(C81,Blad1!$A:$I,9,0)</f>
        <v>217</v>
      </c>
      <c r="G81" s="67" t="str">
        <f t="shared" si="42"/>
        <v/>
      </c>
      <c r="H81" s="4" t="str">
        <f>IF(G81="I",$K81,IF(G81="II",$K81-SUM(H$8:H80),IF(G81="III",$K81-SUM(H$8:H80),IF(G81="IV",$K81-SUM(H$8:H80),IF(G81="V",1-SUM(H$8:H80)," ")))))</f>
        <v xml:space="preserve"> </v>
      </c>
      <c r="I81" s="68" t="str">
        <f t="shared" si="26"/>
        <v/>
      </c>
      <c r="J81" s="43" t="str">
        <f>IF(I81="A",$K81,IF(I81="B",$K81-SUM(J$8:J80),IF(I81="C",$K81-SUM(J$8:J80),IF(I81="D",$K81-SUM(J$8:J80),IF(I81="E",1-SUM(J$8:J80)," ")))))</f>
        <v xml:space="preserve"> </v>
      </c>
      <c r="K81" s="1">
        <f>IF(C$4=0,0,(SUM(D$8:D81)/C$4))</f>
        <v>0</v>
      </c>
      <c r="L81" s="9" t="str">
        <f t="shared" si="27"/>
        <v xml:space="preserve"> </v>
      </c>
      <c r="M81" s="2" t="str">
        <f>IF(U81=2,K81,IF(W81=2,K81-SUM(M$8:M80),IF(X81=2,K81-SUM(M$8:M80),IF(X80=2,1-SUM(M$8:M80)," "))))</f>
        <v xml:space="preserve"> </v>
      </c>
      <c r="N81" s="1" t="str">
        <f t="shared" si="28"/>
        <v xml:space="preserve"> </v>
      </c>
      <c r="P81" s="3" t="str">
        <f>IF(O81="Plus",$K81,IF(O81="Basis",$K81-SUM(P$8:P80),IF(O81="Breedte",$K81-SUM(P$8:P80),IF(O80="Breedte",1-SUM(P$8:P80)," "))))</f>
        <v xml:space="preserve"> </v>
      </c>
      <c r="Q81" s="57" t="str">
        <f t="shared" si="43"/>
        <v/>
      </c>
      <c r="R81" s="179">
        <f t="shared" si="44"/>
        <v>217</v>
      </c>
      <c r="S81" s="12">
        <f t="shared" si="29"/>
        <v>267</v>
      </c>
      <c r="T81" s="18">
        <f t="shared" si="30"/>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1"/>
        <v>1</v>
      </c>
      <c r="Z81" s="12">
        <f t="shared" si="32"/>
        <v>1</v>
      </c>
      <c r="AA81" s="12">
        <f t="shared" si="33"/>
        <v>1</v>
      </c>
      <c r="AB81" s="12">
        <f t="shared" si="34"/>
        <v>1</v>
      </c>
      <c r="AD81" s="12">
        <f t="shared" si="35"/>
        <v>267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38"/>
        <v>1</v>
      </c>
      <c r="AL81" s="12">
        <f t="shared" si="39"/>
        <v>1</v>
      </c>
      <c r="AM81" s="12">
        <f t="shared" si="40"/>
        <v>1</v>
      </c>
    </row>
    <row r="82" spans="1:39" ht="12" customHeight="1" x14ac:dyDescent="0.25">
      <c r="A82" s="5">
        <f t="shared" si="24"/>
        <v>0</v>
      </c>
      <c r="B82" s="5">
        <f t="shared" si="25"/>
        <v>0</v>
      </c>
      <c r="C82" s="14">
        <f t="shared" si="41"/>
        <v>266</v>
      </c>
      <c r="F82" s="241">
        <f>VLOOKUP(C82,Blad1!$A:$I,9,0)</f>
        <v>216</v>
      </c>
      <c r="G82" s="67" t="str">
        <f t="shared" si="42"/>
        <v/>
      </c>
      <c r="H82" s="4" t="str">
        <f>IF(G82="I",$K82,IF(G82="II",$K82-SUM(H$8:H81),IF(G82="III",$K82-SUM(H$8:H81),IF(G82="IV",$K82-SUM(H$8:H81),IF(G82="V",1-SUM(H$8:H81)," ")))))</f>
        <v xml:space="preserve"> </v>
      </c>
      <c r="I82" s="68" t="str">
        <f t="shared" si="26"/>
        <v/>
      </c>
      <c r="J82" s="43" t="str">
        <f>IF(I82="A",$K82,IF(I82="B",$K82-SUM(J$8:J81),IF(I82="C",$K82-SUM(J$8:J81),IF(I82="D",$K82-SUM(J$8:J81),IF(I82="E",1-SUM(J$8:J81)," ")))))</f>
        <v xml:space="preserve"> </v>
      </c>
      <c r="K82" s="1">
        <f>IF(C$4=0,0,(SUM(D$8:D82)/C$4))</f>
        <v>0</v>
      </c>
      <c r="L82" s="9" t="str">
        <f t="shared" si="27"/>
        <v xml:space="preserve"> </v>
      </c>
      <c r="M82" s="2" t="str">
        <f>IF(U82=2,K82,IF(W82=2,K82-SUM(M$8:M81),IF(X82=2,K82-SUM(M$8:M81),IF(X81=2,1-SUM(M$8:M81)," "))))</f>
        <v xml:space="preserve"> </v>
      </c>
      <c r="N82" s="1" t="str">
        <f t="shared" si="28"/>
        <v xml:space="preserve"> </v>
      </c>
      <c r="P82" s="3" t="str">
        <f>IF(O82="Plus",$K82,IF(O82="Basis",$K82-SUM(P$8:P81),IF(O82="Breedte",$K82-SUM(P$8:P81),IF(O81="Breedte",1-SUM(P$8:P81)," "))))</f>
        <v xml:space="preserve"> </v>
      </c>
      <c r="Q82" s="57" t="str">
        <f t="shared" si="43"/>
        <v/>
      </c>
      <c r="R82" s="179">
        <f t="shared" si="44"/>
        <v>216</v>
      </c>
      <c r="S82" s="12">
        <f t="shared" si="29"/>
        <v>266</v>
      </c>
      <c r="T82" s="18">
        <f t="shared" si="30"/>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1"/>
        <v>1</v>
      </c>
      <c r="Z82" s="12">
        <f t="shared" si="32"/>
        <v>1</v>
      </c>
      <c r="AA82" s="12">
        <f t="shared" si="33"/>
        <v>1</v>
      </c>
      <c r="AB82" s="12">
        <f t="shared" si="34"/>
        <v>1</v>
      </c>
      <c r="AD82" s="12">
        <f t="shared" si="35"/>
        <v>266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38"/>
        <v>1</v>
      </c>
      <c r="AL82" s="12">
        <f t="shared" si="39"/>
        <v>1</v>
      </c>
      <c r="AM82" s="12">
        <f t="shared" si="40"/>
        <v>1</v>
      </c>
    </row>
    <row r="83" spans="1:39" ht="12" customHeight="1" x14ac:dyDescent="0.25">
      <c r="A83" s="5">
        <f t="shared" si="24"/>
        <v>0</v>
      </c>
      <c r="B83" s="5">
        <f t="shared" si="25"/>
        <v>0</v>
      </c>
      <c r="C83" s="14">
        <f t="shared" si="41"/>
        <v>265</v>
      </c>
      <c r="F83" s="241">
        <f>VLOOKUP(C83,Blad1!$A:$I,9,0)</f>
        <v>215</v>
      </c>
      <c r="G83" s="67" t="str">
        <f t="shared" si="42"/>
        <v/>
      </c>
      <c r="H83" s="4" t="str">
        <f>IF(G83="I",$K83,IF(G83="II",$K83-SUM(H$8:H82),IF(G83="III",$K83-SUM(H$8:H82),IF(G83="IV",$K83-SUM(H$8:H82),IF(G83="V",1-SUM(H$8:H82)," ")))))</f>
        <v xml:space="preserve"> </v>
      </c>
      <c r="I83" s="68" t="str">
        <f t="shared" si="26"/>
        <v/>
      </c>
      <c r="J83" s="43" t="str">
        <f>IF(I83="A",$K83,IF(I83="B",$K83-SUM(J$8:J82),IF(I83="C",$K83-SUM(J$8:J82),IF(I83="D",$K83-SUM(J$8:J82),IF(I83="E",1-SUM(J$8:J82)," ")))))</f>
        <v xml:space="preserve"> </v>
      </c>
      <c r="K83" s="1">
        <f>IF(C$4=0,0,(SUM(D$8:D83)/C$4))</f>
        <v>0</v>
      </c>
      <c r="L83" s="9" t="str">
        <f t="shared" si="27"/>
        <v xml:space="preserve"> </v>
      </c>
      <c r="M83" s="2" t="str">
        <f>IF(U83=2,K83,IF(W83=2,K83-SUM(M$8:M82),IF(X83=2,K83-SUM(M$8:M82),IF(X82=2,1-SUM(M$8:M82)," "))))</f>
        <v xml:space="preserve"> </v>
      </c>
      <c r="N83" s="1" t="str">
        <f t="shared" si="28"/>
        <v xml:space="preserve"> </v>
      </c>
      <c r="P83" s="3" t="str">
        <f>IF(O83="Plus",$K83,IF(O83="Basis",$K83-SUM(P$8:P82),IF(O83="Breedte",$K83-SUM(P$8:P82),IF(O82="Breedte",1-SUM(P$8:P82)," "))))</f>
        <v xml:space="preserve"> </v>
      </c>
      <c r="Q83" s="57" t="str">
        <f t="shared" si="43"/>
        <v/>
      </c>
      <c r="R83" s="179">
        <f t="shared" si="44"/>
        <v>215</v>
      </c>
      <c r="S83" s="12">
        <f t="shared" si="29"/>
        <v>265</v>
      </c>
      <c r="T83" s="18">
        <f t="shared" si="30"/>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1"/>
        <v>1</v>
      </c>
      <c r="Z83" s="12">
        <f t="shared" si="32"/>
        <v>1</v>
      </c>
      <c r="AA83" s="12">
        <f t="shared" si="33"/>
        <v>1</v>
      </c>
      <c r="AB83" s="12">
        <f t="shared" si="34"/>
        <v>1</v>
      </c>
      <c r="AD83" s="12">
        <f t="shared" si="35"/>
        <v>265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38"/>
        <v>1</v>
      </c>
      <c r="AL83" s="12">
        <f t="shared" si="39"/>
        <v>1</v>
      </c>
      <c r="AM83" s="12">
        <f t="shared" si="40"/>
        <v>1</v>
      </c>
    </row>
    <row r="84" spans="1:39" ht="12" customHeight="1" x14ac:dyDescent="0.25">
      <c r="A84" s="5">
        <f t="shared" si="24"/>
        <v>0</v>
      </c>
      <c r="B84" s="5">
        <f t="shared" si="25"/>
        <v>0</v>
      </c>
      <c r="C84" s="14">
        <f t="shared" si="41"/>
        <v>264</v>
      </c>
      <c r="F84" s="241">
        <f>VLOOKUP(C84,Blad1!$A:$I,9,0)</f>
        <v>215</v>
      </c>
      <c r="G84" s="67" t="str">
        <f t="shared" si="42"/>
        <v/>
      </c>
      <c r="H84" s="4" t="str">
        <f>IF(G84="I",$K84,IF(G84="II",$K84-SUM(H$8:H83),IF(G84="III",$K84-SUM(H$8:H83),IF(G84="IV",$K84-SUM(H$8:H83),IF(G84="V",1-SUM(H$8:H83)," ")))))</f>
        <v xml:space="preserve"> </v>
      </c>
      <c r="I84" s="68" t="str">
        <f t="shared" si="26"/>
        <v/>
      </c>
      <c r="J84" s="43" t="str">
        <f>IF(I84="A",$K84,IF(I84="B",$K84-SUM(J$8:J83),IF(I84="C",$K84-SUM(J$8:J83),IF(I84="D",$K84-SUM(J$8:J83),IF(I84="E",1-SUM(J$8:J83)," ")))))</f>
        <v xml:space="preserve"> </v>
      </c>
      <c r="K84" s="1">
        <f>IF(C$4=0,0,(SUM(D$8:D84)/C$4))</f>
        <v>0</v>
      </c>
      <c r="L84" s="9" t="str">
        <f t="shared" si="27"/>
        <v xml:space="preserve"> </v>
      </c>
      <c r="M84" s="2" t="str">
        <f>IF(U84=2,K84,IF(W84=2,K84-SUM(M$8:M83),IF(X84=2,K84-SUM(M$8:M83),IF(X83=2,1-SUM(M$8:M83)," "))))</f>
        <v xml:space="preserve"> </v>
      </c>
      <c r="N84" s="1" t="str">
        <f t="shared" si="28"/>
        <v xml:space="preserve"> </v>
      </c>
      <c r="P84" s="3" t="str">
        <f>IF(O84="Plus",$K84,IF(O84="Basis",$K84-SUM(P$8:P83),IF(O84="Breedte",$K84-SUM(P$8:P83),IF(O83="Breedte",1-SUM(P$8:P83)," "))))</f>
        <v xml:space="preserve"> </v>
      </c>
      <c r="Q84" s="57" t="str">
        <f t="shared" si="43"/>
        <v/>
      </c>
      <c r="R84" s="179">
        <f t="shared" si="44"/>
        <v>215</v>
      </c>
      <c r="S84" s="12">
        <f t="shared" si="29"/>
        <v>264</v>
      </c>
      <c r="T84" s="18">
        <f t="shared" si="30"/>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1"/>
        <v>1</v>
      </c>
      <c r="Z84" s="12">
        <f t="shared" si="32"/>
        <v>1</v>
      </c>
      <c r="AA84" s="12">
        <f t="shared" si="33"/>
        <v>1</v>
      </c>
      <c r="AB84" s="12">
        <f t="shared" si="34"/>
        <v>1</v>
      </c>
      <c r="AD84" s="12">
        <f t="shared" si="35"/>
        <v>264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38"/>
        <v>1</v>
      </c>
      <c r="AL84" s="12">
        <f t="shared" si="39"/>
        <v>1</v>
      </c>
      <c r="AM84" s="12">
        <f t="shared" si="40"/>
        <v>1</v>
      </c>
    </row>
    <row r="85" spans="1:39" ht="12" customHeight="1" x14ac:dyDescent="0.25">
      <c r="A85" s="5">
        <f t="shared" si="24"/>
        <v>0</v>
      </c>
      <c r="B85" s="5">
        <f t="shared" si="25"/>
        <v>0</v>
      </c>
      <c r="C85" s="14">
        <f t="shared" si="41"/>
        <v>263</v>
      </c>
      <c r="F85" s="241">
        <f>VLOOKUP(C85,Blad1!$A:$I,9,0)</f>
        <v>214</v>
      </c>
      <c r="G85" s="67" t="str">
        <f t="shared" si="42"/>
        <v/>
      </c>
      <c r="H85" s="4" t="str">
        <f>IF(G85="I",$K85,IF(G85="II",$K85-SUM(H$8:H84),IF(G85="III",$K85-SUM(H$8:H84),IF(G85="IV",$K85-SUM(H$8:H84),IF(G85="V",1-SUM(H$8:H84)," ")))))</f>
        <v xml:space="preserve"> </v>
      </c>
      <c r="I85" s="68" t="str">
        <f t="shared" si="26"/>
        <v/>
      </c>
      <c r="J85" s="43" t="str">
        <f>IF(I85="A",$K85,IF(I85="B",$K85-SUM(J$8:J84),IF(I85="C",$K85-SUM(J$8:J84),IF(I85="D",$K85-SUM(J$8:J84),IF(I85="E",1-SUM(J$8:J84)," ")))))</f>
        <v xml:space="preserve"> </v>
      </c>
      <c r="K85" s="1">
        <f>IF(C$4=0,0,(SUM(D$8:D85)/C$4))</f>
        <v>0</v>
      </c>
      <c r="L85" s="9" t="str">
        <f t="shared" si="27"/>
        <v xml:space="preserve"> </v>
      </c>
      <c r="M85" s="2" t="str">
        <f>IF(U85=2,K85,IF(W85=2,K85-SUM(M$8:M84),IF(X85=2,K85-SUM(M$8:M84),IF(X84=2,1-SUM(M$8:M84)," "))))</f>
        <v xml:space="preserve"> </v>
      </c>
      <c r="N85" s="1" t="str">
        <f t="shared" si="28"/>
        <v xml:space="preserve"> </v>
      </c>
      <c r="P85" s="3" t="str">
        <f>IF(O85="Plus",$K85,IF(O85="Basis",$K85-SUM(P$8:P84),IF(O85="Breedte",$K85-SUM(P$8:P84),IF(O84="Breedte",1-SUM(P$8:P84)," "))))</f>
        <v xml:space="preserve"> </v>
      </c>
      <c r="Q85" s="57" t="str">
        <f t="shared" si="43"/>
        <v/>
      </c>
      <c r="R85" s="179">
        <f t="shared" si="44"/>
        <v>214</v>
      </c>
      <c r="S85" s="12">
        <f t="shared" si="29"/>
        <v>263</v>
      </c>
      <c r="T85" s="18">
        <f t="shared" si="30"/>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1"/>
        <v>1</v>
      </c>
      <c r="Z85" s="12">
        <f t="shared" si="32"/>
        <v>1</v>
      </c>
      <c r="AA85" s="12">
        <f t="shared" si="33"/>
        <v>1</v>
      </c>
      <c r="AB85" s="12">
        <f t="shared" si="34"/>
        <v>1</v>
      </c>
      <c r="AD85" s="12">
        <f t="shared" si="35"/>
        <v>263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38"/>
        <v>1</v>
      </c>
      <c r="AL85" s="12">
        <f t="shared" si="39"/>
        <v>1</v>
      </c>
      <c r="AM85" s="12">
        <f t="shared" si="40"/>
        <v>1</v>
      </c>
    </row>
    <row r="86" spans="1:39" ht="12" customHeight="1" x14ac:dyDescent="0.25">
      <c r="A86" s="5">
        <f t="shared" si="24"/>
        <v>0</v>
      </c>
      <c r="B86" s="5">
        <f t="shared" si="25"/>
        <v>0</v>
      </c>
      <c r="C86" s="14">
        <f t="shared" si="41"/>
        <v>262</v>
      </c>
      <c r="F86" s="241">
        <f>VLOOKUP(C86,Blad1!$A:$I,9,0)</f>
        <v>214</v>
      </c>
      <c r="G86" s="67" t="str">
        <f t="shared" si="42"/>
        <v/>
      </c>
      <c r="H86" s="4" t="str">
        <f>IF(G86="I",$K86,IF(G86="II",$K86-SUM(H$8:H85),IF(G86="III",$K86-SUM(H$8:H85),IF(G86="IV",$K86-SUM(H$8:H85),IF(G86="V",1-SUM(H$8:H85)," ")))))</f>
        <v xml:space="preserve"> </v>
      </c>
      <c r="I86" s="68" t="str">
        <f t="shared" si="26"/>
        <v/>
      </c>
      <c r="J86" s="43" t="str">
        <f>IF(I86="A",$K86,IF(I86="B",$K86-SUM(J$8:J85),IF(I86="C",$K86-SUM(J$8:J85),IF(I86="D",$K86-SUM(J$8:J85),IF(I86="E",1-SUM(J$8:J85)," ")))))</f>
        <v xml:space="preserve"> </v>
      </c>
      <c r="K86" s="1">
        <f>IF(C$4=0,0,(SUM(D$8:D86)/C$4))</f>
        <v>0</v>
      </c>
      <c r="L86" s="9" t="str">
        <f t="shared" si="27"/>
        <v xml:space="preserve"> </v>
      </c>
      <c r="M86" s="2" t="str">
        <f>IF(U86=2,K86,IF(W86=2,K86-SUM(M$8:M85),IF(X86=2,K86-SUM(M$8:M85),IF(X85=2,1-SUM(M$8:M85)," "))))</f>
        <v xml:space="preserve"> </v>
      </c>
      <c r="N86" s="1" t="str">
        <f t="shared" si="28"/>
        <v xml:space="preserve"> </v>
      </c>
      <c r="P86" s="3" t="str">
        <f>IF(O86="Plus",$K86,IF(O86="Basis",$K86-SUM(P$8:P85),IF(O86="Breedte",$K86-SUM(P$8:P85),IF(O85="Breedte",1-SUM(P$8:P85)," "))))</f>
        <v xml:space="preserve"> </v>
      </c>
      <c r="Q86" s="57" t="str">
        <f t="shared" si="43"/>
        <v/>
      </c>
      <c r="R86" s="179">
        <f t="shared" si="44"/>
        <v>214</v>
      </c>
      <c r="S86" s="12">
        <f t="shared" si="29"/>
        <v>262</v>
      </c>
      <c r="T86" s="18">
        <f t="shared" si="30"/>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1"/>
        <v>1</v>
      </c>
      <c r="Z86" s="12">
        <f t="shared" si="32"/>
        <v>1</v>
      </c>
      <c r="AA86" s="12">
        <f t="shared" si="33"/>
        <v>1</v>
      </c>
      <c r="AB86" s="12">
        <f t="shared" si="34"/>
        <v>1</v>
      </c>
      <c r="AD86" s="12">
        <f t="shared" si="35"/>
        <v>262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38"/>
        <v>1</v>
      </c>
      <c r="AL86" s="12">
        <f t="shared" si="39"/>
        <v>1</v>
      </c>
      <c r="AM86" s="12">
        <f t="shared" si="40"/>
        <v>1</v>
      </c>
    </row>
    <row r="87" spans="1:39" ht="12" customHeight="1" x14ac:dyDescent="0.25">
      <c r="A87" s="5">
        <f t="shared" si="24"/>
        <v>0</v>
      </c>
      <c r="B87" s="5">
        <f t="shared" si="25"/>
        <v>20</v>
      </c>
      <c r="C87" s="14">
        <f t="shared" si="41"/>
        <v>261</v>
      </c>
      <c r="F87" s="241">
        <f>VLOOKUP(C87,Blad1!$A:$I,9,0)</f>
        <v>213</v>
      </c>
      <c r="G87" s="67" t="str">
        <f t="shared" si="42"/>
        <v>I</v>
      </c>
      <c r="H87" s="4">
        <f>IF(G87="I",$K87,IF(G87="II",$K87-SUM(H$8:H86),IF(G87="III",$K87-SUM(H$8:H86),IF(G87="IV",$K87-SUM(H$8:H86),IF(G87="V",1-SUM(H$8:H86)," ")))))</f>
        <v>0</v>
      </c>
      <c r="I87" s="68" t="str">
        <f t="shared" si="26"/>
        <v/>
      </c>
      <c r="J87" s="43" t="str">
        <f>IF(I87="A",$K87,IF(I87="B",$K87-SUM(J$8:J86),IF(I87="C",$K87-SUM(J$8:J86),IF(I87="D",$K87-SUM(J$8:J86),IF(I87="E",1-SUM(J$8:J86)," ")))))</f>
        <v xml:space="preserve"> </v>
      </c>
      <c r="K87" s="1">
        <f>IF(C$4=0,0,(SUM(D$8:D87)/C$4))</f>
        <v>0</v>
      </c>
      <c r="L87" s="9" t="str">
        <f t="shared" si="27"/>
        <v xml:space="preserve"> </v>
      </c>
      <c r="M87" s="2" t="str">
        <f>IF(U87=2,K87,IF(W87=2,K87-SUM(M$8:M86),IF(X87=2,K87-SUM(M$8:M86),IF(X86=2,1-SUM(M$8:M86)," "))))</f>
        <v xml:space="preserve"> </v>
      </c>
      <c r="N87" s="1" t="str">
        <f t="shared" si="28"/>
        <v xml:space="preserve"> </v>
      </c>
      <c r="P87" s="3" t="str">
        <f>IF(O87="Plus",$K87,IF(O87="Basis",$K87-SUM(P$8:P86),IF(O87="Breedte",$K87-SUM(P$8:P86),IF(O86="Breedte",1-SUM(P$8:P86)," "))))</f>
        <v xml:space="preserve"> </v>
      </c>
      <c r="Q87" s="57" t="str">
        <f t="shared" si="43"/>
        <v/>
      </c>
      <c r="R87" s="179">
        <f t="shared" si="44"/>
        <v>213</v>
      </c>
      <c r="S87" s="12">
        <f t="shared" si="29"/>
        <v>261</v>
      </c>
      <c r="T87" s="18">
        <f t="shared" si="30"/>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1"/>
        <v>1</v>
      </c>
      <c r="Z87" s="12">
        <f t="shared" si="32"/>
        <v>1</v>
      </c>
      <c r="AA87" s="12">
        <f t="shared" si="33"/>
        <v>1</v>
      </c>
      <c r="AB87" s="12">
        <f t="shared" si="34"/>
        <v>1</v>
      </c>
      <c r="AD87" s="12">
        <f t="shared" si="35"/>
        <v>261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38"/>
        <v>1</v>
      </c>
      <c r="AL87" s="12">
        <f t="shared" si="39"/>
        <v>1</v>
      </c>
      <c r="AM87" s="12">
        <f t="shared" si="40"/>
        <v>1</v>
      </c>
    </row>
    <row r="88" spans="1:39" ht="12" customHeight="1" x14ac:dyDescent="0.25">
      <c r="A88" s="5">
        <f t="shared" si="24"/>
        <v>0</v>
      </c>
      <c r="B88" s="5">
        <f t="shared" si="25"/>
        <v>0</v>
      </c>
      <c r="C88" s="14">
        <f t="shared" si="41"/>
        <v>260</v>
      </c>
      <c r="F88" s="241">
        <f>VLOOKUP(C88,Blad1!$A:$I,9,0)</f>
        <v>212</v>
      </c>
      <c r="G88" s="67" t="str">
        <f t="shared" si="42"/>
        <v/>
      </c>
      <c r="H88" s="4" t="str">
        <f>IF(G88="I",$K88,IF(G88="II",$K88-SUM(H$8:H87),IF(G88="III",$K88-SUM(H$8:H87),IF(G88="IV",$K88-SUM(H$8:H87),IF(G88="V",1-SUM(H$8:H87)," ")))))</f>
        <v xml:space="preserve"> </v>
      </c>
      <c r="I88" s="68" t="str">
        <f t="shared" si="26"/>
        <v/>
      </c>
      <c r="J88" s="43" t="str">
        <f>IF(I88="A",$K88,IF(I88="B",$K88-SUM(J$8:J87),IF(I88="C",$K88-SUM(J$8:J87),IF(I88="D",$K88-SUM(J$8:J87),IF(I88="E",1-SUM(J$8:J87)," ")))))</f>
        <v xml:space="preserve"> </v>
      </c>
      <c r="K88" s="1">
        <f>IF(C$4=0,0,(SUM(D$8:D88)/C$4))</f>
        <v>0</v>
      </c>
      <c r="L88" s="9" t="str">
        <f t="shared" si="27"/>
        <v xml:space="preserve"> </v>
      </c>
      <c r="M88" s="2" t="str">
        <f>IF(U88=2,K88,IF(W88=2,K88-SUM(M$8:M87),IF(X88=2,K88-SUM(M$8:M87),IF(X87=2,1-SUM(M$8:M87)," "))))</f>
        <v xml:space="preserve"> </v>
      </c>
      <c r="N88" s="1" t="str">
        <f t="shared" si="28"/>
        <v xml:space="preserve"> </v>
      </c>
      <c r="P88" s="3" t="str">
        <f>IF(O88="Plus",$K88,IF(O88="Basis",$K88-SUM(P$8:P87),IF(O88="Breedte",$K88-SUM(P$8:P87),IF(O87="Breedte",1-SUM(P$8:P87)," "))))</f>
        <v xml:space="preserve"> </v>
      </c>
      <c r="Q88" s="57" t="str">
        <f t="shared" si="43"/>
        <v/>
      </c>
      <c r="R88" s="179">
        <f t="shared" si="44"/>
        <v>212</v>
      </c>
      <c r="S88" s="12">
        <f t="shared" si="29"/>
        <v>260</v>
      </c>
      <c r="T88" s="18">
        <f t="shared" si="30"/>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1"/>
        <v>1</v>
      </c>
      <c r="Z88" s="12">
        <f t="shared" si="32"/>
        <v>1</v>
      </c>
      <c r="AA88" s="12">
        <f t="shared" si="33"/>
        <v>1</v>
      </c>
      <c r="AB88" s="12">
        <f t="shared" si="34"/>
        <v>1</v>
      </c>
      <c r="AD88" s="12">
        <f t="shared" si="35"/>
        <v>260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38"/>
        <v>1</v>
      </c>
      <c r="AL88" s="12">
        <f t="shared" si="39"/>
        <v>1</v>
      </c>
      <c r="AM88" s="12">
        <f t="shared" si="40"/>
        <v>1</v>
      </c>
    </row>
    <row r="89" spans="1:39" ht="12" customHeight="1" x14ac:dyDescent="0.25">
      <c r="A89" s="5">
        <f t="shared" si="24"/>
        <v>0</v>
      </c>
      <c r="B89" s="5">
        <f t="shared" si="25"/>
        <v>0</v>
      </c>
      <c r="C89" s="14">
        <f t="shared" si="41"/>
        <v>259</v>
      </c>
      <c r="F89" s="241">
        <f>VLOOKUP(C89,Blad1!$A:$I,9,0)</f>
        <v>212</v>
      </c>
      <c r="G89" s="67" t="str">
        <f t="shared" si="42"/>
        <v/>
      </c>
      <c r="H89" s="4" t="str">
        <f>IF(G89="I",$K89,IF(G89="II",$K89-SUM(H$8:H88),IF(G89="III",$K89-SUM(H$8:H88),IF(G89="IV",$K89-SUM(H$8:H88),IF(G89="V",1-SUM(H$8:H88)," ")))))</f>
        <v xml:space="preserve"> </v>
      </c>
      <c r="I89" s="68" t="str">
        <f t="shared" si="26"/>
        <v/>
      </c>
      <c r="J89" s="43" t="str">
        <f>IF(I89="A",$K89,IF(I89="B",$K89-SUM(J$8:J88),IF(I89="C",$K89-SUM(J$8:J88),IF(I89="D",$K89-SUM(J$8:J88),IF(I89="E",1-SUM(J$8:J88)," ")))))</f>
        <v xml:space="preserve"> </v>
      </c>
      <c r="K89" s="1">
        <f>IF(C$4=0,0,(SUM(D$8:D89)/C$4))</f>
        <v>0</v>
      </c>
      <c r="L89" s="9" t="str">
        <f t="shared" si="27"/>
        <v xml:space="preserve"> </v>
      </c>
      <c r="M89" s="2" t="str">
        <f>IF(U89=2,K89,IF(W89=2,K89-SUM(M$8:M88),IF(X89=2,K89-SUM(M$8:M88),IF(X88=2,1-SUM(M$8:M88)," "))))</f>
        <v xml:space="preserve"> </v>
      </c>
      <c r="N89" s="1" t="str">
        <f t="shared" si="28"/>
        <v xml:space="preserve"> </v>
      </c>
      <c r="P89" s="3" t="str">
        <f>IF(O89="Plus",$K89,IF(O89="Basis",$K89-SUM(P$8:P88),IF(O89="Breedte",$K89-SUM(P$8:P88),IF(O88="Breedte",1-SUM(P$8:P88)," "))))</f>
        <v xml:space="preserve"> </v>
      </c>
      <c r="Q89" s="57" t="str">
        <f t="shared" si="43"/>
        <v/>
      </c>
      <c r="R89" s="179">
        <f t="shared" si="44"/>
        <v>212</v>
      </c>
      <c r="S89" s="12">
        <f t="shared" si="29"/>
        <v>259</v>
      </c>
      <c r="T89" s="18">
        <f t="shared" si="30"/>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1"/>
        <v>1</v>
      </c>
      <c r="Z89" s="12">
        <f t="shared" si="32"/>
        <v>1</v>
      </c>
      <c r="AA89" s="12">
        <f t="shared" si="33"/>
        <v>1</v>
      </c>
      <c r="AB89" s="12">
        <f t="shared" si="34"/>
        <v>1</v>
      </c>
      <c r="AD89" s="12">
        <f t="shared" si="35"/>
        <v>259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38"/>
        <v>1</v>
      </c>
      <c r="AL89" s="12">
        <f t="shared" si="39"/>
        <v>1</v>
      </c>
      <c r="AM89" s="12">
        <f t="shared" si="40"/>
        <v>1</v>
      </c>
    </row>
    <row r="90" spans="1:39" ht="12" customHeight="1" x14ac:dyDescent="0.25">
      <c r="A90" s="5">
        <f t="shared" si="24"/>
        <v>0</v>
      </c>
      <c r="B90" s="5">
        <f t="shared" si="25"/>
        <v>0</v>
      </c>
      <c r="C90" s="14">
        <f t="shared" si="41"/>
        <v>258</v>
      </c>
      <c r="F90" s="241">
        <f>VLOOKUP(C90,Blad1!$A:$I,9,0)</f>
        <v>211</v>
      </c>
      <c r="G90" s="67" t="str">
        <f t="shared" si="42"/>
        <v/>
      </c>
      <c r="H90" s="4" t="str">
        <f>IF(G90="I",$K90,IF(G90="II",$K90-SUM(H$8:H89),IF(G90="III",$K90-SUM(H$8:H89),IF(G90="IV",$K90-SUM(H$8:H89),IF(G90="V",1-SUM(H$8:H89)," ")))))</f>
        <v xml:space="preserve"> </v>
      </c>
      <c r="I90" s="68" t="str">
        <f t="shared" si="26"/>
        <v/>
      </c>
      <c r="J90" s="43" t="str">
        <f>IF(I90="A",$K90,IF(I90="B",$K90-SUM(J$8:J89),IF(I90="C",$K90-SUM(J$8:J89),IF(I90="D",$K90-SUM(J$8:J89),IF(I90="E",1-SUM(J$8:J89)," ")))))</f>
        <v xml:space="preserve"> </v>
      </c>
      <c r="K90" s="1">
        <f>IF(C$4=0,0,(SUM(D$8:D90)/C$4))</f>
        <v>0</v>
      </c>
      <c r="L90" s="9" t="str">
        <f t="shared" si="27"/>
        <v xml:space="preserve"> </v>
      </c>
      <c r="M90" s="2" t="str">
        <f>IF(U90=2,K90,IF(W90=2,K90-SUM(M$8:M89),IF(X90=2,K90-SUM(M$8:M89),IF(X89=2,1-SUM(M$8:M89)," "))))</f>
        <v xml:space="preserve"> </v>
      </c>
      <c r="N90" s="1" t="str">
        <f t="shared" si="28"/>
        <v xml:space="preserve"> </v>
      </c>
      <c r="P90" s="3" t="str">
        <f>IF(O90="Plus",$K90,IF(O90="Basis",$K90-SUM(P$8:P89),IF(O90="Breedte",$K90-SUM(P$8:P89),IF(O89="Breedte",1-SUM(P$8:P89)," "))))</f>
        <v xml:space="preserve"> </v>
      </c>
      <c r="Q90" s="57" t="str">
        <f t="shared" si="43"/>
        <v/>
      </c>
      <c r="R90" s="179">
        <f t="shared" si="44"/>
        <v>211</v>
      </c>
      <c r="S90" s="12">
        <f t="shared" si="29"/>
        <v>258</v>
      </c>
      <c r="T90" s="18">
        <f t="shared" si="30"/>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1"/>
        <v>1</v>
      </c>
      <c r="Z90" s="12">
        <f t="shared" si="32"/>
        <v>1</v>
      </c>
      <c r="AA90" s="12">
        <f t="shared" si="33"/>
        <v>1</v>
      </c>
      <c r="AB90" s="12">
        <f t="shared" si="34"/>
        <v>1</v>
      </c>
      <c r="AD90" s="12">
        <f t="shared" si="35"/>
        <v>258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38"/>
        <v>1</v>
      </c>
      <c r="AL90" s="12">
        <f t="shared" si="39"/>
        <v>1</v>
      </c>
      <c r="AM90" s="12">
        <f t="shared" si="40"/>
        <v>1</v>
      </c>
    </row>
    <row r="91" spans="1:39" ht="12" customHeight="1" x14ac:dyDescent="0.25">
      <c r="A91" s="5">
        <f t="shared" si="24"/>
        <v>0</v>
      </c>
      <c r="B91" s="5">
        <f t="shared" si="25"/>
        <v>0</v>
      </c>
      <c r="C91" s="14">
        <f t="shared" si="41"/>
        <v>257</v>
      </c>
      <c r="F91" s="241">
        <f>VLOOKUP(C91,Blad1!$A:$I,9,0)</f>
        <v>210</v>
      </c>
      <c r="G91" s="67" t="str">
        <f t="shared" si="42"/>
        <v/>
      </c>
      <c r="H91" s="4" t="str">
        <f>IF(G91="I",$K91,IF(G91="II",$K91-SUM(H$8:H90),IF(G91="III",$K91-SUM(H$8:H90),IF(G91="IV",$K91-SUM(H$8:H90),IF(G91="V",1-SUM(H$8:H90)," ")))))</f>
        <v xml:space="preserve"> </v>
      </c>
      <c r="I91" s="68" t="str">
        <f t="shared" si="26"/>
        <v/>
      </c>
      <c r="J91" s="43" t="str">
        <f>IF(I91="A",$K91,IF(I91="B",$K91-SUM(J$8:J90),IF(I91="C",$K91-SUM(J$8:J90),IF(I91="D",$K91-SUM(J$8:J90),IF(I91="E",1-SUM(J$8:J90)," ")))))</f>
        <v xml:space="preserve"> </v>
      </c>
      <c r="K91" s="1">
        <f>IF(C$4=0,0,(SUM(D$8:D91)/C$4))</f>
        <v>0</v>
      </c>
      <c r="L91" s="9" t="str">
        <f t="shared" si="27"/>
        <v xml:space="preserve"> </v>
      </c>
      <c r="M91" s="2" t="str">
        <f>IF(U91=2,K91,IF(W91=2,K91-SUM(M$8:M90),IF(X91=2,K91-SUM(M$8:M90),IF(X90=2,1-SUM(M$8:M90)," "))))</f>
        <v xml:space="preserve"> </v>
      </c>
      <c r="N91" s="1" t="str">
        <f t="shared" si="28"/>
        <v xml:space="preserve"> </v>
      </c>
      <c r="P91" s="3" t="str">
        <f>IF(O91="Plus",$K91,IF(O91="Basis",$K91-SUM(P$8:P90),IF(O91="Breedte",$K91-SUM(P$8:P90),IF(O90="Breedte",1-SUM(P$8:P90)," "))))</f>
        <v xml:space="preserve"> </v>
      </c>
      <c r="Q91" s="57" t="str">
        <f t="shared" si="43"/>
        <v/>
      </c>
      <c r="R91" s="179">
        <f t="shared" si="44"/>
        <v>210</v>
      </c>
      <c r="S91" s="12">
        <f t="shared" si="29"/>
        <v>257</v>
      </c>
      <c r="T91" s="18">
        <f t="shared" si="30"/>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1"/>
        <v>1</v>
      </c>
      <c r="Z91" s="12">
        <f t="shared" si="32"/>
        <v>1</v>
      </c>
      <c r="AA91" s="12">
        <f t="shared" si="33"/>
        <v>1</v>
      </c>
      <c r="AB91" s="12">
        <f t="shared" si="34"/>
        <v>1</v>
      </c>
      <c r="AD91" s="12">
        <f t="shared" si="35"/>
        <v>257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38"/>
        <v>1</v>
      </c>
      <c r="AL91" s="12">
        <f t="shared" si="39"/>
        <v>1</v>
      </c>
      <c r="AM91" s="12">
        <f t="shared" si="40"/>
        <v>1</v>
      </c>
    </row>
    <row r="92" spans="1:39" ht="12" customHeight="1" x14ac:dyDescent="0.25">
      <c r="A92" s="5">
        <f t="shared" si="24"/>
        <v>0</v>
      </c>
      <c r="B92" s="5">
        <f t="shared" si="25"/>
        <v>0</v>
      </c>
      <c r="C92" s="14">
        <f t="shared" si="41"/>
        <v>256</v>
      </c>
      <c r="F92" s="241">
        <f>VLOOKUP(C92,Blad1!$A:$I,9,0)</f>
        <v>210</v>
      </c>
      <c r="G92" s="67" t="str">
        <f t="shared" si="42"/>
        <v/>
      </c>
      <c r="H92" s="4" t="str">
        <f>IF(G92="I",$K92,IF(G92="II",$K92-SUM(H$8:H91),IF(G92="III",$K92-SUM(H$8:H91),IF(G92="IV",$K92-SUM(H$8:H91),IF(G92="V",1-SUM(H$8:H91)," ")))))</f>
        <v xml:space="preserve"> </v>
      </c>
      <c r="I92" s="68" t="str">
        <f t="shared" si="26"/>
        <v/>
      </c>
      <c r="J92" s="43" t="str">
        <f>IF(I92="A",$K92,IF(I92="B",$K92-SUM(J$8:J91),IF(I92="C",$K92-SUM(J$8:J91),IF(I92="D",$K92-SUM(J$8:J91),IF(I92="E",1-SUM(J$8:J91)," ")))))</f>
        <v xml:space="preserve"> </v>
      </c>
      <c r="K92" s="1">
        <f>IF(C$4=0,0,(SUM(D$8:D92)/C$4))</f>
        <v>0</v>
      </c>
      <c r="L92" s="9" t="str">
        <f t="shared" si="27"/>
        <v xml:space="preserve"> </v>
      </c>
      <c r="M92" s="2" t="str">
        <f>IF(U92=2,K92,IF(W92=2,K92-SUM(M$8:M91),IF(X92=2,K92-SUM(M$8:M91),IF(X91=2,1-SUM(M$8:M91)," "))))</f>
        <v xml:space="preserve"> </v>
      </c>
      <c r="N92" s="1" t="str">
        <f t="shared" si="28"/>
        <v xml:space="preserve"> </v>
      </c>
      <c r="P92" s="3" t="str">
        <f>IF(O92="Plus",$K92,IF(O92="Basis",$K92-SUM(P$8:P91),IF(O92="Breedte",$K92-SUM(P$8:P91),IF(O91="Breedte",1-SUM(P$8:P91)," "))))</f>
        <v xml:space="preserve"> </v>
      </c>
      <c r="Q92" s="57" t="str">
        <f t="shared" si="43"/>
        <v/>
      </c>
      <c r="R92" s="179">
        <f t="shared" si="44"/>
        <v>210</v>
      </c>
      <c r="S92" s="12">
        <f t="shared" si="29"/>
        <v>256</v>
      </c>
      <c r="T92" s="18">
        <f t="shared" si="30"/>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1"/>
        <v>1</v>
      </c>
      <c r="Z92" s="12">
        <f t="shared" si="32"/>
        <v>1</v>
      </c>
      <c r="AA92" s="12">
        <f t="shared" si="33"/>
        <v>1</v>
      </c>
      <c r="AB92" s="12">
        <f t="shared" si="34"/>
        <v>1</v>
      </c>
      <c r="AD92" s="12">
        <f t="shared" si="35"/>
        <v>256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38"/>
        <v>1</v>
      </c>
      <c r="AL92" s="12">
        <f t="shared" si="39"/>
        <v>1</v>
      </c>
      <c r="AM92" s="12">
        <f t="shared" si="40"/>
        <v>1</v>
      </c>
    </row>
    <row r="93" spans="1:39" ht="12" customHeight="1" x14ac:dyDescent="0.25">
      <c r="A93" s="5">
        <f t="shared" si="24"/>
        <v>0</v>
      </c>
      <c r="B93" s="5">
        <f t="shared" si="25"/>
        <v>0</v>
      </c>
      <c r="C93" s="14">
        <f t="shared" si="41"/>
        <v>255</v>
      </c>
      <c r="F93" s="241">
        <f>VLOOKUP(C93,Blad1!$A:$I,9,0)</f>
        <v>209</v>
      </c>
      <c r="G93" s="67" t="str">
        <f t="shared" si="42"/>
        <v/>
      </c>
      <c r="H93" s="4" t="str">
        <f>IF(G93="I",$K93,IF(G93="II",$K93-SUM(H$8:H92),IF(G93="III",$K93-SUM(H$8:H92),IF(G93="IV",$K93-SUM(H$8:H92),IF(G93="V",1-SUM(H$8:H92)," ")))))</f>
        <v xml:space="preserve"> </v>
      </c>
      <c r="I93" s="68" t="str">
        <f t="shared" si="26"/>
        <v/>
      </c>
      <c r="J93" s="43" t="str">
        <f>IF(I93="A",$K93,IF(I93="B",$K93-SUM(J$8:J92),IF(I93="C",$K93-SUM(J$8:J92),IF(I93="D",$K93-SUM(J$8:J92),IF(I93="E",1-SUM(J$8:J92)," ")))))</f>
        <v xml:space="preserve"> </v>
      </c>
      <c r="K93" s="1">
        <f>IF(C$4=0,0,(SUM(D$8:D93)/C$4))</f>
        <v>0</v>
      </c>
      <c r="L93" s="9" t="str">
        <f t="shared" si="27"/>
        <v xml:space="preserve"> </v>
      </c>
      <c r="M93" s="2" t="str">
        <f>IF(U93=2,K93,IF(W93=2,K93-SUM(M$8:M92),IF(X93=2,K93-SUM(M$8:M92),IF(X92=2,1-SUM(M$8:M92)," "))))</f>
        <v xml:space="preserve"> </v>
      </c>
      <c r="N93" s="1" t="str">
        <f t="shared" si="28"/>
        <v xml:space="preserve"> </v>
      </c>
      <c r="P93" s="3" t="str">
        <f>IF(O93="Plus",$K93,IF(O93="Basis",$K93-SUM(P$8:P92),IF(O93="Breedte",$K93-SUM(P$8:P92),IF(O92="Breedte",1-SUM(P$8:P92)," "))))</f>
        <v xml:space="preserve"> </v>
      </c>
      <c r="Q93" s="57" t="str">
        <f t="shared" si="43"/>
        <v/>
      </c>
      <c r="R93" s="179">
        <f t="shared" si="44"/>
        <v>209</v>
      </c>
      <c r="S93" s="12">
        <f t="shared" si="29"/>
        <v>255</v>
      </c>
      <c r="T93" s="18">
        <f t="shared" si="30"/>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1"/>
        <v>1</v>
      </c>
      <c r="Z93" s="12">
        <f t="shared" si="32"/>
        <v>1</v>
      </c>
      <c r="AA93" s="12">
        <f t="shared" si="33"/>
        <v>1</v>
      </c>
      <c r="AB93" s="12">
        <f t="shared" si="34"/>
        <v>1</v>
      </c>
      <c r="AD93" s="12">
        <f t="shared" si="35"/>
        <v>255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38"/>
        <v>1</v>
      </c>
      <c r="AL93" s="12">
        <f t="shared" si="39"/>
        <v>1</v>
      </c>
      <c r="AM93" s="12">
        <f t="shared" si="40"/>
        <v>1</v>
      </c>
    </row>
    <row r="94" spans="1:39" ht="12" customHeight="1" x14ac:dyDescent="0.25">
      <c r="A94" s="5">
        <f t="shared" si="24"/>
        <v>0</v>
      </c>
      <c r="B94" s="5">
        <f t="shared" si="25"/>
        <v>0</v>
      </c>
      <c r="C94" s="14">
        <f t="shared" si="41"/>
        <v>254</v>
      </c>
      <c r="F94" s="241">
        <f>VLOOKUP(C94,Blad1!$A:$I,9,0)</f>
        <v>208</v>
      </c>
      <c r="G94" s="67" t="str">
        <f t="shared" si="42"/>
        <v/>
      </c>
      <c r="H94" s="4" t="str">
        <f>IF(G94="I",$K94,IF(G94="II",$K94-SUM(H$8:H93),IF(G94="III",$K94-SUM(H$8:H93),IF(G94="IV",$K94-SUM(H$8:H93),IF(G94="V",1-SUM(H$8:H93)," ")))))</f>
        <v xml:space="preserve"> </v>
      </c>
      <c r="I94" s="68" t="str">
        <f t="shared" si="26"/>
        <v/>
      </c>
      <c r="J94" s="43" t="str">
        <f>IF(I94="A",$K94,IF(I94="B",$K94-SUM(J$8:J93),IF(I94="C",$K94-SUM(J$8:J93),IF(I94="D",$K94-SUM(J$8:J93),IF(I94="E",1-SUM(J$8:J93)," ")))))</f>
        <v xml:space="preserve"> </v>
      </c>
      <c r="K94" s="1">
        <f>IF(C$4=0,0,(SUM(D$8:D94)/C$4))</f>
        <v>0</v>
      </c>
      <c r="L94" s="9" t="str">
        <f t="shared" si="27"/>
        <v xml:space="preserve"> </v>
      </c>
      <c r="M94" s="2" t="str">
        <f>IF(U94=2,K94,IF(W94=2,K94-SUM(M$8:M93),IF(X94=2,K94-SUM(M$8:M93),IF(X93=2,1-SUM(M$8:M93)," "))))</f>
        <v xml:space="preserve"> </v>
      </c>
      <c r="N94" s="1" t="str">
        <f t="shared" si="28"/>
        <v xml:space="preserve"> </v>
      </c>
      <c r="P94" s="3" t="str">
        <f>IF(O94="Plus",$K94,IF(O94="Basis",$K94-SUM(P$8:P93),IF(O94="Breedte",$K94-SUM(P$8:P93),IF(O93="Breedte",1-SUM(P$8:P93)," "))))</f>
        <v xml:space="preserve"> </v>
      </c>
      <c r="Q94" s="57" t="str">
        <f t="shared" si="43"/>
        <v/>
      </c>
      <c r="R94" s="179">
        <f t="shared" si="44"/>
        <v>208</v>
      </c>
      <c r="S94" s="12">
        <f t="shared" si="29"/>
        <v>254</v>
      </c>
      <c r="T94" s="18">
        <f t="shared" si="30"/>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1"/>
        <v>1</v>
      </c>
      <c r="Z94" s="12">
        <f t="shared" si="32"/>
        <v>1</v>
      </c>
      <c r="AA94" s="12">
        <f t="shared" si="33"/>
        <v>1</v>
      </c>
      <c r="AB94" s="12">
        <f t="shared" si="34"/>
        <v>1</v>
      </c>
      <c r="AD94" s="12">
        <f t="shared" si="35"/>
        <v>254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38"/>
        <v>1</v>
      </c>
      <c r="AL94" s="12">
        <f t="shared" si="39"/>
        <v>1</v>
      </c>
      <c r="AM94" s="12">
        <f t="shared" si="40"/>
        <v>1</v>
      </c>
    </row>
    <row r="95" spans="1:39" ht="12" customHeight="1" x14ac:dyDescent="0.25">
      <c r="A95" s="5">
        <f t="shared" si="24"/>
        <v>0</v>
      </c>
      <c r="B95" s="5">
        <f t="shared" si="25"/>
        <v>0</v>
      </c>
      <c r="C95" s="14">
        <f t="shared" si="41"/>
        <v>253</v>
      </c>
      <c r="F95" s="241">
        <f>VLOOKUP(C95,Blad1!$A:$I,9,0)</f>
        <v>208</v>
      </c>
      <c r="G95" s="67" t="str">
        <f t="shared" si="42"/>
        <v/>
      </c>
      <c r="H95" s="4" t="str">
        <f>IF(G95="I",$K95,IF(G95="II",$K95-SUM(H$8:H94),IF(G95="III",$K95-SUM(H$8:H94),IF(G95="IV",$K95-SUM(H$8:H94),IF(G95="V",1-SUM(H$8:H94)," ")))))</f>
        <v xml:space="preserve"> </v>
      </c>
      <c r="I95" s="68" t="str">
        <f t="shared" si="26"/>
        <v/>
      </c>
      <c r="J95" s="43" t="str">
        <f>IF(I95="A",$K95,IF(I95="B",$K95-SUM(J$8:J94),IF(I95="C",$K95-SUM(J$8:J94),IF(I95="D",$K95-SUM(J$8:J94),IF(I95="E",1-SUM(J$8:J94)," ")))))</f>
        <v xml:space="preserve"> </v>
      </c>
      <c r="K95" s="1">
        <f>IF(C$4=0,0,(SUM(D$8:D95)/C$4))</f>
        <v>0</v>
      </c>
      <c r="L95" s="9" t="str">
        <f t="shared" si="27"/>
        <v xml:space="preserve"> </v>
      </c>
      <c r="M95" s="2" t="str">
        <f>IF(U95=2,K95,IF(W95=2,K95-SUM(M$8:M94),IF(X95=2,K95-SUM(M$8:M94),IF(X94=2,1-SUM(M$8:M94)," "))))</f>
        <v xml:space="preserve"> </v>
      </c>
      <c r="N95" s="1" t="str">
        <f t="shared" si="28"/>
        <v xml:space="preserve"> </v>
      </c>
      <c r="P95" s="3" t="str">
        <f>IF(O95="Plus",$K95,IF(O95="Basis",$K95-SUM(P$8:P94),IF(O95="Breedte",$K95-SUM(P$8:P94),IF(O94="Breedte",1-SUM(P$8:P94)," "))))</f>
        <v xml:space="preserve"> </v>
      </c>
      <c r="Q95" s="57" t="str">
        <f t="shared" si="43"/>
        <v/>
      </c>
      <c r="R95" s="179">
        <f t="shared" si="44"/>
        <v>208</v>
      </c>
      <c r="S95" s="12">
        <f t="shared" si="29"/>
        <v>253</v>
      </c>
      <c r="T95" s="18">
        <f t="shared" si="30"/>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1"/>
        <v>1</v>
      </c>
      <c r="Z95" s="12">
        <f t="shared" si="32"/>
        <v>1</v>
      </c>
      <c r="AA95" s="12">
        <f t="shared" si="33"/>
        <v>1</v>
      </c>
      <c r="AB95" s="12">
        <f t="shared" si="34"/>
        <v>1</v>
      </c>
      <c r="AD95" s="12">
        <f t="shared" si="35"/>
        <v>253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38"/>
        <v>1</v>
      </c>
      <c r="AL95" s="12">
        <f t="shared" si="39"/>
        <v>1</v>
      </c>
      <c r="AM95" s="12">
        <f t="shared" si="40"/>
        <v>1</v>
      </c>
    </row>
    <row r="96" spans="1:39" ht="12" customHeight="1" x14ac:dyDescent="0.25">
      <c r="A96" s="5">
        <f t="shared" si="24"/>
        <v>0</v>
      </c>
      <c r="B96" s="5">
        <f t="shared" si="25"/>
        <v>0</v>
      </c>
      <c r="C96" s="14">
        <f t="shared" si="41"/>
        <v>252</v>
      </c>
      <c r="F96" s="241">
        <f>VLOOKUP(C96,Blad1!$A:$I,9,0)</f>
        <v>207</v>
      </c>
      <c r="G96" s="67" t="str">
        <f t="shared" si="42"/>
        <v/>
      </c>
      <c r="H96" s="4" t="str">
        <f>IF(G96="I",$K96,IF(G96="II",$K96-SUM(H$8:H95),IF(G96="III",$K96-SUM(H$8:H95),IF(G96="IV",$K96-SUM(H$8:H95),IF(G96="V",1-SUM(H$8:H95)," ")))))</f>
        <v xml:space="preserve"> </v>
      </c>
      <c r="I96" s="68" t="str">
        <f t="shared" si="26"/>
        <v/>
      </c>
      <c r="J96" s="43" t="str">
        <f>IF(I96="A",$K96,IF(I96="B",$K96-SUM(J$8:J95),IF(I96="C",$K96-SUM(J$8:J95),IF(I96="D",$K96-SUM(J$8:J95),IF(I96="E",1-SUM(J$8:J95)," ")))))</f>
        <v xml:space="preserve"> </v>
      </c>
      <c r="K96" s="1">
        <f>IF(C$4=0,0,(SUM(D$8:D96)/C$4))</f>
        <v>0</v>
      </c>
      <c r="L96" s="9" t="str">
        <f t="shared" si="27"/>
        <v xml:space="preserve"> </v>
      </c>
      <c r="M96" s="2" t="str">
        <f>IF(U96=2,K96,IF(W96=2,K96-SUM(M$8:M95),IF(X96=2,K96-SUM(M$8:M95),IF(X95=2,1-SUM(M$8:M95)," "))))</f>
        <v xml:space="preserve"> </v>
      </c>
      <c r="N96" s="1" t="str">
        <f t="shared" si="28"/>
        <v xml:space="preserve"> </v>
      </c>
      <c r="P96" s="3" t="str">
        <f>IF(O96="Plus",$K96,IF(O96="Basis",$K96-SUM(P$8:P95),IF(O96="Breedte",$K96-SUM(P$8:P95),IF(O95="Breedte",1-SUM(P$8:P95)," "))))</f>
        <v xml:space="preserve"> </v>
      </c>
      <c r="Q96" s="57" t="str">
        <f t="shared" si="43"/>
        <v/>
      </c>
      <c r="R96" s="179">
        <f t="shared" si="44"/>
        <v>207</v>
      </c>
      <c r="S96" s="12">
        <f t="shared" si="29"/>
        <v>252</v>
      </c>
      <c r="T96" s="18">
        <f t="shared" si="30"/>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1"/>
        <v>1</v>
      </c>
      <c r="Z96" s="12">
        <f t="shared" si="32"/>
        <v>1</v>
      </c>
      <c r="AA96" s="12">
        <f t="shared" si="33"/>
        <v>1</v>
      </c>
      <c r="AB96" s="12">
        <f t="shared" si="34"/>
        <v>1</v>
      </c>
      <c r="AD96" s="12">
        <f t="shared" si="35"/>
        <v>252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38"/>
        <v>1</v>
      </c>
      <c r="AL96" s="12">
        <f t="shared" si="39"/>
        <v>1</v>
      </c>
      <c r="AM96" s="12">
        <f t="shared" si="40"/>
        <v>1</v>
      </c>
    </row>
    <row r="97" spans="1:39" ht="12" customHeight="1" x14ac:dyDescent="0.25">
      <c r="A97" s="5">
        <f t="shared" si="24"/>
        <v>0</v>
      </c>
      <c r="B97" s="5">
        <f t="shared" si="25"/>
        <v>0</v>
      </c>
      <c r="C97" s="14">
        <f t="shared" si="41"/>
        <v>251</v>
      </c>
      <c r="F97" s="241">
        <f>VLOOKUP(C97,Blad1!$A:$I,9,0)</f>
        <v>207</v>
      </c>
      <c r="G97" s="67" t="str">
        <f t="shared" si="42"/>
        <v/>
      </c>
      <c r="H97" s="4" t="str">
        <f>IF(G97="I",$K97,IF(G97="II",$K97-SUM(H$8:H96),IF(G97="III",$K97-SUM(H$8:H96),IF(G97="IV",$K97-SUM(H$8:H96),IF(G97="V",1-SUM(H$8:H96)," ")))))</f>
        <v xml:space="preserve"> </v>
      </c>
      <c r="I97" s="68" t="str">
        <f t="shared" si="26"/>
        <v/>
      </c>
      <c r="J97" s="43" t="str">
        <f>IF(I97="A",$K97,IF(I97="B",$K97-SUM(J$8:J96),IF(I97="C",$K97-SUM(J$8:J96),IF(I97="D",$K97-SUM(J$8:J96),IF(I97="E",1-SUM(J$8:J96)," ")))))</f>
        <v xml:space="preserve"> </v>
      </c>
      <c r="K97" s="1">
        <f>IF(C$4=0,0,(SUM(D$8:D97)/C$4))</f>
        <v>0</v>
      </c>
      <c r="L97" s="9" t="str">
        <f t="shared" si="27"/>
        <v xml:space="preserve"> </v>
      </c>
      <c r="M97" s="2" t="str">
        <f>IF(U97=2,K97,IF(W97=2,K97-SUM(M$8:M96),IF(X97=2,K97-SUM(M$8:M96),IF(X96=2,1-SUM(M$8:M96)," "))))</f>
        <v xml:space="preserve"> </v>
      </c>
      <c r="N97" s="1" t="str">
        <f t="shared" si="28"/>
        <v xml:space="preserve"> </v>
      </c>
      <c r="P97" s="3" t="str">
        <f>IF(O97="Plus",$K97,IF(O97="Basis",$K97-SUM(P$8:P96),IF(O97="Breedte",$K97-SUM(P$8:P96),IF(O96="Breedte",1-SUM(P$8:P96)," "))))</f>
        <v xml:space="preserve"> </v>
      </c>
      <c r="Q97" s="57" t="str">
        <f t="shared" si="43"/>
        <v/>
      </c>
      <c r="R97" s="179">
        <f t="shared" si="44"/>
        <v>207</v>
      </c>
      <c r="S97" s="12">
        <f t="shared" si="29"/>
        <v>251</v>
      </c>
      <c r="T97" s="18">
        <f t="shared" si="30"/>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1"/>
        <v>1</v>
      </c>
      <c r="Z97" s="12">
        <f t="shared" si="32"/>
        <v>1</v>
      </c>
      <c r="AA97" s="12">
        <f t="shared" si="33"/>
        <v>1</v>
      </c>
      <c r="AB97" s="12">
        <f t="shared" si="34"/>
        <v>1</v>
      </c>
      <c r="AD97" s="12">
        <f t="shared" si="35"/>
        <v>251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38"/>
        <v>1</v>
      </c>
      <c r="AL97" s="12">
        <f t="shared" si="39"/>
        <v>1</v>
      </c>
      <c r="AM97" s="12">
        <f t="shared" si="40"/>
        <v>1</v>
      </c>
    </row>
    <row r="98" spans="1:39" ht="12" customHeight="1" x14ac:dyDescent="0.25">
      <c r="A98" s="5">
        <f t="shared" si="24"/>
        <v>0</v>
      </c>
      <c r="B98" s="5">
        <f t="shared" si="25"/>
        <v>0</v>
      </c>
      <c r="C98" s="14">
        <f t="shared" si="41"/>
        <v>250</v>
      </c>
      <c r="F98" s="241">
        <f>VLOOKUP(C98,Blad1!$A:$I,9,0)</f>
        <v>206</v>
      </c>
      <c r="G98" s="67" t="str">
        <f t="shared" si="42"/>
        <v/>
      </c>
      <c r="H98" s="4" t="str">
        <f>IF(G98="I",$K98,IF(G98="II",$K98-SUM(H$8:H97),IF(G98="III",$K98-SUM(H$8:H97),IF(G98="IV",$K98-SUM(H$8:H97),IF(G98="V",1-SUM(H$8:H97)," ")))))</f>
        <v xml:space="preserve"> </v>
      </c>
      <c r="I98" s="68" t="str">
        <f t="shared" si="26"/>
        <v/>
      </c>
      <c r="J98" s="43" t="str">
        <f>IF(I98="A",$K98,IF(I98="B",$K98-SUM(J$8:J97),IF(I98="C",$K98-SUM(J$8:J97),IF(I98="D",$K98-SUM(J$8:J97),IF(I98="E",1-SUM(J$8:J97)," ")))))</f>
        <v xml:space="preserve"> </v>
      </c>
      <c r="K98" s="1">
        <f>IF(C$4=0,0,(SUM(D$8:D98)/C$4))</f>
        <v>0</v>
      </c>
      <c r="L98" s="9" t="str">
        <f t="shared" si="27"/>
        <v xml:space="preserve"> </v>
      </c>
      <c r="M98" s="2" t="str">
        <f>IF(U98=2,K98,IF(W98=2,K98-SUM(M$8:M97),IF(X98=2,K98-SUM(M$8:M97),IF(X97=2,1-SUM(M$8:M97)," "))))</f>
        <v xml:space="preserve"> </v>
      </c>
      <c r="N98" s="1" t="str">
        <f t="shared" si="28"/>
        <v xml:space="preserve"> </v>
      </c>
      <c r="P98" s="3" t="str">
        <f>IF(O98="Plus",$K98,IF(O98="Basis",$K98-SUM(P$8:P97),IF(O98="Breedte",$K98-SUM(P$8:P97),IF(O97="Breedte",1-SUM(P$8:P97)," "))))</f>
        <v xml:space="preserve"> </v>
      </c>
      <c r="Q98" s="57" t="str">
        <f t="shared" si="43"/>
        <v/>
      </c>
      <c r="R98" s="179">
        <f t="shared" si="44"/>
        <v>206</v>
      </c>
      <c r="S98" s="12">
        <f t="shared" si="29"/>
        <v>250</v>
      </c>
      <c r="T98" s="18">
        <f t="shared" si="30"/>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1"/>
        <v>1</v>
      </c>
      <c r="Z98" s="12">
        <f t="shared" si="32"/>
        <v>1</v>
      </c>
      <c r="AA98" s="12">
        <f t="shared" si="33"/>
        <v>1</v>
      </c>
      <c r="AB98" s="12">
        <f t="shared" si="34"/>
        <v>1</v>
      </c>
      <c r="AD98" s="12">
        <f t="shared" si="35"/>
        <v>250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38"/>
        <v>1</v>
      </c>
      <c r="AL98" s="12">
        <f t="shared" si="39"/>
        <v>1</v>
      </c>
      <c r="AM98" s="12">
        <f t="shared" si="40"/>
        <v>1</v>
      </c>
    </row>
    <row r="99" spans="1:39" ht="12" customHeight="1" x14ac:dyDescent="0.25">
      <c r="A99" s="5">
        <f t="shared" si="24"/>
        <v>0</v>
      </c>
      <c r="B99" s="5">
        <f t="shared" si="25"/>
        <v>0</v>
      </c>
      <c r="C99" s="14">
        <f t="shared" si="41"/>
        <v>249</v>
      </c>
      <c r="F99" s="241">
        <f>VLOOKUP(C99,Blad1!$A:$I,9,0)</f>
        <v>205</v>
      </c>
      <c r="G99" s="67" t="str">
        <f t="shared" si="42"/>
        <v/>
      </c>
      <c r="H99" s="4" t="str">
        <f>IF(G99="I",$K99,IF(G99="II",$K99-SUM(H$8:H98),IF(G99="III",$K99-SUM(H$8:H98),IF(G99="IV",$K99-SUM(H$8:H98),IF(G99="V",1-SUM(H$8:H98)," ")))))</f>
        <v xml:space="preserve"> </v>
      </c>
      <c r="I99" s="68" t="str">
        <f t="shared" si="26"/>
        <v/>
      </c>
      <c r="J99" s="43" t="str">
        <f>IF(I99="A",$K99,IF(I99="B",$K99-SUM(J$8:J98),IF(I99="C",$K99-SUM(J$8:J98),IF(I99="D",$K99-SUM(J$8:J98),IF(I99="E",1-SUM(J$8:J98)," ")))))</f>
        <v xml:space="preserve"> </v>
      </c>
      <c r="K99" s="1">
        <f>IF(C$4=0,0,(SUM(D$8:D99)/C$4))</f>
        <v>0</v>
      </c>
      <c r="L99" s="9" t="str">
        <f t="shared" si="27"/>
        <v xml:space="preserve"> </v>
      </c>
      <c r="M99" s="2" t="str">
        <f>IF(U99=2,K99,IF(W99=2,K99-SUM(M$8:M98),IF(X99=2,K99-SUM(M$8:M98),IF(X98=2,1-SUM(M$8:M98)," "))))</f>
        <v xml:space="preserve"> </v>
      </c>
      <c r="N99" s="1" t="str">
        <f t="shared" si="28"/>
        <v xml:space="preserve"> </v>
      </c>
      <c r="P99" s="3" t="str">
        <f>IF(O99="Plus",$K99,IF(O99="Basis",$K99-SUM(P$8:P98),IF(O99="Breedte",$K99-SUM(P$8:P98),IF(O98="Breedte",1-SUM(P$8:P98)," "))))</f>
        <v xml:space="preserve"> </v>
      </c>
      <c r="Q99" s="57" t="str">
        <f t="shared" si="43"/>
        <v/>
      </c>
      <c r="R99" s="179">
        <f t="shared" si="44"/>
        <v>205</v>
      </c>
      <c r="S99" s="12">
        <f t="shared" si="29"/>
        <v>249</v>
      </c>
      <c r="T99" s="18">
        <f t="shared" si="30"/>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1"/>
        <v>1</v>
      </c>
      <c r="Z99" s="12">
        <f t="shared" si="32"/>
        <v>1</v>
      </c>
      <c r="AA99" s="12">
        <f t="shared" si="33"/>
        <v>1</v>
      </c>
      <c r="AB99" s="12">
        <f t="shared" si="34"/>
        <v>1</v>
      </c>
      <c r="AD99" s="12">
        <f t="shared" si="35"/>
        <v>249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38"/>
        <v>1</v>
      </c>
      <c r="AL99" s="12">
        <f t="shared" si="39"/>
        <v>1</v>
      </c>
      <c r="AM99" s="12">
        <f t="shared" si="40"/>
        <v>1</v>
      </c>
    </row>
    <row r="100" spans="1:39" ht="12" customHeight="1" x14ac:dyDescent="0.25">
      <c r="A100" s="5">
        <f t="shared" si="24"/>
        <v>0</v>
      </c>
      <c r="B100" s="5">
        <f t="shared" si="25"/>
        <v>0</v>
      </c>
      <c r="C100" s="14">
        <f t="shared" si="41"/>
        <v>248</v>
      </c>
      <c r="F100" s="241">
        <f>VLOOKUP(C100,Blad1!$A:$I,9,0)</f>
        <v>205</v>
      </c>
      <c r="G100" s="67" t="str">
        <f t="shared" si="42"/>
        <v/>
      </c>
      <c r="H100" s="4" t="str">
        <f>IF(G100="I",$K100,IF(G100="II",$K100-SUM(H$8:H99),IF(G100="III",$K100-SUM(H$8:H99),IF(G100="IV",$K100-SUM(H$8:H99),IF(G100="V",1-SUM(H$8:H99)," ")))))</f>
        <v xml:space="preserve"> </v>
      </c>
      <c r="I100" s="68" t="str">
        <f t="shared" si="26"/>
        <v/>
      </c>
      <c r="J100" s="43" t="str">
        <f>IF(I100="A",$K100,IF(I100="B",$K100-SUM(J$8:J99),IF(I100="C",$K100-SUM(J$8:J99),IF(I100="D",$K100-SUM(J$8:J99),IF(I100="E",1-SUM(J$8:J99)," ")))))</f>
        <v xml:space="preserve"> </v>
      </c>
      <c r="K100" s="1">
        <f>IF(C$4=0,0,(SUM(D$8:D100)/C$4))</f>
        <v>0</v>
      </c>
      <c r="L100" s="9" t="str">
        <f t="shared" si="27"/>
        <v xml:space="preserve"> </v>
      </c>
      <c r="M100" s="2" t="str">
        <f>IF(U100=2,K100,IF(W100=2,K100-SUM(M$8:M99),IF(X100=2,K100-SUM(M$8:M99),IF(X99=2,1-SUM(M$8:M99)," "))))</f>
        <v xml:space="preserve"> </v>
      </c>
      <c r="N100" s="1" t="str">
        <f t="shared" si="28"/>
        <v xml:space="preserve"> </v>
      </c>
      <c r="P100" s="3" t="str">
        <f>IF(O100="Plus",$K100,IF(O100="Basis",$K100-SUM(P$8:P99),IF(O100="Breedte",$K100-SUM(P$8:P99),IF(O99="Breedte",1-SUM(P$8:P99)," "))))</f>
        <v xml:space="preserve"> </v>
      </c>
      <c r="Q100" s="57" t="str">
        <f t="shared" si="43"/>
        <v/>
      </c>
      <c r="R100" s="179">
        <f t="shared" si="44"/>
        <v>205</v>
      </c>
      <c r="S100" s="12">
        <f t="shared" si="29"/>
        <v>248</v>
      </c>
      <c r="T100" s="18">
        <f t="shared" si="30"/>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1"/>
        <v>1</v>
      </c>
      <c r="Z100" s="12">
        <f t="shared" si="32"/>
        <v>1</v>
      </c>
      <c r="AA100" s="12">
        <f t="shared" si="33"/>
        <v>1</v>
      </c>
      <c r="AB100" s="12">
        <f t="shared" si="34"/>
        <v>1</v>
      </c>
      <c r="AD100" s="12">
        <f t="shared" si="35"/>
        <v>248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38"/>
        <v>1</v>
      </c>
      <c r="AL100" s="12">
        <f t="shared" si="39"/>
        <v>1</v>
      </c>
      <c r="AM100" s="12">
        <f t="shared" si="40"/>
        <v>1</v>
      </c>
    </row>
    <row r="101" spans="1:39" ht="12" customHeight="1" x14ac:dyDescent="0.25">
      <c r="A101" s="5">
        <f t="shared" si="24"/>
        <v>0</v>
      </c>
      <c r="B101" s="5">
        <f t="shared" si="25"/>
        <v>20</v>
      </c>
      <c r="C101" s="14">
        <f t="shared" si="41"/>
        <v>247</v>
      </c>
      <c r="F101" s="241">
        <f>VLOOKUP(C101,Blad1!$A:$I,9,0)</f>
        <v>204</v>
      </c>
      <c r="G101" s="67" t="str">
        <f t="shared" si="42"/>
        <v>II</v>
      </c>
      <c r="H101" s="4">
        <f>IF(G101="I",$K101,IF(G101="II",$K101-SUM(H$8:H100),IF(G101="III",$K101-SUM(H$8:H100),IF(G101="IV",$K101-SUM(H$8:H100),IF(G101="V",1-SUM(H$8:H100)," ")))))</f>
        <v>0</v>
      </c>
      <c r="I101" s="68" t="str">
        <f t="shared" si="26"/>
        <v/>
      </c>
      <c r="J101" s="43" t="str">
        <f>IF(I101="A",$K101,IF(I101="B",$K101-SUM(J$8:J100),IF(I101="C",$K101-SUM(J$8:J100),IF(I101="D",$K101-SUM(J$8:J100),IF(I101="E",1-SUM(J$8:J100)," ")))))</f>
        <v xml:space="preserve"> </v>
      </c>
      <c r="K101" s="1">
        <f>IF(C$4=0,0,(SUM(D$8:D101)/C$4))</f>
        <v>0</v>
      </c>
      <c r="L101" s="9" t="str">
        <f t="shared" si="27"/>
        <v xml:space="preserve"> </v>
      </c>
      <c r="M101" s="2" t="str">
        <f>IF(U101=2,K101,IF(W101=2,K101-SUM(M$8:M100),IF(X101=2,K101-SUM(M$8:M100),IF(X100=2,1-SUM(M$8:M100)," "))))</f>
        <v xml:space="preserve"> </v>
      </c>
      <c r="N101" s="1" t="str">
        <f t="shared" si="28"/>
        <v xml:space="preserve"> </v>
      </c>
      <c r="P101" s="3" t="str">
        <f>IF(O101="Plus",$K101,IF(O101="Basis",$K101-SUM(P$8:P100),IF(O101="Breedte",$K101-SUM(P$8:P100),IF(O100="Breedte",1-SUM(P$8:P100)," "))))</f>
        <v xml:space="preserve"> </v>
      </c>
      <c r="Q101" s="57" t="str">
        <f t="shared" si="43"/>
        <v/>
      </c>
      <c r="R101" s="179">
        <f t="shared" si="44"/>
        <v>204</v>
      </c>
      <c r="S101" s="12">
        <f t="shared" si="29"/>
        <v>247</v>
      </c>
      <c r="T101" s="18">
        <f t="shared" si="30"/>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1"/>
        <v>1</v>
      </c>
      <c r="Z101" s="12">
        <f t="shared" si="32"/>
        <v>1</v>
      </c>
      <c r="AA101" s="12">
        <f t="shared" si="33"/>
        <v>1</v>
      </c>
      <c r="AB101" s="12">
        <f t="shared" si="34"/>
        <v>1</v>
      </c>
      <c r="AD101" s="12">
        <f t="shared" si="35"/>
        <v>247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38"/>
        <v>1</v>
      </c>
      <c r="AL101" s="12">
        <f t="shared" si="39"/>
        <v>1</v>
      </c>
      <c r="AM101" s="12">
        <f t="shared" si="40"/>
        <v>1</v>
      </c>
    </row>
    <row r="102" spans="1:39" ht="12" customHeight="1" x14ac:dyDescent="0.25">
      <c r="A102" s="5">
        <f t="shared" si="24"/>
        <v>0</v>
      </c>
      <c r="B102" s="5">
        <f t="shared" si="25"/>
        <v>0</v>
      </c>
      <c r="C102" s="14">
        <f t="shared" si="41"/>
        <v>246</v>
      </c>
      <c r="F102" s="241">
        <f>VLOOKUP(C102,Blad1!$A:$I,9,0)</f>
        <v>203</v>
      </c>
      <c r="G102" s="67" t="str">
        <f t="shared" si="42"/>
        <v/>
      </c>
      <c r="H102" s="4" t="str">
        <f>IF(G102="I",$K102,IF(G102="II",$K102-SUM(H$8:H101),IF(G102="III",$K102-SUM(H$8:H101),IF(G102="IV",$K102-SUM(H$8:H101),IF(G102="V",1-SUM(H$8:H101)," ")))))</f>
        <v xml:space="preserve"> </v>
      </c>
      <c r="I102" s="68" t="str">
        <f t="shared" si="26"/>
        <v/>
      </c>
      <c r="J102" s="43" t="str">
        <f>IF(I102="A",$K102,IF(I102="B",$K102-SUM(J$8:J101),IF(I102="C",$K102-SUM(J$8:J101),IF(I102="D",$K102-SUM(J$8:J101),IF(I102="E",1-SUM(J$8:J101)," ")))))</f>
        <v xml:space="preserve"> </v>
      </c>
      <c r="K102" s="1">
        <f>IF(C$4=0,0,(SUM(D$8:D102)/C$4))</f>
        <v>0</v>
      </c>
      <c r="L102" s="9" t="str">
        <f t="shared" si="27"/>
        <v xml:space="preserve"> </v>
      </c>
      <c r="M102" s="2" t="str">
        <f>IF(U102=2,K102,IF(W102=2,K102-SUM(M$8:M101),IF(X102=2,K102-SUM(M$8:M101),IF(X101=2,1-SUM(M$8:M101)," "))))</f>
        <v xml:space="preserve"> </v>
      </c>
      <c r="N102" s="1" t="str">
        <f t="shared" si="28"/>
        <v xml:space="preserve"> </v>
      </c>
      <c r="P102" s="3" t="str">
        <f>IF(O102="Plus",$K102,IF(O102="Basis",$K102-SUM(P$8:P101),IF(O102="Breedte",$K102-SUM(P$8:P101),IF(O101="Breedte",1-SUM(P$8:P101)," "))))</f>
        <v xml:space="preserve"> </v>
      </c>
      <c r="Q102" s="57" t="str">
        <f t="shared" si="43"/>
        <v/>
      </c>
      <c r="R102" s="179">
        <f t="shared" si="44"/>
        <v>203</v>
      </c>
      <c r="S102" s="12">
        <f t="shared" si="29"/>
        <v>246</v>
      </c>
      <c r="T102" s="18">
        <f t="shared" si="30"/>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1"/>
        <v>1</v>
      </c>
      <c r="Z102" s="12">
        <f t="shared" si="32"/>
        <v>1</v>
      </c>
      <c r="AA102" s="12">
        <f t="shared" si="33"/>
        <v>1</v>
      </c>
      <c r="AB102" s="12">
        <f t="shared" si="34"/>
        <v>1</v>
      </c>
      <c r="AD102" s="12">
        <f t="shared" si="35"/>
        <v>246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38"/>
        <v>1</v>
      </c>
      <c r="AL102" s="12">
        <f t="shared" si="39"/>
        <v>1</v>
      </c>
      <c r="AM102" s="12">
        <f t="shared" si="40"/>
        <v>1</v>
      </c>
    </row>
    <row r="103" spans="1:39" ht="12" customHeight="1" x14ac:dyDescent="0.25">
      <c r="A103" s="5">
        <f t="shared" si="24"/>
        <v>0</v>
      </c>
      <c r="B103" s="5">
        <f t="shared" si="25"/>
        <v>0</v>
      </c>
      <c r="C103" s="14">
        <f t="shared" si="41"/>
        <v>245</v>
      </c>
      <c r="F103" s="241">
        <f>VLOOKUP(C103,Blad1!$A:$I,9,0)</f>
        <v>203</v>
      </c>
      <c r="G103" s="67" t="str">
        <f t="shared" si="42"/>
        <v/>
      </c>
      <c r="H103" s="4" t="str">
        <f>IF(G103="I",$K103,IF(G103="II",$K103-SUM(H$8:H102),IF(G103="III",$K103-SUM(H$8:H102),IF(G103="IV",$K103-SUM(H$8:H102),IF(G103="V",1-SUM(H$8:H102)," ")))))</f>
        <v xml:space="preserve"> </v>
      </c>
      <c r="I103" s="68" t="str">
        <f t="shared" si="26"/>
        <v/>
      </c>
      <c r="J103" s="43" t="str">
        <f>IF(I103="A",$K103,IF(I103="B",$K103-SUM(J$8:J102),IF(I103="C",$K103-SUM(J$8:J102),IF(I103="D",$K103-SUM(J$8:J102),IF(I103="E",1-SUM(J$8:J102)," ")))))</f>
        <v xml:space="preserve"> </v>
      </c>
      <c r="K103" s="1">
        <f>IF(C$4=0,0,(SUM(D$8:D103)/C$4))</f>
        <v>0</v>
      </c>
      <c r="L103" s="9" t="str">
        <f t="shared" si="27"/>
        <v xml:space="preserve"> </v>
      </c>
      <c r="M103" s="2" t="str">
        <f>IF(U103=2,K103,IF(W103=2,K103-SUM(M$8:M102),IF(X103=2,K103-SUM(M$8:M102),IF(X102=2,1-SUM(M$8:M102)," "))))</f>
        <v xml:space="preserve"> </v>
      </c>
      <c r="N103" s="1" t="str">
        <f t="shared" si="28"/>
        <v xml:space="preserve"> </v>
      </c>
      <c r="P103" s="3" t="str">
        <f>IF(O103="Plus",$K103,IF(O103="Basis",$K103-SUM(P$8:P102),IF(O103="Breedte",$K103-SUM(P$8:P102),IF(O102="Breedte",1-SUM(P$8:P102)," "))))</f>
        <v xml:space="preserve"> </v>
      </c>
      <c r="Q103" s="57" t="str">
        <f t="shared" si="43"/>
        <v/>
      </c>
      <c r="R103" s="179">
        <f t="shared" si="44"/>
        <v>203</v>
      </c>
      <c r="S103" s="12">
        <f t="shared" si="29"/>
        <v>245</v>
      </c>
      <c r="T103" s="18">
        <f t="shared" si="30"/>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1"/>
        <v>1</v>
      </c>
      <c r="Z103" s="12">
        <f t="shared" si="32"/>
        <v>1</v>
      </c>
      <c r="AA103" s="12">
        <f t="shared" si="33"/>
        <v>1</v>
      </c>
      <c r="AB103" s="12">
        <f t="shared" si="34"/>
        <v>1</v>
      </c>
      <c r="AD103" s="12">
        <f t="shared" si="35"/>
        <v>245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38"/>
        <v>1</v>
      </c>
      <c r="AL103" s="12">
        <f t="shared" si="39"/>
        <v>1</v>
      </c>
      <c r="AM103" s="12">
        <f t="shared" si="40"/>
        <v>1</v>
      </c>
    </row>
    <row r="104" spans="1:39" ht="12" customHeight="1" x14ac:dyDescent="0.25">
      <c r="A104" s="5">
        <f t="shared" si="24"/>
        <v>0</v>
      </c>
      <c r="B104" s="5">
        <f t="shared" si="25"/>
        <v>0</v>
      </c>
      <c r="C104" s="14">
        <f t="shared" si="41"/>
        <v>244</v>
      </c>
      <c r="F104" s="241">
        <f>VLOOKUP(C104,Blad1!$A:$I,9,0)</f>
        <v>202</v>
      </c>
      <c r="G104" s="67" t="str">
        <f t="shared" si="42"/>
        <v/>
      </c>
      <c r="H104" s="4" t="str">
        <f>IF(G104="I",$K104,IF(G104="II",$K104-SUM(H$8:H103),IF(G104="III",$K104-SUM(H$8:H103),IF(G104="IV",$K104-SUM(H$8:H103),IF(G104="V",1-SUM(H$8:H103)," ")))))</f>
        <v xml:space="preserve"> </v>
      </c>
      <c r="I104" s="68" t="str">
        <f t="shared" si="26"/>
        <v/>
      </c>
      <c r="J104" s="43" t="str">
        <f>IF(I104="A",$K104,IF(I104="B",$K104-SUM(J$8:J103),IF(I104="C",$K104-SUM(J$8:J103),IF(I104="D",$K104-SUM(J$8:J103),IF(I104="E",1-SUM(J$8:J103)," ")))))</f>
        <v xml:space="preserve"> </v>
      </c>
      <c r="K104" s="1">
        <f>IF(C$4=0,0,(SUM(D$8:D104)/C$4))</f>
        <v>0</v>
      </c>
      <c r="L104" s="9" t="str">
        <f t="shared" si="27"/>
        <v xml:space="preserve"> </v>
      </c>
      <c r="M104" s="2" t="str">
        <f>IF(U104=2,K104,IF(W104=2,K104-SUM(M$8:M103),IF(X104=2,K104-SUM(M$8:M103),IF(X103=2,1-SUM(M$8:M103)," "))))</f>
        <v xml:space="preserve"> </v>
      </c>
      <c r="N104" s="1" t="str">
        <f t="shared" si="28"/>
        <v xml:space="preserve"> </v>
      </c>
      <c r="P104" s="3" t="str">
        <f>IF(O104="Plus",$K104,IF(O104="Basis",$K104-SUM(P$8:P103),IF(O104="Breedte",$K104-SUM(P$8:P103),IF(O103="Breedte",1-SUM(P$8:P103)," "))))</f>
        <v xml:space="preserve"> </v>
      </c>
      <c r="Q104" s="57" t="str">
        <f t="shared" si="43"/>
        <v/>
      </c>
      <c r="R104" s="179">
        <f t="shared" si="44"/>
        <v>202</v>
      </c>
      <c r="S104" s="12">
        <f t="shared" si="29"/>
        <v>244</v>
      </c>
      <c r="T104" s="18">
        <f t="shared" si="30"/>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1"/>
        <v>1</v>
      </c>
      <c r="Z104" s="12">
        <f t="shared" si="32"/>
        <v>1</v>
      </c>
      <c r="AA104" s="12">
        <f t="shared" si="33"/>
        <v>1</v>
      </c>
      <c r="AB104" s="12">
        <f t="shared" si="34"/>
        <v>1</v>
      </c>
      <c r="AD104" s="12">
        <f t="shared" si="35"/>
        <v>244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38"/>
        <v>1</v>
      </c>
      <c r="AL104" s="12">
        <f t="shared" si="39"/>
        <v>1</v>
      </c>
      <c r="AM104" s="12">
        <f t="shared" si="40"/>
        <v>1</v>
      </c>
    </row>
    <row r="105" spans="1:39" ht="12" customHeight="1" x14ac:dyDescent="0.25">
      <c r="A105" s="5">
        <f t="shared" si="24"/>
        <v>0</v>
      </c>
      <c r="B105" s="5">
        <f t="shared" si="25"/>
        <v>0</v>
      </c>
      <c r="C105" s="14">
        <f t="shared" si="41"/>
        <v>243</v>
      </c>
      <c r="F105" s="241">
        <f>VLOOKUP(C105,Blad1!$A:$I,9,0)</f>
        <v>202</v>
      </c>
      <c r="G105" s="67" t="str">
        <f t="shared" si="42"/>
        <v/>
      </c>
      <c r="H105" s="4" t="str">
        <f>IF(G105="I",$K105,IF(G105="II",$K105-SUM(H$8:H104),IF(G105="III",$K105-SUM(H$8:H104),IF(G105="IV",$K105-SUM(H$8:H104),IF(G105="V",1-SUM(H$8:H104)," ")))))</f>
        <v xml:space="preserve"> </v>
      </c>
      <c r="I105" s="68" t="str">
        <f t="shared" si="26"/>
        <v/>
      </c>
      <c r="J105" s="43" t="str">
        <f>IF(I105="A",$K105,IF(I105="B",$K105-SUM(J$8:J104),IF(I105="C",$K105-SUM(J$8:J104),IF(I105="D",$K105-SUM(J$8:J104),IF(I105="E",1-SUM(J$8:J104)," ")))))</f>
        <v xml:space="preserve"> </v>
      </c>
      <c r="K105" s="1">
        <f>IF(C$4=0,0,(SUM(D$8:D105)/C$4))</f>
        <v>0</v>
      </c>
      <c r="L105" s="9" t="str">
        <f t="shared" si="27"/>
        <v xml:space="preserve"> </v>
      </c>
      <c r="M105" s="2" t="str">
        <f>IF(U105=2,K105,IF(W105=2,K105-SUM(M$8:M104),IF(X105=2,K105-SUM(M$8:M104),IF(X104=2,1-SUM(M$8:M104)," "))))</f>
        <v xml:space="preserve"> </v>
      </c>
      <c r="N105" s="1" t="str">
        <f t="shared" si="28"/>
        <v xml:space="preserve"> </v>
      </c>
      <c r="P105" s="3" t="str">
        <f>IF(O105="Plus",$K105,IF(O105="Basis",$K105-SUM(P$8:P104),IF(O105="Breedte",$K105-SUM(P$8:P104),IF(O104="Breedte",1-SUM(P$8:P104)," "))))</f>
        <v xml:space="preserve"> </v>
      </c>
      <c r="Q105" s="57" t="str">
        <f t="shared" si="43"/>
        <v/>
      </c>
      <c r="R105" s="179">
        <f t="shared" si="44"/>
        <v>202</v>
      </c>
      <c r="S105" s="12">
        <f t="shared" si="29"/>
        <v>243</v>
      </c>
      <c r="T105" s="18">
        <f t="shared" si="30"/>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1"/>
        <v>1</v>
      </c>
      <c r="Z105" s="12">
        <f t="shared" si="32"/>
        <v>1</v>
      </c>
      <c r="AA105" s="12">
        <f t="shared" si="33"/>
        <v>1</v>
      </c>
      <c r="AB105" s="12">
        <f t="shared" si="34"/>
        <v>1</v>
      </c>
      <c r="AD105" s="12">
        <f t="shared" si="35"/>
        <v>243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38"/>
        <v>1</v>
      </c>
      <c r="AL105" s="12">
        <f t="shared" si="39"/>
        <v>1</v>
      </c>
      <c r="AM105" s="12">
        <f t="shared" si="40"/>
        <v>1</v>
      </c>
    </row>
    <row r="106" spans="1:39" ht="12" customHeight="1" x14ac:dyDescent="0.25">
      <c r="A106" s="5">
        <f t="shared" si="24"/>
        <v>0</v>
      </c>
      <c r="B106" s="5">
        <f t="shared" si="25"/>
        <v>0</v>
      </c>
      <c r="C106" s="14">
        <f t="shared" si="41"/>
        <v>242</v>
      </c>
      <c r="F106" s="241">
        <f>VLOOKUP(C106,Blad1!$A:$I,9,0)</f>
        <v>201</v>
      </c>
      <c r="G106" s="67" t="str">
        <f t="shared" si="42"/>
        <v/>
      </c>
      <c r="H106" s="4" t="str">
        <f>IF(G106="I",$K106,IF(G106="II",$K106-SUM(H$8:H105),IF(G106="III",$K106-SUM(H$8:H105),IF(G106="IV",$K106-SUM(H$8:H105),IF(G106="V",1-SUM(H$8:H105)," ")))))</f>
        <v xml:space="preserve"> </v>
      </c>
      <c r="I106" s="68" t="str">
        <f t="shared" si="26"/>
        <v/>
      </c>
      <c r="J106" s="43" t="str">
        <f>IF(I106="A",$K106,IF(I106="B",$K106-SUM(J$8:J105),IF(I106="C",$K106-SUM(J$8:J105),IF(I106="D",$K106-SUM(J$8:J105),IF(I106="E",1-SUM(J$8:J105)," ")))))</f>
        <v xml:space="preserve"> </v>
      </c>
      <c r="K106" s="1">
        <f>IF(C$4=0,0,(SUM(D$8:D106)/C$4))</f>
        <v>0</v>
      </c>
      <c r="L106" s="9" t="str">
        <f t="shared" si="27"/>
        <v xml:space="preserve"> </v>
      </c>
      <c r="M106" s="2" t="str">
        <f>IF(U106=2,K106,IF(W106=2,K106-SUM(M$8:M105),IF(X106=2,K106-SUM(M$8:M105),IF(X105=2,1-SUM(M$8:M105)," "))))</f>
        <v xml:space="preserve"> </v>
      </c>
      <c r="N106" s="1" t="str">
        <f t="shared" si="28"/>
        <v xml:space="preserve"> </v>
      </c>
      <c r="P106" s="3" t="str">
        <f>IF(O106="Plus",$K106,IF(O106="Basis",$K106-SUM(P$8:P105),IF(O106="Breedte",$K106-SUM(P$8:P105),IF(O105="Breedte",1-SUM(P$8:P105)," "))))</f>
        <v xml:space="preserve"> </v>
      </c>
      <c r="Q106" s="57" t="str">
        <f t="shared" si="43"/>
        <v/>
      </c>
      <c r="R106" s="179">
        <f t="shared" si="44"/>
        <v>201</v>
      </c>
      <c r="S106" s="12">
        <f t="shared" si="29"/>
        <v>242</v>
      </c>
      <c r="T106" s="18">
        <f t="shared" si="30"/>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1"/>
        <v>1</v>
      </c>
      <c r="Z106" s="12">
        <f t="shared" si="32"/>
        <v>1</v>
      </c>
      <c r="AA106" s="12">
        <f t="shared" si="33"/>
        <v>1</v>
      </c>
      <c r="AB106" s="12">
        <f t="shared" si="34"/>
        <v>1</v>
      </c>
      <c r="AD106" s="12">
        <f t="shared" si="35"/>
        <v>242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38"/>
        <v>1</v>
      </c>
      <c r="AL106" s="12">
        <f t="shared" si="39"/>
        <v>1</v>
      </c>
      <c r="AM106" s="12">
        <f t="shared" si="40"/>
        <v>1</v>
      </c>
    </row>
    <row r="107" spans="1:39" ht="12" customHeight="1" x14ac:dyDescent="0.25">
      <c r="A107" s="5">
        <f t="shared" si="24"/>
        <v>0</v>
      </c>
      <c r="B107" s="5">
        <f t="shared" si="25"/>
        <v>0</v>
      </c>
      <c r="C107" s="14">
        <f t="shared" si="41"/>
        <v>241</v>
      </c>
      <c r="F107" s="241">
        <f>VLOOKUP(C107,Blad1!$A:$I,9,0)</f>
        <v>200</v>
      </c>
      <c r="G107" s="67" t="str">
        <f t="shared" si="42"/>
        <v/>
      </c>
      <c r="H107" s="4" t="str">
        <f>IF(G107="I",$K107,IF(G107="II",$K107-SUM(H$8:H106),IF(G107="III",$K107-SUM(H$8:H106),IF(G107="IV",$K107-SUM(H$8:H106),IF(G107="V",1-SUM(H$8:H106)," ")))))</f>
        <v xml:space="preserve"> </v>
      </c>
      <c r="I107" s="68" t="str">
        <f t="shared" si="26"/>
        <v/>
      </c>
      <c r="J107" s="43" t="str">
        <f>IF(I107="A",$K107,IF(I107="B",$K107-SUM(J$8:J106),IF(I107="C",$K107-SUM(J$8:J106),IF(I107="D",$K107-SUM(J$8:J106),IF(I107="E",1-SUM(J$8:J106)," ")))))</f>
        <v xml:space="preserve"> </v>
      </c>
      <c r="K107" s="1">
        <f>IF(C$4=0,0,(SUM(D$8:D107)/C$4))</f>
        <v>0</v>
      </c>
      <c r="L107" s="9" t="str">
        <f t="shared" si="27"/>
        <v xml:space="preserve"> </v>
      </c>
      <c r="M107" s="2" t="str">
        <f>IF(U107=2,K107,IF(W107=2,K107-SUM(M$8:M106),IF(X107=2,K107-SUM(M$8:M106),IF(X106=2,1-SUM(M$8:M106)," "))))</f>
        <v xml:space="preserve"> </v>
      </c>
      <c r="N107" s="1" t="str">
        <f t="shared" si="28"/>
        <v xml:space="preserve"> </v>
      </c>
      <c r="P107" s="3" t="str">
        <f>IF(O107="Plus",$K107,IF(O107="Basis",$K107-SUM(P$8:P106),IF(O107="Breedte",$K107-SUM(P$8:P106),IF(O106="Breedte",1-SUM(P$8:P106)," "))))</f>
        <v xml:space="preserve"> </v>
      </c>
      <c r="Q107" s="57" t="str">
        <f t="shared" si="43"/>
        <v/>
      </c>
      <c r="R107" s="179">
        <f t="shared" si="44"/>
        <v>200</v>
      </c>
      <c r="S107" s="12">
        <f t="shared" si="29"/>
        <v>241</v>
      </c>
      <c r="T107" s="18">
        <f t="shared" si="30"/>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1"/>
        <v>1</v>
      </c>
      <c r="Z107" s="12">
        <f t="shared" si="32"/>
        <v>1</v>
      </c>
      <c r="AA107" s="12">
        <f t="shared" si="33"/>
        <v>1</v>
      </c>
      <c r="AB107" s="12">
        <f t="shared" si="34"/>
        <v>1</v>
      </c>
      <c r="AD107" s="12">
        <f t="shared" si="35"/>
        <v>241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38"/>
        <v>1</v>
      </c>
      <c r="AL107" s="12">
        <f t="shared" si="39"/>
        <v>1</v>
      </c>
      <c r="AM107" s="12">
        <f t="shared" si="40"/>
        <v>1</v>
      </c>
    </row>
    <row r="108" spans="1:39" ht="12" customHeight="1" x14ac:dyDescent="0.25">
      <c r="A108" s="5">
        <f t="shared" si="24"/>
        <v>0</v>
      </c>
      <c r="B108" s="5">
        <f t="shared" si="25"/>
        <v>0</v>
      </c>
      <c r="C108" s="14">
        <f t="shared" si="41"/>
        <v>240</v>
      </c>
      <c r="F108" s="241">
        <f>VLOOKUP(C108,Blad1!$A:$I,9,0)</f>
        <v>200</v>
      </c>
      <c r="G108" s="67" t="str">
        <f t="shared" si="42"/>
        <v/>
      </c>
      <c r="H108" s="4" t="str">
        <f>IF(G108="I",$K108,IF(G108="II",$K108-SUM(H$8:H107),IF(G108="III",$K108-SUM(H$8:H107),IF(G108="IV",$K108-SUM(H$8:H107),IF(G108="V",1-SUM(H$8:H107)," ")))))</f>
        <v xml:space="preserve"> </v>
      </c>
      <c r="I108" s="68" t="str">
        <f t="shared" si="26"/>
        <v/>
      </c>
      <c r="J108" s="43" t="str">
        <f>IF(I108="A",$K108,IF(I108="B",$K108-SUM(J$8:J107),IF(I108="C",$K108-SUM(J$8:J107),IF(I108="D",$K108-SUM(J$8:J107),IF(I108="E",1-SUM(J$8:J107)," ")))))</f>
        <v xml:space="preserve"> </v>
      </c>
      <c r="K108" s="1">
        <f>IF(C$4=0,0,(SUM(D$8:D108)/C$4))</f>
        <v>0</v>
      </c>
      <c r="L108" s="9" t="str">
        <f t="shared" si="27"/>
        <v xml:space="preserve"> </v>
      </c>
      <c r="M108" s="2" t="str">
        <f>IF(U108=2,K108,IF(W108=2,K108-SUM(M$8:M107),IF(X108=2,K108-SUM(M$8:M107),IF(X107=2,1-SUM(M$8:M107)," "))))</f>
        <v xml:space="preserve"> </v>
      </c>
      <c r="N108" s="1" t="str">
        <f t="shared" si="28"/>
        <v xml:space="preserve"> </v>
      </c>
      <c r="P108" s="3" t="str">
        <f>IF(O108="Plus",$K108,IF(O108="Basis",$K108-SUM(P$8:P107),IF(O108="Breedte",$K108-SUM(P$8:P107),IF(O107="Breedte",1-SUM(P$8:P107)," "))))</f>
        <v xml:space="preserve"> </v>
      </c>
      <c r="Q108" s="57" t="str">
        <f t="shared" si="43"/>
        <v/>
      </c>
      <c r="R108" s="179">
        <f t="shared" si="44"/>
        <v>200</v>
      </c>
      <c r="S108" s="12">
        <f t="shared" si="29"/>
        <v>240</v>
      </c>
      <c r="T108" s="18">
        <f t="shared" si="30"/>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1"/>
        <v>1</v>
      </c>
      <c r="Z108" s="12">
        <f t="shared" si="32"/>
        <v>1</v>
      </c>
      <c r="AA108" s="12">
        <f t="shared" si="33"/>
        <v>1</v>
      </c>
      <c r="AB108" s="12">
        <f t="shared" si="34"/>
        <v>1</v>
      </c>
      <c r="AD108" s="12">
        <f t="shared" si="35"/>
        <v>240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38"/>
        <v>1</v>
      </c>
      <c r="AL108" s="12">
        <f t="shared" si="39"/>
        <v>1</v>
      </c>
      <c r="AM108" s="12">
        <f t="shared" si="40"/>
        <v>1</v>
      </c>
    </row>
    <row r="109" spans="1:39" ht="12" customHeight="1" x14ac:dyDescent="0.25">
      <c r="A109" s="5">
        <f t="shared" si="24"/>
        <v>0</v>
      </c>
      <c r="B109" s="5">
        <f t="shared" si="25"/>
        <v>0</v>
      </c>
      <c r="C109" s="14">
        <f t="shared" si="41"/>
        <v>239</v>
      </c>
      <c r="F109" s="241">
        <f>VLOOKUP(C109,Blad1!$A:$I,9,0)</f>
        <v>199</v>
      </c>
      <c r="G109" s="67" t="str">
        <f t="shared" si="42"/>
        <v/>
      </c>
      <c r="H109" s="4" t="str">
        <f>IF(G109="I",$K109,IF(G109="II",$K109-SUM(H$8:H108),IF(G109="III",$K109-SUM(H$8:H108),IF(G109="IV",$K109-SUM(H$8:H108),IF(G109="V",1-SUM(H$8:H108)," ")))))</f>
        <v xml:space="preserve"> </v>
      </c>
      <c r="I109" s="68" t="str">
        <f t="shared" si="26"/>
        <v/>
      </c>
      <c r="J109" s="43" t="str">
        <f>IF(I109="A",$K109,IF(I109="B",$K109-SUM(J$8:J108),IF(I109="C",$K109-SUM(J$8:J108),IF(I109="D",$K109-SUM(J$8:J108),IF(I109="E",1-SUM(J$8:J108)," ")))))</f>
        <v xml:space="preserve"> </v>
      </c>
      <c r="K109" s="1">
        <f>IF(C$4=0,0,(SUM(D$8:D109)/C$4))</f>
        <v>0</v>
      </c>
      <c r="L109" s="9" t="str">
        <f t="shared" si="27"/>
        <v xml:space="preserve"> </v>
      </c>
      <c r="M109" s="2" t="str">
        <f>IF(U109=2,K109,IF(W109=2,K109-SUM(M$8:M108),IF(X109=2,K109-SUM(M$8:M108),IF(X108=2,1-SUM(M$8:M108)," "))))</f>
        <v xml:space="preserve"> </v>
      </c>
      <c r="N109" s="1" t="str">
        <f t="shared" si="28"/>
        <v xml:space="preserve"> </v>
      </c>
      <c r="P109" s="3" t="str">
        <f>IF(O109="Plus",$K109,IF(O109="Basis",$K109-SUM(P$8:P108),IF(O109="Breedte",$K109-SUM(P$8:P108),IF(O108="Breedte",1-SUM(P$8:P108)," "))))</f>
        <v xml:space="preserve"> </v>
      </c>
      <c r="Q109" s="57" t="str">
        <f t="shared" si="43"/>
        <v/>
      </c>
      <c r="R109" s="179">
        <f t="shared" si="44"/>
        <v>199</v>
      </c>
      <c r="S109" s="12">
        <f t="shared" si="29"/>
        <v>239</v>
      </c>
      <c r="T109" s="18">
        <f t="shared" si="30"/>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1"/>
        <v>1</v>
      </c>
      <c r="Z109" s="12">
        <f t="shared" si="32"/>
        <v>1</v>
      </c>
      <c r="AA109" s="12">
        <f t="shared" si="33"/>
        <v>1</v>
      </c>
      <c r="AB109" s="12">
        <f t="shared" si="34"/>
        <v>1</v>
      </c>
      <c r="AD109" s="12">
        <f t="shared" si="35"/>
        <v>239</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38"/>
        <v>1</v>
      </c>
      <c r="AL109" s="12">
        <f t="shared" si="39"/>
        <v>1</v>
      </c>
      <c r="AM109" s="12">
        <f t="shared" si="40"/>
        <v>1</v>
      </c>
    </row>
    <row r="110" spans="1:39" ht="12" customHeight="1" x14ac:dyDescent="0.25">
      <c r="A110" s="5">
        <f t="shared" si="24"/>
        <v>0</v>
      </c>
      <c r="B110" s="5">
        <f t="shared" si="25"/>
        <v>0</v>
      </c>
      <c r="C110" s="14">
        <f t="shared" si="41"/>
        <v>238</v>
      </c>
      <c r="F110" s="241">
        <f>VLOOKUP(C110,Blad1!$A:$I,9,0)</f>
        <v>199</v>
      </c>
      <c r="G110" s="67" t="str">
        <f t="shared" si="42"/>
        <v/>
      </c>
      <c r="H110" s="4" t="str">
        <f>IF(G110="I",$K110,IF(G110="II",$K110-SUM(H$8:H109),IF(G110="III",$K110-SUM(H$8:H109),IF(G110="IV",$K110-SUM(H$8:H109),IF(G110="V",1-SUM(H$8:H109)," ")))))</f>
        <v xml:space="preserve"> </v>
      </c>
      <c r="I110" s="68" t="str">
        <f t="shared" si="26"/>
        <v/>
      </c>
      <c r="J110" s="43" t="str">
        <f>IF(I110="A",$K110,IF(I110="B",$K110-SUM(J$8:J109),IF(I110="C",$K110-SUM(J$8:J109),IF(I110="D",$K110-SUM(J$8:J109),IF(I110="E",1-SUM(J$8:J109)," ")))))</f>
        <v xml:space="preserve"> </v>
      </c>
      <c r="K110" s="1">
        <f>IF(C$4=0,0,(SUM(D$8:D110)/C$4))</f>
        <v>0</v>
      </c>
      <c r="L110" s="9" t="str">
        <f t="shared" si="27"/>
        <v xml:space="preserve"> </v>
      </c>
      <c r="M110" s="2" t="str">
        <f>IF(U110=2,K110,IF(W110=2,K110-SUM(M$8:M109),IF(X110=2,K110-SUM(M$8:M109),IF(X109=2,1-SUM(M$8:M109)," "))))</f>
        <v xml:space="preserve"> </v>
      </c>
      <c r="N110" s="1" t="str">
        <f t="shared" si="28"/>
        <v xml:space="preserve"> </v>
      </c>
      <c r="P110" s="3" t="str">
        <f>IF(O110="Plus",$K110,IF(O110="Basis",$K110-SUM(P$8:P109),IF(O110="Breedte",$K110-SUM(P$8:P109),IF(O109="Breedte",1-SUM(P$8:P109)," "))))</f>
        <v xml:space="preserve"> </v>
      </c>
      <c r="Q110" s="57" t="str">
        <f t="shared" si="43"/>
        <v/>
      </c>
      <c r="R110" s="179">
        <f t="shared" si="44"/>
        <v>199</v>
      </c>
      <c r="S110" s="12">
        <f t="shared" si="29"/>
        <v>238</v>
      </c>
      <c r="T110" s="18">
        <f t="shared" si="30"/>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1"/>
        <v>1</v>
      </c>
      <c r="Z110" s="12">
        <f t="shared" si="32"/>
        <v>1</v>
      </c>
      <c r="AA110" s="12">
        <f t="shared" si="33"/>
        <v>1</v>
      </c>
      <c r="AB110" s="12">
        <f t="shared" si="34"/>
        <v>1</v>
      </c>
      <c r="AD110" s="12">
        <f t="shared" si="35"/>
        <v>238</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38"/>
        <v>1</v>
      </c>
      <c r="AL110" s="12">
        <f t="shared" si="39"/>
        <v>1</v>
      </c>
      <c r="AM110" s="12">
        <f t="shared" si="40"/>
        <v>1</v>
      </c>
    </row>
    <row r="111" spans="1:39" ht="12" customHeight="1" x14ac:dyDescent="0.25">
      <c r="A111" s="5">
        <f t="shared" si="24"/>
        <v>0</v>
      </c>
      <c r="B111" s="5">
        <f t="shared" si="25"/>
        <v>0</v>
      </c>
      <c r="C111" s="14">
        <f t="shared" si="41"/>
        <v>237</v>
      </c>
      <c r="F111" s="241">
        <f>VLOOKUP(C111,Blad1!$A:$I,9,0)</f>
        <v>198</v>
      </c>
      <c r="G111" s="67" t="str">
        <f t="shared" si="42"/>
        <v/>
      </c>
      <c r="H111" s="4" t="str">
        <f>IF(G111="I",$K111,IF(G111="II",$K111-SUM(H$8:H110),IF(G111="III",$K111-SUM(H$8:H110),IF(G111="IV",$K111-SUM(H$8:H110),IF(G111="V",1-SUM(H$8:H110)," ")))))</f>
        <v xml:space="preserve"> </v>
      </c>
      <c r="I111" s="68" t="str">
        <f t="shared" si="26"/>
        <v/>
      </c>
      <c r="J111" s="43" t="str">
        <f>IF(I111="A",$K111,IF(I111="B",$K111-SUM(J$8:J110),IF(I111="C",$K111-SUM(J$8:J110),IF(I111="D",$K111-SUM(J$8:J110),IF(I111="E",1-SUM(J$8:J110)," ")))))</f>
        <v xml:space="preserve"> </v>
      </c>
      <c r="K111" s="1">
        <f>IF(C$4=0,0,(SUM(D$8:D111)/C$4))</f>
        <v>0</v>
      </c>
      <c r="L111" s="9" t="str">
        <f t="shared" si="27"/>
        <v xml:space="preserve"> </v>
      </c>
      <c r="M111" s="2" t="str">
        <f>IF(U111=2,K111,IF(W111=2,K111-SUM(M$8:M110),IF(X111=2,K111-SUM(M$8:M110),IF(X110=2,1-SUM(M$8:M110)," "))))</f>
        <v xml:space="preserve"> </v>
      </c>
      <c r="N111" s="1" t="str">
        <f t="shared" si="28"/>
        <v xml:space="preserve"> </v>
      </c>
      <c r="P111" s="3" t="str">
        <f>IF(O111="Plus",$K111,IF(O111="Basis",$K111-SUM(P$8:P110),IF(O111="Breedte",$K111-SUM(P$8:P110),IF(O110="Breedte",1-SUM(P$8:P110)," "))))</f>
        <v xml:space="preserve"> </v>
      </c>
      <c r="Q111" s="57" t="str">
        <f t="shared" si="43"/>
        <v/>
      </c>
      <c r="R111" s="179">
        <f t="shared" si="44"/>
        <v>198</v>
      </c>
      <c r="S111" s="12">
        <f t="shared" si="29"/>
        <v>237</v>
      </c>
      <c r="T111" s="18">
        <f t="shared" si="30"/>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1"/>
        <v>1</v>
      </c>
      <c r="Z111" s="12">
        <f t="shared" si="32"/>
        <v>1</v>
      </c>
      <c r="AA111" s="12">
        <f t="shared" si="33"/>
        <v>1</v>
      </c>
      <c r="AB111" s="12">
        <f t="shared" si="34"/>
        <v>1</v>
      </c>
      <c r="AD111" s="12">
        <f t="shared" si="35"/>
        <v>237</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38"/>
        <v>1</v>
      </c>
      <c r="AL111" s="12">
        <f t="shared" si="39"/>
        <v>1</v>
      </c>
      <c r="AM111" s="12">
        <f t="shared" si="40"/>
        <v>1</v>
      </c>
    </row>
    <row r="112" spans="1:39" ht="12" customHeight="1" x14ac:dyDescent="0.25">
      <c r="A112" s="5">
        <f t="shared" si="24"/>
        <v>0</v>
      </c>
      <c r="B112" s="5">
        <f t="shared" si="25"/>
        <v>0</v>
      </c>
      <c r="C112" s="14">
        <f t="shared" si="41"/>
        <v>236</v>
      </c>
      <c r="F112" s="241">
        <f>VLOOKUP(C112,Blad1!$A:$I,9,0)</f>
        <v>197</v>
      </c>
      <c r="G112" s="67" t="str">
        <f t="shared" si="42"/>
        <v/>
      </c>
      <c r="H112" s="4" t="str">
        <f>IF(G112="I",$K112,IF(G112="II",$K112-SUM(H$8:H111),IF(G112="III",$K112-SUM(H$8:H111),IF(G112="IV",$K112-SUM(H$8:H111),IF(G112="V",1-SUM(H$8:H111)," ")))))</f>
        <v xml:space="preserve"> </v>
      </c>
      <c r="I112" s="68" t="str">
        <f t="shared" si="26"/>
        <v/>
      </c>
      <c r="J112" s="43" t="str">
        <f>IF(I112="A",$K112,IF(I112="B",$K112-SUM(J$8:J111),IF(I112="C",$K112-SUM(J$8:J111),IF(I112="D",$K112-SUM(J$8:J111),IF(I112="E",1-SUM(J$8:J111)," ")))))</f>
        <v xml:space="preserve"> </v>
      </c>
      <c r="K112" s="1">
        <f>IF(C$4=0,0,(SUM(D$8:D112)/C$4))</f>
        <v>0</v>
      </c>
      <c r="L112" s="9" t="str">
        <f t="shared" si="27"/>
        <v xml:space="preserve"> </v>
      </c>
      <c r="M112" s="2" t="str">
        <f>IF(U112=2,K112,IF(W112=2,K112-SUM(M$8:M111),IF(X112=2,K112-SUM(M$8:M111),IF(X111=2,1-SUM(M$8:M111)," "))))</f>
        <v xml:space="preserve"> </v>
      </c>
      <c r="N112" s="1" t="str">
        <f t="shared" si="28"/>
        <v xml:space="preserve"> </v>
      </c>
      <c r="P112" s="3" t="str">
        <f>IF(O112="Plus",$K112,IF(O112="Basis",$K112-SUM(P$8:P111),IF(O112="Breedte",$K112-SUM(P$8:P111),IF(O111="Breedte",1-SUM(P$8:P111)," "))))</f>
        <v xml:space="preserve"> </v>
      </c>
      <c r="Q112" s="57" t="str">
        <f t="shared" si="43"/>
        <v/>
      </c>
      <c r="R112" s="179">
        <f t="shared" si="44"/>
        <v>197</v>
      </c>
      <c r="S112" s="12">
        <f t="shared" si="29"/>
        <v>236</v>
      </c>
      <c r="T112" s="18">
        <f t="shared" si="30"/>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1"/>
        <v>1</v>
      </c>
      <c r="Z112" s="12">
        <f t="shared" si="32"/>
        <v>1</v>
      </c>
      <c r="AA112" s="12">
        <f t="shared" si="33"/>
        <v>1</v>
      </c>
      <c r="AB112" s="12">
        <f t="shared" si="34"/>
        <v>1</v>
      </c>
      <c r="AD112" s="12">
        <f t="shared" si="35"/>
        <v>236</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38"/>
        <v>1</v>
      </c>
      <c r="AL112" s="12">
        <f t="shared" si="39"/>
        <v>1</v>
      </c>
      <c r="AM112" s="12">
        <f t="shared" si="40"/>
        <v>1</v>
      </c>
    </row>
    <row r="113" spans="1:39" ht="12" customHeight="1" x14ac:dyDescent="0.25">
      <c r="A113" s="5">
        <f t="shared" si="24"/>
        <v>0</v>
      </c>
      <c r="B113" s="5">
        <f t="shared" si="25"/>
        <v>0</v>
      </c>
      <c r="C113" s="14">
        <f t="shared" si="41"/>
        <v>235</v>
      </c>
      <c r="F113" s="241">
        <f>VLOOKUP(C113,Blad1!$A:$I,9,0)</f>
        <v>197</v>
      </c>
      <c r="G113" s="67" t="str">
        <f t="shared" si="42"/>
        <v/>
      </c>
      <c r="H113" s="4" t="str">
        <f>IF(G113="I",$K113,IF(G113="II",$K113-SUM(H$8:H112),IF(G113="III",$K113-SUM(H$8:H112),IF(G113="IV",$K113-SUM(H$8:H112),IF(G113="V",1-SUM(H$8:H112)," ")))))</f>
        <v xml:space="preserve"> </v>
      </c>
      <c r="I113" s="68" t="str">
        <f t="shared" si="26"/>
        <v/>
      </c>
      <c r="J113" s="43" t="str">
        <f>IF(I113="A",$K113,IF(I113="B",$K113-SUM(J$8:J112),IF(I113="C",$K113-SUM(J$8:J112),IF(I113="D",$K113-SUM(J$8:J112),IF(I113="E",1-SUM(J$8:J112)," ")))))</f>
        <v xml:space="preserve"> </v>
      </c>
      <c r="K113" s="1">
        <f>IF(C$4=0,0,(SUM(D$8:D113)/C$4))</f>
        <v>0</v>
      </c>
      <c r="L113" s="9" t="str">
        <f t="shared" si="27"/>
        <v xml:space="preserve"> </v>
      </c>
      <c r="M113" s="2" t="str">
        <f>IF(U113=2,K113,IF(W113=2,K113-SUM(M$8:M112),IF(X113=2,K113-SUM(M$8:M112),IF(X112=2,1-SUM(M$8:M112)," "))))</f>
        <v xml:space="preserve"> </v>
      </c>
      <c r="N113" s="1" t="str">
        <f t="shared" si="28"/>
        <v xml:space="preserve"> </v>
      </c>
      <c r="P113" s="3" t="str">
        <f>IF(O113="Plus",$K113,IF(O113="Basis",$K113-SUM(P$8:P112),IF(O113="Breedte",$K113-SUM(P$8:P112),IF(O112="Breedte",1-SUM(P$8:P112)," "))))</f>
        <v xml:space="preserve"> </v>
      </c>
      <c r="Q113" s="57" t="str">
        <f t="shared" si="43"/>
        <v/>
      </c>
      <c r="R113" s="179">
        <f t="shared" si="44"/>
        <v>197</v>
      </c>
      <c r="S113" s="12">
        <f t="shared" si="29"/>
        <v>235</v>
      </c>
      <c r="T113" s="18">
        <f t="shared" si="30"/>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1"/>
        <v>1</v>
      </c>
      <c r="Z113" s="12">
        <f t="shared" si="32"/>
        <v>1</v>
      </c>
      <c r="AA113" s="12">
        <f t="shared" si="33"/>
        <v>1</v>
      </c>
      <c r="AB113" s="12">
        <f t="shared" si="34"/>
        <v>1</v>
      </c>
      <c r="AD113" s="12">
        <f t="shared" si="35"/>
        <v>235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38"/>
        <v>1</v>
      </c>
      <c r="AL113" s="12">
        <f t="shared" si="39"/>
        <v>1</v>
      </c>
      <c r="AM113" s="12">
        <f t="shared" si="40"/>
        <v>1</v>
      </c>
    </row>
    <row r="114" spans="1:39" ht="12" customHeight="1" x14ac:dyDescent="0.25">
      <c r="A114" s="5">
        <f t="shared" si="24"/>
        <v>0</v>
      </c>
      <c r="B114" s="5">
        <f t="shared" si="25"/>
        <v>0</v>
      </c>
      <c r="C114" s="14">
        <f t="shared" si="41"/>
        <v>234</v>
      </c>
      <c r="F114" s="241">
        <f>VLOOKUP(C114,Blad1!$A:$I,9,0)</f>
        <v>196</v>
      </c>
      <c r="G114" s="67" t="str">
        <f t="shared" si="42"/>
        <v/>
      </c>
      <c r="H114" s="4" t="str">
        <f>IF(G114="I",$K114,IF(G114="II",$K114-SUM(H$8:H113),IF(G114="III",$K114-SUM(H$8:H113),IF(G114="IV",$K114-SUM(H$8:H113),IF(G114="V",1-SUM(H$8:H113)," ")))))</f>
        <v xml:space="preserve"> </v>
      </c>
      <c r="I114" s="68" t="str">
        <f t="shared" si="26"/>
        <v/>
      </c>
      <c r="J114" s="43" t="str">
        <f>IF(I114="A",$K114,IF(I114="B",$K114-SUM(J$8:J113),IF(I114="C",$K114-SUM(J$8:J113),IF(I114="D",$K114-SUM(J$8:J113),IF(I114="E",1-SUM(J$8:J113)," ")))))</f>
        <v xml:space="preserve"> </v>
      </c>
      <c r="K114" s="1">
        <f>IF(C$4=0,0,(SUM(D$8:D114)/C$4))</f>
        <v>0</v>
      </c>
      <c r="L114" s="9" t="str">
        <f t="shared" si="27"/>
        <v xml:space="preserve"> </v>
      </c>
      <c r="M114" s="2" t="str">
        <f>IF(U114=2,K114,IF(W114=2,K114-SUM(M$8:M113),IF(X114=2,K114-SUM(M$8:M113),IF(X113=2,1-SUM(M$8:M113)," "))))</f>
        <v xml:space="preserve"> </v>
      </c>
      <c r="N114" s="1" t="str">
        <f t="shared" si="28"/>
        <v xml:space="preserve"> </v>
      </c>
      <c r="P114" s="3" t="str">
        <f>IF(O114="Plus",$K114,IF(O114="Basis",$K114-SUM(P$8:P113),IF(O114="Breedte",$K114-SUM(P$8:P113),IF(O113="Breedte",1-SUM(P$8:P113)," "))))</f>
        <v xml:space="preserve"> </v>
      </c>
      <c r="Q114" s="57" t="str">
        <f t="shared" si="43"/>
        <v/>
      </c>
      <c r="R114" s="179">
        <f t="shared" si="44"/>
        <v>196</v>
      </c>
      <c r="S114" s="12">
        <f t="shared" si="29"/>
        <v>234</v>
      </c>
      <c r="T114" s="18">
        <f t="shared" si="30"/>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1"/>
        <v>1</v>
      </c>
      <c r="Z114" s="12">
        <f t="shared" si="32"/>
        <v>1</v>
      </c>
      <c r="AA114" s="12">
        <f t="shared" si="33"/>
        <v>1</v>
      </c>
      <c r="AB114" s="12">
        <f t="shared" si="34"/>
        <v>1</v>
      </c>
      <c r="AD114" s="12">
        <f t="shared" si="35"/>
        <v>234</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38"/>
        <v>1</v>
      </c>
      <c r="AL114" s="12">
        <f t="shared" si="39"/>
        <v>1</v>
      </c>
      <c r="AM114" s="12">
        <f t="shared" si="40"/>
        <v>1</v>
      </c>
    </row>
    <row r="115" spans="1:39" ht="12" customHeight="1" x14ac:dyDescent="0.25">
      <c r="A115" s="5">
        <f t="shared" si="24"/>
        <v>0</v>
      </c>
      <c r="B115" s="5">
        <f t="shared" si="25"/>
        <v>20</v>
      </c>
      <c r="C115" s="14">
        <f t="shared" si="41"/>
        <v>233</v>
      </c>
      <c r="F115" s="241">
        <f>VLOOKUP(C115,Blad1!$A:$I,9,0)</f>
        <v>196</v>
      </c>
      <c r="G115" s="67" t="str">
        <f t="shared" si="42"/>
        <v>III</v>
      </c>
      <c r="H115" s="4">
        <f>IF(G115="I",$K115,IF(G115="II",$K115-SUM(H$8:H114),IF(G115="III",$K115-SUM(H$8:H114),IF(G115="IV",$K115-SUM(H$8:H114),IF(G115="V",1-SUM(H$8:H114)," ")))))</f>
        <v>0</v>
      </c>
      <c r="I115" s="68" t="str">
        <f t="shared" si="26"/>
        <v/>
      </c>
      <c r="J115" s="43" t="str">
        <f>IF(I115="A",$K115,IF(I115="B",$K115-SUM(J$8:J114),IF(I115="C",$K115-SUM(J$8:J114),IF(I115="D",$K115-SUM(J$8:J114),IF(I115="E",1-SUM(J$8:J114)," ")))))</f>
        <v xml:space="preserve"> </v>
      </c>
      <c r="K115" s="1">
        <f>IF(C$4=0,0,(SUM(D$8:D115)/C$4))</f>
        <v>0</v>
      </c>
      <c r="L115" s="9" t="str">
        <f t="shared" si="27"/>
        <v xml:space="preserve"> </v>
      </c>
      <c r="M115" s="2" t="str">
        <f>IF(U115=2,K115,IF(W115=2,K115-SUM(M$8:M114),IF(X115=2,K115-SUM(M$8:M114),IF(X114=2,1-SUM(M$8:M114)," "))))</f>
        <v xml:space="preserve"> </v>
      </c>
      <c r="N115" s="1" t="str">
        <f t="shared" si="28"/>
        <v xml:space="preserve"> </v>
      </c>
      <c r="P115" s="3" t="str">
        <f>IF(O115="Plus",$K115,IF(O115="Basis",$K115-SUM(P$8:P114),IF(O115="Breedte",$K115-SUM(P$8:P114),IF(O114="Breedte",1-SUM(P$8:P114)," "))))</f>
        <v xml:space="preserve"> </v>
      </c>
      <c r="Q115" s="57" t="str">
        <f t="shared" si="43"/>
        <v/>
      </c>
      <c r="R115" s="179">
        <f t="shared" si="44"/>
        <v>196</v>
      </c>
      <c r="S115" s="12">
        <f t="shared" si="29"/>
        <v>233</v>
      </c>
      <c r="T115" s="18">
        <f t="shared" si="30"/>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1"/>
        <v>1</v>
      </c>
      <c r="Z115" s="12">
        <f t="shared" si="32"/>
        <v>1</v>
      </c>
      <c r="AA115" s="12">
        <f t="shared" si="33"/>
        <v>1</v>
      </c>
      <c r="AB115" s="12">
        <f t="shared" si="34"/>
        <v>1</v>
      </c>
      <c r="AD115" s="12">
        <f t="shared" si="35"/>
        <v>233</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38"/>
        <v>1</v>
      </c>
      <c r="AL115" s="12">
        <f t="shared" si="39"/>
        <v>1</v>
      </c>
      <c r="AM115" s="12">
        <f t="shared" si="40"/>
        <v>1</v>
      </c>
    </row>
    <row r="116" spans="1:39" ht="12" customHeight="1" x14ac:dyDescent="0.25">
      <c r="A116" s="5">
        <f t="shared" si="24"/>
        <v>0</v>
      </c>
      <c r="B116" s="5">
        <f t="shared" si="25"/>
        <v>0</v>
      </c>
      <c r="C116" s="14">
        <f t="shared" si="41"/>
        <v>232</v>
      </c>
      <c r="F116" s="241">
        <f>VLOOKUP(C116,Blad1!$A:$I,9,0)</f>
        <v>195</v>
      </c>
      <c r="G116" s="67" t="str">
        <f t="shared" si="42"/>
        <v/>
      </c>
      <c r="H116" s="4" t="str">
        <f>IF(G116="I",$K116,IF(G116="II",$K116-SUM(H$8:H115),IF(G116="III",$K116-SUM(H$8:H115),IF(G116="IV",$K116-SUM(H$8:H115),IF(G116="V",1-SUM(H$8:H115)," ")))))</f>
        <v xml:space="preserve"> </v>
      </c>
      <c r="I116" s="68" t="str">
        <f t="shared" si="26"/>
        <v/>
      </c>
      <c r="J116" s="43" t="str">
        <f>IF(I116="A",$K116,IF(I116="B",$K116-SUM(J$8:J115),IF(I116="C",$K116-SUM(J$8:J115),IF(I116="D",$K116-SUM(J$8:J115),IF(I116="E",1-SUM(J$8:J115)," ")))))</f>
        <v xml:space="preserve"> </v>
      </c>
      <c r="K116" s="1">
        <f>IF(C$4=0,0,(SUM(D$8:D116)/C$4))</f>
        <v>0</v>
      </c>
      <c r="L116" s="9" t="str">
        <f t="shared" si="27"/>
        <v xml:space="preserve"> </v>
      </c>
      <c r="M116" s="2" t="str">
        <f>IF(U116=2,K116,IF(W116=2,K116-SUM(M$8:M115),IF(X116=2,K116-SUM(M$8:M115),IF(X115=2,1-SUM(M$8:M115)," "))))</f>
        <v xml:space="preserve"> </v>
      </c>
      <c r="N116" s="1" t="str">
        <f t="shared" si="28"/>
        <v xml:space="preserve"> </v>
      </c>
      <c r="P116" s="3" t="str">
        <f>IF(O116="Plus",$K116,IF(O116="Basis",$K116-SUM(P$8:P115),IF(O116="Breedte",$K116-SUM(P$8:P115),IF(O115="Breedte",1-SUM(P$8:P115)," "))))</f>
        <v xml:space="preserve"> </v>
      </c>
      <c r="Q116" s="57" t="str">
        <f t="shared" si="43"/>
        <v/>
      </c>
      <c r="R116" s="179">
        <f t="shared" si="44"/>
        <v>195</v>
      </c>
      <c r="S116" s="12">
        <f t="shared" si="29"/>
        <v>232</v>
      </c>
      <c r="T116" s="18">
        <f t="shared" si="30"/>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1"/>
        <v>1</v>
      </c>
      <c r="Z116" s="12">
        <f t="shared" si="32"/>
        <v>1</v>
      </c>
      <c r="AA116" s="12">
        <f t="shared" si="33"/>
        <v>1</v>
      </c>
      <c r="AB116" s="12">
        <f t="shared" si="34"/>
        <v>1</v>
      </c>
      <c r="AD116" s="12">
        <f t="shared" si="35"/>
        <v>232</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38"/>
        <v>1</v>
      </c>
      <c r="AL116" s="12">
        <f t="shared" si="39"/>
        <v>1</v>
      </c>
      <c r="AM116" s="12">
        <f t="shared" si="40"/>
        <v>1</v>
      </c>
    </row>
    <row r="117" spans="1:39" ht="12" customHeight="1" x14ac:dyDescent="0.25">
      <c r="A117" s="5">
        <f t="shared" si="24"/>
        <v>0</v>
      </c>
      <c r="B117" s="5">
        <f t="shared" si="25"/>
        <v>0</v>
      </c>
      <c r="C117" s="14">
        <f t="shared" si="41"/>
        <v>231</v>
      </c>
      <c r="F117" s="241">
        <f>VLOOKUP(C117,Blad1!$A:$I,9,0)</f>
        <v>194</v>
      </c>
      <c r="G117" s="67" t="str">
        <f t="shared" si="42"/>
        <v/>
      </c>
      <c r="H117" s="4" t="str">
        <f>IF(G117="I",$K117,IF(G117="II",$K117-SUM(H$8:H116),IF(G117="III",$K117-SUM(H$8:H116),IF(G117="IV",$K117-SUM(H$8:H116),IF(G117="V",1-SUM(H$8:H116)," ")))))</f>
        <v xml:space="preserve"> </v>
      </c>
      <c r="I117" s="68" t="str">
        <f t="shared" si="26"/>
        <v/>
      </c>
      <c r="J117" s="43" t="str">
        <f>IF(I117="A",$K117,IF(I117="B",$K117-SUM(J$8:J116),IF(I117="C",$K117-SUM(J$8:J116),IF(I117="D",$K117-SUM(J$8:J116),IF(I117="E",1-SUM(J$8:J116)," ")))))</f>
        <v xml:space="preserve"> </v>
      </c>
      <c r="K117" s="1">
        <f>IF(C$4=0,0,(SUM(D$8:D117)/C$4))</f>
        <v>0</v>
      </c>
      <c r="L117" s="9" t="str">
        <f t="shared" si="27"/>
        <v xml:space="preserve"> </v>
      </c>
      <c r="M117" s="2" t="str">
        <f>IF(U117=2,K117,IF(W117=2,K117-SUM(M$8:M116),IF(X117=2,K117-SUM(M$8:M116),IF(X116=2,1-SUM(M$8:M116)," "))))</f>
        <v xml:space="preserve"> </v>
      </c>
      <c r="N117" s="1" t="str">
        <f t="shared" si="28"/>
        <v xml:space="preserve"> </v>
      </c>
      <c r="P117" s="3" t="str">
        <f>IF(O117="Plus",$K117,IF(O117="Basis",$K117-SUM(P$8:P116),IF(O117="Breedte",$K117-SUM(P$8:P116),IF(O116="Breedte",1-SUM(P$8:P116)," "))))</f>
        <v xml:space="preserve"> </v>
      </c>
      <c r="Q117" s="57" t="str">
        <f t="shared" si="43"/>
        <v/>
      </c>
      <c r="R117" s="179">
        <f t="shared" si="44"/>
        <v>194</v>
      </c>
      <c r="S117" s="12">
        <f t="shared" si="29"/>
        <v>231</v>
      </c>
      <c r="T117" s="18">
        <f t="shared" si="30"/>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1"/>
        <v>1</v>
      </c>
      <c r="Z117" s="12">
        <f t="shared" si="32"/>
        <v>1</v>
      </c>
      <c r="AA117" s="12">
        <f t="shared" si="33"/>
        <v>1</v>
      </c>
      <c r="AB117" s="12">
        <f t="shared" si="34"/>
        <v>1</v>
      </c>
      <c r="AD117" s="12">
        <f t="shared" si="35"/>
        <v>231</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38"/>
        <v>1</v>
      </c>
      <c r="AL117" s="12">
        <f t="shared" si="39"/>
        <v>1</v>
      </c>
      <c r="AM117" s="12">
        <f t="shared" si="40"/>
        <v>1</v>
      </c>
    </row>
    <row r="118" spans="1:39" ht="12" customHeight="1" x14ac:dyDescent="0.25">
      <c r="A118" s="5">
        <f t="shared" si="24"/>
        <v>0</v>
      </c>
      <c r="B118" s="5">
        <f t="shared" si="25"/>
        <v>0</v>
      </c>
      <c r="C118" s="14">
        <f t="shared" si="41"/>
        <v>230</v>
      </c>
      <c r="F118" s="241">
        <f>VLOOKUP(C118,Blad1!$A:$I,9,0)</f>
        <v>194</v>
      </c>
      <c r="G118" s="67" t="str">
        <f t="shared" si="42"/>
        <v/>
      </c>
      <c r="H118" s="4" t="str">
        <f>IF(G118="I",$K118,IF(G118="II",$K118-SUM(H$8:H117),IF(G118="III",$K118-SUM(H$8:H117),IF(G118="IV",$K118-SUM(H$8:H117),IF(G118="V",1-SUM(H$8:H117)," ")))))</f>
        <v xml:space="preserve"> </v>
      </c>
      <c r="I118" s="68" t="str">
        <f t="shared" si="26"/>
        <v/>
      </c>
      <c r="J118" s="43" t="str">
        <f>IF(I118="A",$K118,IF(I118="B",$K118-SUM(J$8:J117),IF(I118="C",$K118-SUM(J$8:J117),IF(I118="D",$K118-SUM(J$8:J117),IF(I118="E",1-SUM(J$8:J117)," ")))))</f>
        <v xml:space="preserve"> </v>
      </c>
      <c r="K118" s="1">
        <f>IF(C$4=0,0,(SUM(D$8:D118)/C$4))</f>
        <v>0</v>
      </c>
      <c r="L118" s="9" t="str">
        <f t="shared" si="27"/>
        <v xml:space="preserve"> </v>
      </c>
      <c r="M118" s="2" t="str">
        <f>IF(U118=2,K118,IF(W118=2,K118-SUM(M$8:M117),IF(X118=2,K118-SUM(M$8:M117),IF(X117=2,1-SUM(M$8:M117)," "))))</f>
        <v xml:space="preserve"> </v>
      </c>
      <c r="N118" s="1" t="str">
        <f t="shared" si="28"/>
        <v xml:space="preserve"> </v>
      </c>
      <c r="P118" s="3" t="str">
        <f>IF(O118="Plus",$K118,IF(O118="Basis",$K118-SUM(P$8:P117),IF(O118="Breedte",$K118-SUM(P$8:P117),IF(O117="Breedte",1-SUM(P$8:P117)," "))))</f>
        <v xml:space="preserve"> </v>
      </c>
      <c r="Q118" s="57" t="str">
        <f t="shared" si="43"/>
        <v/>
      </c>
      <c r="R118" s="179">
        <f t="shared" si="44"/>
        <v>194</v>
      </c>
      <c r="S118" s="12">
        <f t="shared" si="29"/>
        <v>230</v>
      </c>
      <c r="T118" s="18">
        <f t="shared" si="30"/>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1"/>
        <v>1</v>
      </c>
      <c r="Z118" s="12">
        <f t="shared" si="32"/>
        <v>1</v>
      </c>
      <c r="AA118" s="12">
        <f t="shared" si="33"/>
        <v>1</v>
      </c>
      <c r="AB118" s="12">
        <f t="shared" si="34"/>
        <v>1</v>
      </c>
      <c r="AD118" s="12">
        <f t="shared" si="35"/>
        <v>230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38"/>
        <v>1</v>
      </c>
      <c r="AL118" s="12">
        <f t="shared" si="39"/>
        <v>1</v>
      </c>
      <c r="AM118" s="12">
        <f t="shared" si="40"/>
        <v>1</v>
      </c>
    </row>
    <row r="119" spans="1:39" ht="12" customHeight="1" x14ac:dyDescent="0.25">
      <c r="A119" s="5">
        <f t="shared" si="24"/>
        <v>0</v>
      </c>
      <c r="B119" s="5">
        <f t="shared" si="25"/>
        <v>0</v>
      </c>
      <c r="C119" s="14">
        <f t="shared" si="41"/>
        <v>229</v>
      </c>
      <c r="F119" s="241">
        <f>VLOOKUP(C119,Blad1!$A:$I,9,0)</f>
        <v>193</v>
      </c>
      <c r="G119" s="67" t="str">
        <f t="shared" si="42"/>
        <v/>
      </c>
      <c r="H119" s="4" t="str">
        <f>IF(G119="I",$K119,IF(G119="II",$K119-SUM(H$8:H118),IF(G119="III",$K119-SUM(H$8:H118),IF(G119="IV",$K119-SUM(H$8:H118),IF(G119="V",1-SUM(H$8:H118)," ")))))</f>
        <v xml:space="preserve"> </v>
      </c>
      <c r="I119" s="68" t="str">
        <f t="shared" si="26"/>
        <v/>
      </c>
      <c r="J119" s="43" t="str">
        <f>IF(I119="A",$K119,IF(I119="B",$K119-SUM(J$8:J118),IF(I119="C",$K119-SUM(J$8:J118),IF(I119="D",$K119-SUM(J$8:J118),IF(I119="E",1-SUM(J$8:J118)," ")))))</f>
        <v xml:space="preserve"> </v>
      </c>
      <c r="K119" s="1">
        <f>IF(C$4=0,0,(SUM(D$8:D119)/C$4))</f>
        <v>0</v>
      </c>
      <c r="L119" s="9" t="str">
        <f t="shared" si="27"/>
        <v xml:space="preserve"> </v>
      </c>
      <c r="M119" s="2" t="str">
        <f>IF(U119=2,K119,IF(W119=2,K119-SUM(M$8:M118),IF(X119=2,K119-SUM(M$8:M118),IF(X118=2,1-SUM(M$8:M118)," "))))</f>
        <v xml:space="preserve"> </v>
      </c>
      <c r="N119" s="1" t="str">
        <f t="shared" si="28"/>
        <v xml:space="preserve"> </v>
      </c>
      <c r="P119" s="3" t="str">
        <f>IF(O119="Plus",$K119,IF(O119="Basis",$K119-SUM(P$8:P118),IF(O119="Breedte",$K119-SUM(P$8:P118),IF(O118="Breedte",1-SUM(P$8:P118)," "))))</f>
        <v xml:space="preserve"> </v>
      </c>
      <c r="Q119" s="57" t="str">
        <f t="shared" si="43"/>
        <v/>
      </c>
      <c r="R119" s="179">
        <f t="shared" si="44"/>
        <v>193</v>
      </c>
      <c r="S119" s="12">
        <f t="shared" si="29"/>
        <v>229</v>
      </c>
      <c r="T119" s="18">
        <f t="shared" si="30"/>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1"/>
        <v>1</v>
      </c>
      <c r="Z119" s="12">
        <f t="shared" si="32"/>
        <v>1</v>
      </c>
      <c r="AA119" s="12">
        <f t="shared" si="33"/>
        <v>1</v>
      </c>
      <c r="AB119" s="12">
        <f t="shared" si="34"/>
        <v>1</v>
      </c>
      <c r="AD119" s="12">
        <f t="shared" si="35"/>
        <v>229</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38"/>
        <v>1</v>
      </c>
      <c r="AL119" s="12">
        <f t="shared" si="39"/>
        <v>1</v>
      </c>
      <c r="AM119" s="12">
        <f t="shared" si="40"/>
        <v>1</v>
      </c>
    </row>
    <row r="120" spans="1:39" ht="12" customHeight="1" x14ac:dyDescent="0.25">
      <c r="A120" s="5">
        <f t="shared" si="24"/>
        <v>0</v>
      </c>
      <c r="B120" s="5">
        <f t="shared" si="25"/>
        <v>0</v>
      </c>
      <c r="C120" s="14">
        <f t="shared" si="41"/>
        <v>228</v>
      </c>
      <c r="F120" s="241">
        <f>VLOOKUP(C120,Blad1!$A:$I,9,0)</f>
        <v>193</v>
      </c>
      <c r="G120" s="67" t="str">
        <f t="shared" si="42"/>
        <v/>
      </c>
      <c r="H120" s="4" t="str">
        <f>IF(G120="I",$K120,IF(G120="II",$K120-SUM(H$8:H119),IF(G120="III",$K120-SUM(H$8:H119),IF(G120="IV",$K120-SUM(H$8:H119),IF(G120="V",1-SUM(H$8:H119)," ")))))</f>
        <v xml:space="preserve"> </v>
      </c>
      <c r="I120" s="68" t="str">
        <f t="shared" si="26"/>
        <v/>
      </c>
      <c r="J120" s="43" t="str">
        <f>IF(I120="A",$K120,IF(I120="B",$K120-SUM(J$8:J119),IF(I120="C",$K120-SUM(J$8:J119),IF(I120="D",$K120-SUM(J$8:J119),IF(I120="E",1-SUM(J$8:J119)," ")))))</f>
        <v xml:space="preserve"> </v>
      </c>
      <c r="K120" s="1">
        <f>IF(C$4=0,0,(SUM(D$8:D120)/C$4))</f>
        <v>0</v>
      </c>
      <c r="L120" s="9" t="str">
        <f t="shared" si="27"/>
        <v xml:space="preserve"> </v>
      </c>
      <c r="M120" s="2" t="str">
        <f>IF(U120=2,K120,IF(W120=2,K120-SUM(M$8:M119),IF(X120=2,K120-SUM(M$8:M119),IF(X119=2,1-SUM(M$8:M119)," "))))</f>
        <v xml:space="preserve"> </v>
      </c>
      <c r="N120" s="1" t="str">
        <f t="shared" si="28"/>
        <v xml:space="preserve"> </v>
      </c>
      <c r="P120" s="3" t="str">
        <f>IF(O120="Plus",$K120,IF(O120="Basis",$K120-SUM(P$8:P119),IF(O120="Breedte",$K120-SUM(P$8:P119),IF(O119="Breedte",1-SUM(P$8:P119)," "))))</f>
        <v xml:space="preserve"> </v>
      </c>
      <c r="Q120" s="57" t="str">
        <f t="shared" si="43"/>
        <v/>
      </c>
      <c r="R120" s="179">
        <f t="shared" si="44"/>
        <v>193</v>
      </c>
      <c r="S120" s="12">
        <f t="shared" si="29"/>
        <v>228</v>
      </c>
      <c r="T120" s="18">
        <f t="shared" si="30"/>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1"/>
        <v>1</v>
      </c>
      <c r="Z120" s="12">
        <f t="shared" si="32"/>
        <v>1</v>
      </c>
      <c r="AA120" s="12">
        <f t="shared" si="33"/>
        <v>1</v>
      </c>
      <c r="AB120" s="12">
        <f t="shared" si="34"/>
        <v>1</v>
      </c>
      <c r="AD120" s="12">
        <f t="shared" si="35"/>
        <v>228</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38"/>
        <v>1</v>
      </c>
      <c r="AL120" s="12">
        <f t="shared" si="39"/>
        <v>1</v>
      </c>
      <c r="AM120" s="12">
        <f t="shared" si="40"/>
        <v>1</v>
      </c>
    </row>
    <row r="121" spans="1:39" ht="12" customHeight="1" x14ac:dyDescent="0.25">
      <c r="A121" s="5">
        <f t="shared" si="24"/>
        <v>0</v>
      </c>
      <c r="B121" s="5">
        <f t="shared" si="25"/>
        <v>0</v>
      </c>
      <c r="C121" s="14">
        <f t="shared" si="41"/>
        <v>227</v>
      </c>
      <c r="F121" s="241">
        <f>VLOOKUP(C121,Blad1!$A:$I,9,0)</f>
        <v>192</v>
      </c>
      <c r="G121" s="67" t="str">
        <f t="shared" si="42"/>
        <v/>
      </c>
      <c r="H121" s="4" t="str">
        <f>IF(G121="I",$K121,IF(G121="II",$K121-SUM(H$8:H120),IF(G121="III",$K121-SUM(H$8:H120),IF(G121="IV",$K121-SUM(H$8:H120),IF(G121="V",1-SUM(H$8:H120)," ")))))</f>
        <v xml:space="preserve"> </v>
      </c>
      <c r="I121" s="68" t="str">
        <f t="shared" si="26"/>
        <v/>
      </c>
      <c r="J121" s="43" t="str">
        <f>IF(I121="A",$K121,IF(I121="B",$K121-SUM(J$8:J120),IF(I121="C",$K121-SUM(J$8:J120),IF(I121="D",$K121-SUM(J$8:J120),IF(I121="E",1-SUM(J$8:J120)," ")))))</f>
        <v xml:space="preserve"> </v>
      </c>
      <c r="K121" s="1">
        <f>IF(C$4=0,0,(SUM(D$8:D121)/C$4))</f>
        <v>0</v>
      </c>
      <c r="L121" s="9" t="str">
        <f t="shared" si="27"/>
        <v xml:space="preserve"> </v>
      </c>
      <c r="M121" s="2" t="str">
        <f>IF(U121=2,K121,IF(W121=2,K121-SUM(M$8:M120),IF(X121=2,K121-SUM(M$8:M120),IF(X120=2,1-SUM(M$8:M120)," "))))</f>
        <v xml:space="preserve"> </v>
      </c>
      <c r="N121" s="1" t="str">
        <f t="shared" si="28"/>
        <v xml:space="preserve"> </v>
      </c>
      <c r="P121" s="3" t="str">
        <f>IF(O121="Plus",$K121,IF(O121="Basis",$K121-SUM(P$8:P120),IF(O121="Breedte",$K121-SUM(P$8:P120),IF(O120="Breedte",1-SUM(P$8:P120)," "))))</f>
        <v xml:space="preserve"> </v>
      </c>
      <c r="Q121" s="57" t="str">
        <f t="shared" si="43"/>
        <v/>
      </c>
      <c r="R121" s="179">
        <f t="shared" si="44"/>
        <v>192</v>
      </c>
      <c r="S121" s="12">
        <f t="shared" si="29"/>
        <v>227</v>
      </c>
      <c r="T121" s="18">
        <f t="shared" si="30"/>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1"/>
        <v>1</v>
      </c>
      <c r="Z121" s="12">
        <f t="shared" si="32"/>
        <v>1</v>
      </c>
      <c r="AA121" s="12">
        <f t="shared" si="33"/>
        <v>1</v>
      </c>
      <c r="AB121" s="12">
        <f t="shared" si="34"/>
        <v>1</v>
      </c>
      <c r="AD121" s="12">
        <f t="shared" si="35"/>
        <v>227</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38"/>
        <v>1</v>
      </c>
      <c r="AL121" s="12">
        <f t="shared" si="39"/>
        <v>1</v>
      </c>
      <c r="AM121" s="12">
        <f t="shared" si="40"/>
        <v>1</v>
      </c>
    </row>
    <row r="122" spans="1:39" ht="12" customHeight="1" x14ac:dyDescent="0.25">
      <c r="A122" s="5">
        <f t="shared" si="24"/>
        <v>0</v>
      </c>
      <c r="B122" s="5">
        <f t="shared" si="25"/>
        <v>0</v>
      </c>
      <c r="C122" s="14">
        <f t="shared" si="41"/>
        <v>226</v>
      </c>
      <c r="F122" s="241">
        <f>VLOOKUP(C122,Blad1!$A:$I,9,0)</f>
        <v>191</v>
      </c>
      <c r="G122" s="67" t="str">
        <f t="shared" si="42"/>
        <v/>
      </c>
      <c r="H122" s="4" t="str">
        <f>IF(G122="I",$K122,IF(G122="II",$K122-SUM(H$8:H121),IF(G122="III",$K122-SUM(H$8:H121),IF(G122="IV",$K122-SUM(H$8:H121),IF(G122="V",1-SUM(H$8:H121)," ")))))</f>
        <v xml:space="preserve"> </v>
      </c>
      <c r="I122" s="68" t="str">
        <f t="shared" si="26"/>
        <v/>
      </c>
      <c r="J122" s="43" t="str">
        <f>IF(I122="A",$K122,IF(I122="B",$K122-SUM(J$8:J121),IF(I122="C",$K122-SUM(J$8:J121),IF(I122="D",$K122-SUM(J$8:J121),IF(I122="E",1-SUM(J$8:J121)," ")))))</f>
        <v xml:space="preserve"> </v>
      </c>
      <c r="K122" s="1">
        <f>IF(C$4=0,0,(SUM(D$8:D122)/C$4))</f>
        <v>0</v>
      </c>
      <c r="L122" s="9" t="str">
        <f t="shared" si="27"/>
        <v xml:space="preserve"> </v>
      </c>
      <c r="M122" s="2" t="str">
        <f>IF(U122=2,K122,IF(W122=2,K122-SUM(M$8:M121),IF(X122=2,K122-SUM(M$8:M121),IF(X121=2,1-SUM(M$8:M121)," "))))</f>
        <v xml:space="preserve"> </v>
      </c>
      <c r="N122" s="1" t="str">
        <f t="shared" si="28"/>
        <v xml:space="preserve"> </v>
      </c>
      <c r="P122" s="3" t="str">
        <f>IF(O122="Plus",$K122,IF(O122="Basis",$K122-SUM(P$8:P121),IF(O122="Breedte",$K122-SUM(P$8:P121),IF(O121="Breedte",1-SUM(P$8:P121)," "))))</f>
        <v xml:space="preserve"> </v>
      </c>
      <c r="Q122" s="57" t="str">
        <f t="shared" si="43"/>
        <v/>
      </c>
      <c r="R122" s="179">
        <f t="shared" si="44"/>
        <v>191</v>
      </c>
      <c r="S122" s="12">
        <f t="shared" si="29"/>
        <v>226</v>
      </c>
      <c r="T122" s="18">
        <f t="shared" si="30"/>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1"/>
        <v>1</v>
      </c>
      <c r="Z122" s="12">
        <f t="shared" si="32"/>
        <v>1</v>
      </c>
      <c r="AA122" s="12">
        <f t="shared" si="33"/>
        <v>1</v>
      </c>
      <c r="AB122" s="12">
        <f t="shared" si="34"/>
        <v>1</v>
      </c>
      <c r="AD122" s="12">
        <f t="shared" si="35"/>
        <v>226</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38"/>
        <v>1</v>
      </c>
      <c r="AL122" s="12">
        <f t="shared" si="39"/>
        <v>1</v>
      </c>
      <c r="AM122" s="12">
        <f t="shared" si="40"/>
        <v>1</v>
      </c>
    </row>
    <row r="123" spans="1:39" ht="12" customHeight="1" x14ac:dyDescent="0.25">
      <c r="A123" s="5">
        <f t="shared" si="24"/>
        <v>0</v>
      </c>
      <c r="B123" s="5">
        <f t="shared" si="25"/>
        <v>0</v>
      </c>
      <c r="C123" s="14">
        <f t="shared" si="41"/>
        <v>225</v>
      </c>
      <c r="F123" s="241">
        <f>VLOOKUP(C123,Blad1!$A:$I,9,0)</f>
        <v>191</v>
      </c>
      <c r="G123" s="67" t="str">
        <f t="shared" si="42"/>
        <v/>
      </c>
      <c r="H123" s="4" t="str">
        <f>IF(G123="I",$K123,IF(G123="II",$K123-SUM(H$8:H122),IF(G123="III",$K123-SUM(H$8:H122),IF(G123="IV",$K123-SUM(H$8:H122),IF(G123="V",1-SUM(H$8:H122)," ")))))</f>
        <v xml:space="preserve"> </v>
      </c>
      <c r="I123" s="68" t="str">
        <f t="shared" si="26"/>
        <v/>
      </c>
      <c r="J123" s="43" t="str">
        <f>IF(I123="A",$K123,IF(I123="B",$K123-SUM(J$8:J122),IF(I123="C",$K123-SUM(J$8:J122),IF(I123="D",$K123-SUM(J$8:J122),IF(I123="E",1-SUM(J$8:J122)," ")))))</f>
        <v xml:space="preserve"> </v>
      </c>
      <c r="K123" s="1">
        <f>IF(C$4=0,0,(SUM(D$8:D123)/C$4))</f>
        <v>0</v>
      </c>
      <c r="L123" s="9" t="str">
        <f t="shared" si="27"/>
        <v xml:space="preserve"> </v>
      </c>
      <c r="M123" s="2" t="str">
        <f>IF(U123=2,K123,IF(W123=2,K123-SUM(M$8:M122),IF(X123=2,K123-SUM(M$8:M122),IF(X122=2,1-SUM(M$8:M122)," "))))</f>
        <v xml:space="preserve"> </v>
      </c>
      <c r="N123" s="1" t="str">
        <f t="shared" si="28"/>
        <v xml:space="preserve"> </v>
      </c>
      <c r="P123" s="3" t="str">
        <f>IF(O123="Plus",$K123,IF(O123="Basis",$K123-SUM(P$8:P122),IF(O123="Breedte",$K123-SUM(P$8:P122),IF(O122="Breedte",1-SUM(P$8:P122)," "))))</f>
        <v xml:space="preserve"> </v>
      </c>
      <c r="Q123" s="57" t="str">
        <f t="shared" si="43"/>
        <v/>
      </c>
      <c r="R123" s="179">
        <f t="shared" si="44"/>
        <v>191</v>
      </c>
      <c r="S123" s="12">
        <f t="shared" si="29"/>
        <v>225</v>
      </c>
      <c r="T123" s="18">
        <f t="shared" si="30"/>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1"/>
        <v>1</v>
      </c>
      <c r="Z123" s="12">
        <f t="shared" si="32"/>
        <v>1</v>
      </c>
      <c r="AA123" s="12">
        <f t="shared" si="33"/>
        <v>1</v>
      </c>
      <c r="AB123" s="12">
        <f t="shared" si="34"/>
        <v>1</v>
      </c>
      <c r="AD123" s="12">
        <f t="shared" si="35"/>
        <v>225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38"/>
        <v>1</v>
      </c>
      <c r="AL123" s="12">
        <f t="shared" si="39"/>
        <v>1</v>
      </c>
      <c r="AM123" s="12">
        <f t="shared" si="40"/>
        <v>1</v>
      </c>
    </row>
    <row r="124" spans="1:39" ht="12" customHeight="1" x14ac:dyDescent="0.25">
      <c r="A124" s="5">
        <f t="shared" si="24"/>
        <v>0</v>
      </c>
      <c r="B124" s="5">
        <f t="shared" si="25"/>
        <v>0</v>
      </c>
      <c r="C124" s="14">
        <f t="shared" si="41"/>
        <v>224</v>
      </c>
      <c r="F124" s="241">
        <f>VLOOKUP(C124,Blad1!$A:$I,9,0)</f>
        <v>190</v>
      </c>
      <c r="G124" s="67" t="str">
        <f t="shared" si="42"/>
        <v/>
      </c>
      <c r="H124" s="4" t="str">
        <f>IF(G124="I",$K124,IF(G124="II",$K124-SUM(H$8:H123),IF(G124="III",$K124-SUM(H$8:H123),IF(G124="IV",$K124-SUM(H$8:H123),IF(G124="V",1-SUM(H$8:H123)," ")))))</f>
        <v xml:space="preserve"> </v>
      </c>
      <c r="I124" s="68" t="str">
        <f t="shared" si="26"/>
        <v/>
      </c>
      <c r="J124" s="43" t="str">
        <f>IF(I124="A",$K124,IF(I124="B",$K124-SUM(J$8:J123),IF(I124="C",$K124-SUM(J$8:J123),IF(I124="D",$K124-SUM(J$8:J123),IF(I124="E",1-SUM(J$8:J123)," ")))))</f>
        <v xml:space="preserve"> </v>
      </c>
      <c r="K124" s="1">
        <f>IF(C$4=0,0,(SUM(D$8:D124)/C$4))</f>
        <v>0</v>
      </c>
      <c r="L124" s="9" t="str">
        <f t="shared" si="27"/>
        <v xml:space="preserve"> </v>
      </c>
      <c r="M124" s="2" t="str">
        <f>IF(U124=2,K124,IF(W124=2,K124-SUM(M$8:M123),IF(X124=2,K124-SUM(M$8:M123),IF(X123=2,1-SUM(M$8:M123)," "))))</f>
        <v xml:space="preserve"> </v>
      </c>
      <c r="N124" s="1" t="str">
        <f t="shared" si="28"/>
        <v xml:space="preserve"> </v>
      </c>
      <c r="P124" s="3" t="str">
        <f>IF(O124="Plus",$K124,IF(O124="Basis",$K124-SUM(P$8:P123),IF(O124="Breedte",$K124-SUM(P$8:P123),IF(O123="Breedte",1-SUM(P$8:P123)," "))))</f>
        <v xml:space="preserve"> </v>
      </c>
      <c r="Q124" s="57" t="str">
        <f t="shared" si="43"/>
        <v/>
      </c>
      <c r="R124" s="179">
        <f t="shared" si="44"/>
        <v>190</v>
      </c>
      <c r="S124" s="12">
        <f t="shared" si="29"/>
        <v>224</v>
      </c>
      <c r="T124" s="18">
        <f t="shared" si="30"/>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1"/>
        <v>1</v>
      </c>
      <c r="Z124" s="12">
        <f t="shared" si="32"/>
        <v>1</v>
      </c>
      <c r="AA124" s="12">
        <f t="shared" si="33"/>
        <v>1</v>
      </c>
      <c r="AB124" s="12">
        <f t="shared" si="34"/>
        <v>1</v>
      </c>
      <c r="AD124" s="12">
        <f t="shared" si="35"/>
        <v>224</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38"/>
        <v>1</v>
      </c>
      <c r="AL124" s="12">
        <f t="shared" si="39"/>
        <v>1</v>
      </c>
      <c r="AM124" s="12">
        <f t="shared" si="40"/>
        <v>1</v>
      </c>
    </row>
    <row r="125" spans="1:39" ht="12" customHeight="1" x14ac:dyDescent="0.25">
      <c r="A125" s="5">
        <f t="shared" si="24"/>
        <v>0</v>
      </c>
      <c r="B125" s="5">
        <f t="shared" si="25"/>
        <v>0</v>
      </c>
      <c r="C125" s="14">
        <f t="shared" si="41"/>
        <v>223</v>
      </c>
      <c r="F125" s="241">
        <f>VLOOKUP(C125,Blad1!$A:$I,9,0)</f>
        <v>190</v>
      </c>
      <c r="G125" s="67" t="str">
        <f t="shared" si="42"/>
        <v/>
      </c>
      <c r="H125" s="4" t="str">
        <f>IF(G125="I",$K125,IF(G125="II",$K125-SUM(H$8:H124),IF(G125="III",$K125-SUM(H$8:H124),IF(G125="IV",$K125-SUM(H$8:H124),IF(G125="V",1-SUM(H$8:H124)," ")))))</f>
        <v xml:space="preserve"> </v>
      </c>
      <c r="I125" s="68" t="str">
        <f t="shared" si="26"/>
        <v/>
      </c>
      <c r="J125" s="43" t="str">
        <f>IF(I125="A",$K125,IF(I125="B",$K125-SUM(J$8:J124),IF(I125="C",$K125-SUM(J$8:J124),IF(I125="D",$K125-SUM(J$8:J124),IF(I125="E",1-SUM(J$8:J124)," ")))))</f>
        <v xml:space="preserve"> </v>
      </c>
      <c r="K125" s="1">
        <f>IF(C$4=0,0,(SUM(D$8:D125)/C$4))</f>
        <v>0</v>
      </c>
      <c r="L125" s="9" t="str">
        <f t="shared" si="27"/>
        <v xml:space="preserve"> </v>
      </c>
      <c r="M125" s="2" t="str">
        <f>IF(U125=2,K125,IF(W125=2,K125-SUM(M$8:M124),IF(X125=2,K125-SUM(M$8:M124),IF(X124=2,1-SUM(M$8:M124)," "))))</f>
        <v xml:space="preserve"> </v>
      </c>
      <c r="N125" s="1" t="str">
        <f t="shared" si="28"/>
        <v xml:space="preserve"> </v>
      </c>
      <c r="P125" s="3" t="str">
        <f>IF(O125="Plus",$K125,IF(O125="Basis",$K125-SUM(P$8:P124),IF(O125="Breedte",$K125-SUM(P$8:P124),IF(O124="Breedte",1-SUM(P$8:P124)," "))))</f>
        <v xml:space="preserve"> </v>
      </c>
      <c r="Q125" s="57" t="str">
        <f t="shared" si="43"/>
        <v/>
      </c>
      <c r="R125" s="179">
        <f t="shared" si="44"/>
        <v>190</v>
      </c>
      <c r="S125" s="12">
        <f t="shared" si="29"/>
        <v>223</v>
      </c>
      <c r="T125" s="18">
        <f t="shared" si="30"/>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1"/>
        <v>1</v>
      </c>
      <c r="Z125" s="12">
        <f t="shared" si="32"/>
        <v>1</v>
      </c>
      <c r="AA125" s="12">
        <f t="shared" si="33"/>
        <v>1</v>
      </c>
      <c r="AB125" s="12">
        <f t="shared" si="34"/>
        <v>1</v>
      </c>
      <c r="AD125" s="12">
        <f t="shared" si="35"/>
        <v>223</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38"/>
        <v>1</v>
      </c>
      <c r="AL125" s="12">
        <f t="shared" si="39"/>
        <v>1</v>
      </c>
      <c r="AM125" s="12">
        <f t="shared" si="40"/>
        <v>1</v>
      </c>
    </row>
    <row r="126" spans="1:39" ht="12" customHeight="1" x14ac:dyDescent="0.25">
      <c r="A126" s="5">
        <f t="shared" si="24"/>
        <v>0</v>
      </c>
      <c r="B126" s="5">
        <f t="shared" si="25"/>
        <v>0</v>
      </c>
      <c r="C126" s="14">
        <f t="shared" si="41"/>
        <v>222</v>
      </c>
      <c r="F126" s="241">
        <f>VLOOKUP(C126,Blad1!$A:$I,9,0)</f>
        <v>189</v>
      </c>
      <c r="G126" s="67" t="str">
        <f t="shared" si="42"/>
        <v/>
      </c>
      <c r="H126" s="4" t="str">
        <f>IF(G126="I",$K126,IF(G126="II",$K126-SUM(H$8:H125),IF(G126="III",$K126-SUM(H$8:H125),IF(G126="IV",$K126-SUM(H$8:H125),IF(G126="V",1-SUM(H$8:H125)," ")))))</f>
        <v xml:space="preserve"> </v>
      </c>
      <c r="I126" s="68" t="str">
        <f t="shared" si="26"/>
        <v/>
      </c>
      <c r="J126" s="43" t="str">
        <f>IF(I126="A",$K126,IF(I126="B",$K126-SUM(J$8:J125),IF(I126="C",$K126-SUM(J$8:J125),IF(I126="D",$K126-SUM(J$8:J125),IF(I126="E",1-SUM(J$8:J125)," ")))))</f>
        <v xml:space="preserve"> </v>
      </c>
      <c r="K126" s="1">
        <f>IF(C$4=0,0,(SUM(D$8:D126)/C$4))</f>
        <v>0</v>
      </c>
      <c r="L126" s="9" t="str">
        <f t="shared" si="27"/>
        <v xml:space="preserve"> </v>
      </c>
      <c r="M126" s="2" t="str">
        <f>IF(U126=2,K126,IF(W126=2,K126-SUM(M$8:M125),IF(X126=2,K126-SUM(M$8:M125),IF(X125=2,1-SUM(M$8:M125)," "))))</f>
        <v xml:space="preserve"> </v>
      </c>
      <c r="N126" s="1" t="str">
        <f t="shared" si="28"/>
        <v xml:space="preserve"> </v>
      </c>
      <c r="P126" s="3" t="str">
        <f>IF(O126="Plus",$K126,IF(O126="Basis",$K126-SUM(P$8:P125),IF(O126="Breedte",$K126-SUM(P$8:P125),IF(O125="Breedte",1-SUM(P$8:P125)," "))))</f>
        <v xml:space="preserve"> </v>
      </c>
      <c r="Q126" s="57" t="str">
        <f t="shared" si="43"/>
        <v/>
      </c>
      <c r="R126" s="179">
        <f t="shared" si="44"/>
        <v>189</v>
      </c>
      <c r="S126" s="12">
        <f t="shared" si="29"/>
        <v>222</v>
      </c>
      <c r="T126" s="18">
        <f t="shared" si="30"/>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1"/>
        <v>1</v>
      </c>
      <c r="Z126" s="12">
        <f t="shared" si="32"/>
        <v>1</v>
      </c>
      <c r="AA126" s="12">
        <f t="shared" si="33"/>
        <v>1</v>
      </c>
      <c r="AB126" s="12">
        <f t="shared" si="34"/>
        <v>1</v>
      </c>
      <c r="AD126" s="12">
        <f t="shared" si="35"/>
        <v>222</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38"/>
        <v>1</v>
      </c>
      <c r="AL126" s="12">
        <f t="shared" si="39"/>
        <v>1</v>
      </c>
      <c r="AM126" s="12">
        <f t="shared" si="40"/>
        <v>1</v>
      </c>
    </row>
    <row r="127" spans="1:39" ht="12" customHeight="1" x14ac:dyDescent="0.25">
      <c r="A127" s="5">
        <f t="shared" si="24"/>
        <v>0</v>
      </c>
      <c r="B127" s="5">
        <f t="shared" si="25"/>
        <v>0</v>
      </c>
      <c r="C127" s="14">
        <f t="shared" si="41"/>
        <v>221</v>
      </c>
      <c r="F127" s="241">
        <f>VLOOKUP(C127,Blad1!$A:$I,9,0)</f>
        <v>188</v>
      </c>
      <c r="G127" s="67" t="str">
        <f t="shared" si="42"/>
        <v/>
      </c>
      <c r="H127" s="4" t="str">
        <f>IF(G127="I",$K127,IF(G127="II",$K127-SUM(H$8:H126),IF(G127="III",$K127-SUM(H$8:H126),IF(G127="IV",$K127-SUM(H$8:H126),IF(G127="V",1-SUM(H$8:H126)," ")))))</f>
        <v xml:space="preserve"> </v>
      </c>
      <c r="I127" s="68" t="str">
        <f t="shared" si="26"/>
        <v/>
      </c>
      <c r="J127" s="43" t="str">
        <f>IF(I127="A",$K127,IF(I127="B",$K127-SUM(J$8:J126),IF(I127="C",$K127-SUM(J$8:J126),IF(I127="D",$K127-SUM(J$8:J126),IF(I127="E",1-SUM(J$8:J126)," ")))))</f>
        <v xml:space="preserve"> </v>
      </c>
      <c r="K127" s="1">
        <f>IF(C$4=0,0,(SUM(D$8:D127)/C$4))</f>
        <v>0</v>
      </c>
      <c r="L127" s="9" t="str">
        <f t="shared" si="27"/>
        <v xml:space="preserve"> </v>
      </c>
      <c r="M127" s="2" t="str">
        <f>IF(U127=2,K127,IF(W127=2,K127-SUM(M$8:M126),IF(X127=2,K127-SUM(M$8:M126),IF(X126=2,1-SUM(M$8:M126)," "))))</f>
        <v xml:space="preserve"> </v>
      </c>
      <c r="N127" s="1" t="str">
        <f t="shared" si="28"/>
        <v xml:space="preserve"> </v>
      </c>
      <c r="P127" s="3" t="str">
        <f>IF(O127="Plus",$K127,IF(O127="Basis",$K127-SUM(P$8:P126),IF(O127="Breedte",$K127-SUM(P$8:P126),IF(O126="Breedte",1-SUM(P$8:P126)," "))))</f>
        <v xml:space="preserve"> </v>
      </c>
      <c r="Q127" s="57" t="str">
        <f t="shared" si="43"/>
        <v/>
      </c>
      <c r="R127" s="179">
        <f t="shared" si="44"/>
        <v>188</v>
      </c>
      <c r="S127" s="12">
        <f t="shared" si="29"/>
        <v>221</v>
      </c>
      <c r="T127" s="18">
        <f t="shared" si="30"/>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1"/>
        <v>1</v>
      </c>
      <c r="Z127" s="12">
        <f t="shared" si="32"/>
        <v>1</v>
      </c>
      <c r="AA127" s="12">
        <f t="shared" si="33"/>
        <v>1</v>
      </c>
      <c r="AB127" s="12">
        <f t="shared" si="34"/>
        <v>1</v>
      </c>
      <c r="AD127" s="12">
        <f t="shared" si="35"/>
        <v>221</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38"/>
        <v>1</v>
      </c>
      <c r="AL127" s="12">
        <f t="shared" si="39"/>
        <v>1</v>
      </c>
      <c r="AM127" s="12">
        <f t="shared" si="40"/>
        <v>1</v>
      </c>
    </row>
    <row r="128" spans="1:39" ht="12" customHeight="1" x14ac:dyDescent="0.25">
      <c r="A128" s="5">
        <f t="shared" si="24"/>
        <v>0</v>
      </c>
      <c r="B128" s="5">
        <f t="shared" si="25"/>
        <v>0</v>
      </c>
      <c r="C128" s="14">
        <f t="shared" si="41"/>
        <v>220</v>
      </c>
      <c r="F128" s="241">
        <f>VLOOKUP(C128,Blad1!$A:$I,9,0)</f>
        <v>188</v>
      </c>
      <c r="G128" s="67" t="str">
        <f t="shared" si="42"/>
        <v/>
      </c>
      <c r="H128" s="4" t="str">
        <f>IF(G128="I",$K128,IF(G128="II",$K128-SUM(H$8:H127),IF(G128="III",$K128-SUM(H$8:H127),IF(G128="IV",$K128-SUM(H$8:H127),IF(G128="V",1-SUM(H$8:H127)," ")))))</f>
        <v xml:space="preserve"> </v>
      </c>
      <c r="I128" s="68" t="str">
        <f t="shared" si="26"/>
        <v/>
      </c>
      <c r="J128" s="43" t="str">
        <f>IF(I128="A",$K128,IF(I128="B",$K128-SUM(J$8:J127),IF(I128="C",$K128-SUM(J$8:J127),IF(I128="D",$K128-SUM(J$8:J127),IF(I128="E",1-SUM(J$8:J127)," ")))))</f>
        <v xml:space="preserve"> </v>
      </c>
      <c r="K128" s="1">
        <f>IF(C$4=0,0,(SUM(D$8:D128)/C$4))</f>
        <v>0</v>
      </c>
      <c r="L128" s="9" t="str">
        <f t="shared" si="27"/>
        <v xml:space="preserve"> </v>
      </c>
      <c r="M128" s="2" t="str">
        <f>IF(U128=2,K128,IF(W128=2,K128-SUM(M$8:M127),IF(X128=2,K128-SUM(M$8:M127),IF(X127=2,1-SUM(M$8:M127)," "))))</f>
        <v xml:space="preserve"> </v>
      </c>
      <c r="N128" s="1" t="str">
        <f t="shared" si="28"/>
        <v xml:space="preserve"> </v>
      </c>
      <c r="P128" s="3" t="str">
        <f>IF(O128="Plus",$K128,IF(O128="Basis",$K128-SUM(P$8:P127),IF(O128="Breedte",$K128-SUM(P$8:P127),IF(O127="Breedte",1-SUM(P$8:P127)," "))))</f>
        <v xml:space="preserve"> </v>
      </c>
      <c r="Q128" s="57" t="str">
        <f t="shared" si="43"/>
        <v/>
      </c>
      <c r="R128" s="179">
        <f t="shared" si="44"/>
        <v>188</v>
      </c>
      <c r="S128" s="12">
        <f t="shared" si="29"/>
        <v>220</v>
      </c>
      <c r="T128" s="18">
        <f t="shared" si="30"/>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1"/>
        <v>1</v>
      </c>
      <c r="Z128" s="12">
        <f t="shared" si="32"/>
        <v>1</v>
      </c>
      <c r="AA128" s="12">
        <f t="shared" si="33"/>
        <v>1</v>
      </c>
      <c r="AB128" s="12">
        <f t="shared" si="34"/>
        <v>1</v>
      </c>
      <c r="AD128" s="12">
        <f t="shared" si="35"/>
        <v>220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38"/>
        <v>1</v>
      </c>
      <c r="AL128" s="12">
        <f t="shared" si="39"/>
        <v>1</v>
      </c>
      <c r="AM128" s="12">
        <f t="shared" si="40"/>
        <v>1</v>
      </c>
    </row>
    <row r="129" spans="1:39" ht="12" customHeight="1" x14ac:dyDescent="0.25">
      <c r="A129" s="5">
        <f t="shared" si="24"/>
        <v>0</v>
      </c>
      <c r="B129" s="5">
        <f t="shared" si="25"/>
        <v>0</v>
      </c>
      <c r="C129" s="14">
        <f t="shared" si="41"/>
        <v>219</v>
      </c>
      <c r="F129" s="241">
        <f>VLOOKUP(C129,Blad1!$A:$I,9,0)</f>
        <v>187</v>
      </c>
      <c r="G129" s="67" t="str">
        <f t="shared" si="42"/>
        <v/>
      </c>
      <c r="H129" s="4" t="str">
        <f>IF(G129="I",$K129,IF(G129="II",$K129-SUM(H$8:H128),IF(G129="III",$K129-SUM(H$8:H128),IF(G129="IV",$K129-SUM(H$8:H128),IF(G129="V",1-SUM(H$8:H128)," ")))))</f>
        <v xml:space="preserve"> </v>
      </c>
      <c r="I129" s="68" t="str">
        <f t="shared" si="26"/>
        <v/>
      </c>
      <c r="J129" s="43" t="str">
        <f>IF(I129="A",$K129,IF(I129="B",$K129-SUM(J$8:J128),IF(I129="C",$K129-SUM(J$8:J128),IF(I129="D",$K129-SUM(J$8:J128),IF(I129="E",1-SUM(J$8:J128)," ")))))</f>
        <v xml:space="preserve"> </v>
      </c>
      <c r="K129" s="1">
        <f>IF(C$4=0,0,(SUM(D$8:D129)/C$4))</f>
        <v>0</v>
      </c>
      <c r="L129" s="9" t="str">
        <f t="shared" si="27"/>
        <v xml:space="preserve"> </v>
      </c>
      <c r="M129" s="2" t="str">
        <f>IF(U129=2,K129,IF(W129=2,K129-SUM(M$8:M128),IF(X129=2,K129-SUM(M$8:M128),IF(X128=2,1-SUM(M$8:M128)," "))))</f>
        <v xml:space="preserve"> </v>
      </c>
      <c r="N129" s="1" t="str">
        <f t="shared" si="28"/>
        <v xml:space="preserve"> </v>
      </c>
      <c r="P129" s="3" t="str">
        <f>IF(O129="Plus",$K129,IF(O129="Basis",$K129-SUM(P$8:P128),IF(O129="Breedte",$K129-SUM(P$8:P128),IF(O128="Breedte",1-SUM(P$8:P128)," "))))</f>
        <v xml:space="preserve"> </v>
      </c>
      <c r="Q129" s="57" t="str">
        <f t="shared" si="43"/>
        <v/>
      </c>
      <c r="R129" s="179">
        <f t="shared" si="44"/>
        <v>187</v>
      </c>
      <c r="S129" s="12">
        <f t="shared" si="29"/>
        <v>219</v>
      </c>
      <c r="T129" s="18">
        <f t="shared" si="30"/>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1"/>
        <v>1</v>
      </c>
      <c r="Z129" s="12">
        <f t="shared" si="32"/>
        <v>1</v>
      </c>
      <c r="AA129" s="12">
        <f t="shared" si="33"/>
        <v>1</v>
      </c>
      <c r="AB129" s="12">
        <f t="shared" si="34"/>
        <v>1</v>
      </c>
      <c r="AD129" s="12">
        <f t="shared" si="35"/>
        <v>219</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38"/>
        <v>1</v>
      </c>
      <c r="AL129" s="12">
        <f t="shared" si="39"/>
        <v>1</v>
      </c>
      <c r="AM129" s="12">
        <f t="shared" si="40"/>
        <v>1</v>
      </c>
    </row>
    <row r="130" spans="1:39" ht="12" customHeight="1" x14ac:dyDescent="0.25">
      <c r="A130" s="5">
        <f t="shared" si="24"/>
        <v>0</v>
      </c>
      <c r="B130" s="5">
        <f t="shared" si="25"/>
        <v>20</v>
      </c>
      <c r="C130" s="14">
        <f t="shared" si="41"/>
        <v>218</v>
      </c>
      <c r="F130" s="241">
        <f>VLOOKUP(C130,Blad1!$A:$I,9,0)</f>
        <v>187</v>
      </c>
      <c r="G130" s="67" t="str">
        <f t="shared" si="42"/>
        <v>IV</v>
      </c>
      <c r="H130" s="4">
        <f>IF(G130="I",$K130,IF(G130="II",$K130-SUM(H$8:H129),IF(G130="III",$K130-SUM(H$8:H129),IF(G130="IV",$K130-SUM(H$8:H129),IF(G130="V",1-SUM(H$8:H129)," ")))))</f>
        <v>0</v>
      </c>
      <c r="I130" s="68" t="str">
        <f t="shared" si="26"/>
        <v/>
      </c>
      <c r="J130" s="43" t="str">
        <f>IF(I130="A",$K130,IF(I130="B",$K130-SUM(J$8:J129),IF(I130="C",$K130-SUM(J$8:J129),IF(I130="D",$K130-SUM(J$8:J129),IF(I130="E",1-SUM(J$8:J129)," ")))))</f>
        <v xml:space="preserve"> </v>
      </c>
      <c r="K130" s="1">
        <f>IF(C$4=0,0,(SUM(D$8:D130)/C$4))</f>
        <v>0</v>
      </c>
      <c r="L130" s="9" t="str">
        <f t="shared" si="27"/>
        <v xml:space="preserve"> </v>
      </c>
      <c r="M130" s="2" t="str">
        <f>IF(U130=2,K130,IF(W130=2,K130-SUM(M$8:M129),IF(X130=2,K130-SUM(M$8:M129),IF(X129=2,1-SUM(M$8:M129)," "))))</f>
        <v xml:space="preserve"> </v>
      </c>
      <c r="N130" s="1" t="str">
        <f t="shared" si="28"/>
        <v xml:space="preserve"> </v>
      </c>
      <c r="P130" s="3" t="str">
        <f>IF(O130="Plus",$K130,IF(O130="Basis",$K130-SUM(P$8:P129),IF(O130="Breedte",$K130-SUM(P$8:P129),IF(O129="Breedte",1-SUM(P$8:P129)," "))))</f>
        <v xml:space="preserve"> </v>
      </c>
      <c r="Q130" s="57" t="str">
        <f t="shared" si="43"/>
        <v/>
      </c>
      <c r="R130" s="179">
        <f t="shared" si="44"/>
        <v>187</v>
      </c>
      <c r="S130" s="12">
        <f t="shared" si="29"/>
        <v>218</v>
      </c>
      <c r="T130" s="18">
        <f t="shared" si="30"/>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1"/>
        <v>1</v>
      </c>
      <c r="Z130" s="12">
        <f t="shared" si="32"/>
        <v>1</v>
      </c>
      <c r="AA130" s="12">
        <f t="shared" si="33"/>
        <v>1</v>
      </c>
      <c r="AB130" s="12">
        <f t="shared" si="34"/>
        <v>1</v>
      </c>
      <c r="AD130" s="12">
        <f t="shared" si="35"/>
        <v>218</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38"/>
        <v>1</v>
      </c>
      <c r="AL130" s="12">
        <f t="shared" si="39"/>
        <v>1</v>
      </c>
      <c r="AM130" s="12">
        <f t="shared" si="40"/>
        <v>1</v>
      </c>
    </row>
    <row r="131" spans="1:39" ht="12" customHeight="1" x14ac:dyDescent="0.25">
      <c r="A131" s="5">
        <f t="shared" si="24"/>
        <v>0</v>
      </c>
      <c r="B131" s="5">
        <f t="shared" si="25"/>
        <v>0</v>
      </c>
      <c r="C131" s="14">
        <f t="shared" si="41"/>
        <v>217</v>
      </c>
      <c r="F131" s="241">
        <f>VLOOKUP(C131,Blad1!$A:$I,9,0)</f>
        <v>186</v>
      </c>
      <c r="G131" s="67" t="str">
        <f t="shared" si="42"/>
        <v/>
      </c>
      <c r="H131" s="4" t="str">
        <f>IF(G131="I",$K131,IF(G131="II",$K131-SUM(H$8:H130),IF(G131="III",$K131-SUM(H$8:H130),IF(G131="IV",$K131-SUM(H$8:H130),IF(G131="V",1-SUM(H$8:H130)," ")))))</f>
        <v xml:space="preserve"> </v>
      </c>
      <c r="I131" s="68" t="str">
        <f t="shared" si="26"/>
        <v/>
      </c>
      <c r="J131" s="43" t="str">
        <f>IF(I131="A",$K131,IF(I131="B",$K131-SUM(J$8:J130),IF(I131="C",$K131-SUM(J$8:J130),IF(I131="D",$K131-SUM(J$8:J130),IF(I131="E",1-SUM(J$8:J130)," ")))))</f>
        <v xml:space="preserve"> </v>
      </c>
      <c r="K131" s="1">
        <f>IF(C$4=0,0,(SUM(D$8:D131)/C$4))</f>
        <v>0</v>
      </c>
      <c r="L131" s="9" t="str">
        <f t="shared" si="27"/>
        <v xml:space="preserve"> </v>
      </c>
      <c r="M131" s="2" t="str">
        <f>IF(U131=2,K131,IF(W131=2,K131-SUM(M$8:M130),IF(X131=2,K131-SUM(M$8:M130),IF(X130=2,1-SUM(M$8:M130)," "))))</f>
        <v xml:space="preserve"> </v>
      </c>
      <c r="N131" s="1" t="str">
        <f t="shared" si="28"/>
        <v xml:space="preserve"> </v>
      </c>
      <c r="P131" s="3" t="str">
        <f>IF(O131="Plus",$K131,IF(O131="Basis",$K131-SUM(P$8:P130),IF(O131="Breedte",$K131-SUM(P$8:P130),IF(O130="Breedte",1-SUM(P$8:P130)," "))))</f>
        <v xml:space="preserve"> </v>
      </c>
      <c r="Q131" s="57" t="str">
        <f t="shared" si="43"/>
        <v/>
      </c>
      <c r="R131" s="179">
        <f t="shared" si="44"/>
        <v>186</v>
      </c>
      <c r="S131" s="12">
        <f t="shared" si="29"/>
        <v>217</v>
      </c>
      <c r="T131" s="18">
        <f t="shared" si="30"/>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1"/>
        <v>1</v>
      </c>
      <c r="Z131" s="12">
        <f t="shared" si="32"/>
        <v>1</v>
      </c>
      <c r="AA131" s="12">
        <f t="shared" si="33"/>
        <v>1</v>
      </c>
      <c r="AB131" s="12">
        <f t="shared" si="34"/>
        <v>1</v>
      </c>
      <c r="AD131" s="12">
        <f t="shared" si="35"/>
        <v>217</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38"/>
        <v>1</v>
      </c>
      <c r="AL131" s="12">
        <f t="shared" si="39"/>
        <v>1</v>
      </c>
      <c r="AM131" s="12">
        <f t="shared" si="40"/>
        <v>1</v>
      </c>
    </row>
    <row r="132" spans="1:39" ht="12" customHeight="1" x14ac:dyDescent="0.25">
      <c r="A132" s="5">
        <f t="shared" si="24"/>
        <v>0</v>
      </c>
      <c r="B132" s="5">
        <f t="shared" si="25"/>
        <v>0</v>
      </c>
      <c r="C132" s="14">
        <f t="shared" si="41"/>
        <v>216</v>
      </c>
      <c r="F132" s="241">
        <f>VLOOKUP(C132,Blad1!$A:$I,9,0)</f>
        <v>186</v>
      </c>
      <c r="G132" s="67" t="str">
        <f t="shared" si="42"/>
        <v/>
      </c>
      <c r="H132" s="4" t="str">
        <f>IF(G132="I",$K132,IF(G132="II",$K132-SUM(H$8:H131),IF(G132="III",$K132-SUM(H$8:H131),IF(G132="IV",$K132-SUM(H$8:H131),IF(G132="V",1-SUM(H$8:H131)," ")))))</f>
        <v xml:space="preserve"> </v>
      </c>
      <c r="I132" s="68" t="str">
        <f t="shared" si="26"/>
        <v/>
      </c>
      <c r="J132" s="43" t="str">
        <f>IF(I132="A",$K132,IF(I132="B",$K132-SUM(J$8:J131),IF(I132="C",$K132-SUM(J$8:J131),IF(I132="D",$K132-SUM(J$8:J131),IF(I132="E",1-SUM(J$8:J131)," ")))))</f>
        <v xml:space="preserve"> </v>
      </c>
      <c r="K132" s="1">
        <f>IF(C$4=0,0,(SUM(D$8:D132)/C$4))</f>
        <v>0</v>
      </c>
      <c r="L132" s="9" t="str">
        <f t="shared" si="27"/>
        <v xml:space="preserve"> </v>
      </c>
      <c r="M132" s="2" t="str">
        <f>IF(U132=2,K132,IF(W132=2,K132-SUM(M$8:M131),IF(X132=2,K132-SUM(M$8:M131),IF(X131=2,1-SUM(M$8:M131)," "))))</f>
        <v xml:space="preserve"> </v>
      </c>
      <c r="N132" s="1" t="str">
        <f t="shared" si="28"/>
        <v xml:space="preserve"> </v>
      </c>
      <c r="P132" s="3" t="str">
        <f>IF(O132="Plus",$K132,IF(O132="Basis",$K132-SUM(P$8:P131),IF(O132="Breedte",$K132-SUM(P$8:P131),IF(O131="Breedte",1-SUM(P$8:P131)," "))))</f>
        <v xml:space="preserve"> </v>
      </c>
      <c r="Q132" s="57" t="str">
        <f t="shared" si="43"/>
        <v/>
      </c>
      <c r="R132" s="179">
        <f t="shared" si="44"/>
        <v>186</v>
      </c>
      <c r="S132" s="12">
        <f t="shared" si="29"/>
        <v>216</v>
      </c>
      <c r="T132" s="18">
        <f t="shared" si="30"/>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1"/>
        <v>1</v>
      </c>
      <c r="Z132" s="12">
        <f t="shared" si="32"/>
        <v>1</v>
      </c>
      <c r="AA132" s="12">
        <f t="shared" si="33"/>
        <v>1</v>
      </c>
      <c r="AB132" s="12">
        <f t="shared" si="34"/>
        <v>1</v>
      </c>
      <c r="AD132" s="12">
        <f t="shared" si="35"/>
        <v>216</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38"/>
        <v>1</v>
      </c>
      <c r="AL132" s="12">
        <f t="shared" si="39"/>
        <v>1</v>
      </c>
      <c r="AM132" s="12">
        <f t="shared" si="40"/>
        <v>1</v>
      </c>
    </row>
    <row r="133" spans="1:39" ht="12" customHeight="1" x14ac:dyDescent="0.25">
      <c r="A133" s="5">
        <f t="shared" si="24"/>
        <v>0</v>
      </c>
      <c r="B133" s="5">
        <f t="shared" si="25"/>
        <v>0</v>
      </c>
      <c r="C133" s="14">
        <f t="shared" si="41"/>
        <v>215</v>
      </c>
      <c r="F133" s="241">
        <f>VLOOKUP(C133,Blad1!$A:$I,9,0)</f>
        <v>185</v>
      </c>
      <c r="G133" s="67" t="str">
        <f t="shared" si="42"/>
        <v/>
      </c>
      <c r="H133" s="4" t="str">
        <f>IF(G133="I",$K133,IF(G133="II",$K133-SUM(H$8:H132),IF(G133="III",$K133-SUM(H$8:H132),IF(G133="IV",$K133-SUM(H$8:H132),IF(G133="V",1-SUM(H$8:H132)," ")))))</f>
        <v xml:space="preserve"> </v>
      </c>
      <c r="I133" s="68" t="str">
        <f t="shared" si="26"/>
        <v/>
      </c>
      <c r="J133" s="43" t="str">
        <f>IF(I133="A",$K133,IF(I133="B",$K133-SUM(J$8:J132),IF(I133="C",$K133-SUM(J$8:J132),IF(I133="D",$K133-SUM(J$8:J132),IF(I133="E",1-SUM(J$8:J132)," ")))))</f>
        <v xml:space="preserve"> </v>
      </c>
      <c r="K133" s="1">
        <f>IF(C$4=0,0,(SUM(D$8:D133)/C$4))</f>
        <v>0</v>
      </c>
      <c r="L133" s="9" t="str">
        <f t="shared" si="27"/>
        <v xml:space="preserve"> </v>
      </c>
      <c r="M133" s="2" t="str">
        <f>IF(U133=2,K133,IF(W133=2,K133-SUM(M$8:M132),IF(X133=2,K133-SUM(M$8:M132),IF(X132=2,1-SUM(M$8:M132)," "))))</f>
        <v xml:space="preserve"> </v>
      </c>
      <c r="N133" s="1" t="str">
        <f t="shared" si="28"/>
        <v xml:space="preserve"> </v>
      </c>
      <c r="P133" s="3" t="str">
        <f>IF(O133="Plus",$K133,IF(O133="Basis",$K133-SUM(P$8:P132),IF(O133="Breedte",$K133-SUM(P$8:P132),IF(O132="Breedte",1-SUM(P$8:P132)," "))))</f>
        <v xml:space="preserve"> </v>
      </c>
      <c r="Q133" s="57" t="str">
        <f t="shared" si="43"/>
        <v/>
      </c>
      <c r="R133" s="179">
        <f t="shared" si="44"/>
        <v>185</v>
      </c>
      <c r="S133" s="12">
        <f t="shared" si="29"/>
        <v>215</v>
      </c>
      <c r="T133" s="18">
        <f t="shared" si="30"/>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1"/>
        <v>1</v>
      </c>
      <c r="Z133" s="12">
        <f t="shared" si="32"/>
        <v>1</v>
      </c>
      <c r="AA133" s="12">
        <f t="shared" si="33"/>
        <v>1</v>
      </c>
      <c r="AB133" s="12">
        <f t="shared" si="34"/>
        <v>1</v>
      </c>
      <c r="AD133" s="12">
        <f t="shared" si="35"/>
        <v>215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38"/>
        <v>1</v>
      </c>
      <c r="AL133" s="12">
        <f t="shared" si="39"/>
        <v>1</v>
      </c>
      <c r="AM133" s="12">
        <f t="shared" si="40"/>
        <v>1</v>
      </c>
    </row>
    <row r="134" spans="1:39" ht="12" customHeight="1" x14ac:dyDescent="0.25">
      <c r="A134" s="5">
        <f t="shared" si="24"/>
        <v>0</v>
      </c>
      <c r="B134" s="5">
        <f t="shared" si="25"/>
        <v>0</v>
      </c>
      <c r="C134" s="14">
        <f t="shared" si="41"/>
        <v>214</v>
      </c>
      <c r="F134" s="241">
        <f>VLOOKUP(C134,Blad1!$A:$I,9,0)</f>
        <v>184</v>
      </c>
      <c r="G134" s="67" t="str">
        <f t="shared" si="42"/>
        <v/>
      </c>
      <c r="H134" s="4" t="str">
        <f>IF(G134="I",$K134,IF(G134="II",$K134-SUM(H$8:H133),IF(G134="III",$K134-SUM(H$8:H133),IF(G134="IV",$K134-SUM(H$8:H133),IF(G134="V",1-SUM(H$8:H133)," ")))))</f>
        <v xml:space="preserve"> </v>
      </c>
      <c r="I134" s="68" t="str">
        <f t="shared" si="26"/>
        <v/>
      </c>
      <c r="J134" s="43" t="str">
        <f>IF(I134="A",$K134,IF(I134="B",$K134-SUM(J$8:J133),IF(I134="C",$K134-SUM(J$8:J133),IF(I134="D",$K134-SUM(J$8:J133),IF(I134="E",1-SUM(J$8:J133)," ")))))</f>
        <v xml:space="preserve"> </v>
      </c>
      <c r="K134" s="1">
        <f>IF(C$4=0,0,(SUM(D$8:D134)/C$4))</f>
        <v>0</v>
      </c>
      <c r="L134" s="9" t="str">
        <f t="shared" si="27"/>
        <v xml:space="preserve"> </v>
      </c>
      <c r="M134" s="2" t="str">
        <f>IF(U134=2,K134,IF(W134=2,K134-SUM(M$8:M133),IF(X134=2,K134-SUM(M$8:M133),IF(X133=2,1-SUM(M$8:M133)," "))))</f>
        <v xml:space="preserve"> </v>
      </c>
      <c r="N134" s="1" t="str">
        <f t="shared" si="28"/>
        <v xml:space="preserve"> </v>
      </c>
      <c r="P134" s="3" t="str">
        <f>IF(O134="Plus",$K134,IF(O134="Basis",$K134-SUM(P$8:P133),IF(O134="Breedte",$K134-SUM(P$8:P133),IF(O133="Breedte",1-SUM(P$8:P133)," "))))</f>
        <v xml:space="preserve"> </v>
      </c>
      <c r="Q134" s="57" t="str">
        <f t="shared" si="43"/>
        <v/>
      </c>
      <c r="R134" s="179">
        <f t="shared" si="44"/>
        <v>184</v>
      </c>
      <c r="S134" s="12">
        <f t="shared" si="29"/>
        <v>214</v>
      </c>
      <c r="T134" s="18">
        <f t="shared" si="30"/>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1"/>
        <v>1</v>
      </c>
      <c r="Z134" s="12">
        <f t="shared" si="32"/>
        <v>1</v>
      </c>
      <c r="AA134" s="12">
        <f t="shared" si="33"/>
        <v>1</v>
      </c>
      <c r="AB134" s="12">
        <f t="shared" si="34"/>
        <v>1</v>
      </c>
      <c r="AD134" s="12">
        <f t="shared" si="35"/>
        <v>214</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38"/>
        <v>1</v>
      </c>
      <c r="AL134" s="12">
        <f t="shared" si="39"/>
        <v>1</v>
      </c>
      <c r="AM134" s="12">
        <f t="shared" si="40"/>
        <v>1</v>
      </c>
    </row>
    <row r="135" spans="1:39" ht="12" customHeight="1" x14ac:dyDescent="0.25">
      <c r="A135" s="5">
        <f t="shared" si="24"/>
        <v>0</v>
      </c>
      <c r="B135" s="5">
        <f t="shared" si="25"/>
        <v>0</v>
      </c>
      <c r="C135" s="14">
        <f t="shared" si="41"/>
        <v>213</v>
      </c>
      <c r="F135" s="241">
        <f>VLOOKUP(C135,Blad1!$A:$I,9,0)</f>
        <v>184</v>
      </c>
      <c r="G135" s="67" t="str">
        <f t="shared" si="42"/>
        <v/>
      </c>
      <c r="H135" s="4" t="str">
        <f>IF(G135="I",$K135,IF(G135="II",$K135-SUM(H$8:H134),IF(G135="III",$K135-SUM(H$8:H134),IF(G135="IV",$K135-SUM(H$8:H134),IF(G135="V",1-SUM(H$8:H134)," ")))))</f>
        <v xml:space="preserve"> </v>
      </c>
      <c r="I135" s="68" t="str">
        <f t="shared" si="26"/>
        <v/>
      </c>
      <c r="J135" s="43" t="str">
        <f>IF(I135="A",$K135,IF(I135="B",$K135-SUM(J$8:J134),IF(I135="C",$K135-SUM(J$8:J134),IF(I135="D",$K135-SUM(J$8:J134),IF(I135="E",1-SUM(J$8:J134)," ")))))</f>
        <v xml:space="preserve"> </v>
      </c>
      <c r="K135" s="1">
        <f>IF(C$4=0,0,(SUM(D$8:D135)/C$4))</f>
        <v>0</v>
      </c>
      <c r="L135" s="9" t="str">
        <f t="shared" si="27"/>
        <v xml:space="preserve"> </v>
      </c>
      <c r="M135" s="2" t="str">
        <f>IF(U135=2,K135,IF(W135=2,K135-SUM(M$8:M134),IF(X135=2,K135-SUM(M$8:M134),IF(X134=2,1-SUM(M$8:M134)," "))))</f>
        <v xml:space="preserve"> </v>
      </c>
      <c r="N135" s="1" t="str">
        <f t="shared" si="28"/>
        <v xml:space="preserve"> </v>
      </c>
      <c r="P135" s="3" t="str">
        <f>IF(O135="Plus",$K135,IF(O135="Basis",$K135-SUM(P$8:P134),IF(O135="Breedte",$K135-SUM(P$8:P134),IF(O134="Breedte",1-SUM(P$8:P134)," "))))</f>
        <v xml:space="preserve"> </v>
      </c>
      <c r="Q135" s="57" t="str">
        <f t="shared" si="43"/>
        <v/>
      </c>
      <c r="R135" s="179">
        <f t="shared" si="44"/>
        <v>184</v>
      </c>
      <c r="S135" s="12">
        <f t="shared" si="29"/>
        <v>213</v>
      </c>
      <c r="T135" s="18">
        <f t="shared" si="30"/>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1"/>
        <v>1</v>
      </c>
      <c r="Z135" s="12">
        <f t="shared" si="32"/>
        <v>1</v>
      </c>
      <c r="AA135" s="12">
        <f t="shared" si="33"/>
        <v>1</v>
      </c>
      <c r="AB135" s="12">
        <f t="shared" si="34"/>
        <v>1</v>
      </c>
      <c r="AD135" s="12">
        <f t="shared" si="35"/>
        <v>213</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38"/>
        <v>1</v>
      </c>
      <c r="AL135" s="12">
        <f t="shared" si="39"/>
        <v>1</v>
      </c>
      <c r="AM135" s="12">
        <f t="shared" si="40"/>
        <v>1</v>
      </c>
    </row>
    <row r="136" spans="1:39" ht="12" customHeight="1" x14ac:dyDescent="0.25">
      <c r="A136" s="5">
        <f t="shared" ref="A136:A199" si="45">IF(I136="A",25,IF(I136="B",25,IF(I136="C",25,IF(I136="D",15,IF(I136="E",10,0)))))</f>
        <v>0</v>
      </c>
      <c r="B136" s="5">
        <f t="shared" ref="B136:B199" si="46">IF(G136="I",20,IF(G136="II",20,IF(G136="III",20,IF(G136="IV",20,IF(G136="V",20,0)))))</f>
        <v>0</v>
      </c>
      <c r="C136" s="14">
        <f t="shared" si="41"/>
        <v>212</v>
      </c>
      <c r="F136" s="241">
        <f>VLOOKUP(C136,Blad1!$A:$I,9,0)</f>
        <v>183</v>
      </c>
      <c r="G136" s="67" t="str">
        <f t="shared" si="42"/>
        <v/>
      </c>
      <c r="H136" s="4" t="str">
        <f>IF(G136="I",$K136,IF(G136="II",$K136-SUM(H$8:H135),IF(G136="III",$K136-SUM(H$8:H135),IF(G136="IV",$K136-SUM(H$8:H135),IF(G136="V",1-SUM(H$8:H135)," ")))))</f>
        <v xml:space="preserve"> </v>
      </c>
      <c r="I136" s="68" t="str">
        <f t="shared" ref="I136:I199" si="47">IF(C136=96,"A",IF(C136=88,"B",IF(C136=79,"C",IF(C136=71,"D",IF(C136=0,"E","")))))</f>
        <v/>
      </c>
      <c r="J136" s="43" t="str">
        <f>IF(I136="A",$K136,IF(I136="B",$K136-SUM(J$8:J135),IF(I136="C",$K136-SUM(J$8:J135),IF(I136="D",$K136-SUM(J$8:J135),IF(I136="E",1-SUM(J$8:J135)," ")))))</f>
        <v xml:space="preserve"> </v>
      </c>
      <c r="K136" s="1">
        <f>IF(C$4=0,0,(SUM(D$8:D136)/C$4))</f>
        <v>0</v>
      </c>
      <c r="L136" s="9" t="str">
        <f t="shared" ref="L136:L199" si="48">IF(U136=2,"Plus",IF(W136=2,"Basis",IF(X136=2,"Breedte"," ")))</f>
        <v xml:space="preserve"> </v>
      </c>
      <c r="M136" s="2" t="str">
        <f>IF(U136=2,K136,IF(W136=2,K136-SUM(M$8:M135),IF(X136=2,K136-SUM(M$8:M135),IF(X135=2,1-SUM(M$8:M135)," "))))</f>
        <v xml:space="preserve"> </v>
      </c>
      <c r="N136" s="1" t="str">
        <f t="shared" ref="N136:N199" si="49">IF(OR(O136="Plus",O136="Basis",O136="Breedte"),K136," ")</f>
        <v xml:space="preserve"> </v>
      </c>
      <c r="P136" s="3" t="str">
        <f>IF(O136="Plus",$K136,IF(O136="Basis",$K136-SUM(P$8:P135),IF(O136="Breedte",$K136-SUM(P$8:P135),IF(O135="Breedte",1-SUM(P$8:P135)," "))))</f>
        <v xml:space="preserve"> </v>
      </c>
      <c r="Q136" s="57" t="str">
        <f t="shared" si="43"/>
        <v/>
      </c>
      <c r="R136" s="179">
        <f t="shared" si="44"/>
        <v>183</v>
      </c>
      <c r="S136" s="12">
        <f t="shared" ref="S136:S199" si="50">C136</f>
        <v>212</v>
      </c>
      <c r="T136" s="18">
        <f t="shared" ref="T136:T199" si="51">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2">IF(D136=0,1,ABS(K136-0.2))</f>
        <v>1</v>
      </c>
      <c r="Z136" s="12">
        <f t="shared" ref="Z136:Z199" si="53">IF(D136=0,1,ABS(K136-0.5))</f>
        <v>1</v>
      </c>
      <c r="AA136" s="12">
        <f t="shared" ref="AA136:AA199" si="54">IF(D136=0,1,ABS(K136-0.8))</f>
        <v>1</v>
      </c>
      <c r="AB136" s="12">
        <f t="shared" ref="AB136:AB199" si="55">IF(D136=0,1,ABS(K136-1))</f>
        <v>1</v>
      </c>
      <c r="AD136" s="12">
        <f t="shared" ref="AD136:AD199" si="56">S136</f>
        <v>212</v>
      </c>
      <c r="AE136" s="18">
        <f t="shared" ref="AE136:AE199" si="57">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8">IF(AE136=0,1,ABS(AH136-0.25))</f>
        <v>1</v>
      </c>
      <c r="AK136" s="12">
        <f t="shared" ref="AK136:AK199" si="59">IF(T136=0,1,ABS(W136-0.5))</f>
        <v>1</v>
      </c>
      <c r="AL136" s="12">
        <f t="shared" ref="AL136:AL199" si="60">IF(T136=0,1,ABS(W136-0.75))</f>
        <v>1</v>
      </c>
      <c r="AM136" s="12">
        <f t="shared" ref="AM136:AM199" si="61">IF(T136=0,1,ABS(W136-0.9))</f>
        <v>1</v>
      </c>
    </row>
    <row r="137" spans="1:39" ht="12" customHeight="1" x14ac:dyDescent="0.25">
      <c r="A137" s="5">
        <f t="shared" si="45"/>
        <v>0</v>
      </c>
      <c r="B137" s="5">
        <f t="shared" si="46"/>
        <v>0</v>
      </c>
      <c r="C137" s="14">
        <f t="shared" ref="C137:C201" si="62">C136-1</f>
        <v>211</v>
      </c>
      <c r="F137" s="241">
        <f>VLOOKUP(C137,Blad1!$A:$I,9,0)</f>
        <v>183</v>
      </c>
      <c r="G137" s="67" t="str">
        <f t="shared" ref="G137:G200" si="63">IF(C137=261,"I",IF(C137=247,"II",IF(C137=233,"III",IF(C137=218,"IV",IF(C137=0,"V","")))))</f>
        <v/>
      </c>
      <c r="H137" s="4" t="str">
        <f>IF(G137="I",$K137,IF(G137="II",$K137-SUM(H$8:H136),IF(G137="III",$K137-SUM(H$8:H136),IF(G137="IV",$K137-SUM(H$8:H136),IF(G137="V",1-SUM(H$8:H136)," ")))))</f>
        <v xml:space="preserve"> </v>
      </c>
      <c r="I137" s="68" t="str">
        <f t="shared" si="47"/>
        <v/>
      </c>
      <c r="J137" s="43" t="str">
        <f>IF(I137="A",$K137,IF(I137="B",$K137-SUM(J$8:J136),IF(I137="C",$K137-SUM(J$8:J136),IF(I137="D",$K137-SUM(J$8:J136),IF(I137="E",1-SUM(J$8:J136)," ")))))</f>
        <v xml:space="preserve"> </v>
      </c>
      <c r="K137" s="1">
        <f>IF(C$4=0,0,(SUM(D$8:D137)/C$4))</f>
        <v>0</v>
      </c>
      <c r="L137" s="9" t="str">
        <f t="shared" si="48"/>
        <v xml:space="preserve"> </v>
      </c>
      <c r="M137" s="2" t="str">
        <f>IF(U137=2,K137,IF(W137=2,K137-SUM(M$8:M136),IF(X137=2,K137-SUM(M$8:M136),IF(X136=2,1-SUM(M$8:M136)," "))))</f>
        <v xml:space="preserve"> </v>
      </c>
      <c r="N137" s="1" t="str">
        <f t="shared" si="49"/>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79">
        <f t="shared" ref="R137:R200" si="65">F137</f>
        <v>183</v>
      </c>
      <c r="S137" s="12">
        <f t="shared" si="50"/>
        <v>211</v>
      </c>
      <c r="T137" s="18">
        <f t="shared" si="51"/>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2"/>
        <v>1</v>
      </c>
      <c r="Z137" s="12">
        <f t="shared" si="53"/>
        <v>1</v>
      </c>
      <c r="AA137" s="12">
        <f t="shared" si="54"/>
        <v>1</v>
      </c>
      <c r="AB137" s="12">
        <f t="shared" si="55"/>
        <v>1</v>
      </c>
      <c r="AD137" s="12">
        <f t="shared" si="56"/>
        <v>211</v>
      </c>
      <c r="AE137" s="18">
        <f t="shared" si="57"/>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8"/>
        <v>1</v>
      </c>
      <c r="AK137" s="12">
        <f t="shared" si="59"/>
        <v>1</v>
      </c>
      <c r="AL137" s="12">
        <f t="shared" si="60"/>
        <v>1</v>
      </c>
      <c r="AM137" s="12">
        <f t="shared" si="61"/>
        <v>1</v>
      </c>
    </row>
    <row r="138" spans="1:39" ht="12" customHeight="1" x14ac:dyDescent="0.25">
      <c r="A138" s="5">
        <f t="shared" si="45"/>
        <v>0</v>
      </c>
      <c r="B138" s="5">
        <f t="shared" si="46"/>
        <v>0</v>
      </c>
      <c r="C138" s="14">
        <f t="shared" si="62"/>
        <v>210</v>
      </c>
      <c r="F138" s="241">
        <f>VLOOKUP(C138,Blad1!$A:$I,9,0)</f>
        <v>182</v>
      </c>
      <c r="G138" s="67" t="str">
        <f t="shared" si="63"/>
        <v/>
      </c>
      <c r="H138" s="4" t="str">
        <f>IF(G138="I",$K138,IF(G138="II",$K138-SUM(H$8:H137),IF(G138="III",$K138-SUM(H$8:H137),IF(G138="IV",$K138-SUM(H$8:H137),IF(G138="V",1-SUM(H$8:H137)," ")))))</f>
        <v xml:space="preserve"> </v>
      </c>
      <c r="I138" s="68" t="str">
        <f t="shared" si="47"/>
        <v/>
      </c>
      <c r="J138" s="43" t="str">
        <f>IF(I138="A",$K138,IF(I138="B",$K138-SUM(J$8:J137),IF(I138="C",$K138-SUM(J$8:J137),IF(I138="D",$K138-SUM(J$8:J137),IF(I138="E",1-SUM(J$8:J137)," ")))))</f>
        <v xml:space="preserve"> </v>
      </c>
      <c r="K138" s="1">
        <f>IF(C$4=0,0,(SUM(D$8:D138)/C$4))</f>
        <v>0</v>
      </c>
      <c r="L138" s="9" t="str">
        <f t="shared" si="48"/>
        <v xml:space="preserve"> </v>
      </c>
      <c r="M138" s="2" t="str">
        <f>IF(U138=2,K138,IF(W138=2,K138-SUM(M$8:M137),IF(X138=2,K138-SUM(M$8:M137),IF(X137=2,1-SUM(M$8:M137)," "))))</f>
        <v xml:space="preserve"> </v>
      </c>
      <c r="N138" s="1" t="str">
        <f t="shared" si="49"/>
        <v xml:space="preserve"> </v>
      </c>
      <c r="P138" s="3" t="str">
        <f>IF(O138="Plus",$K138,IF(O138="Basis",$K138-SUM(P$8:P137),IF(O138="Breedte",$K138-SUM(P$8:P137),IF(O137="Breedte",1-SUM(P$8:P137)," "))))</f>
        <v xml:space="preserve"> </v>
      </c>
      <c r="Q138" s="57" t="str">
        <f t="shared" si="64"/>
        <v/>
      </c>
      <c r="R138" s="179">
        <f t="shared" si="65"/>
        <v>182</v>
      </c>
      <c r="S138" s="12">
        <f t="shared" si="50"/>
        <v>210</v>
      </c>
      <c r="T138" s="18">
        <f t="shared" si="51"/>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2"/>
        <v>1</v>
      </c>
      <c r="Z138" s="12">
        <f t="shared" si="53"/>
        <v>1</v>
      </c>
      <c r="AA138" s="12">
        <f t="shared" si="54"/>
        <v>1</v>
      </c>
      <c r="AB138" s="12">
        <f t="shared" si="55"/>
        <v>1</v>
      </c>
      <c r="AD138" s="12">
        <f t="shared" si="56"/>
        <v>210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si="59"/>
        <v>1</v>
      </c>
      <c r="AL138" s="12">
        <f t="shared" si="60"/>
        <v>1</v>
      </c>
      <c r="AM138" s="12">
        <f t="shared" si="61"/>
        <v>1</v>
      </c>
    </row>
    <row r="139" spans="1:39" ht="12" customHeight="1" x14ac:dyDescent="0.25">
      <c r="A139" s="5">
        <f t="shared" si="45"/>
        <v>0</v>
      </c>
      <c r="B139" s="5">
        <f t="shared" si="46"/>
        <v>0</v>
      </c>
      <c r="C139" s="14">
        <f t="shared" si="62"/>
        <v>209</v>
      </c>
      <c r="F139" s="241">
        <f>VLOOKUP(C139,Blad1!$A:$I,9,0)</f>
        <v>181</v>
      </c>
      <c r="G139" s="67" t="str">
        <f t="shared" si="63"/>
        <v/>
      </c>
      <c r="H139" s="4" t="str">
        <f>IF(G139="I",$K139,IF(G139="II",$K139-SUM(H$8:H138),IF(G139="III",$K139-SUM(H$8:H138),IF(G139="IV",$K139-SUM(H$8:H138),IF(G139="V",1-SUM(H$8:H138)," ")))))</f>
        <v xml:space="preserve"> </v>
      </c>
      <c r="I139" s="68" t="str">
        <f t="shared" si="47"/>
        <v/>
      </c>
      <c r="J139" s="43" t="str">
        <f>IF(I139="A",$K139,IF(I139="B",$K139-SUM(J$8:J138),IF(I139="C",$K139-SUM(J$8:J138),IF(I139="D",$K139-SUM(J$8:J138),IF(I139="E",1-SUM(J$8:J138)," ")))))</f>
        <v xml:space="preserve"> </v>
      </c>
      <c r="K139" s="1">
        <f>IF(C$4=0,0,(SUM(D$8:D139)/C$4))</f>
        <v>0</v>
      </c>
      <c r="L139" s="9" t="str">
        <f t="shared" si="48"/>
        <v xml:space="preserve"> </v>
      </c>
      <c r="M139" s="2" t="str">
        <f>IF(U139=2,K139,IF(W139=2,K139-SUM(M$8:M138),IF(X139=2,K139-SUM(M$8:M138),IF(X138=2,1-SUM(M$8:M138)," "))))</f>
        <v xml:space="preserve"> </v>
      </c>
      <c r="N139" s="1" t="str">
        <f t="shared" si="49"/>
        <v xml:space="preserve"> </v>
      </c>
      <c r="P139" s="3" t="str">
        <f>IF(O139="Plus",$K139,IF(O139="Basis",$K139-SUM(P$8:P138),IF(O139="Breedte",$K139-SUM(P$8:P138),IF(O138="Breedte",1-SUM(P$8:P138)," "))))</f>
        <v xml:space="preserve"> </v>
      </c>
      <c r="Q139" s="57" t="str">
        <f t="shared" si="64"/>
        <v/>
      </c>
      <c r="R139" s="179">
        <f t="shared" si="65"/>
        <v>181</v>
      </c>
      <c r="S139" s="12">
        <f t="shared" si="50"/>
        <v>209</v>
      </c>
      <c r="T139" s="18">
        <f t="shared" si="51"/>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2"/>
        <v>1</v>
      </c>
      <c r="Z139" s="12">
        <f t="shared" si="53"/>
        <v>1</v>
      </c>
      <c r="AA139" s="12">
        <f t="shared" si="54"/>
        <v>1</v>
      </c>
      <c r="AB139" s="12">
        <f t="shared" si="55"/>
        <v>1</v>
      </c>
      <c r="AD139" s="12">
        <f t="shared" si="56"/>
        <v>209</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59"/>
        <v>1</v>
      </c>
      <c r="AL139" s="12">
        <f t="shared" si="60"/>
        <v>1</v>
      </c>
      <c r="AM139" s="12">
        <f t="shared" si="61"/>
        <v>1</v>
      </c>
    </row>
    <row r="140" spans="1:39" ht="12" customHeight="1" x14ac:dyDescent="0.25">
      <c r="A140" s="5">
        <f t="shared" si="45"/>
        <v>0</v>
      </c>
      <c r="B140" s="5">
        <f t="shared" si="46"/>
        <v>0</v>
      </c>
      <c r="C140" s="14">
        <f t="shared" si="62"/>
        <v>208</v>
      </c>
      <c r="F140" s="241">
        <f>VLOOKUP(C140,Blad1!$A:$I,9,0)</f>
        <v>181</v>
      </c>
      <c r="G140" s="67" t="str">
        <f t="shared" si="63"/>
        <v/>
      </c>
      <c r="H140" s="4" t="str">
        <f>IF(G140="I",$K140,IF(G140="II",$K140-SUM(H$8:H139),IF(G140="III",$K140-SUM(H$8:H139),IF(G140="IV",$K140-SUM(H$8:H139),IF(G140="V",1-SUM(H$8:H139)," ")))))</f>
        <v xml:space="preserve"> </v>
      </c>
      <c r="I140" s="68" t="str">
        <f t="shared" si="47"/>
        <v/>
      </c>
      <c r="J140" s="43" t="str">
        <f>IF(I140="A",$K140,IF(I140="B",$K140-SUM(J$8:J139),IF(I140="C",$K140-SUM(J$8:J139),IF(I140="D",$K140-SUM(J$8:J139),IF(I140="E",1-SUM(J$8:J139)," ")))))</f>
        <v xml:space="preserve"> </v>
      </c>
      <c r="K140" s="1">
        <f>IF(C$4=0,0,(SUM(D$8:D140)/C$4))</f>
        <v>0</v>
      </c>
      <c r="L140" s="9" t="str">
        <f t="shared" si="48"/>
        <v xml:space="preserve"> </v>
      </c>
      <c r="M140" s="2" t="str">
        <f>IF(U140=2,K140,IF(W140=2,K140-SUM(M$8:M139),IF(X140=2,K140-SUM(M$8:M139),IF(X139=2,1-SUM(M$8:M139)," "))))</f>
        <v xml:space="preserve"> </v>
      </c>
      <c r="N140" s="1" t="str">
        <f t="shared" si="49"/>
        <v xml:space="preserve"> </v>
      </c>
      <c r="P140" s="3" t="str">
        <f>IF(O140="Plus",$K140,IF(O140="Basis",$K140-SUM(P$8:P139),IF(O140="Breedte",$K140-SUM(P$8:P139),IF(O139="Breedte",1-SUM(P$8:P139)," "))))</f>
        <v xml:space="preserve"> </v>
      </c>
      <c r="Q140" s="57" t="str">
        <f t="shared" si="64"/>
        <v/>
      </c>
      <c r="R140" s="179">
        <f t="shared" si="65"/>
        <v>181</v>
      </c>
      <c r="S140" s="12">
        <f t="shared" si="50"/>
        <v>208</v>
      </c>
      <c r="T140" s="18">
        <f t="shared" si="51"/>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2"/>
        <v>1</v>
      </c>
      <c r="Z140" s="12">
        <f t="shared" si="53"/>
        <v>1</v>
      </c>
      <c r="AA140" s="12">
        <f t="shared" si="54"/>
        <v>1</v>
      </c>
      <c r="AB140" s="12">
        <f t="shared" si="55"/>
        <v>1</v>
      </c>
      <c r="AD140" s="12">
        <f t="shared" si="56"/>
        <v>208</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59"/>
        <v>1</v>
      </c>
      <c r="AL140" s="12">
        <f t="shared" si="60"/>
        <v>1</v>
      </c>
      <c r="AM140" s="12">
        <f t="shared" si="61"/>
        <v>1</v>
      </c>
    </row>
    <row r="141" spans="1:39" ht="12" customHeight="1" x14ac:dyDescent="0.25">
      <c r="A141" s="5">
        <f t="shared" si="45"/>
        <v>0</v>
      </c>
      <c r="B141" s="5">
        <f t="shared" si="46"/>
        <v>0</v>
      </c>
      <c r="C141" s="14">
        <f t="shared" si="62"/>
        <v>207</v>
      </c>
      <c r="F141" s="241">
        <f>VLOOKUP(C141,Blad1!$A:$I,9,0)</f>
        <v>180</v>
      </c>
      <c r="G141" s="67" t="str">
        <f t="shared" si="63"/>
        <v/>
      </c>
      <c r="H141" s="4" t="str">
        <f>IF(G141="I",$K141,IF(G141="II",$K141-SUM(H$8:H140),IF(G141="III",$K141-SUM(H$8:H140),IF(G141="IV",$K141-SUM(H$8:H140),IF(G141="V",1-SUM(H$8:H140)," ")))))</f>
        <v xml:space="preserve"> </v>
      </c>
      <c r="I141" s="68" t="str">
        <f t="shared" si="47"/>
        <v/>
      </c>
      <c r="J141" s="43" t="str">
        <f>IF(I141="A",$K141,IF(I141="B",$K141-SUM(J$8:J140),IF(I141="C",$K141-SUM(J$8:J140),IF(I141="D",$K141-SUM(J$8:J140),IF(I141="E",1-SUM(J$8:J140)," ")))))</f>
        <v xml:space="preserve"> </v>
      </c>
      <c r="K141" s="1">
        <f>IF(C$4=0,0,(SUM(D$8:D141)/C$4))</f>
        <v>0</v>
      </c>
      <c r="L141" s="9" t="str">
        <f t="shared" si="48"/>
        <v xml:space="preserve"> </v>
      </c>
      <c r="M141" s="2" t="str">
        <f>IF(U141=2,K141,IF(W141=2,K141-SUM(M$8:M140),IF(X141=2,K141-SUM(M$8:M140),IF(X140=2,1-SUM(M$8:M140)," "))))</f>
        <v xml:space="preserve"> </v>
      </c>
      <c r="N141" s="1" t="str">
        <f t="shared" si="49"/>
        <v xml:space="preserve"> </v>
      </c>
      <c r="P141" s="3" t="str">
        <f>IF(O141="Plus",$K141,IF(O141="Basis",$K141-SUM(P$8:P140),IF(O141="Breedte",$K141-SUM(P$8:P140),IF(O140="Breedte",1-SUM(P$8:P140)," "))))</f>
        <v xml:space="preserve"> </v>
      </c>
      <c r="Q141" s="57" t="str">
        <f t="shared" si="64"/>
        <v/>
      </c>
      <c r="R141" s="179">
        <f t="shared" si="65"/>
        <v>180</v>
      </c>
      <c r="S141" s="12">
        <f t="shared" si="50"/>
        <v>207</v>
      </c>
      <c r="T141" s="18">
        <f t="shared" si="51"/>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2"/>
        <v>1</v>
      </c>
      <c r="Z141" s="12">
        <f t="shared" si="53"/>
        <v>1</v>
      </c>
      <c r="AA141" s="12">
        <f t="shared" si="54"/>
        <v>1</v>
      </c>
      <c r="AB141" s="12">
        <f t="shared" si="55"/>
        <v>1</v>
      </c>
      <c r="AD141" s="12">
        <f t="shared" si="56"/>
        <v>207</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59"/>
        <v>1</v>
      </c>
      <c r="AL141" s="12">
        <f t="shared" si="60"/>
        <v>1</v>
      </c>
      <c r="AM141" s="12">
        <f t="shared" si="61"/>
        <v>1</v>
      </c>
    </row>
    <row r="142" spans="1:39" ht="12" customHeight="1" x14ac:dyDescent="0.25">
      <c r="A142" s="5">
        <f t="shared" si="45"/>
        <v>0</v>
      </c>
      <c r="B142" s="5">
        <f t="shared" si="46"/>
        <v>0</v>
      </c>
      <c r="C142" s="14">
        <f t="shared" si="62"/>
        <v>206</v>
      </c>
      <c r="F142" s="241">
        <f>VLOOKUP(C142,Blad1!$A:$I,9,0)</f>
        <v>180</v>
      </c>
      <c r="G142" s="67" t="str">
        <f t="shared" si="63"/>
        <v/>
      </c>
      <c r="H142" s="4" t="str">
        <f>IF(G142="I",$K142,IF(G142="II",$K142-SUM(H$8:H141),IF(G142="III",$K142-SUM(H$8:H141),IF(G142="IV",$K142-SUM(H$8:H141),IF(G142="V",1-SUM(H$8:H141)," ")))))</f>
        <v xml:space="preserve"> </v>
      </c>
      <c r="I142" s="68" t="str">
        <f t="shared" si="47"/>
        <v/>
      </c>
      <c r="J142" s="43" t="str">
        <f>IF(I142="A",$K142,IF(I142="B",$K142-SUM(J$8:J141),IF(I142="C",$K142-SUM(J$8:J141),IF(I142="D",$K142-SUM(J$8:J141),IF(I142="E",1-SUM(J$8:J141)," ")))))</f>
        <v xml:space="preserve"> </v>
      </c>
      <c r="K142" s="1">
        <f>IF(C$4=0,0,(SUM(D$8:D142)/C$4))</f>
        <v>0</v>
      </c>
      <c r="L142" s="9" t="str">
        <f t="shared" si="48"/>
        <v xml:space="preserve"> </v>
      </c>
      <c r="M142" s="2" t="str">
        <f>IF(U142=2,K142,IF(W142=2,K142-SUM(M$8:M141),IF(X142=2,K142-SUM(M$8:M141),IF(X141=2,1-SUM(M$8:M141)," "))))</f>
        <v xml:space="preserve"> </v>
      </c>
      <c r="N142" s="1" t="str">
        <f t="shared" si="49"/>
        <v xml:space="preserve"> </v>
      </c>
      <c r="P142" s="3" t="str">
        <f>IF(O142="Plus",$K142,IF(O142="Basis",$K142-SUM(P$8:P141),IF(O142="Breedte",$K142-SUM(P$8:P141),IF(O141="Breedte",1-SUM(P$8:P141)," "))))</f>
        <v xml:space="preserve"> </v>
      </c>
      <c r="Q142" s="57" t="str">
        <f t="shared" si="64"/>
        <v/>
      </c>
      <c r="R142" s="179">
        <f t="shared" si="65"/>
        <v>180</v>
      </c>
      <c r="S142" s="12">
        <f t="shared" si="50"/>
        <v>206</v>
      </c>
      <c r="T142" s="18">
        <f t="shared" si="51"/>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2"/>
        <v>1</v>
      </c>
      <c r="Z142" s="12">
        <f t="shared" si="53"/>
        <v>1</v>
      </c>
      <c r="AA142" s="12">
        <f t="shared" si="54"/>
        <v>1</v>
      </c>
      <c r="AB142" s="12">
        <f t="shared" si="55"/>
        <v>1</v>
      </c>
      <c r="AD142" s="12">
        <f t="shared" si="56"/>
        <v>206</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59"/>
        <v>1</v>
      </c>
      <c r="AL142" s="12">
        <f t="shared" si="60"/>
        <v>1</v>
      </c>
      <c r="AM142" s="12">
        <f t="shared" si="61"/>
        <v>1</v>
      </c>
    </row>
    <row r="143" spans="1:39" ht="12" customHeight="1" x14ac:dyDescent="0.25">
      <c r="A143" s="5">
        <f t="shared" si="45"/>
        <v>0</v>
      </c>
      <c r="B143" s="5">
        <f t="shared" si="46"/>
        <v>0</v>
      </c>
      <c r="C143" s="14">
        <f t="shared" si="62"/>
        <v>205</v>
      </c>
      <c r="F143" s="241">
        <f>VLOOKUP(C143,Blad1!$A:$I,9,0)</f>
        <v>179</v>
      </c>
      <c r="G143" s="67" t="str">
        <f t="shared" si="63"/>
        <v/>
      </c>
      <c r="H143" s="4" t="str">
        <f>IF(G143="I",$K143,IF(G143="II",$K143-SUM(H$8:H142),IF(G143="III",$K143-SUM(H$8:H142),IF(G143="IV",$K143-SUM(H$8:H142),IF(G143="V",1-SUM(H$8:H142)," ")))))</f>
        <v xml:space="preserve"> </v>
      </c>
      <c r="I143" s="68" t="str">
        <f t="shared" si="47"/>
        <v/>
      </c>
      <c r="J143" s="43" t="str">
        <f>IF(I143="A",$K143,IF(I143="B",$K143-SUM(J$8:J142),IF(I143="C",$K143-SUM(J$8:J142),IF(I143="D",$K143-SUM(J$8:J142),IF(I143="E",1-SUM(J$8:J142)," ")))))</f>
        <v xml:space="preserve"> </v>
      </c>
      <c r="K143" s="1">
        <f>IF(C$4=0,0,(SUM(D$8:D143)/C$4))</f>
        <v>0</v>
      </c>
      <c r="L143" s="9" t="str">
        <f t="shared" si="48"/>
        <v xml:space="preserve"> </v>
      </c>
      <c r="M143" s="2" t="str">
        <f>IF(U143=2,K143,IF(W143=2,K143-SUM(M$8:M142),IF(X143=2,K143-SUM(M$8:M142),IF(X142=2,1-SUM(M$8:M142)," "))))</f>
        <v xml:space="preserve"> </v>
      </c>
      <c r="N143" s="1" t="str">
        <f t="shared" si="49"/>
        <v xml:space="preserve"> </v>
      </c>
      <c r="P143" s="3" t="str">
        <f>IF(O143="Plus",$K143,IF(O143="Basis",$K143-SUM(P$8:P142),IF(O143="Breedte",$K143-SUM(P$8:P142),IF(O142="Breedte",1-SUM(P$8:P142)," "))))</f>
        <v xml:space="preserve"> </v>
      </c>
      <c r="Q143" s="57" t="str">
        <f t="shared" si="64"/>
        <v/>
      </c>
      <c r="R143" s="179">
        <f t="shared" si="65"/>
        <v>179</v>
      </c>
      <c r="S143" s="12">
        <f t="shared" si="50"/>
        <v>205</v>
      </c>
      <c r="T143" s="18">
        <f t="shared" si="51"/>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2"/>
        <v>1</v>
      </c>
      <c r="Z143" s="12">
        <f t="shared" si="53"/>
        <v>1</v>
      </c>
      <c r="AA143" s="12">
        <f t="shared" si="54"/>
        <v>1</v>
      </c>
      <c r="AB143" s="12">
        <f t="shared" si="55"/>
        <v>1</v>
      </c>
      <c r="AD143" s="12">
        <f t="shared" si="56"/>
        <v>205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59"/>
        <v>1</v>
      </c>
      <c r="AL143" s="12">
        <f t="shared" si="60"/>
        <v>1</v>
      </c>
      <c r="AM143" s="12">
        <f t="shared" si="61"/>
        <v>1</v>
      </c>
    </row>
    <row r="144" spans="1:39" ht="12" customHeight="1" x14ac:dyDescent="0.25">
      <c r="A144" s="5">
        <f t="shared" si="45"/>
        <v>0</v>
      </c>
      <c r="B144" s="5">
        <f t="shared" si="46"/>
        <v>0</v>
      </c>
      <c r="C144" s="14">
        <f t="shared" si="62"/>
        <v>204</v>
      </c>
      <c r="F144" s="241">
        <f>VLOOKUP(C144,Blad1!$A:$I,9,0)</f>
        <v>178</v>
      </c>
      <c r="G144" s="67" t="str">
        <f t="shared" si="63"/>
        <v/>
      </c>
      <c r="H144" s="4" t="str">
        <f>IF(G144="I",$K144,IF(G144="II",$K144-SUM(H$8:H143),IF(G144="III",$K144-SUM(H$8:H143),IF(G144="IV",$K144-SUM(H$8:H143),IF(G144="V",1-SUM(H$8:H143)," ")))))</f>
        <v xml:space="preserve"> </v>
      </c>
      <c r="I144" s="68" t="str">
        <f t="shared" si="47"/>
        <v/>
      </c>
      <c r="J144" s="43" t="str">
        <f>IF(I144="A",$K144,IF(I144="B",$K144-SUM(J$8:J143),IF(I144="C",$K144-SUM(J$8:J143),IF(I144="D",$K144-SUM(J$8:J143),IF(I144="E",1-SUM(J$8:J143)," ")))))</f>
        <v xml:space="preserve"> </v>
      </c>
      <c r="K144" s="1">
        <f>IF(C$4=0,0,(SUM(D$8:D144)/C$4))</f>
        <v>0</v>
      </c>
      <c r="L144" s="9" t="str">
        <f t="shared" si="48"/>
        <v xml:space="preserve"> </v>
      </c>
      <c r="M144" s="2" t="str">
        <f>IF(U144=2,K144,IF(W144=2,K144-SUM(M$8:M143),IF(X144=2,K144-SUM(M$8:M143),IF(X143=2,1-SUM(M$8:M143)," "))))</f>
        <v xml:space="preserve"> </v>
      </c>
      <c r="N144" s="1" t="str">
        <f t="shared" si="49"/>
        <v xml:space="preserve"> </v>
      </c>
      <c r="P144" s="3" t="str">
        <f>IF(O144="Plus",$K144,IF(O144="Basis",$K144-SUM(P$8:P143),IF(O144="Breedte",$K144-SUM(P$8:P143),IF(O143="Breedte",1-SUM(P$8:P143)," "))))</f>
        <v xml:space="preserve"> </v>
      </c>
      <c r="Q144" s="57" t="str">
        <f t="shared" si="64"/>
        <v/>
      </c>
      <c r="R144" s="179">
        <f t="shared" si="65"/>
        <v>178</v>
      </c>
      <c r="S144" s="12">
        <f t="shared" si="50"/>
        <v>204</v>
      </c>
      <c r="T144" s="18">
        <f t="shared" si="51"/>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2"/>
        <v>1</v>
      </c>
      <c r="Z144" s="12">
        <f t="shared" si="53"/>
        <v>1</v>
      </c>
      <c r="AA144" s="12">
        <f t="shared" si="54"/>
        <v>1</v>
      </c>
      <c r="AB144" s="12">
        <f t="shared" si="55"/>
        <v>1</v>
      </c>
      <c r="AD144" s="12">
        <f t="shared" si="56"/>
        <v>204</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59"/>
        <v>1</v>
      </c>
      <c r="AL144" s="12">
        <f t="shared" si="60"/>
        <v>1</v>
      </c>
      <c r="AM144" s="12">
        <f t="shared" si="61"/>
        <v>1</v>
      </c>
    </row>
    <row r="145" spans="1:39" ht="12" customHeight="1" x14ac:dyDescent="0.25">
      <c r="A145" s="5">
        <f t="shared" si="45"/>
        <v>0</v>
      </c>
      <c r="B145" s="5">
        <f t="shared" si="46"/>
        <v>0</v>
      </c>
      <c r="C145" s="14">
        <f t="shared" si="62"/>
        <v>203</v>
      </c>
      <c r="F145" s="241">
        <f>VLOOKUP(C145,Blad1!$A:$I,9,0)</f>
        <v>178</v>
      </c>
      <c r="G145" s="67" t="str">
        <f t="shared" si="63"/>
        <v/>
      </c>
      <c r="H145" s="4" t="str">
        <f>IF(G145="I",$K145,IF(G145="II",$K145-SUM(H$8:H144),IF(G145="III",$K145-SUM(H$8:H144),IF(G145="IV",$K145-SUM(H$8:H144),IF(G145="V",1-SUM(H$8:H144)," ")))))</f>
        <v xml:space="preserve"> </v>
      </c>
      <c r="I145" s="68" t="str">
        <f t="shared" si="47"/>
        <v/>
      </c>
      <c r="J145" s="43" t="str">
        <f>IF(I145="A",$K145,IF(I145="B",$K145-SUM(J$8:J144),IF(I145="C",$K145-SUM(J$8:J144),IF(I145="D",$K145-SUM(J$8:J144),IF(I145="E",1-SUM(J$8:J144)," ")))))</f>
        <v xml:space="preserve"> </v>
      </c>
      <c r="K145" s="1">
        <f>IF(C$4=0,0,(SUM(D$8:D145)/C$4))</f>
        <v>0</v>
      </c>
      <c r="L145" s="9" t="str">
        <f t="shared" si="48"/>
        <v xml:space="preserve"> </v>
      </c>
      <c r="M145" s="2" t="str">
        <f>IF(U145=2,K145,IF(W145=2,K145-SUM(M$8:M144),IF(X145=2,K145-SUM(M$8:M144),IF(X144=2,1-SUM(M$8:M144)," "))))</f>
        <v xml:space="preserve"> </v>
      </c>
      <c r="N145" s="1" t="str">
        <f t="shared" si="49"/>
        <v xml:space="preserve"> </v>
      </c>
      <c r="P145" s="3" t="str">
        <f>IF(O145="Plus",$K145,IF(O145="Basis",$K145-SUM(P$8:P144),IF(O145="Breedte",$K145-SUM(P$8:P144),IF(O144="Breedte",1-SUM(P$8:P144)," "))))</f>
        <v xml:space="preserve"> </v>
      </c>
      <c r="Q145" s="57" t="str">
        <f t="shared" si="64"/>
        <v/>
      </c>
      <c r="R145" s="179">
        <f t="shared" si="65"/>
        <v>178</v>
      </c>
      <c r="S145" s="12">
        <f t="shared" si="50"/>
        <v>203</v>
      </c>
      <c r="T145" s="18">
        <f t="shared" si="51"/>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2"/>
        <v>1</v>
      </c>
      <c r="Z145" s="12">
        <f t="shared" si="53"/>
        <v>1</v>
      </c>
      <c r="AA145" s="12">
        <f t="shared" si="54"/>
        <v>1</v>
      </c>
      <c r="AB145" s="12">
        <f t="shared" si="55"/>
        <v>1</v>
      </c>
      <c r="AD145" s="12">
        <f t="shared" si="56"/>
        <v>203</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59"/>
        <v>1</v>
      </c>
      <c r="AL145" s="12">
        <f t="shared" si="60"/>
        <v>1</v>
      </c>
      <c r="AM145" s="12">
        <f t="shared" si="61"/>
        <v>1</v>
      </c>
    </row>
    <row r="146" spans="1:39" ht="12" customHeight="1" x14ac:dyDescent="0.25">
      <c r="A146" s="5">
        <f t="shared" si="45"/>
        <v>0</v>
      </c>
      <c r="B146" s="5">
        <f t="shared" si="46"/>
        <v>0</v>
      </c>
      <c r="C146" s="14">
        <f t="shared" si="62"/>
        <v>202</v>
      </c>
      <c r="F146" s="241">
        <f>VLOOKUP(C146,Blad1!$A:$I,9,0)</f>
        <v>177</v>
      </c>
      <c r="G146" s="67" t="str">
        <f t="shared" si="63"/>
        <v/>
      </c>
      <c r="H146" s="4" t="str">
        <f>IF(G146="I",$K146,IF(G146="II",$K146-SUM(H$8:H145),IF(G146="III",$K146-SUM(H$8:H145),IF(G146="IV",$K146-SUM(H$8:H145),IF(G146="V",1-SUM(H$8:H145)," ")))))</f>
        <v xml:space="preserve"> </v>
      </c>
      <c r="I146" s="68" t="str">
        <f t="shared" si="47"/>
        <v/>
      </c>
      <c r="J146" s="43" t="str">
        <f>IF(I146="A",$K146,IF(I146="B",$K146-SUM(J$8:J145),IF(I146="C",$K146-SUM(J$8:J145),IF(I146="D",$K146-SUM(J$8:J145),IF(I146="E",1-SUM(J$8:J145)," ")))))</f>
        <v xml:space="preserve"> </v>
      </c>
      <c r="K146" s="1">
        <f>IF(C$4=0,0,(SUM(D$8:D146)/C$4))</f>
        <v>0</v>
      </c>
      <c r="L146" s="9" t="str">
        <f t="shared" si="48"/>
        <v xml:space="preserve"> </v>
      </c>
      <c r="M146" s="2" t="str">
        <f>IF(U146=2,K146,IF(W146=2,K146-SUM(M$8:M145),IF(X146=2,K146-SUM(M$8:M145),IF(X145=2,1-SUM(M$8:M145)," "))))</f>
        <v xml:space="preserve"> </v>
      </c>
      <c r="N146" s="1" t="str">
        <f t="shared" si="49"/>
        <v xml:space="preserve"> </v>
      </c>
      <c r="P146" s="3" t="str">
        <f>IF(O146="Plus",$K146,IF(O146="Basis",$K146-SUM(P$8:P145),IF(O146="Breedte",$K146-SUM(P$8:P145),IF(O145="Breedte",1-SUM(P$8:P145)," "))))</f>
        <v xml:space="preserve"> </v>
      </c>
      <c r="Q146" s="57" t="str">
        <f t="shared" si="64"/>
        <v/>
      </c>
      <c r="R146" s="179">
        <f t="shared" si="65"/>
        <v>177</v>
      </c>
      <c r="S146" s="12">
        <f t="shared" si="50"/>
        <v>202</v>
      </c>
      <c r="T146" s="18">
        <f t="shared" si="51"/>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2"/>
        <v>1</v>
      </c>
      <c r="Z146" s="12">
        <f t="shared" si="53"/>
        <v>1</v>
      </c>
      <c r="AA146" s="12">
        <f t="shared" si="54"/>
        <v>1</v>
      </c>
      <c r="AB146" s="12">
        <f t="shared" si="55"/>
        <v>1</v>
      </c>
      <c r="AD146" s="12">
        <f t="shared" si="56"/>
        <v>202</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59"/>
        <v>1</v>
      </c>
      <c r="AL146" s="12">
        <f t="shared" si="60"/>
        <v>1</v>
      </c>
      <c r="AM146" s="12">
        <f t="shared" si="61"/>
        <v>1</v>
      </c>
    </row>
    <row r="147" spans="1:39" ht="12" customHeight="1" x14ac:dyDescent="0.25">
      <c r="A147" s="5">
        <f t="shared" si="45"/>
        <v>0</v>
      </c>
      <c r="B147" s="5">
        <f t="shared" si="46"/>
        <v>0</v>
      </c>
      <c r="C147" s="14">
        <f t="shared" si="62"/>
        <v>201</v>
      </c>
      <c r="F147" s="241">
        <f>VLOOKUP(C147,Blad1!$A:$I,9,0)</f>
        <v>177</v>
      </c>
      <c r="G147" s="67" t="str">
        <f t="shared" si="63"/>
        <v/>
      </c>
      <c r="H147" s="4" t="str">
        <f>IF(G147="I",$K147,IF(G147="II",$K147-SUM(H$8:H146),IF(G147="III",$K147-SUM(H$8:H146),IF(G147="IV",$K147-SUM(H$8:H146),IF(G147="V",1-SUM(H$8:H146)," ")))))</f>
        <v xml:space="preserve"> </v>
      </c>
      <c r="I147" s="68" t="str">
        <f t="shared" si="47"/>
        <v/>
      </c>
      <c r="J147" s="43" t="str">
        <f>IF(I147="A",$K147,IF(I147="B",$K147-SUM(J$8:J146),IF(I147="C",$K147-SUM(J$8:J146),IF(I147="D",$K147-SUM(J$8:J146),IF(I147="E",1-SUM(J$8:J146)," ")))))</f>
        <v xml:space="preserve"> </v>
      </c>
      <c r="K147" s="1">
        <f>IF(C$4=0,0,(SUM(D$8:D147)/C$4))</f>
        <v>0</v>
      </c>
      <c r="L147" s="9" t="str">
        <f t="shared" si="48"/>
        <v xml:space="preserve"> </v>
      </c>
      <c r="M147" s="2" t="str">
        <f>IF(U147=2,K147,IF(W147=2,K147-SUM(M$8:M146),IF(X147=2,K147-SUM(M$8:M146),IF(X146=2,1-SUM(M$8:M146)," "))))</f>
        <v xml:space="preserve"> </v>
      </c>
      <c r="N147" s="1" t="str">
        <f t="shared" si="49"/>
        <v xml:space="preserve"> </v>
      </c>
      <c r="P147" s="3" t="str">
        <f>IF(O147="Plus",$K147,IF(O147="Basis",$K147-SUM(P$8:P146),IF(O147="Breedte",$K147-SUM(P$8:P146),IF(O146="Breedte",1-SUM(P$8:P146)," "))))</f>
        <v xml:space="preserve"> </v>
      </c>
      <c r="Q147" s="57" t="str">
        <f t="shared" si="64"/>
        <v/>
      </c>
      <c r="R147" s="179">
        <f t="shared" si="65"/>
        <v>177</v>
      </c>
      <c r="S147" s="12">
        <f t="shared" si="50"/>
        <v>201</v>
      </c>
      <c r="T147" s="18">
        <f t="shared" si="51"/>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2"/>
        <v>1</v>
      </c>
      <c r="Z147" s="12">
        <f t="shared" si="53"/>
        <v>1</v>
      </c>
      <c r="AA147" s="12">
        <f t="shared" si="54"/>
        <v>1</v>
      </c>
      <c r="AB147" s="12">
        <f t="shared" si="55"/>
        <v>1</v>
      </c>
      <c r="AD147" s="12">
        <f t="shared" si="56"/>
        <v>201</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59"/>
        <v>1</v>
      </c>
      <c r="AL147" s="12">
        <f t="shared" si="60"/>
        <v>1</v>
      </c>
      <c r="AM147" s="12">
        <f t="shared" si="61"/>
        <v>1</v>
      </c>
    </row>
    <row r="148" spans="1:39" ht="12" customHeight="1" x14ac:dyDescent="0.25">
      <c r="A148" s="5">
        <f t="shared" si="45"/>
        <v>0</v>
      </c>
      <c r="B148" s="5">
        <f t="shared" si="46"/>
        <v>0</v>
      </c>
      <c r="C148" s="14">
        <f t="shared" si="62"/>
        <v>200</v>
      </c>
      <c r="F148" s="241">
        <f>VLOOKUP(C148,Blad1!$A:$I,9,0)</f>
        <v>176</v>
      </c>
      <c r="G148" s="67" t="str">
        <f t="shared" si="63"/>
        <v/>
      </c>
      <c r="H148" s="4" t="str">
        <f>IF(G148="I",$K148,IF(G148="II",$K148-SUM(H$8:H147),IF(G148="III",$K148-SUM(H$8:H147),IF(G148="IV",$K148-SUM(H$8:H147),IF(G148="V",1-SUM(H$8:H147)," ")))))</f>
        <v xml:space="preserve"> </v>
      </c>
      <c r="I148" s="68" t="str">
        <f t="shared" si="47"/>
        <v/>
      </c>
      <c r="J148" s="43" t="str">
        <f>IF(I148="A",$K148,IF(I148="B",$K148-SUM(J$8:J147),IF(I148="C",$K148-SUM(J$8:J147),IF(I148="D",$K148-SUM(J$8:J147),IF(I148="E",1-SUM(J$8:J147)," ")))))</f>
        <v xml:space="preserve"> </v>
      </c>
      <c r="K148" s="1">
        <f>IF(C$4=0,0,(SUM(D$8:D148)/C$4))</f>
        <v>0</v>
      </c>
      <c r="L148" s="9" t="str">
        <f t="shared" si="48"/>
        <v xml:space="preserve"> </v>
      </c>
      <c r="M148" s="2" t="str">
        <f>IF(U148=2,K148,IF(W148=2,K148-SUM(M$8:M147),IF(X148=2,K148-SUM(M$8:M147),IF(X147=2,1-SUM(M$8:M147)," "))))</f>
        <v xml:space="preserve"> </v>
      </c>
      <c r="N148" s="1" t="str">
        <f t="shared" si="49"/>
        <v xml:space="preserve"> </v>
      </c>
      <c r="P148" s="3" t="str">
        <f>IF(O148="Plus",$K148,IF(O148="Basis",$K148-SUM(P$8:P147),IF(O148="Breedte",$K148-SUM(P$8:P147),IF(O147="Breedte",1-SUM(P$8:P147)," "))))</f>
        <v xml:space="preserve"> </v>
      </c>
      <c r="Q148" s="57" t="str">
        <f t="shared" si="64"/>
        <v/>
      </c>
      <c r="R148" s="179">
        <f t="shared" si="65"/>
        <v>176</v>
      </c>
      <c r="S148" s="12">
        <f t="shared" si="50"/>
        <v>200</v>
      </c>
      <c r="T148" s="18">
        <f t="shared" si="51"/>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2"/>
        <v>1</v>
      </c>
      <c r="Z148" s="12">
        <f t="shared" si="53"/>
        <v>1</v>
      </c>
      <c r="AA148" s="12">
        <f t="shared" si="54"/>
        <v>1</v>
      </c>
      <c r="AB148" s="12">
        <f t="shared" si="55"/>
        <v>1</v>
      </c>
      <c r="AD148" s="12">
        <f t="shared" si="56"/>
        <v>200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59"/>
        <v>1</v>
      </c>
      <c r="AL148" s="12">
        <f t="shared" si="60"/>
        <v>1</v>
      </c>
      <c r="AM148" s="12">
        <f t="shared" si="61"/>
        <v>1</v>
      </c>
    </row>
    <row r="149" spans="1:39" ht="12" customHeight="1" x14ac:dyDescent="0.25">
      <c r="A149" s="5">
        <f t="shared" si="45"/>
        <v>0</v>
      </c>
      <c r="B149" s="5">
        <f t="shared" si="46"/>
        <v>0</v>
      </c>
      <c r="C149" s="14">
        <f t="shared" si="62"/>
        <v>199</v>
      </c>
      <c r="F149" s="241">
        <f>VLOOKUP(C149,Blad1!$A:$I,9,0)</f>
        <v>175</v>
      </c>
      <c r="G149" s="67" t="str">
        <f t="shared" si="63"/>
        <v/>
      </c>
      <c r="H149" s="4" t="str">
        <f>IF(G149="I",$K149,IF(G149="II",$K149-SUM(H$8:H148),IF(G149="III",$K149-SUM(H$8:H148),IF(G149="IV",$K149-SUM(H$8:H148),IF(G149="V",1-SUM(H$8:H148)," ")))))</f>
        <v xml:space="preserve"> </v>
      </c>
      <c r="I149" s="68" t="str">
        <f t="shared" si="47"/>
        <v/>
      </c>
      <c r="J149" s="43" t="str">
        <f>IF(I149="A",$K149,IF(I149="B",$K149-SUM(J$8:J148),IF(I149="C",$K149-SUM(J$8:J148),IF(I149="D",$K149-SUM(J$8:J148),IF(I149="E",1-SUM(J$8:J148)," ")))))</f>
        <v xml:space="preserve"> </v>
      </c>
      <c r="K149" s="1">
        <f>IF(C$4=0,0,(SUM(D$8:D149)/C$4))</f>
        <v>0</v>
      </c>
      <c r="L149" s="9" t="str">
        <f t="shared" si="48"/>
        <v xml:space="preserve"> </v>
      </c>
      <c r="M149" s="2" t="str">
        <f>IF(U149=2,K149,IF(W149=2,K149-SUM(M$8:M148),IF(X149=2,K149-SUM(M$8:M148),IF(X148=2,1-SUM(M$8:M148)," "))))</f>
        <v xml:space="preserve"> </v>
      </c>
      <c r="N149" s="1" t="str">
        <f t="shared" si="49"/>
        <v xml:space="preserve"> </v>
      </c>
      <c r="P149" s="3" t="str">
        <f>IF(O149="Plus",$K149,IF(O149="Basis",$K149-SUM(P$8:P148),IF(O149="Breedte",$K149-SUM(P$8:P148),IF(O148="Breedte",1-SUM(P$8:P148)," "))))</f>
        <v xml:space="preserve"> </v>
      </c>
      <c r="Q149" s="57" t="str">
        <f t="shared" si="64"/>
        <v/>
      </c>
      <c r="R149" s="179">
        <f t="shared" si="65"/>
        <v>175</v>
      </c>
      <c r="S149" s="12">
        <f t="shared" si="50"/>
        <v>199</v>
      </c>
      <c r="T149" s="18">
        <f t="shared" si="51"/>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2"/>
        <v>1</v>
      </c>
      <c r="Z149" s="12">
        <f t="shared" si="53"/>
        <v>1</v>
      </c>
      <c r="AA149" s="12">
        <f t="shared" si="54"/>
        <v>1</v>
      </c>
      <c r="AB149" s="12">
        <f t="shared" si="55"/>
        <v>1</v>
      </c>
      <c r="AD149" s="12">
        <f t="shared" si="56"/>
        <v>199</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59"/>
        <v>1</v>
      </c>
      <c r="AL149" s="12">
        <f t="shared" si="60"/>
        <v>1</v>
      </c>
      <c r="AM149" s="12">
        <f t="shared" si="61"/>
        <v>1</v>
      </c>
    </row>
    <row r="150" spans="1:39" ht="12" customHeight="1" x14ac:dyDescent="0.25">
      <c r="A150" s="5">
        <f t="shared" si="45"/>
        <v>0</v>
      </c>
      <c r="B150" s="5">
        <f t="shared" si="46"/>
        <v>0</v>
      </c>
      <c r="C150" s="14">
        <f t="shared" si="62"/>
        <v>198</v>
      </c>
      <c r="F150" s="241">
        <f>VLOOKUP(C150,Blad1!$A:$I,9,0)</f>
        <v>175</v>
      </c>
      <c r="G150" s="67" t="str">
        <f t="shared" si="63"/>
        <v/>
      </c>
      <c r="H150" s="4" t="str">
        <f>IF(G150="I",$K150,IF(G150="II",$K150-SUM(H$8:H149),IF(G150="III",$K150-SUM(H$8:H149),IF(G150="IV",$K150-SUM(H$8:H149),IF(G150="V",1-SUM(H$8:H149)," ")))))</f>
        <v xml:space="preserve"> </v>
      </c>
      <c r="I150" s="68" t="str">
        <f t="shared" si="47"/>
        <v/>
      </c>
      <c r="J150" s="43" t="str">
        <f>IF(I150="A",$K150,IF(I150="B",$K150-SUM(J$8:J149),IF(I150="C",$K150-SUM(J$8:J149),IF(I150="D",$K150-SUM(J$8:J149),IF(I150="E",1-SUM(J$8:J149)," ")))))</f>
        <v xml:space="preserve"> </v>
      </c>
      <c r="K150" s="1">
        <f>IF(C$4=0,0,(SUM(D$8:D150)/C$4))</f>
        <v>0</v>
      </c>
      <c r="L150" s="9" t="str">
        <f t="shared" si="48"/>
        <v xml:space="preserve"> </v>
      </c>
      <c r="M150" s="2" t="str">
        <f>IF(U150=2,K150,IF(W150=2,K150-SUM(M$8:M149),IF(X150=2,K150-SUM(M$8:M149),IF(X149=2,1-SUM(M$8:M149)," "))))</f>
        <v xml:space="preserve"> </v>
      </c>
      <c r="N150" s="1" t="str">
        <f t="shared" si="49"/>
        <v xml:space="preserve"> </v>
      </c>
      <c r="P150" s="3" t="str">
        <f>IF(O150="Plus",$K150,IF(O150="Basis",$K150-SUM(P$8:P149),IF(O150="Breedte",$K150-SUM(P$8:P149),IF(O149="Breedte",1-SUM(P$8:P149)," "))))</f>
        <v xml:space="preserve"> </v>
      </c>
      <c r="Q150" s="57" t="str">
        <f t="shared" si="64"/>
        <v/>
      </c>
      <c r="R150" s="179">
        <f t="shared" si="65"/>
        <v>175</v>
      </c>
      <c r="S150" s="12">
        <f t="shared" si="50"/>
        <v>198</v>
      </c>
      <c r="T150" s="18">
        <f t="shared" si="51"/>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2"/>
        <v>1</v>
      </c>
      <c r="Z150" s="12">
        <f t="shared" si="53"/>
        <v>1</v>
      </c>
      <c r="AA150" s="12">
        <f t="shared" si="54"/>
        <v>1</v>
      </c>
      <c r="AB150" s="12">
        <f t="shared" si="55"/>
        <v>1</v>
      </c>
      <c r="AD150" s="12">
        <f t="shared" si="56"/>
        <v>198</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59"/>
        <v>1</v>
      </c>
      <c r="AL150" s="12">
        <f t="shared" si="60"/>
        <v>1</v>
      </c>
      <c r="AM150" s="12">
        <f t="shared" si="61"/>
        <v>1</v>
      </c>
    </row>
    <row r="151" spans="1:39" ht="12" customHeight="1" x14ac:dyDescent="0.25">
      <c r="A151" s="5">
        <f t="shared" si="45"/>
        <v>0</v>
      </c>
      <c r="B151" s="5">
        <f t="shared" si="46"/>
        <v>0</v>
      </c>
      <c r="C151" s="14">
        <f t="shared" si="62"/>
        <v>197</v>
      </c>
      <c r="F151" s="241">
        <f>VLOOKUP(C151,Blad1!$A:$I,9,0)</f>
        <v>174</v>
      </c>
      <c r="G151" s="67" t="str">
        <f t="shared" si="63"/>
        <v/>
      </c>
      <c r="H151" s="4" t="str">
        <f>IF(G151="I",$K151,IF(G151="II",$K151-SUM(H$8:H150),IF(G151="III",$K151-SUM(H$8:H150),IF(G151="IV",$K151-SUM(H$8:H150),IF(G151="V",1-SUM(H$8:H150)," ")))))</f>
        <v xml:space="preserve"> </v>
      </c>
      <c r="I151" s="68" t="str">
        <f t="shared" si="47"/>
        <v/>
      </c>
      <c r="J151" s="43" t="str">
        <f>IF(I151="A",$K151,IF(I151="B",$K151-SUM(J$8:J150),IF(I151="C",$K151-SUM(J$8:J150),IF(I151="D",$K151-SUM(J$8:J150),IF(I151="E",1-SUM(J$8:J150)," ")))))</f>
        <v xml:space="preserve"> </v>
      </c>
      <c r="K151" s="1">
        <f>IF(C$4=0,0,(SUM(D$8:D151)/C$4))</f>
        <v>0</v>
      </c>
      <c r="L151" s="9" t="str">
        <f t="shared" si="48"/>
        <v xml:space="preserve"> </v>
      </c>
      <c r="M151" s="2" t="str">
        <f>IF(U151=2,K151,IF(W151=2,K151-SUM(M$8:M150),IF(X151=2,K151-SUM(M$8:M150),IF(X150=2,1-SUM(M$8:M150)," "))))</f>
        <v xml:space="preserve"> </v>
      </c>
      <c r="N151" s="1" t="str">
        <f t="shared" si="49"/>
        <v xml:space="preserve"> </v>
      </c>
      <c r="P151" s="3" t="str">
        <f>IF(O151="Plus",$K151,IF(O151="Basis",$K151-SUM(P$8:P150),IF(O151="Breedte",$K151-SUM(P$8:P150),IF(O150="Breedte",1-SUM(P$8:P150)," "))))</f>
        <v xml:space="preserve"> </v>
      </c>
      <c r="Q151" s="57" t="str">
        <f t="shared" si="64"/>
        <v/>
      </c>
      <c r="R151" s="179">
        <f t="shared" si="65"/>
        <v>174</v>
      </c>
      <c r="S151" s="12">
        <f t="shared" si="50"/>
        <v>197</v>
      </c>
      <c r="T151" s="18">
        <f t="shared" si="51"/>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2"/>
        <v>1</v>
      </c>
      <c r="Z151" s="12">
        <f t="shared" si="53"/>
        <v>1</v>
      </c>
      <c r="AA151" s="12">
        <f t="shared" si="54"/>
        <v>1</v>
      </c>
      <c r="AB151" s="12">
        <f t="shared" si="55"/>
        <v>1</v>
      </c>
      <c r="AD151" s="12">
        <f t="shared" si="56"/>
        <v>197</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59"/>
        <v>1</v>
      </c>
      <c r="AL151" s="12">
        <f t="shared" si="60"/>
        <v>1</v>
      </c>
      <c r="AM151" s="12">
        <f t="shared" si="61"/>
        <v>1</v>
      </c>
    </row>
    <row r="152" spans="1:39" ht="12" customHeight="1" x14ac:dyDescent="0.25">
      <c r="A152" s="5">
        <f t="shared" si="45"/>
        <v>0</v>
      </c>
      <c r="B152" s="5">
        <f t="shared" si="46"/>
        <v>0</v>
      </c>
      <c r="C152" s="14">
        <f t="shared" si="62"/>
        <v>196</v>
      </c>
      <c r="F152" s="241">
        <f>VLOOKUP(C152,Blad1!$A:$I,9,0)</f>
        <v>174</v>
      </c>
      <c r="G152" s="67" t="str">
        <f t="shared" si="63"/>
        <v/>
      </c>
      <c r="H152" s="4" t="str">
        <f>IF(G152="I",$K152,IF(G152="II",$K152-SUM(H$8:H151),IF(G152="III",$K152-SUM(H$8:H151),IF(G152="IV",$K152-SUM(H$8:H151),IF(G152="V",1-SUM(H$8:H151)," ")))))</f>
        <v xml:space="preserve"> </v>
      </c>
      <c r="I152" s="68" t="str">
        <f t="shared" si="47"/>
        <v/>
      </c>
      <c r="J152" s="43" t="str">
        <f>IF(I152="A",$K152,IF(I152="B",$K152-SUM(J$8:J151),IF(I152="C",$K152-SUM(J$8:J151),IF(I152="D",$K152-SUM(J$8:J151),IF(I152="E",1-SUM(J$8:J151)," ")))))</f>
        <v xml:space="preserve"> </v>
      </c>
      <c r="K152" s="1">
        <f>IF(C$4=0,0,(SUM(D$8:D152)/C$4))</f>
        <v>0</v>
      </c>
      <c r="L152" s="9" t="str">
        <f t="shared" si="48"/>
        <v xml:space="preserve"> </v>
      </c>
      <c r="M152" s="2" t="str">
        <f>IF(U152=2,K152,IF(W152=2,K152-SUM(M$8:M151),IF(X152=2,K152-SUM(M$8:M151),IF(X151=2,1-SUM(M$8:M151)," "))))</f>
        <v xml:space="preserve"> </v>
      </c>
      <c r="N152" s="1" t="str">
        <f t="shared" si="49"/>
        <v xml:space="preserve"> </v>
      </c>
      <c r="P152" s="3" t="str">
        <f>IF(O152="Plus",$K152,IF(O152="Basis",$K152-SUM(P$8:P151),IF(O152="Breedte",$K152-SUM(P$8:P151),IF(O151="Breedte",1-SUM(P$8:P151)," "))))</f>
        <v xml:space="preserve"> </v>
      </c>
      <c r="Q152" s="57" t="str">
        <f t="shared" si="64"/>
        <v/>
      </c>
      <c r="R152" s="179">
        <f t="shared" si="65"/>
        <v>174</v>
      </c>
      <c r="S152" s="12">
        <f t="shared" si="50"/>
        <v>196</v>
      </c>
      <c r="T152" s="18">
        <f t="shared" si="51"/>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2"/>
        <v>1</v>
      </c>
      <c r="Z152" s="12">
        <f t="shared" si="53"/>
        <v>1</v>
      </c>
      <c r="AA152" s="12">
        <f t="shared" si="54"/>
        <v>1</v>
      </c>
      <c r="AB152" s="12">
        <f t="shared" si="55"/>
        <v>1</v>
      </c>
      <c r="AD152" s="12">
        <f t="shared" si="56"/>
        <v>196</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59"/>
        <v>1</v>
      </c>
      <c r="AL152" s="12">
        <f t="shared" si="60"/>
        <v>1</v>
      </c>
      <c r="AM152" s="12">
        <f t="shared" si="61"/>
        <v>1</v>
      </c>
    </row>
    <row r="153" spans="1:39" ht="12" customHeight="1" x14ac:dyDescent="0.25">
      <c r="A153" s="5">
        <f t="shared" si="45"/>
        <v>0</v>
      </c>
      <c r="B153" s="5">
        <f t="shared" si="46"/>
        <v>0</v>
      </c>
      <c r="C153" s="14">
        <f t="shared" si="62"/>
        <v>195</v>
      </c>
      <c r="F153" s="241">
        <f>VLOOKUP(C153,Blad1!$A:$I,9,0)</f>
        <v>173</v>
      </c>
      <c r="G153" s="67" t="str">
        <f t="shared" si="63"/>
        <v/>
      </c>
      <c r="H153" s="4" t="str">
        <f>IF(G153="I",$K153,IF(G153="II",$K153-SUM(H$8:H152),IF(G153="III",$K153-SUM(H$8:H152),IF(G153="IV",$K153-SUM(H$8:H152),IF(G153="V",1-SUM(H$8:H152)," ")))))</f>
        <v xml:space="preserve"> </v>
      </c>
      <c r="I153" s="68" t="str">
        <f t="shared" si="47"/>
        <v/>
      </c>
      <c r="J153" s="43" t="str">
        <f>IF(I153="A",$K153,IF(I153="B",$K153-SUM(J$8:J152),IF(I153="C",$K153-SUM(J$8:J152),IF(I153="D",$K153-SUM(J$8:J152),IF(I153="E",1-SUM(J$8:J152)," ")))))</f>
        <v xml:space="preserve"> </v>
      </c>
      <c r="K153" s="1">
        <f>IF(C$4=0,0,(SUM(D$8:D153)/C$4))</f>
        <v>0</v>
      </c>
      <c r="L153" s="9" t="str">
        <f t="shared" si="48"/>
        <v xml:space="preserve"> </v>
      </c>
      <c r="M153" s="2" t="str">
        <f>IF(U153=2,K153,IF(W153=2,K153-SUM(M$8:M152),IF(X153=2,K153-SUM(M$8:M152),IF(X152=2,1-SUM(M$8:M152)," "))))</f>
        <v xml:space="preserve"> </v>
      </c>
      <c r="N153" s="1" t="str">
        <f t="shared" si="49"/>
        <v xml:space="preserve"> </v>
      </c>
      <c r="P153" s="3" t="str">
        <f>IF(O153="Plus",$K153,IF(O153="Basis",$K153-SUM(P$8:P152),IF(O153="Breedte",$K153-SUM(P$8:P152),IF(O152="Breedte",1-SUM(P$8:P152)," "))))</f>
        <v xml:space="preserve"> </v>
      </c>
      <c r="Q153" s="57" t="str">
        <f t="shared" si="64"/>
        <v/>
      </c>
      <c r="R153" s="179">
        <f t="shared" si="65"/>
        <v>173</v>
      </c>
      <c r="S153" s="12">
        <f t="shared" si="50"/>
        <v>195</v>
      </c>
      <c r="T153" s="18">
        <f t="shared" si="51"/>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2"/>
        <v>1</v>
      </c>
      <c r="Z153" s="12">
        <f t="shared" si="53"/>
        <v>1</v>
      </c>
      <c r="AA153" s="12">
        <f t="shared" si="54"/>
        <v>1</v>
      </c>
      <c r="AB153" s="12">
        <f t="shared" si="55"/>
        <v>1</v>
      </c>
      <c r="AD153" s="12">
        <f t="shared" si="56"/>
        <v>195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59"/>
        <v>1</v>
      </c>
      <c r="AL153" s="12">
        <f t="shared" si="60"/>
        <v>1</v>
      </c>
      <c r="AM153" s="12">
        <f t="shared" si="61"/>
        <v>1</v>
      </c>
    </row>
    <row r="154" spans="1:39" ht="12" customHeight="1" x14ac:dyDescent="0.25">
      <c r="A154" s="5">
        <f t="shared" si="45"/>
        <v>0</v>
      </c>
      <c r="B154" s="5">
        <f t="shared" si="46"/>
        <v>0</v>
      </c>
      <c r="C154" s="14">
        <f t="shared" si="62"/>
        <v>194</v>
      </c>
      <c r="F154" s="241">
        <f>VLOOKUP(C154,Blad1!$A:$I,9,0)</f>
        <v>173</v>
      </c>
      <c r="G154" s="67" t="str">
        <f t="shared" si="63"/>
        <v/>
      </c>
      <c r="H154" s="4" t="str">
        <f>IF(G154="I",$K154,IF(G154="II",$K154-SUM(H$8:H153),IF(G154="III",$K154-SUM(H$8:H153),IF(G154="IV",$K154-SUM(H$8:H153),IF(G154="V",1-SUM(H$8:H153)," ")))))</f>
        <v xml:space="preserve"> </v>
      </c>
      <c r="I154" s="68" t="str">
        <f t="shared" si="47"/>
        <v/>
      </c>
      <c r="J154" s="43" t="str">
        <f>IF(I154="A",$K154,IF(I154="B",$K154-SUM(J$8:J153),IF(I154="C",$K154-SUM(J$8:J153),IF(I154="D",$K154-SUM(J$8:J153),IF(I154="E",1-SUM(J$8:J153)," ")))))</f>
        <v xml:space="preserve"> </v>
      </c>
      <c r="K154" s="1">
        <f>IF(C$4=0,0,(SUM(D$8:D154)/C$4))</f>
        <v>0</v>
      </c>
      <c r="L154" s="9" t="str">
        <f t="shared" si="48"/>
        <v xml:space="preserve"> </v>
      </c>
      <c r="M154" s="2" t="str">
        <f>IF(U154=2,K154,IF(W154=2,K154-SUM(M$8:M153),IF(X154=2,K154-SUM(M$8:M153),IF(X153=2,1-SUM(M$8:M153)," "))))</f>
        <v xml:space="preserve"> </v>
      </c>
      <c r="N154" s="1" t="str">
        <f t="shared" si="49"/>
        <v xml:space="preserve"> </v>
      </c>
      <c r="P154" s="3" t="str">
        <f>IF(O154="Plus",$K154,IF(O154="Basis",$K154-SUM(P$8:P153),IF(O154="Breedte",$K154-SUM(P$8:P153),IF(O153="Breedte",1-SUM(P$8:P153)," "))))</f>
        <v xml:space="preserve"> </v>
      </c>
      <c r="Q154" s="57" t="str">
        <f t="shared" si="64"/>
        <v/>
      </c>
      <c r="R154" s="179">
        <f t="shared" si="65"/>
        <v>173</v>
      </c>
      <c r="S154" s="12">
        <f t="shared" si="50"/>
        <v>194</v>
      </c>
      <c r="T154" s="18">
        <f t="shared" si="51"/>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2"/>
        <v>1</v>
      </c>
      <c r="Z154" s="12">
        <f t="shared" si="53"/>
        <v>1</v>
      </c>
      <c r="AA154" s="12">
        <f t="shared" si="54"/>
        <v>1</v>
      </c>
      <c r="AB154" s="12">
        <f t="shared" si="55"/>
        <v>1</v>
      </c>
      <c r="AD154" s="12">
        <f t="shared" si="56"/>
        <v>194</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59"/>
        <v>1</v>
      </c>
      <c r="AL154" s="12">
        <f t="shared" si="60"/>
        <v>1</v>
      </c>
      <c r="AM154" s="12">
        <f t="shared" si="61"/>
        <v>1</v>
      </c>
    </row>
    <row r="155" spans="1:39" ht="12" customHeight="1" x14ac:dyDescent="0.25">
      <c r="A155" s="5">
        <f t="shared" si="45"/>
        <v>0</v>
      </c>
      <c r="B155" s="5">
        <f t="shared" si="46"/>
        <v>0</v>
      </c>
      <c r="C155" s="14">
        <f t="shared" si="62"/>
        <v>193</v>
      </c>
      <c r="F155" s="241">
        <f>VLOOKUP(C155,Blad1!$A:$I,9,0)</f>
        <v>172</v>
      </c>
      <c r="G155" s="67" t="str">
        <f t="shared" si="63"/>
        <v/>
      </c>
      <c r="H155" s="4" t="str">
        <f>IF(G155="I",$K155,IF(G155="II",$K155-SUM(H$8:H154),IF(G155="III",$K155-SUM(H$8:H154),IF(G155="IV",$K155-SUM(H$8:H154),IF(G155="V",1-SUM(H$8:H154)," ")))))</f>
        <v xml:space="preserve"> </v>
      </c>
      <c r="I155" s="68" t="str">
        <f t="shared" si="47"/>
        <v/>
      </c>
      <c r="J155" s="43" t="str">
        <f>IF(I155="A",$K155,IF(I155="B",$K155-SUM(J$8:J154),IF(I155="C",$K155-SUM(J$8:J154),IF(I155="D",$K155-SUM(J$8:J154),IF(I155="E",1-SUM(J$8:J154)," ")))))</f>
        <v xml:space="preserve"> </v>
      </c>
      <c r="K155" s="1">
        <f>IF(C$4=0,0,(SUM(D$8:D155)/C$4))</f>
        <v>0</v>
      </c>
      <c r="L155" s="9" t="str">
        <f t="shared" si="48"/>
        <v xml:space="preserve"> </v>
      </c>
      <c r="M155" s="2" t="str">
        <f>IF(U155=2,K155,IF(W155=2,K155-SUM(M$8:M154),IF(X155=2,K155-SUM(M$8:M154),IF(X154=2,1-SUM(M$8:M154)," "))))</f>
        <v xml:space="preserve"> </v>
      </c>
      <c r="N155" s="1" t="str">
        <f t="shared" si="49"/>
        <v xml:space="preserve"> </v>
      </c>
      <c r="P155" s="3" t="str">
        <f>IF(O155="Plus",$K155,IF(O155="Basis",$K155-SUM(P$8:P154),IF(O155="Breedte",$K155-SUM(P$8:P154),IF(O154="Breedte",1-SUM(P$8:P154)," "))))</f>
        <v xml:space="preserve"> </v>
      </c>
      <c r="Q155" s="57" t="str">
        <f t="shared" si="64"/>
        <v/>
      </c>
      <c r="R155" s="179">
        <f t="shared" si="65"/>
        <v>172</v>
      </c>
      <c r="S155" s="12">
        <f t="shared" si="50"/>
        <v>193</v>
      </c>
      <c r="T155" s="18">
        <f t="shared" si="51"/>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2"/>
        <v>1</v>
      </c>
      <c r="Z155" s="12">
        <f t="shared" si="53"/>
        <v>1</v>
      </c>
      <c r="AA155" s="12">
        <f t="shared" si="54"/>
        <v>1</v>
      </c>
      <c r="AB155" s="12">
        <f t="shared" si="55"/>
        <v>1</v>
      </c>
      <c r="AD155" s="12">
        <f t="shared" si="56"/>
        <v>193</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59"/>
        <v>1</v>
      </c>
      <c r="AL155" s="12">
        <f t="shared" si="60"/>
        <v>1</v>
      </c>
      <c r="AM155" s="12">
        <f t="shared" si="61"/>
        <v>1</v>
      </c>
    </row>
    <row r="156" spans="1:39" ht="12" customHeight="1" x14ac:dyDescent="0.25">
      <c r="A156" s="5">
        <f t="shared" si="45"/>
        <v>0</v>
      </c>
      <c r="B156" s="5">
        <f t="shared" si="46"/>
        <v>0</v>
      </c>
      <c r="C156" s="14">
        <f t="shared" si="62"/>
        <v>192</v>
      </c>
      <c r="F156" s="241">
        <f>VLOOKUP(C156,Blad1!$A:$I,9,0)</f>
        <v>171</v>
      </c>
      <c r="G156" s="67" t="str">
        <f t="shared" si="63"/>
        <v/>
      </c>
      <c r="H156" s="4" t="str">
        <f>IF(G156="I",$K156,IF(G156="II",$K156-SUM(H$8:H155),IF(G156="III",$K156-SUM(H$8:H155),IF(G156="IV",$K156-SUM(H$8:H155),IF(G156="V",1-SUM(H$8:H155)," ")))))</f>
        <v xml:space="preserve"> </v>
      </c>
      <c r="I156" s="68" t="str">
        <f t="shared" si="47"/>
        <v/>
      </c>
      <c r="J156" s="43" t="str">
        <f>IF(I156="A",$K156,IF(I156="B",$K156-SUM(J$8:J155),IF(I156="C",$K156-SUM(J$8:J155),IF(I156="D",$K156-SUM(J$8:J155),IF(I156="E",1-SUM(J$8:J155)," ")))))</f>
        <v xml:space="preserve"> </v>
      </c>
      <c r="K156" s="1">
        <f>IF(C$4=0,0,(SUM(D$8:D156)/C$4))</f>
        <v>0</v>
      </c>
      <c r="L156" s="9" t="str">
        <f t="shared" si="48"/>
        <v xml:space="preserve"> </v>
      </c>
      <c r="M156" s="2" t="str">
        <f>IF(U156=2,K156,IF(W156=2,K156-SUM(M$8:M155),IF(X156=2,K156-SUM(M$8:M155),IF(X155=2,1-SUM(M$8:M155)," "))))</f>
        <v xml:space="preserve"> </v>
      </c>
      <c r="N156" s="1" t="str">
        <f t="shared" si="49"/>
        <v xml:space="preserve"> </v>
      </c>
      <c r="P156" s="3" t="str">
        <f>IF(O156="Plus",$K156,IF(O156="Basis",$K156-SUM(P$8:P155),IF(O156="Breedte",$K156-SUM(P$8:P155),IF(O155="Breedte",1-SUM(P$8:P155)," "))))</f>
        <v xml:space="preserve"> </v>
      </c>
      <c r="Q156" s="57" t="str">
        <f t="shared" si="64"/>
        <v/>
      </c>
      <c r="R156" s="179">
        <f t="shared" si="65"/>
        <v>171</v>
      </c>
      <c r="S156" s="12">
        <f t="shared" si="50"/>
        <v>192</v>
      </c>
      <c r="T156" s="18">
        <f t="shared" si="51"/>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2"/>
        <v>1</v>
      </c>
      <c r="Z156" s="12">
        <f t="shared" si="53"/>
        <v>1</v>
      </c>
      <c r="AA156" s="12">
        <f t="shared" si="54"/>
        <v>1</v>
      </c>
      <c r="AB156" s="12">
        <f t="shared" si="55"/>
        <v>1</v>
      </c>
      <c r="AD156" s="12">
        <f t="shared" si="56"/>
        <v>192</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59"/>
        <v>1</v>
      </c>
      <c r="AL156" s="12">
        <f t="shared" si="60"/>
        <v>1</v>
      </c>
      <c r="AM156" s="12">
        <f t="shared" si="61"/>
        <v>1</v>
      </c>
    </row>
    <row r="157" spans="1:39" ht="12" customHeight="1" x14ac:dyDescent="0.25">
      <c r="A157" s="5">
        <f t="shared" si="45"/>
        <v>0</v>
      </c>
      <c r="B157" s="5">
        <f t="shared" si="46"/>
        <v>0</v>
      </c>
      <c r="C157" s="14">
        <f t="shared" si="62"/>
        <v>191</v>
      </c>
      <c r="F157" s="241">
        <f>VLOOKUP(C157,Blad1!$A:$I,9,0)</f>
        <v>171</v>
      </c>
      <c r="G157" s="67" t="str">
        <f t="shared" si="63"/>
        <v/>
      </c>
      <c r="H157" s="4" t="str">
        <f>IF(G157="I",$K157,IF(G157="II",$K157-SUM(H$8:H156),IF(G157="III",$K157-SUM(H$8:H156),IF(G157="IV",$K157-SUM(H$8:H156),IF(G157="V",1-SUM(H$8:H156)," ")))))</f>
        <v xml:space="preserve"> </v>
      </c>
      <c r="I157" s="68" t="str">
        <f t="shared" si="47"/>
        <v/>
      </c>
      <c r="J157" s="43" t="str">
        <f>IF(I157="A",$K157,IF(I157="B",$K157-SUM(J$8:J156),IF(I157="C",$K157-SUM(J$8:J156),IF(I157="D",$K157-SUM(J$8:J156),IF(I157="E",1-SUM(J$8:J156)," ")))))</f>
        <v xml:space="preserve"> </v>
      </c>
      <c r="K157" s="1">
        <f>IF(C$4=0,0,(SUM(D$8:D157)/C$4))</f>
        <v>0</v>
      </c>
      <c r="L157" s="9" t="str">
        <f t="shared" si="48"/>
        <v xml:space="preserve"> </v>
      </c>
      <c r="M157" s="2" t="str">
        <f>IF(U157=2,K157,IF(W157=2,K157-SUM(M$8:M156),IF(X157=2,K157-SUM(M$8:M156),IF(X156=2,1-SUM(M$8:M156)," "))))</f>
        <v xml:space="preserve"> </v>
      </c>
      <c r="N157" s="1" t="str">
        <f t="shared" si="49"/>
        <v xml:space="preserve"> </v>
      </c>
      <c r="P157" s="3" t="str">
        <f>IF(O157="Plus",$K157,IF(O157="Basis",$K157-SUM(P$8:P156),IF(O157="Breedte",$K157-SUM(P$8:P156),IF(O156="Breedte",1-SUM(P$8:P156)," "))))</f>
        <v xml:space="preserve"> </v>
      </c>
      <c r="Q157" s="57" t="str">
        <f t="shared" si="64"/>
        <v/>
      </c>
      <c r="R157" s="179">
        <f t="shared" si="65"/>
        <v>171</v>
      </c>
      <c r="S157" s="12">
        <f t="shared" si="50"/>
        <v>191</v>
      </c>
      <c r="T157" s="18">
        <f t="shared" si="51"/>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2"/>
        <v>1</v>
      </c>
      <c r="Z157" s="12">
        <f t="shared" si="53"/>
        <v>1</v>
      </c>
      <c r="AA157" s="12">
        <f t="shared" si="54"/>
        <v>1</v>
      </c>
      <c r="AB157" s="12">
        <f t="shared" si="55"/>
        <v>1</v>
      </c>
      <c r="AD157" s="12">
        <f t="shared" si="56"/>
        <v>191</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59"/>
        <v>1</v>
      </c>
      <c r="AL157" s="12">
        <f t="shared" si="60"/>
        <v>1</v>
      </c>
      <c r="AM157" s="12">
        <f t="shared" si="61"/>
        <v>1</v>
      </c>
    </row>
    <row r="158" spans="1:39" ht="12" customHeight="1" x14ac:dyDescent="0.25">
      <c r="A158" s="5">
        <f t="shared" si="45"/>
        <v>0</v>
      </c>
      <c r="B158" s="5">
        <f t="shared" si="46"/>
        <v>0</v>
      </c>
      <c r="C158" s="14">
        <f t="shared" si="62"/>
        <v>190</v>
      </c>
      <c r="F158" s="241">
        <f>VLOOKUP(C158,Blad1!$A:$I,9,0)</f>
        <v>170</v>
      </c>
      <c r="G158" s="67" t="str">
        <f t="shared" si="63"/>
        <v/>
      </c>
      <c r="H158" s="4" t="str">
        <f>IF(G158="I",$K158,IF(G158="II",$K158-SUM(H$8:H157),IF(G158="III",$K158-SUM(H$8:H157),IF(G158="IV",$K158-SUM(H$8:H157),IF(G158="V",1-SUM(H$8:H157)," ")))))</f>
        <v xml:space="preserve"> </v>
      </c>
      <c r="I158" s="68" t="str">
        <f t="shared" si="47"/>
        <v/>
      </c>
      <c r="J158" s="43" t="str">
        <f>IF(I158="A",$K158,IF(I158="B",$K158-SUM(J$8:J157),IF(I158="C",$K158-SUM(J$8:J157),IF(I158="D",$K158-SUM(J$8:J157),IF(I158="E",1-SUM(J$8:J157)," ")))))</f>
        <v xml:space="preserve"> </v>
      </c>
      <c r="K158" s="1">
        <f>IF(C$4=0,0,(SUM(D$8:D158)/C$4))</f>
        <v>0</v>
      </c>
      <c r="L158" s="9" t="str">
        <f t="shared" si="48"/>
        <v xml:space="preserve"> </v>
      </c>
      <c r="M158" s="2" t="str">
        <f>IF(U158=2,K158,IF(W158=2,K158-SUM(M$8:M157),IF(X158=2,K158-SUM(M$8:M157),IF(X157=2,1-SUM(M$8:M157)," "))))</f>
        <v xml:space="preserve"> </v>
      </c>
      <c r="N158" s="1" t="str">
        <f t="shared" si="49"/>
        <v xml:space="preserve"> </v>
      </c>
      <c r="P158" s="3" t="str">
        <f>IF(O158="Plus",$K158,IF(O158="Basis",$K158-SUM(P$8:P157),IF(O158="Breedte",$K158-SUM(P$8:P157),IF(O157="Breedte",1-SUM(P$8:P157)," "))))</f>
        <v xml:space="preserve"> </v>
      </c>
      <c r="Q158" s="57" t="str">
        <f t="shared" si="64"/>
        <v/>
      </c>
      <c r="R158" s="179">
        <f t="shared" si="65"/>
        <v>170</v>
      </c>
      <c r="S158" s="12">
        <f t="shared" si="50"/>
        <v>190</v>
      </c>
      <c r="T158" s="18">
        <f t="shared" si="51"/>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2"/>
        <v>1</v>
      </c>
      <c r="Z158" s="12">
        <f t="shared" si="53"/>
        <v>1</v>
      </c>
      <c r="AA158" s="12">
        <f t="shared" si="54"/>
        <v>1</v>
      </c>
      <c r="AB158" s="12">
        <f t="shared" si="55"/>
        <v>1</v>
      </c>
      <c r="AD158" s="12">
        <f t="shared" si="56"/>
        <v>190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59"/>
        <v>1</v>
      </c>
      <c r="AL158" s="12">
        <f t="shared" si="60"/>
        <v>1</v>
      </c>
      <c r="AM158" s="12">
        <f t="shared" si="61"/>
        <v>1</v>
      </c>
    </row>
    <row r="159" spans="1:39" ht="12" customHeight="1" x14ac:dyDescent="0.25">
      <c r="A159" s="5">
        <f t="shared" si="45"/>
        <v>0</v>
      </c>
      <c r="B159" s="5">
        <f t="shared" si="46"/>
        <v>0</v>
      </c>
      <c r="C159" s="14">
        <f t="shared" si="62"/>
        <v>189</v>
      </c>
      <c r="F159" s="241">
        <f>VLOOKUP(C159,Blad1!$A:$I,9,0)</f>
        <v>170</v>
      </c>
      <c r="G159" s="67" t="str">
        <f t="shared" si="63"/>
        <v/>
      </c>
      <c r="H159" s="4" t="str">
        <f>IF(G159="I",$K159,IF(G159="II",$K159-SUM(H$8:H158),IF(G159="III",$K159-SUM(H$8:H158),IF(G159="IV",$K159-SUM(H$8:H158),IF(G159="V",1-SUM(H$8:H158)," ")))))</f>
        <v xml:space="preserve"> </v>
      </c>
      <c r="I159" s="68" t="str">
        <f t="shared" si="47"/>
        <v/>
      </c>
      <c r="J159" s="43" t="str">
        <f>IF(I159="A",$K159,IF(I159="B",$K159-SUM(J$8:J158),IF(I159="C",$K159-SUM(J$8:J158),IF(I159="D",$K159-SUM(J$8:J158),IF(I159="E",1-SUM(J$8:J158)," ")))))</f>
        <v xml:space="preserve"> </v>
      </c>
      <c r="K159" s="1">
        <f>IF(C$4=0,0,(SUM(D$8:D159)/C$4))</f>
        <v>0</v>
      </c>
      <c r="L159" s="9" t="str">
        <f t="shared" si="48"/>
        <v xml:space="preserve"> </v>
      </c>
      <c r="M159" s="2" t="str">
        <f>IF(U159=2,K159,IF(W159=2,K159-SUM(M$8:M158),IF(X159=2,K159-SUM(M$8:M158),IF(X158=2,1-SUM(M$8:M158)," "))))</f>
        <v xml:space="preserve"> </v>
      </c>
      <c r="N159" s="1" t="str">
        <f t="shared" si="49"/>
        <v xml:space="preserve"> </v>
      </c>
      <c r="P159" s="3" t="str">
        <f>IF(O159="Plus",$K159,IF(O159="Basis",$K159-SUM(P$8:P158),IF(O159="Breedte",$K159-SUM(P$8:P158),IF(O158="Breedte",1-SUM(P$8:P158)," "))))</f>
        <v xml:space="preserve"> </v>
      </c>
      <c r="Q159" s="57" t="str">
        <f t="shared" si="64"/>
        <v/>
      </c>
      <c r="R159" s="179">
        <f t="shared" si="65"/>
        <v>170</v>
      </c>
      <c r="S159" s="12">
        <f t="shared" si="50"/>
        <v>189</v>
      </c>
      <c r="T159" s="18">
        <f t="shared" si="51"/>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2"/>
        <v>1</v>
      </c>
      <c r="Z159" s="12">
        <f t="shared" si="53"/>
        <v>1</v>
      </c>
      <c r="AA159" s="12">
        <f t="shared" si="54"/>
        <v>1</v>
      </c>
      <c r="AB159" s="12">
        <f t="shared" si="55"/>
        <v>1</v>
      </c>
      <c r="AD159" s="12">
        <f t="shared" si="56"/>
        <v>189</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59"/>
        <v>1</v>
      </c>
      <c r="AL159" s="12">
        <f t="shared" si="60"/>
        <v>1</v>
      </c>
      <c r="AM159" s="12">
        <f t="shared" si="61"/>
        <v>1</v>
      </c>
    </row>
    <row r="160" spans="1:39" ht="12" customHeight="1" x14ac:dyDescent="0.25">
      <c r="A160" s="5">
        <f t="shared" si="45"/>
        <v>0</v>
      </c>
      <c r="B160" s="5">
        <f t="shared" si="46"/>
        <v>0</v>
      </c>
      <c r="C160" s="14">
        <f t="shared" si="62"/>
        <v>188</v>
      </c>
      <c r="F160" s="241">
        <f>VLOOKUP(C160,Blad1!$A:$I,9,0)</f>
        <v>169</v>
      </c>
      <c r="G160" s="67" t="str">
        <f t="shared" si="63"/>
        <v/>
      </c>
      <c r="H160" s="4" t="str">
        <f>IF(G160="I",$K160,IF(G160="II",$K160-SUM(H$8:H159),IF(G160="III",$K160-SUM(H$8:H159),IF(G160="IV",$K160-SUM(H$8:H159),IF(G160="V",1-SUM(H$8:H159)," ")))))</f>
        <v xml:space="preserve"> </v>
      </c>
      <c r="I160" s="68" t="str">
        <f t="shared" si="47"/>
        <v/>
      </c>
      <c r="J160" s="43" t="str">
        <f>IF(I160="A",$K160,IF(I160="B",$K160-SUM(J$8:J159),IF(I160="C",$K160-SUM(J$8:J159),IF(I160="D",$K160-SUM(J$8:J159),IF(I160="E",1-SUM(J$8:J159)," ")))))</f>
        <v xml:space="preserve"> </v>
      </c>
      <c r="K160" s="1">
        <f>IF(C$4=0,0,(SUM(D$8:D160)/C$4))</f>
        <v>0</v>
      </c>
      <c r="L160" s="9" t="str">
        <f t="shared" si="48"/>
        <v xml:space="preserve"> </v>
      </c>
      <c r="M160" s="2" t="str">
        <f>IF(U160=2,K160,IF(W160=2,K160-SUM(M$8:M159),IF(X160=2,K160-SUM(M$8:M159),IF(X159=2,1-SUM(M$8:M159)," "))))</f>
        <v xml:space="preserve"> </v>
      </c>
      <c r="N160" s="1" t="str">
        <f t="shared" si="49"/>
        <v xml:space="preserve"> </v>
      </c>
      <c r="P160" s="3" t="str">
        <f>IF(O160="Plus",$K160,IF(O160="Basis",$K160-SUM(P$8:P159),IF(O160="Breedte",$K160-SUM(P$8:P159),IF(O159="Breedte",1-SUM(P$8:P159)," "))))</f>
        <v xml:space="preserve"> </v>
      </c>
      <c r="Q160" s="57" t="str">
        <f t="shared" si="64"/>
        <v/>
      </c>
      <c r="R160" s="179">
        <f t="shared" si="65"/>
        <v>169</v>
      </c>
      <c r="S160" s="12">
        <f t="shared" si="50"/>
        <v>188</v>
      </c>
      <c r="T160" s="18">
        <f t="shared" si="51"/>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2"/>
        <v>1</v>
      </c>
      <c r="Z160" s="12">
        <f t="shared" si="53"/>
        <v>1</v>
      </c>
      <c r="AA160" s="12">
        <f t="shared" si="54"/>
        <v>1</v>
      </c>
      <c r="AB160" s="12">
        <f t="shared" si="55"/>
        <v>1</v>
      </c>
      <c r="AD160" s="12">
        <f t="shared" si="56"/>
        <v>188</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59"/>
        <v>1</v>
      </c>
      <c r="AL160" s="12">
        <f t="shared" si="60"/>
        <v>1</v>
      </c>
      <c r="AM160" s="12">
        <f t="shared" si="61"/>
        <v>1</v>
      </c>
    </row>
    <row r="161" spans="1:39" ht="12" customHeight="1" x14ac:dyDescent="0.25">
      <c r="A161" s="5">
        <f t="shared" si="45"/>
        <v>0</v>
      </c>
      <c r="B161" s="5">
        <f t="shared" si="46"/>
        <v>0</v>
      </c>
      <c r="C161" s="14">
        <f t="shared" si="62"/>
        <v>187</v>
      </c>
      <c r="F161" s="241">
        <f>VLOOKUP(C161,Blad1!$A:$I,9,0)</f>
        <v>168</v>
      </c>
      <c r="G161" s="67" t="str">
        <f t="shared" si="63"/>
        <v/>
      </c>
      <c r="H161" s="4" t="str">
        <f>IF(G161="I",$K161,IF(G161="II",$K161-SUM(H$8:H160),IF(G161="III",$K161-SUM(H$8:H160),IF(G161="IV",$K161-SUM(H$8:H160),IF(G161="V",1-SUM(H$8:H160)," ")))))</f>
        <v xml:space="preserve"> </v>
      </c>
      <c r="I161" s="68" t="str">
        <f t="shared" si="47"/>
        <v/>
      </c>
      <c r="J161" s="43" t="str">
        <f>IF(I161="A",$K161,IF(I161="B",$K161-SUM(J$8:J160),IF(I161="C",$K161-SUM(J$8:J160),IF(I161="D",$K161-SUM(J$8:J160),IF(I161="E",1-SUM(J$8:J160)," ")))))</f>
        <v xml:space="preserve"> </v>
      </c>
      <c r="K161" s="1">
        <f>IF(C$4=0,0,(SUM(D$8:D161)/C$4))</f>
        <v>0</v>
      </c>
      <c r="L161" s="9" t="str">
        <f t="shared" si="48"/>
        <v xml:space="preserve"> </v>
      </c>
      <c r="M161" s="2" t="str">
        <f>IF(U161=2,K161,IF(W161=2,K161-SUM(M$8:M160),IF(X161=2,K161-SUM(M$8:M160),IF(X160=2,1-SUM(M$8:M160)," "))))</f>
        <v xml:space="preserve"> </v>
      </c>
      <c r="N161" s="1" t="str">
        <f t="shared" si="49"/>
        <v xml:space="preserve"> </v>
      </c>
      <c r="P161" s="3" t="str">
        <f>IF(O161="Plus",$K161,IF(O161="Basis",$K161-SUM(P$8:P160),IF(O161="Breedte",$K161-SUM(P$8:P160),IF(O160="Breedte",1-SUM(P$8:P160)," "))))</f>
        <v xml:space="preserve"> </v>
      </c>
      <c r="Q161" s="57" t="str">
        <f t="shared" si="64"/>
        <v/>
      </c>
      <c r="R161" s="179">
        <f t="shared" si="65"/>
        <v>168</v>
      </c>
      <c r="S161" s="12">
        <f t="shared" si="50"/>
        <v>187</v>
      </c>
      <c r="T161" s="18">
        <f t="shared" si="51"/>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2"/>
        <v>1</v>
      </c>
      <c r="Z161" s="12">
        <f t="shared" si="53"/>
        <v>1</v>
      </c>
      <c r="AA161" s="12">
        <f t="shared" si="54"/>
        <v>1</v>
      </c>
      <c r="AB161" s="12">
        <f t="shared" si="55"/>
        <v>1</v>
      </c>
      <c r="AD161" s="12">
        <f t="shared" si="56"/>
        <v>187</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59"/>
        <v>1</v>
      </c>
      <c r="AL161" s="12">
        <f t="shared" si="60"/>
        <v>1</v>
      </c>
      <c r="AM161" s="12">
        <f t="shared" si="61"/>
        <v>1</v>
      </c>
    </row>
    <row r="162" spans="1:39" ht="12" customHeight="1" x14ac:dyDescent="0.25">
      <c r="A162" s="5">
        <f t="shared" si="45"/>
        <v>0</v>
      </c>
      <c r="B162" s="5">
        <f t="shared" si="46"/>
        <v>0</v>
      </c>
      <c r="C162" s="14">
        <f t="shared" si="62"/>
        <v>186</v>
      </c>
      <c r="F162" s="241">
        <f>VLOOKUP(C162,Blad1!$A:$I,9,0)</f>
        <v>168</v>
      </c>
      <c r="G162" s="67" t="str">
        <f t="shared" si="63"/>
        <v/>
      </c>
      <c r="H162" s="4" t="str">
        <f>IF(G162="I",$K162,IF(G162="II",$K162-SUM(H$8:H161),IF(G162="III",$K162-SUM(H$8:H161),IF(G162="IV",$K162-SUM(H$8:H161),IF(G162="V",1-SUM(H$8:H161)," ")))))</f>
        <v xml:space="preserve"> </v>
      </c>
      <c r="I162" s="68" t="str">
        <f t="shared" si="47"/>
        <v/>
      </c>
      <c r="J162" s="43" t="str">
        <f>IF(I162="A",$K162,IF(I162="B",$K162-SUM(J$8:J161),IF(I162="C",$K162-SUM(J$8:J161),IF(I162="D",$K162-SUM(J$8:J161),IF(I162="E",1-SUM(J$8:J161)," ")))))</f>
        <v xml:space="preserve"> </v>
      </c>
      <c r="K162" s="1">
        <f>IF(C$4=0,0,(SUM(D$8:D162)/C$4))</f>
        <v>0</v>
      </c>
      <c r="L162" s="9" t="str">
        <f t="shared" si="48"/>
        <v xml:space="preserve"> </v>
      </c>
      <c r="M162" s="2" t="str">
        <f>IF(U162=2,K162,IF(W162=2,K162-SUM(M$8:M161),IF(X162=2,K162-SUM(M$8:M161),IF(X161=2,1-SUM(M$8:M161)," "))))</f>
        <v xml:space="preserve"> </v>
      </c>
      <c r="N162" s="1" t="str">
        <f t="shared" si="49"/>
        <v xml:space="preserve"> </v>
      </c>
      <c r="P162" s="3" t="str">
        <f>IF(O162="Plus",$K162,IF(O162="Basis",$K162-SUM(P$8:P161),IF(O162="Breedte",$K162-SUM(P$8:P161),IF(O161="Breedte",1-SUM(P$8:P161)," "))))</f>
        <v xml:space="preserve"> </v>
      </c>
      <c r="Q162" s="57" t="str">
        <f t="shared" si="64"/>
        <v/>
      </c>
      <c r="R162" s="179">
        <f t="shared" si="65"/>
        <v>168</v>
      </c>
      <c r="S162" s="12">
        <f t="shared" si="50"/>
        <v>186</v>
      </c>
      <c r="T162" s="18">
        <f t="shared" si="51"/>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2"/>
        <v>1</v>
      </c>
      <c r="Z162" s="12">
        <f t="shared" si="53"/>
        <v>1</v>
      </c>
      <c r="AA162" s="12">
        <f t="shared" si="54"/>
        <v>1</v>
      </c>
      <c r="AB162" s="12">
        <f t="shared" si="55"/>
        <v>1</v>
      </c>
      <c r="AD162" s="12">
        <f t="shared" si="56"/>
        <v>186</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59"/>
        <v>1</v>
      </c>
      <c r="AL162" s="12">
        <f t="shared" si="60"/>
        <v>1</v>
      </c>
      <c r="AM162" s="12">
        <f t="shared" si="61"/>
        <v>1</v>
      </c>
    </row>
    <row r="163" spans="1:39" ht="12" customHeight="1" x14ac:dyDescent="0.25">
      <c r="A163" s="5">
        <f t="shared" si="45"/>
        <v>0</v>
      </c>
      <c r="B163" s="5">
        <f t="shared" si="46"/>
        <v>0</v>
      </c>
      <c r="C163" s="14">
        <f t="shared" si="62"/>
        <v>185</v>
      </c>
      <c r="F163" s="241">
        <f>VLOOKUP(C163,Blad1!$A:$I,9,0)</f>
        <v>167</v>
      </c>
      <c r="G163" s="67" t="str">
        <f t="shared" si="63"/>
        <v/>
      </c>
      <c r="H163" s="4" t="str">
        <f>IF(G163="I",$K163,IF(G163="II",$K163-SUM(H$8:H162),IF(G163="III",$K163-SUM(H$8:H162),IF(G163="IV",$K163-SUM(H$8:H162),IF(G163="V",1-SUM(H$8:H162)," ")))))</f>
        <v xml:space="preserve"> </v>
      </c>
      <c r="I163" s="68" t="str">
        <f t="shared" si="47"/>
        <v/>
      </c>
      <c r="J163" s="43" t="str">
        <f>IF(I163="A",$K163,IF(I163="B",$K163-SUM(J$8:J162),IF(I163="C",$K163-SUM(J$8:J162),IF(I163="D",$K163-SUM(J$8:J162),IF(I163="E",1-SUM(J$8:J162)," ")))))</f>
        <v xml:space="preserve"> </v>
      </c>
      <c r="K163" s="1">
        <f>IF(C$4=0,0,(SUM(D$8:D163)/C$4))</f>
        <v>0</v>
      </c>
      <c r="L163" s="9" t="str">
        <f t="shared" si="48"/>
        <v xml:space="preserve"> </v>
      </c>
      <c r="M163" s="2" t="str">
        <f>IF(U163=2,K163,IF(W163=2,K163-SUM(M$8:M162),IF(X163=2,K163-SUM(M$8:M162),IF(X162=2,1-SUM(M$8:M162)," "))))</f>
        <v xml:space="preserve"> </v>
      </c>
      <c r="N163" s="1" t="str">
        <f t="shared" si="49"/>
        <v xml:space="preserve"> </v>
      </c>
      <c r="P163" s="3" t="str">
        <f>IF(O163="Plus",$K163,IF(O163="Basis",$K163-SUM(P$8:P162),IF(O163="Breedte",$K163-SUM(P$8:P162),IF(O162="Breedte",1-SUM(P$8:P162)," "))))</f>
        <v xml:space="preserve"> </v>
      </c>
      <c r="Q163" s="57" t="str">
        <f t="shared" si="64"/>
        <v/>
      </c>
      <c r="R163" s="179">
        <f t="shared" si="65"/>
        <v>167</v>
      </c>
      <c r="S163" s="12">
        <f t="shared" si="50"/>
        <v>185</v>
      </c>
      <c r="T163" s="18">
        <f t="shared" si="51"/>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2"/>
        <v>1</v>
      </c>
      <c r="Z163" s="12">
        <f t="shared" si="53"/>
        <v>1</v>
      </c>
      <c r="AA163" s="12">
        <f t="shared" si="54"/>
        <v>1</v>
      </c>
      <c r="AB163" s="12">
        <f t="shared" si="55"/>
        <v>1</v>
      </c>
      <c r="AD163" s="12">
        <f t="shared" si="56"/>
        <v>185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59"/>
        <v>1</v>
      </c>
      <c r="AL163" s="12">
        <f t="shared" si="60"/>
        <v>1</v>
      </c>
      <c r="AM163" s="12">
        <f t="shared" si="61"/>
        <v>1</v>
      </c>
    </row>
    <row r="164" spans="1:39" ht="12" customHeight="1" x14ac:dyDescent="0.25">
      <c r="A164" s="5">
        <f t="shared" si="45"/>
        <v>0</v>
      </c>
      <c r="B164" s="5">
        <f t="shared" si="46"/>
        <v>0</v>
      </c>
      <c r="C164" s="14">
        <f t="shared" si="62"/>
        <v>184</v>
      </c>
      <c r="F164" s="241">
        <f>VLOOKUP(C164,Blad1!$A:$I,9,0)</f>
        <v>167</v>
      </c>
      <c r="G164" s="67" t="str">
        <f t="shared" si="63"/>
        <v/>
      </c>
      <c r="H164" s="4" t="str">
        <f>IF(G164="I",$K164,IF(G164="II",$K164-SUM(H$8:H163),IF(G164="III",$K164-SUM(H$8:H163),IF(G164="IV",$K164-SUM(H$8:H163),IF(G164="V",1-SUM(H$8:H163)," ")))))</f>
        <v xml:space="preserve"> </v>
      </c>
      <c r="I164" s="68" t="str">
        <f t="shared" si="47"/>
        <v/>
      </c>
      <c r="J164" s="43" t="str">
        <f>IF(I164="A",$K164,IF(I164="B",$K164-SUM(J$8:J163),IF(I164="C",$K164-SUM(J$8:J163),IF(I164="D",$K164-SUM(J$8:J163),IF(I164="E",1-SUM(J$8:J163)," ")))))</f>
        <v xml:space="preserve"> </v>
      </c>
      <c r="K164" s="1">
        <f>IF(C$4=0,0,(SUM(D$8:D164)/C$4))</f>
        <v>0</v>
      </c>
      <c r="L164" s="9" t="str">
        <f t="shared" si="48"/>
        <v xml:space="preserve"> </v>
      </c>
      <c r="M164" s="2" t="str">
        <f>IF(U164=2,K164,IF(W164=2,K164-SUM(M$8:M163),IF(X164=2,K164-SUM(M$8:M163),IF(X163=2,1-SUM(M$8:M163)," "))))</f>
        <v xml:space="preserve"> </v>
      </c>
      <c r="N164" s="1" t="str">
        <f t="shared" si="49"/>
        <v xml:space="preserve"> </v>
      </c>
      <c r="P164" s="3" t="str">
        <f>IF(O164="Plus",$K164,IF(O164="Basis",$K164-SUM(P$8:P163),IF(O164="Breedte",$K164-SUM(P$8:P163),IF(O163="Breedte",1-SUM(P$8:P163)," "))))</f>
        <v xml:space="preserve"> </v>
      </c>
      <c r="Q164" s="57" t="str">
        <f t="shared" si="64"/>
        <v/>
      </c>
      <c r="R164" s="179">
        <f t="shared" si="65"/>
        <v>167</v>
      </c>
      <c r="S164" s="12">
        <f t="shared" si="50"/>
        <v>184</v>
      </c>
      <c r="T164" s="18">
        <f t="shared" si="51"/>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2"/>
        <v>1</v>
      </c>
      <c r="Z164" s="12">
        <f t="shared" si="53"/>
        <v>1</v>
      </c>
      <c r="AA164" s="12">
        <f t="shared" si="54"/>
        <v>1</v>
      </c>
      <c r="AB164" s="12">
        <f t="shared" si="55"/>
        <v>1</v>
      </c>
      <c r="AD164" s="12">
        <f t="shared" si="56"/>
        <v>184</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59"/>
        <v>1</v>
      </c>
      <c r="AL164" s="12">
        <f t="shared" si="60"/>
        <v>1</v>
      </c>
      <c r="AM164" s="12">
        <f t="shared" si="61"/>
        <v>1</v>
      </c>
    </row>
    <row r="165" spans="1:39" ht="12" customHeight="1" x14ac:dyDescent="0.25">
      <c r="A165" s="5">
        <f t="shared" si="45"/>
        <v>0</v>
      </c>
      <c r="B165" s="5">
        <f t="shared" si="46"/>
        <v>0</v>
      </c>
      <c r="C165" s="14">
        <f t="shared" si="62"/>
        <v>183</v>
      </c>
      <c r="F165" s="241">
        <f>VLOOKUP(C165,Blad1!$A:$I,9,0)</f>
        <v>166</v>
      </c>
      <c r="G165" s="67" t="str">
        <f t="shared" si="63"/>
        <v/>
      </c>
      <c r="H165" s="4" t="str">
        <f>IF(G165="I",$K165,IF(G165="II",$K165-SUM(H$8:H164),IF(G165="III",$K165-SUM(H$8:H164),IF(G165="IV",$K165-SUM(H$8:H164),IF(G165="V",1-SUM(H$8:H164)," ")))))</f>
        <v xml:space="preserve"> </v>
      </c>
      <c r="I165" s="68" t="str">
        <f t="shared" si="47"/>
        <v/>
      </c>
      <c r="J165" s="43" t="str">
        <f>IF(I165="A",$K165,IF(I165="B",$K165-SUM(J$8:J164),IF(I165="C",$K165-SUM(J$8:J164),IF(I165="D",$K165-SUM(J$8:J164),IF(I165="E",1-SUM(J$8:J164)," ")))))</f>
        <v xml:space="preserve"> </v>
      </c>
      <c r="K165" s="1">
        <f>IF(C$4=0,0,(SUM(D$8:D165)/C$4))</f>
        <v>0</v>
      </c>
      <c r="L165" s="9" t="str">
        <f t="shared" si="48"/>
        <v xml:space="preserve"> </v>
      </c>
      <c r="M165" s="2" t="str">
        <f>IF(U165=2,K165,IF(W165=2,K165-SUM(M$8:M164),IF(X165=2,K165-SUM(M$8:M164),IF(X164=2,1-SUM(M$8:M164)," "))))</f>
        <v xml:space="preserve"> </v>
      </c>
      <c r="N165" s="1" t="str">
        <f t="shared" si="49"/>
        <v xml:space="preserve"> </v>
      </c>
      <c r="P165" s="3" t="str">
        <f>IF(O165="Plus",$K165,IF(O165="Basis",$K165-SUM(P$8:P164),IF(O165="Breedte",$K165-SUM(P$8:P164),IF(O164="Breedte",1-SUM(P$8:P164)," "))))</f>
        <v xml:space="preserve"> </v>
      </c>
      <c r="Q165" s="57" t="str">
        <f t="shared" si="64"/>
        <v/>
      </c>
      <c r="R165" s="179">
        <f t="shared" si="65"/>
        <v>166</v>
      </c>
      <c r="S165" s="12">
        <f t="shared" si="50"/>
        <v>183</v>
      </c>
      <c r="T165" s="18">
        <f t="shared" si="51"/>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2"/>
        <v>1</v>
      </c>
      <c r="Z165" s="12">
        <f t="shared" si="53"/>
        <v>1</v>
      </c>
      <c r="AA165" s="12">
        <f t="shared" si="54"/>
        <v>1</v>
      </c>
      <c r="AB165" s="12">
        <f t="shared" si="55"/>
        <v>1</v>
      </c>
      <c r="AD165" s="12">
        <f t="shared" si="56"/>
        <v>183</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59"/>
        <v>1</v>
      </c>
      <c r="AL165" s="12">
        <f t="shared" si="60"/>
        <v>1</v>
      </c>
      <c r="AM165" s="12">
        <f t="shared" si="61"/>
        <v>1</v>
      </c>
    </row>
    <row r="166" spans="1:39" ht="12" customHeight="1" x14ac:dyDescent="0.25">
      <c r="A166" s="5">
        <f t="shared" si="45"/>
        <v>0</v>
      </c>
      <c r="B166" s="5">
        <f t="shared" si="46"/>
        <v>0</v>
      </c>
      <c r="C166" s="14">
        <f t="shared" si="62"/>
        <v>182</v>
      </c>
      <c r="F166" s="241">
        <f>VLOOKUP(C166,Blad1!$A:$I,9,0)</f>
        <v>165</v>
      </c>
      <c r="G166" s="67" t="str">
        <f t="shared" si="63"/>
        <v/>
      </c>
      <c r="H166" s="4" t="str">
        <f>IF(G166="I",$K166,IF(G166="II",$K166-SUM(H$8:H165),IF(G166="III",$K166-SUM(H$8:H165),IF(G166="IV",$K166-SUM(H$8:H165),IF(G166="V",1-SUM(H$8:H165)," ")))))</f>
        <v xml:space="preserve"> </v>
      </c>
      <c r="I166" s="68" t="str">
        <f t="shared" si="47"/>
        <v/>
      </c>
      <c r="J166" s="43" t="str">
        <f>IF(I166="A",$K166,IF(I166="B",$K166-SUM(J$8:J165),IF(I166="C",$K166-SUM(J$8:J165),IF(I166="D",$K166-SUM(J$8:J165),IF(I166="E",1-SUM(J$8:J165)," ")))))</f>
        <v xml:space="preserve"> </v>
      </c>
      <c r="K166" s="1">
        <f>IF(C$4=0,0,(SUM(D$8:D166)/C$4))</f>
        <v>0</v>
      </c>
      <c r="L166" s="9" t="str">
        <f t="shared" si="48"/>
        <v xml:space="preserve"> </v>
      </c>
      <c r="M166" s="2" t="str">
        <f>IF(U166=2,K166,IF(W166=2,K166-SUM(M$8:M165),IF(X166=2,K166-SUM(M$8:M165),IF(X165=2,1-SUM(M$8:M165)," "))))</f>
        <v xml:space="preserve"> </v>
      </c>
      <c r="N166" s="1" t="str">
        <f t="shared" si="49"/>
        <v xml:space="preserve"> </v>
      </c>
      <c r="P166" s="3" t="str">
        <f>IF(O166="Plus",$K166,IF(O166="Basis",$K166-SUM(P$8:P165),IF(O166="Breedte",$K166-SUM(P$8:P165),IF(O165="Breedte",1-SUM(P$8:P165)," "))))</f>
        <v xml:space="preserve"> </v>
      </c>
      <c r="Q166" s="57" t="str">
        <f t="shared" si="64"/>
        <v/>
      </c>
      <c r="R166" s="179">
        <f t="shared" si="65"/>
        <v>165</v>
      </c>
      <c r="S166" s="12">
        <f t="shared" si="50"/>
        <v>182</v>
      </c>
      <c r="T166" s="18">
        <f t="shared" si="51"/>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2"/>
        <v>1</v>
      </c>
      <c r="Z166" s="12">
        <f t="shared" si="53"/>
        <v>1</v>
      </c>
      <c r="AA166" s="12">
        <f t="shared" si="54"/>
        <v>1</v>
      </c>
      <c r="AB166" s="12">
        <f t="shared" si="55"/>
        <v>1</v>
      </c>
      <c r="AD166" s="12">
        <f t="shared" si="56"/>
        <v>182</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59"/>
        <v>1</v>
      </c>
      <c r="AL166" s="12">
        <f t="shared" si="60"/>
        <v>1</v>
      </c>
      <c r="AM166" s="12">
        <f t="shared" si="61"/>
        <v>1</v>
      </c>
    </row>
    <row r="167" spans="1:39" ht="12" customHeight="1" x14ac:dyDescent="0.25">
      <c r="A167" s="5">
        <f t="shared" si="45"/>
        <v>0</v>
      </c>
      <c r="B167" s="5">
        <f t="shared" si="46"/>
        <v>0</v>
      </c>
      <c r="C167" s="14">
        <f t="shared" si="62"/>
        <v>181</v>
      </c>
      <c r="F167" s="241">
        <f>VLOOKUP(C167,Blad1!$A:$I,9,0)</f>
        <v>165</v>
      </c>
      <c r="G167" s="67" t="str">
        <f t="shared" si="63"/>
        <v/>
      </c>
      <c r="H167" s="4" t="str">
        <f>IF(G167="I",$K167,IF(G167="II",$K167-SUM(H$8:H166),IF(G167="III",$K167-SUM(H$8:H166),IF(G167="IV",$K167-SUM(H$8:H166),IF(G167="V",1-SUM(H$8:H166)," ")))))</f>
        <v xml:space="preserve"> </v>
      </c>
      <c r="I167" s="68" t="str">
        <f t="shared" si="47"/>
        <v/>
      </c>
      <c r="J167" s="43" t="str">
        <f>IF(I167="A",$K167,IF(I167="B",$K167-SUM(J$8:J166),IF(I167="C",$K167-SUM(J$8:J166),IF(I167="D",$K167-SUM(J$8:J166),IF(I167="E",1-SUM(J$8:J166)," ")))))</f>
        <v xml:space="preserve"> </v>
      </c>
      <c r="K167" s="1">
        <f>IF(C$4=0,0,(SUM(D$8:D167)/C$4))</f>
        <v>0</v>
      </c>
      <c r="L167" s="9" t="str">
        <f t="shared" si="48"/>
        <v xml:space="preserve"> </v>
      </c>
      <c r="M167" s="2" t="str">
        <f>IF(U167=2,K167,IF(W167=2,K167-SUM(M$8:M166),IF(X167=2,K167-SUM(M$8:M166),IF(X166=2,1-SUM(M$8:M166)," "))))</f>
        <v xml:space="preserve"> </v>
      </c>
      <c r="N167" s="1" t="str">
        <f t="shared" si="49"/>
        <v xml:space="preserve"> </v>
      </c>
      <c r="P167" s="3" t="str">
        <f>IF(O167="Plus",$K167,IF(O167="Basis",$K167-SUM(P$8:P166),IF(O167="Breedte",$K167-SUM(P$8:P166),IF(O166="Breedte",1-SUM(P$8:P166)," "))))</f>
        <v xml:space="preserve"> </v>
      </c>
      <c r="Q167" s="57" t="str">
        <f t="shared" si="64"/>
        <v/>
      </c>
      <c r="R167" s="179">
        <f t="shared" si="65"/>
        <v>165</v>
      </c>
      <c r="S167" s="12">
        <f t="shared" si="50"/>
        <v>181</v>
      </c>
      <c r="T167" s="18">
        <f t="shared" si="51"/>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2"/>
        <v>1</v>
      </c>
      <c r="Z167" s="12">
        <f t="shared" si="53"/>
        <v>1</v>
      </c>
      <c r="AA167" s="12">
        <f t="shared" si="54"/>
        <v>1</v>
      </c>
      <c r="AB167" s="12">
        <f t="shared" si="55"/>
        <v>1</v>
      </c>
      <c r="AD167" s="12">
        <f t="shared" si="56"/>
        <v>181</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59"/>
        <v>1</v>
      </c>
      <c r="AL167" s="12">
        <f t="shared" si="60"/>
        <v>1</v>
      </c>
      <c r="AM167" s="12">
        <f t="shared" si="61"/>
        <v>1</v>
      </c>
    </row>
    <row r="168" spans="1:39" ht="12" customHeight="1" x14ac:dyDescent="0.25">
      <c r="A168" s="5">
        <f t="shared" si="45"/>
        <v>0</v>
      </c>
      <c r="B168" s="5">
        <f t="shared" si="46"/>
        <v>0</v>
      </c>
      <c r="C168" s="14">
        <f t="shared" si="62"/>
        <v>180</v>
      </c>
      <c r="F168" s="241">
        <f>VLOOKUP(C168,Blad1!$A:$I,9,0)</f>
        <v>164</v>
      </c>
      <c r="G168" s="67" t="str">
        <f t="shared" si="63"/>
        <v/>
      </c>
      <c r="H168" s="4" t="str">
        <f>IF(G168="I",$K168,IF(G168="II",$K168-SUM(H$8:H167),IF(G168="III",$K168-SUM(H$8:H167),IF(G168="IV",$K168-SUM(H$8:H167),IF(G168="V",1-SUM(H$8:H167)," ")))))</f>
        <v xml:space="preserve"> </v>
      </c>
      <c r="I168" s="68" t="str">
        <f t="shared" si="47"/>
        <v/>
      </c>
      <c r="J168" s="43" t="str">
        <f>IF(I168="A",$K168,IF(I168="B",$K168-SUM(J$8:J167),IF(I168="C",$K168-SUM(J$8:J167),IF(I168="D",$K168-SUM(J$8:J167),IF(I168="E",1-SUM(J$8:J167)," ")))))</f>
        <v xml:space="preserve"> </v>
      </c>
      <c r="K168" s="1">
        <f>IF(C$4=0,0,(SUM(D$8:D168)/C$4))</f>
        <v>0</v>
      </c>
      <c r="L168" s="9" t="str">
        <f t="shared" si="48"/>
        <v xml:space="preserve"> </v>
      </c>
      <c r="M168" s="2" t="str">
        <f>IF(U168=2,K168,IF(W168=2,K168-SUM(M$8:M167),IF(X168=2,K168-SUM(M$8:M167),IF(X167=2,1-SUM(M$8:M167)," "))))</f>
        <v xml:space="preserve"> </v>
      </c>
      <c r="N168" s="1" t="str">
        <f t="shared" si="49"/>
        <v xml:space="preserve"> </v>
      </c>
      <c r="P168" s="3" t="str">
        <f>IF(O168="Plus",$K168,IF(O168="Basis",$K168-SUM(P$8:P167),IF(O168="Breedte",$K168-SUM(P$8:P167),IF(O167="Breedte",1-SUM(P$8:P167)," "))))</f>
        <v xml:space="preserve"> </v>
      </c>
      <c r="Q168" s="57" t="str">
        <f t="shared" si="64"/>
        <v/>
      </c>
      <c r="R168" s="179">
        <f t="shared" si="65"/>
        <v>164</v>
      </c>
      <c r="S168" s="12">
        <f t="shared" si="50"/>
        <v>180</v>
      </c>
      <c r="T168" s="18">
        <f t="shared" si="51"/>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2"/>
        <v>1</v>
      </c>
      <c r="Z168" s="12">
        <f t="shared" si="53"/>
        <v>1</v>
      </c>
      <c r="AA168" s="12">
        <f t="shared" si="54"/>
        <v>1</v>
      </c>
      <c r="AB168" s="12">
        <f t="shared" si="55"/>
        <v>1</v>
      </c>
      <c r="AD168" s="12">
        <f t="shared" si="56"/>
        <v>180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59"/>
        <v>1</v>
      </c>
      <c r="AL168" s="12">
        <f t="shared" si="60"/>
        <v>1</v>
      </c>
      <c r="AM168" s="12">
        <f t="shared" si="61"/>
        <v>1</v>
      </c>
    </row>
    <row r="169" spans="1:39" ht="12" customHeight="1" x14ac:dyDescent="0.25">
      <c r="A169" s="5">
        <f t="shared" si="45"/>
        <v>0</v>
      </c>
      <c r="B169" s="5">
        <f t="shared" si="46"/>
        <v>0</v>
      </c>
      <c r="C169" s="14">
        <f t="shared" si="62"/>
        <v>179</v>
      </c>
      <c r="F169" s="241">
        <f>VLOOKUP(C169,Blad1!$A:$I,9,0)</f>
        <v>164</v>
      </c>
      <c r="G169" s="67" t="str">
        <f t="shared" si="63"/>
        <v/>
      </c>
      <c r="H169" s="4" t="str">
        <f>IF(G169="I",$K169,IF(G169="II",$K169-SUM(H$8:H168),IF(G169="III",$K169-SUM(H$8:H168),IF(G169="IV",$K169-SUM(H$8:H168),IF(G169="V",1-SUM(H$8:H168)," ")))))</f>
        <v xml:space="preserve"> </v>
      </c>
      <c r="I169" s="68" t="str">
        <f t="shared" si="47"/>
        <v/>
      </c>
      <c r="J169" s="43" t="str">
        <f>IF(I169="A",$K169,IF(I169="B",$K169-SUM(J$8:J168),IF(I169="C",$K169-SUM(J$8:J168),IF(I169="D",$K169-SUM(J$8:J168),IF(I169="E",1-SUM(J$8:J168)," ")))))</f>
        <v xml:space="preserve"> </v>
      </c>
      <c r="K169" s="1">
        <f>IF(C$4=0,0,(SUM(D$8:D169)/C$4))</f>
        <v>0</v>
      </c>
      <c r="L169" s="9" t="str">
        <f t="shared" si="48"/>
        <v xml:space="preserve"> </v>
      </c>
      <c r="M169" s="2" t="str">
        <f>IF(U169=2,K169,IF(W169=2,K169-SUM(M$8:M168),IF(X169=2,K169-SUM(M$8:M168),IF(X168=2,1-SUM(M$8:M168)," "))))</f>
        <v xml:space="preserve"> </v>
      </c>
      <c r="N169" s="1" t="str">
        <f t="shared" si="49"/>
        <v xml:space="preserve"> </v>
      </c>
      <c r="P169" s="3" t="str">
        <f>IF(O169="Plus",$K169,IF(O169="Basis",$K169-SUM(P$8:P168),IF(O169="Breedte",$K169-SUM(P$8:P168),IF(O168="Breedte",1-SUM(P$8:P168)," "))))</f>
        <v xml:space="preserve"> </v>
      </c>
      <c r="Q169" s="57" t="str">
        <f t="shared" si="64"/>
        <v/>
      </c>
      <c r="R169" s="179">
        <f t="shared" si="65"/>
        <v>164</v>
      </c>
      <c r="S169" s="12">
        <f t="shared" si="50"/>
        <v>179</v>
      </c>
      <c r="T169" s="18">
        <f t="shared" si="51"/>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2"/>
        <v>1</v>
      </c>
      <c r="Z169" s="12">
        <f t="shared" si="53"/>
        <v>1</v>
      </c>
      <c r="AA169" s="12">
        <f t="shared" si="54"/>
        <v>1</v>
      </c>
      <c r="AB169" s="12">
        <f t="shared" si="55"/>
        <v>1</v>
      </c>
      <c r="AD169" s="12">
        <f t="shared" si="56"/>
        <v>179</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59"/>
        <v>1</v>
      </c>
      <c r="AL169" s="12">
        <f t="shared" si="60"/>
        <v>1</v>
      </c>
      <c r="AM169" s="12">
        <f t="shared" si="61"/>
        <v>1</v>
      </c>
    </row>
    <row r="170" spans="1:39" ht="12" customHeight="1" x14ac:dyDescent="0.25">
      <c r="A170" s="5">
        <f t="shared" si="45"/>
        <v>0</v>
      </c>
      <c r="B170" s="5">
        <f t="shared" si="46"/>
        <v>0</v>
      </c>
      <c r="C170" s="14">
        <f t="shared" si="62"/>
        <v>178</v>
      </c>
      <c r="F170" s="241">
        <f>VLOOKUP(C170,Blad1!$A:$I,9,0)</f>
        <v>163</v>
      </c>
      <c r="G170" s="67" t="str">
        <f t="shared" si="63"/>
        <v/>
      </c>
      <c r="H170" s="4" t="str">
        <f>IF(G170="I",$K170,IF(G170="II",$K170-SUM(H$8:H169),IF(G170="III",$K170-SUM(H$8:H169),IF(G170="IV",$K170-SUM(H$8:H169),IF(G170="V",1-SUM(H$8:H169)," ")))))</f>
        <v xml:space="preserve"> </v>
      </c>
      <c r="I170" s="68" t="str">
        <f t="shared" si="47"/>
        <v/>
      </c>
      <c r="J170" s="43" t="str">
        <f>IF(I170="A",$K170,IF(I170="B",$K170-SUM(J$8:J169),IF(I170="C",$K170-SUM(J$8:J169),IF(I170="D",$K170-SUM(J$8:J169),IF(I170="E",1-SUM(J$8:J169)," ")))))</f>
        <v xml:space="preserve"> </v>
      </c>
      <c r="K170" s="1">
        <f>IF(C$4=0,0,(SUM(D$8:D170)/C$4))</f>
        <v>0</v>
      </c>
      <c r="L170" s="9" t="str">
        <f t="shared" si="48"/>
        <v xml:space="preserve"> </v>
      </c>
      <c r="M170" s="2" t="str">
        <f>IF(U170=2,K170,IF(W170=2,K170-SUM(M$8:M169),IF(X170=2,K170-SUM(M$8:M169),IF(X169=2,1-SUM(M$8:M169)," "))))</f>
        <v xml:space="preserve"> </v>
      </c>
      <c r="N170" s="1" t="str">
        <f t="shared" si="49"/>
        <v xml:space="preserve"> </v>
      </c>
      <c r="P170" s="3" t="str">
        <f>IF(O170="Plus",$K170,IF(O170="Basis",$K170-SUM(P$8:P169),IF(O170="Breedte",$K170-SUM(P$8:P169),IF(O169="Breedte",1-SUM(P$8:P169)," "))))</f>
        <v xml:space="preserve"> </v>
      </c>
      <c r="Q170" s="57" t="str">
        <f t="shared" si="64"/>
        <v/>
      </c>
      <c r="R170" s="179">
        <f t="shared" si="65"/>
        <v>163</v>
      </c>
      <c r="S170" s="12">
        <f t="shared" si="50"/>
        <v>178</v>
      </c>
      <c r="T170" s="18">
        <f t="shared" si="51"/>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2"/>
        <v>1</v>
      </c>
      <c r="Z170" s="12">
        <f t="shared" si="53"/>
        <v>1</v>
      </c>
      <c r="AA170" s="12">
        <f t="shared" si="54"/>
        <v>1</v>
      </c>
      <c r="AB170" s="12">
        <f t="shared" si="55"/>
        <v>1</v>
      </c>
      <c r="AD170" s="12">
        <f t="shared" si="56"/>
        <v>178</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59"/>
        <v>1</v>
      </c>
      <c r="AL170" s="12">
        <f t="shared" si="60"/>
        <v>1</v>
      </c>
      <c r="AM170" s="12">
        <f t="shared" si="61"/>
        <v>1</v>
      </c>
    </row>
    <row r="171" spans="1:39" ht="12" customHeight="1" x14ac:dyDescent="0.25">
      <c r="A171" s="5">
        <f t="shared" si="45"/>
        <v>0</v>
      </c>
      <c r="B171" s="5">
        <f t="shared" si="46"/>
        <v>0</v>
      </c>
      <c r="C171" s="14">
        <f t="shared" si="62"/>
        <v>177</v>
      </c>
      <c r="F171" s="241">
        <f>VLOOKUP(C171,Blad1!$A:$I,9,0)</f>
        <v>162</v>
      </c>
      <c r="G171" s="67" t="str">
        <f t="shared" si="63"/>
        <v/>
      </c>
      <c r="H171" s="4" t="str">
        <f>IF(G171="I",$K171,IF(G171="II",$K171-SUM(H$8:H170),IF(G171="III",$K171-SUM(H$8:H170),IF(G171="IV",$K171-SUM(H$8:H170),IF(G171="V",1-SUM(H$8:H170)," ")))))</f>
        <v xml:space="preserve"> </v>
      </c>
      <c r="I171" s="68" t="str">
        <f t="shared" si="47"/>
        <v/>
      </c>
      <c r="J171" s="43" t="str">
        <f>IF(I171="A",$K171,IF(I171="B",$K171-SUM(J$8:J170),IF(I171="C",$K171-SUM(J$8:J170),IF(I171="D",$K171-SUM(J$8:J170),IF(I171="E",1-SUM(J$8:J170)," ")))))</f>
        <v xml:space="preserve"> </v>
      </c>
      <c r="K171" s="1">
        <f>IF(C$4=0,0,(SUM(D$8:D171)/C$4))</f>
        <v>0</v>
      </c>
      <c r="L171" s="9" t="str">
        <f t="shared" si="48"/>
        <v xml:space="preserve"> </v>
      </c>
      <c r="M171" s="2" t="str">
        <f>IF(U171=2,K171,IF(W171=2,K171-SUM(M$8:M170),IF(X171=2,K171-SUM(M$8:M170),IF(X170=2,1-SUM(M$8:M170)," "))))</f>
        <v xml:space="preserve"> </v>
      </c>
      <c r="N171" s="1" t="str">
        <f t="shared" si="49"/>
        <v xml:space="preserve"> </v>
      </c>
      <c r="P171" s="3" t="str">
        <f>IF(O171="Plus",$K171,IF(O171="Basis",$K171-SUM(P$8:P170),IF(O171="Breedte",$K171-SUM(P$8:P170),IF(O170="Breedte",1-SUM(P$8:P170)," "))))</f>
        <v xml:space="preserve"> </v>
      </c>
      <c r="Q171" s="57" t="str">
        <f t="shared" si="64"/>
        <v/>
      </c>
      <c r="R171" s="179">
        <f t="shared" si="65"/>
        <v>162</v>
      </c>
      <c r="S171" s="12">
        <f t="shared" si="50"/>
        <v>177</v>
      </c>
      <c r="T171" s="18">
        <f t="shared" si="51"/>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2"/>
        <v>1</v>
      </c>
      <c r="Z171" s="12">
        <f t="shared" si="53"/>
        <v>1</v>
      </c>
      <c r="AA171" s="12">
        <f t="shared" si="54"/>
        <v>1</v>
      </c>
      <c r="AB171" s="12">
        <f t="shared" si="55"/>
        <v>1</v>
      </c>
      <c r="AD171" s="12">
        <f t="shared" si="56"/>
        <v>177</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59"/>
        <v>1</v>
      </c>
      <c r="AL171" s="12">
        <f t="shared" si="60"/>
        <v>1</v>
      </c>
      <c r="AM171" s="12">
        <f t="shared" si="61"/>
        <v>1</v>
      </c>
    </row>
    <row r="172" spans="1:39" ht="12" customHeight="1" x14ac:dyDescent="0.25">
      <c r="A172" s="5">
        <f t="shared" si="45"/>
        <v>0</v>
      </c>
      <c r="B172" s="5">
        <f t="shared" si="46"/>
        <v>0</v>
      </c>
      <c r="C172" s="14">
        <f t="shared" si="62"/>
        <v>176</v>
      </c>
      <c r="F172" s="241">
        <f>VLOOKUP(C172,Blad1!$A:$I,9,0)</f>
        <v>162</v>
      </c>
      <c r="G172" s="67" t="str">
        <f t="shared" si="63"/>
        <v/>
      </c>
      <c r="H172" s="4" t="str">
        <f>IF(G172="I",$K172,IF(G172="II",$K172-SUM(H$8:H171),IF(G172="III",$K172-SUM(H$8:H171),IF(G172="IV",$K172-SUM(H$8:H171),IF(G172="V",1-SUM(H$8:H171)," ")))))</f>
        <v xml:space="preserve"> </v>
      </c>
      <c r="I172" s="68" t="str">
        <f t="shared" si="47"/>
        <v/>
      </c>
      <c r="J172" s="43" t="str">
        <f>IF(I172="A",$K172,IF(I172="B",$K172-SUM(J$8:J171),IF(I172="C",$K172-SUM(J$8:J171),IF(I172="D",$K172-SUM(J$8:J171),IF(I172="E",1-SUM(J$8:J171)," ")))))</f>
        <v xml:space="preserve"> </v>
      </c>
      <c r="K172" s="1">
        <f>IF(C$4=0,0,(SUM(D$8:D172)/C$4))</f>
        <v>0</v>
      </c>
      <c r="L172" s="9" t="str">
        <f t="shared" si="48"/>
        <v xml:space="preserve"> </v>
      </c>
      <c r="M172" s="2" t="str">
        <f>IF(U172=2,K172,IF(W172=2,K172-SUM(M$8:M171),IF(X172=2,K172-SUM(M$8:M171),IF(X171=2,1-SUM(M$8:M171)," "))))</f>
        <v xml:space="preserve"> </v>
      </c>
      <c r="N172" s="1" t="str">
        <f t="shared" si="49"/>
        <v xml:space="preserve"> </v>
      </c>
      <c r="P172" s="3" t="str">
        <f>IF(O172="Plus",$K172,IF(O172="Basis",$K172-SUM(P$8:P171),IF(O172="Breedte",$K172-SUM(P$8:P171),IF(O171="Breedte",1-SUM(P$8:P171)," "))))</f>
        <v xml:space="preserve"> </v>
      </c>
      <c r="Q172" s="57" t="str">
        <f t="shared" si="64"/>
        <v/>
      </c>
      <c r="R172" s="179">
        <f t="shared" si="65"/>
        <v>162</v>
      </c>
      <c r="S172" s="12">
        <f t="shared" si="50"/>
        <v>176</v>
      </c>
      <c r="T172" s="18">
        <f t="shared" si="51"/>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2"/>
        <v>1</v>
      </c>
      <c r="Z172" s="12">
        <f t="shared" si="53"/>
        <v>1</v>
      </c>
      <c r="AA172" s="12">
        <f t="shared" si="54"/>
        <v>1</v>
      </c>
      <c r="AB172" s="12">
        <f t="shared" si="55"/>
        <v>1</v>
      </c>
      <c r="AD172" s="12">
        <f t="shared" si="56"/>
        <v>176</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59"/>
        <v>1</v>
      </c>
      <c r="AL172" s="12">
        <f t="shared" si="60"/>
        <v>1</v>
      </c>
      <c r="AM172" s="12">
        <f t="shared" si="61"/>
        <v>1</v>
      </c>
    </row>
    <row r="173" spans="1:39" ht="12" customHeight="1" x14ac:dyDescent="0.25">
      <c r="A173" s="5">
        <f t="shared" si="45"/>
        <v>0</v>
      </c>
      <c r="B173" s="5">
        <f t="shared" si="46"/>
        <v>0</v>
      </c>
      <c r="C173" s="14">
        <f t="shared" si="62"/>
        <v>175</v>
      </c>
      <c r="F173" s="150">
        <f>VLOOKUP(C173,Blad1!$A:$I,9,0)</f>
        <v>161</v>
      </c>
      <c r="G173" s="67" t="str">
        <f t="shared" si="63"/>
        <v/>
      </c>
      <c r="H173" s="4" t="str">
        <f>IF(G173="I",$K173,IF(G173="II",$K173-SUM(H$8:H172),IF(G173="III",$K173-SUM(H$8:H172),IF(G173="IV",$K173-SUM(H$8:H172),IF(G173="V",1-SUM(H$8:H172)," ")))))</f>
        <v xml:space="preserve"> </v>
      </c>
      <c r="I173" s="68" t="str">
        <f t="shared" si="47"/>
        <v/>
      </c>
      <c r="J173" s="43" t="str">
        <f>IF(I173="A",$K173,IF(I173="B",$K173-SUM(J$8:J172),IF(I173="C",$K173-SUM(J$8:J172),IF(I173="D",$K173-SUM(J$8:J172),IF(I173="E",1-SUM(J$8:J172)," ")))))</f>
        <v xml:space="preserve"> </v>
      </c>
      <c r="K173" s="1">
        <f>IF(C$4=0,0,(SUM(D$8:D173)/C$4))</f>
        <v>0</v>
      </c>
      <c r="L173" s="9" t="str">
        <f t="shared" si="48"/>
        <v xml:space="preserve"> </v>
      </c>
      <c r="M173" s="2" t="str">
        <f>IF(U173=2,K173,IF(W173=2,K173-SUM(M$8:M172),IF(X173=2,K173-SUM(M$8:M172),IF(X172=2,1-SUM(M$8:M172)," "))))</f>
        <v xml:space="preserve"> </v>
      </c>
      <c r="N173" s="1" t="str">
        <f t="shared" si="49"/>
        <v xml:space="preserve"> </v>
      </c>
      <c r="P173" s="3" t="str">
        <f>IF(O173="Plus",$K173,IF(O173="Basis",$K173-SUM(P$8:P172),IF(O173="Breedte",$K173-SUM(P$8:P172),IF(O172="Breedte",1-SUM(P$8:P172)," "))))</f>
        <v xml:space="preserve"> </v>
      </c>
      <c r="Q173" s="57" t="str">
        <f t="shared" si="64"/>
        <v/>
      </c>
      <c r="R173" s="179">
        <f t="shared" si="65"/>
        <v>161</v>
      </c>
      <c r="S173" s="12">
        <f t="shared" si="50"/>
        <v>175</v>
      </c>
      <c r="T173" s="18">
        <f t="shared" si="51"/>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2"/>
        <v>1</v>
      </c>
      <c r="Z173" s="12">
        <f t="shared" si="53"/>
        <v>1</v>
      </c>
      <c r="AA173" s="12">
        <f t="shared" si="54"/>
        <v>1</v>
      </c>
      <c r="AB173" s="12">
        <f t="shared" si="55"/>
        <v>1</v>
      </c>
      <c r="AD173" s="12">
        <f t="shared" si="56"/>
        <v>175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59"/>
        <v>1</v>
      </c>
      <c r="AL173" s="12">
        <f t="shared" si="60"/>
        <v>1</v>
      </c>
      <c r="AM173" s="12">
        <f t="shared" si="61"/>
        <v>1</v>
      </c>
    </row>
    <row r="174" spans="1:39" ht="12" customHeight="1" x14ac:dyDescent="0.25">
      <c r="A174" s="5">
        <f t="shared" si="45"/>
        <v>0</v>
      </c>
      <c r="B174" s="5">
        <f t="shared" si="46"/>
        <v>0</v>
      </c>
      <c r="C174" s="14">
        <f t="shared" si="62"/>
        <v>174</v>
      </c>
      <c r="F174" s="150">
        <f>VLOOKUP(C174,Blad1!$A:$I,9,0)</f>
        <v>161</v>
      </c>
      <c r="G174" s="67" t="str">
        <f t="shared" si="63"/>
        <v/>
      </c>
      <c r="H174" s="4" t="str">
        <f>IF(G174="I",$K174,IF(G174="II",$K174-SUM(H$8:H173),IF(G174="III",$K174-SUM(H$8:H173),IF(G174="IV",$K174-SUM(H$8:H173),IF(G174="V",1-SUM(H$8:H173)," ")))))</f>
        <v xml:space="preserve"> </v>
      </c>
      <c r="I174" s="68" t="str">
        <f t="shared" si="47"/>
        <v/>
      </c>
      <c r="J174" s="43" t="str">
        <f>IF(I174="A",$K174,IF(I174="B",$K174-SUM(J$8:J173),IF(I174="C",$K174-SUM(J$8:J173),IF(I174="D",$K174-SUM(J$8:J173),IF(I174="E",1-SUM(J$8:J173)," ")))))</f>
        <v xml:space="preserve"> </v>
      </c>
      <c r="K174" s="1">
        <f>IF(C$4=0,0,(SUM(D$8:D174)/C$4))</f>
        <v>0</v>
      </c>
      <c r="L174" s="9" t="str">
        <f t="shared" si="48"/>
        <v xml:space="preserve"> </v>
      </c>
      <c r="M174" s="2" t="str">
        <f>IF(U174=2,K174,IF(W174=2,K174-SUM(M$8:M173),IF(X174=2,K174-SUM(M$8:M173),IF(X173=2,1-SUM(M$8:M173)," "))))</f>
        <v xml:space="preserve"> </v>
      </c>
      <c r="N174" s="1" t="str">
        <f t="shared" si="49"/>
        <v xml:space="preserve"> </v>
      </c>
      <c r="P174" s="3" t="str">
        <f>IF(O174="Plus",$K174,IF(O174="Basis",$K174-SUM(P$8:P173),IF(O174="Breedte",$K174-SUM(P$8:P173),IF(O173="Breedte",1-SUM(P$8:P173)," "))))</f>
        <v xml:space="preserve"> </v>
      </c>
      <c r="Q174" s="57" t="str">
        <f t="shared" si="64"/>
        <v/>
      </c>
      <c r="R174" s="179">
        <f t="shared" si="65"/>
        <v>161</v>
      </c>
      <c r="S174" s="12">
        <f t="shared" si="50"/>
        <v>174</v>
      </c>
      <c r="T174" s="18">
        <f t="shared" si="51"/>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2"/>
        <v>1</v>
      </c>
      <c r="Z174" s="12">
        <f t="shared" si="53"/>
        <v>1</v>
      </c>
      <c r="AA174" s="12">
        <f t="shared" si="54"/>
        <v>1</v>
      </c>
      <c r="AB174" s="12">
        <f t="shared" si="55"/>
        <v>1</v>
      </c>
      <c r="AD174" s="12">
        <f t="shared" si="56"/>
        <v>174</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59"/>
        <v>1</v>
      </c>
      <c r="AL174" s="12">
        <f t="shared" si="60"/>
        <v>1</v>
      </c>
      <c r="AM174" s="12">
        <f t="shared" si="61"/>
        <v>1</v>
      </c>
    </row>
    <row r="175" spans="1:39" ht="12" customHeight="1" x14ac:dyDescent="0.25">
      <c r="A175" s="5">
        <f t="shared" si="45"/>
        <v>0</v>
      </c>
      <c r="B175" s="5">
        <f t="shared" si="46"/>
        <v>0</v>
      </c>
      <c r="C175" s="14">
        <f t="shared" si="62"/>
        <v>173</v>
      </c>
      <c r="F175" s="150">
        <f>VLOOKUP(C175,Blad1!$A:$I,9,0)</f>
        <v>160</v>
      </c>
      <c r="G175" s="67" t="str">
        <f t="shared" si="63"/>
        <v/>
      </c>
      <c r="H175" s="4" t="str">
        <f>IF(G175="I",$K175,IF(G175="II",$K175-SUM(H$8:H174),IF(G175="III",$K175-SUM(H$8:H174),IF(G175="IV",$K175-SUM(H$8:H174),IF(G175="V",1-SUM(H$8:H174)," ")))))</f>
        <v xml:space="preserve"> </v>
      </c>
      <c r="I175" s="68" t="str">
        <f t="shared" si="47"/>
        <v/>
      </c>
      <c r="J175" s="43" t="str">
        <f>IF(I175="A",$K175,IF(I175="B",$K175-SUM(J$8:J174),IF(I175="C",$K175-SUM(J$8:J174),IF(I175="D",$K175-SUM(J$8:J174),IF(I175="E",1-SUM(J$8:J174)," ")))))</f>
        <v xml:space="preserve"> </v>
      </c>
      <c r="K175" s="1">
        <f>IF(C$4=0,0,(SUM(D$8:D175)/C$4))</f>
        <v>0</v>
      </c>
      <c r="L175" s="9" t="str">
        <f t="shared" si="48"/>
        <v xml:space="preserve"> </v>
      </c>
      <c r="M175" s="2" t="str">
        <f>IF(U175=2,K175,IF(W175=2,K175-SUM(M$8:M174),IF(X175=2,K175-SUM(M$8:M174),IF(X174=2,1-SUM(M$8:M174)," "))))</f>
        <v xml:space="preserve"> </v>
      </c>
      <c r="N175" s="1" t="str">
        <f t="shared" si="49"/>
        <v xml:space="preserve"> </v>
      </c>
      <c r="P175" s="3" t="str">
        <f>IF(O175="Plus",$K175,IF(O175="Basis",$K175-SUM(P$8:P174),IF(O175="Breedte",$K175-SUM(P$8:P174),IF(O174="Breedte",1-SUM(P$8:P174)," "))))</f>
        <v xml:space="preserve"> </v>
      </c>
      <c r="Q175" s="57" t="str">
        <f t="shared" si="64"/>
        <v/>
      </c>
      <c r="R175" s="179">
        <f t="shared" si="65"/>
        <v>160</v>
      </c>
      <c r="S175" s="12">
        <f t="shared" si="50"/>
        <v>173</v>
      </c>
      <c r="T175" s="18">
        <f t="shared" si="51"/>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2"/>
        <v>1</v>
      </c>
      <c r="Z175" s="12">
        <f t="shared" si="53"/>
        <v>1</v>
      </c>
      <c r="AA175" s="12">
        <f t="shared" si="54"/>
        <v>1</v>
      </c>
      <c r="AB175" s="12">
        <f t="shared" si="55"/>
        <v>1</v>
      </c>
      <c r="AD175" s="12">
        <f t="shared" si="56"/>
        <v>173</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59"/>
        <v>1</v>
      </c>
      <c r="AL175" s="12">
        <f t="shared" si="60"/>
        <v>1</v>
      </c>
      <c r="AM175" s="12">
        <f t="shared" si="61"/>
        <v>1</v>
      </c>
    </row>
    <row r="176" spans="1:39" ht="12" customHeight="1" x14ac:dyDescent="0.25">
      <c r="A176" s="5">
        <f t="shared" si="45"/>
        <v>0</v>
      </c>
      <c r="B176" s="5">
        <f t="shared" si="46"/>
        <v>0</v>
      </c>
      <c r="C176" s="14">
        <f t="shared" si="62"/>
        <v>172</v>
      </c>
      <c r="F176" s="150">
        <f>VLOOKUP(C176,Blad1!$A:$I,9,0)</f>
        <v>160</v>
      </c>
      <c r="G176" s="67" t="str">
        <f t="shared" si="63"/>
        <v/>
      </c>
      <c r="H176" s="4" t="str">
        <f>IF(G176="I",$K176,IF(G176="II",$K176-SUM(H$8:H175),IF(G176="III",$K176-SUM(H$8:H175),IF(G176="IV",$K176-SUM(H$8:H175),IF(G176="V",1-SUM(H$8:H175)," ")))))</f>
        <v xml:space="preserve"> </v>
      </c>
      <c r="I176" s="68" t="str">
        <f t="shared" si="47"/>
        <v/>
      </c>
      <c r="J176" s="43" t="str">
        <f>IF(I176="A",$K176,IF(I176="B",$K176-SUM(J$8:J175),IF(I176="C",$K176-SUM(J$8:J175),IF(I176="D",$K176-SUM(J$8:J175),IF(I176="E",1-SUM(J$8:J175)," ")))))</f>
        <v xml:space="preserve"> </v>
      </c>
      <c r="K176" s="1">
        <f>IF(C$4=0,0,(SUM(D$8:D176)/C$4))</f>
        <v>0</v>
      </c>
      <c r="L176" s="9" t="str">
        <f t="shared" si="48"/>
        <v xml:space="preserve"> </v>
      </c>
      <c r="M176" s="2" t="str">
        <f>IF(U176=2,K176,IF(W176=2,K176-SUM(M$8:M175),IF(X176=2,K176-SUM(M$8:M175),IF(X175=2,1-SUM(M$8:M175)," "))))</f>
        <v xml:space="preserve"> </v>
      </c>
      <c r="N176" s="1" t="str">
        <f t="shared" si="49"/>
        <v xml:space="preserve"> </v>
      </c>
      <c r="P176" s="3" t="str">
        <f>IF(O176="Plus",$K176,IF(O176="Basis",$K176-SUM(P$8:P175),IF(O176="Breedte",$K176-SUM(P$8:P175),IF(O175="Breedte",1-SUM(P$8:P175)," "))))</f>
        <v xml:space="preserve"> </v>
      </c>
      <c r="Q176" s="57" t="str">
        <f t="shared" si="64"/>
        <v/>
      </c>
      <c r="R176" s="179">
        <f t="shared" si="65"/>
        <v>160</v>
      </c>
      <c r="S176" s="12">
        <f t="shared" si="50"/>
        <v>172</v>
      </c>
      <c r="T176" s="18">
        <f t="shared" si="51"/>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2"/>
        <v>1</v>
      </c>
      <c r="Z176" s="12">
        <f t="shared" si="53"/>
        <v>1</v>
      </c>
      <c r="AA176" s="12">
        <f t="shared" si="54"/>
        <v>1</v>
      </c>
      <c r="AB176" s="12">
        <f t="shared" si="55"/>
        <v>1</v>
      </c>
      <c r="AD176" s="12">
        <f t="shared" si="56"/>
        <v>172</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59"/>
        <v>1</v>
      </c>
      <c r="AL176" s="12">
        <f t="shared" si="60"/>
        <v>1</v>
      </c>
      <c r="AM176" s="12">
        <f t="shared" si="61"/>
        <v>1</v>
      </c>
    </row>
    <row r="177" spans="1:39" ht="12" customHeight="1" x14ac:dyDescent="0.25">
      <c r="A177" s="5">
        <f t="shared" si="45"/>
        <v>0</v>
      </c>
      <c r="B177" s="5">
        <f t="shared" si="46"/>
        <v>0</v>
      </c>
      <c r="C177" s="14">
        <f t="shared" si="62"/>
        <v>171</v>
      </c>
      <c r="F177" s="150">
        <f>VLOOKUP(C177,Blad1!$A:$I,9,0)</f>
        <v>159</v>
      </c>
      <c r="G177" s="67" t="str">
        <f t="shared" si="63"/>
        <v/>
      </c>
      <c r="H177" s="4" t="str">
        <f>IF(G177="I",$K177,IF(G177="II",$K177-SUM(H$8:H176),IF(G177="III",$K177-SUM(H$8:H176),IF(G177="IV",$K177-SUM(H$8:H176),IF(G177="V",1-SUM(H$8:H176)," ")))))</f>
        <v xml:space="preserve"> </v>
      </c>
      <c r="I177" s="68" t="str">
        <f t="shared" si="47"/>
        <v/>
      </c>
      <c r="J177" s="43" t="str">
        <f>IF(I177="A",$K177,IF(I177="B",$K177-SUM(J$8:J176),IF(I177="C",$K177-SUM(J$8:J176),IF(I177="D",$K177-SUM(J$8:J176),IF(I177="E",1-SUM(J$8:J176)," ")))))</f>
        <v xml:space="preserve"> </v>
      </c>
      <c r="K177" s="1">
        <f>IF(C$4=0,0,(SUM(D$8:D177)/C$4))</f>
        <v>0</v>
      </c>
      <c r="L177" s="9" t="str">
        <f t="shared" si="48"/>
        <v xml:space="preserve"> </v>
      </c>
      <c r="M177" s="2" t="str">
        <f>IF(U177=2,K177,IF(W177=2,K177-SUM(M$8:M176),IF(X177=2,K177-SUM(M$8:M176),IF(X176=2,1-SUM(M$8:M176)," "))))</f>
        <v xml:space="preserve"> </v>
      </c>
      <c r="N177" s="1" t="str">
        <f t="shared" si="49"/>
        <v xml:space="preserve"> </v>
      </c>
      <c r="P177" s="3" t="str">
        <f>IF(O177="Plus",$K177,IF(O177="Basis",$K177-SUM(P$8:P176),IF(O177="Breedte",$K177-SUM(P$8:P176),IF(O176="Breedte",1-SUM(P$8:P176)," "))))</f>
        <v xml:space="preserve"> </v>
      </c>
      <c r="Q177" s="57" t="str">
        <f t="shared" si="64"/>
        <v/>
      </c>
      <c r="R177" s="179">
        <f t="shared" si="65"/>
        <v>159</v>
      </c>
      <c r="S177" s="12">
        <f t="shared" si="50"/>
        <v>171</v>
      </c>
      <c r="T177" s="18">
        <f t="shared" si="51"/>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2"/>
        <v>1</v>
      </c>
      <c r="Z177" s="12">
        <f t="shared" si="53"/>
        <v>1</v>
      </c>
      <c r="AA177" s="12">
        <f t="shared" si="54"/>
        <v>1</v>
      </c>
      <c r="AB177" s="12">
        <f t="shared" si="55"/>
        <v>1</v>
      </c>
      <c r="AD177" s="12">
        <f t="shared" si="56"/>
        <v>171</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59"/>
        <v>1</v>
      </c>
      <c r="AL177" s="12">
        <f t="shared" si="60"/>
        <v>1</v>
      </c>
      <c r="AM177" s="12">
        <f t="shared" si="61"/>
        <v>1</v>
      </c>
    </row>
    <row r="178" spans="1:39" ht="12" customHeight="1" x14ac:dyDescent="0.25">
      <c r="A178" s="5">
        <f t="shared" si="45"/>
        <v>0</v>
      </c>
      <c r="B178" s="5">
        <f t="shared" si="46"/>
        <v>0</v>
      </c>
      <c r="C178" s="14">
        <f t="shared" si="62"/>
        <v>170</v>
      </c>
      <c r="F178" s="150">
        <f>VLOOKUP(C178,Blad1!$A:$I,9,0)</f>
        <v>158</v>
      </c>
      <c r="G178" s="67" t="str">
        <f t="shared" si="63"/>
        <v/>
      </c>
      <c r="H178" s="4" t="str">
        <f>IF(G178="I",$K178,IF(G178="II",$K178-SUM(H$8:H177),IF(G178="III",$K178-SUM(H$8:H177),IF(G178="IV",$K178-SUM(H$8:H177),IF(G178="V",1-SUM(H$8:H177)," ")))))</f>
        <v xml:space="preserve"> </v>
      </c>
      <c r="I178" s="68" t="str">
        <f t="shared" si="47"/>
        <v/>
      </c>
      <c r="J178" s="43" t="str">
        <f>IF(I178="A",$K178,IF(I178="B",$K178-SUM(J$8:J177),IF(I178="C",$K178-SUM(J$8:J177),IF(I178="D",$K178-SUM(J$8:J177),IF(I178="E",1-SUM(J$8:J177)," ")))))</f>
        <v xml:space="preserve"> </v>
      </c>
      <c r="K178" s="1">
        <f>IF(C$4=0,0,(SUM(D$8:D178)/C$4))</f>
        <v>0</v>
      </c>
      <c r="L178" s="9" t="str">
        <f t="shared" si="48"/>
        <v xml:space="preserve"> </v>
      </c>
      <c r="M178" s="2" t="str">
        <f>IF(U178=2,K178,IF(W178=2,K178-SUM(M$8:M177),IF(X178=2,K178-SUM(M$8:M177),IF(X177=2,1-SUM(M$8:M177)," "))))</f>
        <v xml:space="preserve"> </v>
      </c>
      <c r="N178" s="1" t="str">
        <f t="shared" si="49"/>
        <v xml:space="preserve"> </v>
      </c>
      <c r="P178" s="3" t="str">
        <f>IF(O178="Plus",$K178,IF(O178="Basis",$K178-SUM(P$8:P177),IF(O178="Breedte",$K178-SUM(P$8:P177),IF(O177="Breedte",1-SUM(P$8:P177)," "))))</f>
        <v xml:space="preserve"> </v>
      </c>
      <c r="Q178" s="57" t="str">
        <f t="shared" si="64"/>
        <v/>
      </c>
      <c r="R178" s="179">
        <f t="shared" si="65"/>
        <v>158</v>
      </c>
      <c r="S178" s="12">
        <f t="shared" si="50"/>
        <v>170</v>
      </c>
      <c r="T178" s="18">
        <f t="shared" si="51"/>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2"/>
        <v>1</v>
      </c>
      <c r="Z178" s="12">
        <f t="shared" si="53"/>
        <v>1</v>
      </c>
      <c r="AA178" s="12">
        <f t="shared" si="54"/>
        <v>1</v>
      </c>
      <c r="AB178" s="12">
        <f t="shared" si="55"/>
        <v>1</v>
      </c>
      <c r="AD178" s="12">
        <f t="shared" si="56"/>
        <v>170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59"/>
        <v>1</v>
      </c>
      <c r="AL178" s="12">
        <f t="shared" si="60"/>
        <v>1</v>
      </c>
      <c r="AM178" s="12">
        <f t="shared" si="61"/>
        <v>1</v>
      </c>
    </row>
    <row r="179" spans="1:39" ht="12" customHeight="1" x14ac:dyDescent="0.25">
      <c r="A179" s="5">
        <f t="shared" si="45"/>
        <v>0</v>
      </c>
      <c r="B179" s="5">
        <f t="shared" si="46"/>
        <v>0</v>
      </c>
      <c r="C179" s="14">
        <f t="shared" si="62"/>
        <v>169</v>
      </c>
      <c r="F179" s="150">
        <f>VLOOKUP(C179,Blad1!$A:$I,9,0)</f>
        <v>158</v>
      </c>
      <c r="G179" s="67" t="str">
        <f t="shared" si="63"/>
        <v/>
      </c>
      <c r="H179" s="4" t="str">
        <f>IF(G179="I",$K179,IF(G179="II",$K179-SUM(H$8:H178),IF(G179="III",$K179-SUM(H$8:H178),IF(G179="IV",$K179-SUM(H$8:H178),IF(G179="V",1-SUM(H$8:H178)," ")))))</f>
        <v xml:space="preserve"> </v>
      </c>
      <c r="I179" s="68" t="str">
        <f t="shared" si="47"/>
        <v/>
      </c>
      <c r="J179" s="43" t="str">
        <f>IF(I179="A",$K179,IF(I179="B",$K179-SUM(J$8:J178),IF(I179="C",$K179-SUM(J$8:J178),IF(I179="D",$K179-SUM(J$8:J178),IF(I179="E",1-SUM(J$8:J178)," ")))))</f>
        <v xml:space="preserve"> </v>
      </c>
      <c r="K179" s="1">
        <f>IF(C$4=0,0,(SUM(D$8:D179)/C$4))</f>
        <v>0</v>
      </c>
      <c r="L179" s="9" t="str">
        <f t="shared" si="48"/>
        <v xml:space="preserve"> </v>
      </c>
      <c r="M179" s="2" t="str">
        <f>IF(U179=2,K179,IF(W179=2,K179-SUM(M$8:M178),IF(X179=2,K179-SUM(M$8:M178),IF(X178=2,1-SUM(M$8:M178)," "))))</f>
        <v xml:space="preserve"> </v>
      </c>
      <c r="N179" s="1" t="str">
        <f t="shared" si="49"/>
        <v xml:space="preserve"> </v>
      </c>
      <c r="P179" s="3" t="str">
        <f>IF(O179="Plus",$K179,IF(O179="Basis",$K179-SUM(P$8:P178),IF(O179="Breedte",$K179-SUM(P$8:P178),IF(O178="Breedte",1-SUM(P$8:P178)," "))))</f>
        <v xml:space="preserve"> </v>
      </c>
      <c r="Q179" s="57" t="str">
        <f t="shared" si="64"/>
        <v/>
      </c>
      <c r="R179" s="179">
        <f t="shared" si="65"/>
        <v>158</v>
      </c>
      <c r="S179" s="12">
        <f t="shared" si="50"/>
        <v>169</v>
      </c>
      <c r="T179" s="18">
        <f t="shared" si="51"/>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2"/>
        <v>1</v>
      </c>
      <c r="Z179" s="12">
        <f t="shared" si="53"/>
        <v>1</v>
      </c>
      <c r="AA179" s="12">
        <f t="shared" si="54"/>
        <v>1</v>
      </c>
      <c r="AB179" s="12">
        <f t="shared" si="55"/>
        <v>1</v>
      </c>
      <c r="AD179" s="12">
        <f t="shared" si="56"/>
        <v>169</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59"/>
        <v>1</v>
      </c>
      <c r="AL179" s="12">
        <f t="shared" si="60"/>
        <v>1</v>
      </c>
      <c r="AM179" s="12">
        <f t="shared" si="61"/>
        <v>1</v>
      </c>
    </row>
    <row r="180" spans="1:39" ht="12" customHeight="1" x14ac:dyDescent="0.25">
      <c r="A180" s="5">
        <f t="shared" si="45"/>
        <v>0</v>
      </c>
      <c r="B180" s="5">
        <f t="shared" si="46"/>
        <v>0</v>
      </c>
      <c r="C180" s="14">
        <f t="shared" si="62"/>
        <v>168</v>
      </c>
      <c r="F180" s="150">
        <f>VLOOKUP(C180,Blad1!$A:$I,9,0)</f>
        <v>157</v>
      </c>
      <c r="G180" s="67" t="str">
        <f t="shared" si="63"/>
        <v/>
      </c>
      <c r="H180" s="4" t="str">
        <f>IF(G180="I",$K180,IF(G180="II",$K180-SUM(H$8:H179),IF(G180="III",$K180-SUM(H$8:H179),IF(G180="IV",$K180-SUM(H$8:H179),IF(G180="V",1-SUM(H$8:H179)," ")))))</f>
        <v xml:space="preserve"> </v>
      </c>
      <c r="I180" s="68" t="str">
        <f t="shared" si="47"/>
        <v/>
      </c>
      <c r="J180" s="43" t="str">
        <f>IF(I180="A",$K180,IF(I180="B",$K180-SUM(J$8:J179),IF(I180="C",$K180-SUM(J$8:J179),IF(I180="D",$K180-SUM(J$8:J179),IF(I180="E",1-SUM(J$8:J179)," ")))))</f>
        <v xml:space="preserve"> </v>
      </c>
      <c r="K180" s="1">
        <f>IF(C$4=0,0,(SUM(D$8:D180)/C$4))</f>
        <v>0</v>
      </c>
      <c r="L180" s="9" t="str">
        <f t="shared" si="48"/>
        <v xml:space="preserve"> </v>
      </c>
      <c r="M180" s="2" t="str">
        <f>IF(U180=2,K180,IF(W180=2,K180-SUM(M$8:M179),IF(X180=2,K180-SUM(M$8:M179),IF(X179=2,1-SUM(M$8:M179)," "))))</f>
        <v xml:space="preserve"> </v>
      </c>
      <c r="N180" s="1" t="str">
        <f t="shared" si="49"/>
        <v xml:space="preserve"> </v>
      </c>
      <c r="P180" s="3" t="str">
        <f>IF(O180="Plus",$K180,IF(O180="Basis",$K180-SUM(P$8:P179),IF(O180="Breedte",$K180-SUM(P$8:P179),IF(O179="Breedte",1-SUM(P$8:P179)," "))))</f>
        <v xml:space="preserve"> </v>
      </c>
      <c r="Q180" s="57" t="str">
        <f t="shared" si="64"/>
        <v/>
      </c>
      <c r="R180" s="179">
        <f t="shared" si="65"/>
        <v>157</v>
      </c>
      <c r="S180" s="12">
        <f t="shared" si="50"/>
        <v>168</v>
      </c>
      <c r="T180" s="18">
        <f t="shared" si="51"/>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2"/>
        <v>1</v>
      </c>
      <c r="Z180" s="12">
        <f t="shared" si="53"/>
        <v>1</v>
      </c>
      <c r="AA180" s="12">
        <f t="shared" si="54"/>
        <v>1</v>
      </c>
      <c r="AB180" s="12">
        <f t="shared" si="55"/>
        <v>1</v>
      </c>
      <c r="AD180" s="12">
        <f t="shared" si="56"/>
        <v>168</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59"/>
        <v>1</v>
      </c>
      <c r="AL180" s="12">
        <f t="shared" si="60"/>
        <v>1</v>
      </c>
      <c r="AM180" s="12">
        <f t="shared" si="61"/>
        <v>1</v>
      </c>
    </row>
    <row r="181" spans="1:39" ht="12" customHeight="1" x14ac:dyDescent="0.25">
      <c r="A181" s="5">
        <f t="shared" si="45"/>
        <v>0</v>
      </c>
      <c r="B181" s="5">
        <f t="shared" si="46"/>
        <v>0</v>
      </c>
      <c r="C181" s="14">
        <f t="shared" si="62"/>
        <v>167</v>
      </c>
      <c r="F181" s="150">
        <f>VLOOKUP(C181,Blad1!$A:$I,9,0)</f>
        <v>157</v>
      </c>
      <c r="G181" s="67" t="str">
        <f t="shared" si="63"/>
        <v/>
      </c>
      <c r="H181" s="4" t="str">
        <f>IF(G181="I",$K181,IF(G181="II",$K181-SUM(H$8:H180),IF(G181="III",$K181-SUM(H$8:H180),IF(G181="IV",$K181-SUM(H$8:H180),IF(G181="V",1-SUM(H$8:H180)," ")))))</f>
        <v xml:space="preserve"> </v>
      </c>
      <c r="I181" s="68" t="str">
        <f t="shared" si="47"/>
        <v/>
      </c>
      <c r="J181" s="43" t="str">
        <f>IF(I181="A",$K181,IF(I181="B",$K181-SUM(J$8:J180),IF(I181="C",$K181-SUM(J$8:J180),IF(I181="D",$K181-SUM(J$8:J180),IF(I181="E",1-SUM(J$8:J180)," ")))))</f>
        <v xml:space="preserve"> </v>
      </c>
      <c r="K181" s="1">
        <f>IF(C$4=0,0,(SUM(D$8:D181)/C$4))</f>
        <v>0</v>
      </c>
      <c r="L181" s="9" t="str">
        <f t="shared" si="48"/>
        <v xml:space="preserve"> </v>
      </c>
      <c r="M181" s="2" t="str">
        <f>IF(U181=2,K181,IF(W181=2,K181-SUM(M$8:M180),IF(X181=2,K181-SUM(M$8:M180),IF(X180=2,1-SUM(M$8:M180)," "))))</f>
        <v xml:space="preserve"> </v>
      </c>
      <c r="N181" s="1" t="str">
        <f t="shared" si="49"/>
        <v xml:space="preserve"> </v>
      </c>
      <c r="P181" s="3" t="str">
        <f>IF(O181="Plus",$K181,IF(O181="Basis",$K181-SUM(P$8:P180),IF(O181="Breedte",$K181-SUM(P$8:P180),IF(O180="Breedte",1-SUM(P$8:P180)," "))))</f>
        <v xml:space="preserve"> </v>
      </c>
      <c r="Q181" s="57" t="str">
        <f t="shared" si="64"/>
        <v/>
      </c>
      <c r="R181" s="179">
        <f t="shared" si="65"/>
        <v>157</v>
      </c>
      <c r="S181" s="12">
        <f t="shared" si="50"/>
        <v>167</v>
      </c>
      <c r="T181" s="18">
        <f t="shared" si="51"/>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2"/>
        <v>1</v>
      </c>
      <c r="Z181" s="12">
        <f t="shared" si="53"/>
        <v>1</v>
      </c>
      <c r="AA181" s="12">
        <f t="shared" si="54"/>
        <v>1</v>
      </c>
      <c r="AB181" s="12">
        <f t="shared" si="55"/>
        <v>1</v>
      </c>
      <c r="AD181" s="12">
        <f t="shared" si="56"/>
        <v>167</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59"/>
        <v>1</v>
      </c>
      <c r="AL181" s="12">
        <f t="shared" si="60"/>
        <v>1</v>
      </c>
      <c r="AM181" s="12">
        <f t="shared" si="61"/>
        <v>1</v>
      </c>
    </row>
    <row r="182" spans="1:39" ht="12" customHeight="1" x14ac:dyDescent="0.25">
      <c r="A182" s="5">
        <f t="shared" si="45"/>
        <v>0</v>
      </c>
      <c r="B182" s="5">
        <f t="shared" si="46"/>
        <v>0</v>
      </c>
      <c r="C182" s="14">
        <f t="shared" si="62"/>
        <v>166</v>
      </c>
      <c r="F182" s="150">
        <f>VLOOKUP(C182,Blad1!$A:$I,9,0)</f>
        <v>156</v>
      </c>
      <c r="G182" s="67" t="str">
        <f t="shared" si="63"/>
        <v/>
      </c>
      <c r="H182" s="4" t="str">
        <f>IF(G182="I",$K182,IF(G182="II",$K182-SUM(H$8:H181),IF(G182="III",$K182-SUM(H$8:H181),IF(G182="IV",$K182-SUM(H$8:H181),IF(G182="V",1-SUM(H$8:H181)," ")))))</f>
        <v xml:space="preserve"> </v>
      </c>
      <c r="I182" s="68" t="str">
        <f t="shared" si="47"/>
        <v/>
      </c>
      <c r="J182" s="43" t="str">
        <f>IF(I182="A",$K182,IF(I182="B",$K182-SUM(J$8:J181),IF(I182="C",$K182-SUM(J$8:J181),IF(I182="D",$K182-SUM(J$8:J181),IF(I182="E",1-SUM(J$8:J181)," ")))))</f>
        <v xml:space="preserve"> </v>
      </c>
      <c r="K182" s="1">
        <f>IF(C$4=0,0,(SUM(D$8:D182)/C$4))</f>
        <v>0</v>
      </c>
      <c r="L182" s="9" t="str">
        <f t="shared" si="48"/>
        <v xml:space="preserve"> </v>
      </c>
      <c r="M182" s="2" t="str">
        <f>IF(U182=2,K182,IF(W182=2,K182-SUM(M$8:M181),IF(X182=2,K182-SUM(M$8:M181),IF(X181=2,1-SUM(M$8:M181)," "))))</f>
        <v xml:space="preserve"> </v>
      </c>
      <c r="N182" s="1" t="str">
        <f t="shared" si="49"/>
        <v xml:space="preserve"> </v>
      </c>
      <c r="P182" s="3" t="str">
        <f>IF(O182="Plus",$K182,IF(O182="Basis",$K182-SUM(P$8:P181),IF(O182="Breedte",$K182-SUM(P$8:P181),IF(O181="Breedte",1-SUM(P$8:P181)," "))))</f>
        <v xml:space="preserve"> </v>
      </c>
      <c r="Q182" s="57" t="str">
        <f t="shared" si="64"/>
        <v/>
      </c>
      <c r="R182" s="179">
        <f t="shared" si="65"/>
        <v>156</v>
      </c>
      <c r="S182" s="12">
        <f t="shared" si="50"/>
        <v>166</v>
      </c>
      <c r="T182" s="18">
        <f t="shared" si="51"/>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2"/>
        <v>1</v>
      </c>
      <c r="Z182" s="12">
        <f t="shared" si="53"/>
        <v>1</v>
      </c>
      <c r="AA182" s="12">
        <f t="shared" si="54"/>
        <v>1</v>
      </c>
      <c r="AB182" s="12">
        <f t="shared" si="55"/>
        <v>1</v>
      </c>
      <c r="AD182" s="12">
        <f t="shared" si="56"/>
        <v>166</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59"/>
        <v>1</v>
      </c>
      <c r="AL182" s="12">
        <f t="shared" si="60"/>
        <v>1</v>
      </c>
      <c r="AM182" s="12">
        <f t="shared" si="61"/>
        <v>1</v>
      </c>
    </row>
    <row r="183" spans="1:39" ht="12" customHeight="1" x14ac:dyDescent="0.25">
      <c r="A183" s="5">
        <f t="shared" si="45"/>
        <v>0</v>
      </c>
      <c r="B183" s="5">
        <f t="shared" si="46"/>
        <v>0</v>
      </c>
      <c r="C183" s="14">
        <f t="shared" si="62"/>
        <v>165</v>
      </c>
      <c r="F183" s="150">
        <f>VLOOKUP(C183,Blad1!$A:$I,9,0)</f>
        <v>155</v>
      </c>
      <c r="G183" s="67" t="str">
        <f t="shared" si="63"/>
        <v/>
      </c>
      <c r="H183" s="4" t="str">
        <f>IF(G183="I",$K183,IF(G183="II",$K183-SUM(H$8:H182),IF(G183="III",$K183-SUM(H$8:H182),IF(G183="IV",$K183-SUM(H$8:H182),IF(G183="V",1-SUM(H$8:H182)," ")))))</f>
        <v xml:space="preserve"> </v>
      </c>
      <c r="I183" s="68" t="str">
        <f t="shared" si="47"/>
        <v/>
      </c>
      <c r="J183" s="43" t="str">
        <f>IF(I183="A",$K183,IF(I183="B",$K183-SUM(J$8:J182),IF(I183="C",$K183-SUM(J$8:J182),IF(I183="D",$K183-SUM(J$8:J182),IF(I183="E",1-SUM(J$8:J182)," ")))))</f>
        <v xml:space="preserve"> </v>
      </c>
      <c r="K183" s="1">
        <f>IF(C$4=0,0,(SUM(D$8:D183)/C$4))</f>
        <v>0</v>
      </c>
      <c r="L183" s="9" t="str">
        <f t="shared" si="48"/>
        <v xml:space="preserve"> </v>
      </c>
      <c r="M183" s="2" t="str">
        <f>IF(U183=2,K183,IF(W183=2,K183-SUM(M$8:M182),IF(X183=2,K183-SUM(M$8:M182),IF(X182=2,1-SUM(M$8:M182)," "))))</f>
        <v xml:space="preserve"> </v>
      </c>
      <c r="N183" s="1" t="str">
        <f t="shared" si="49"/>
        <v xml:space="preserve"> </v>
      </c>
      <c r="P183" s="3" t="str">
        <f>IF(O183="Plus",$K183,IF(O183="Basis",$K183-SUM(P$8:P182),IF(O183="Breedte",$K183-SUM(P$8:P182),IF(O182="Breedte",1-SUM(P$8:P182)," "))))</f>
        <v xml:space="preserve"> </v>
      </c>
      <c r="Q183" s="57" t="str">
        <f t="shared" si="64"/>
        <v/>
      </c>
      <c r="R183" s="179">
        <f t="shared" si="65"/>
        <v>155</v>
      </c>
      <c r="S183" s="12">
        <f t="shared" si="50"/>
        <v>165</v>
      </c>
      <c r="T183" s="18">
        <f t="shared" si="51"/>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2"/>
        <v>1</v>
      </c>
      <c r="Z183" s="12">
        <f t="shared" si="53"/>
        <v>1</v>
      </c>
      <c r="AA183" s="12">
        <f t="shared" si="54"/>
        <v>1</v>
      </c>
      <c r="AB183" s="12">
        <f t="shared" si="55"/>
        <v>1</v>
      </c>
      <c r="AD183" s="12">
        <f t="shared" si="56"/>
        <v>165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59"/>
        <v>1</v>
      </c>
      <c r="AL183" s="12">
        <f t="shared" si="60"/>
        <v>1</v>
      </c>
      <c r="AM183" s="12">
        <f t="shared" si="61"/>
        <v>1</v>
      </c>
    </row>
    <row r="184" spans="1:39" ht="12" customHeight="1" x14ac:dyDescent="0.25">
      <c r="A184" s="5">
        <f t="shared" si="45"/>
        <v>0</v>
      </c>
      <c r="B184" s="5">
        <f t="shared" si="46"/>
        <v>0</v>
      </c>
      <c r="C184" s="14">
        <f t="shared" si="62"/>
        <v>164</v>
      </c>
      <c r="F184" s="150">
        <f>VLOOKUP(C184,Blad1!$A:$I,9,0)</f>
        <v>155</v>
      </c>
      <c r="G184" s="67" t="str">
        <f t="shared" si="63"/>
        <v/>
      </c>
      <c r="H184" s="4" t="str">
        <f>IF(G184="I",$K184,IF(G184="II",$K184-SUM(H$8:H183),IF(G184="III",$K184-SUM(H$8:H183),IF(G184="IV",$K184-SUM(H$8:H183),IF(G184="V",1-SUM(H$8:H183)," ")))))</f>
        <v xml:space="preserve"> </v>
      </c>
      <c r="I184" s="68" t="str">
        <f t="shared" si="47"/>
        <v/>
      </c>
      <c r="J184" s="43" t="str">
        <f>IF(I184="A",$K184,IF(I184="B",$K184-SUM(J$8:J183),IF(I184="C",$K184-SUM(J$8:J183),IF(I184="D",$K184-SUM(J$8:J183),IF(I184="E",1-SUM(J$8:J183)," ")))))</f>
        <v xml:space="preserve"> </v>
      </c>
      <c r="K184" s="1">
        <f>IF(C$4=0,0,(SUM(D$8:D184)/C$4))</f>
        <v>0</v>
      </c>
      <c r="L184" s="9" t="str">
        <f t="shared" si="48"/>
        <v xml:space="preserve"> </v>
      </c>
      <c r="M184" s="2" t="str">
        <f>IF(U184=2,K184,IF(W184=2,K184-SUM(M$8:M183),IF(X184=2,K184-SUM(M$8:M183),IF(X183=2,1-SUM(M$8:M183)," "))))</f>
        <v xml:space="preserve"> </v>
      </c>
      <c r="N184" s="1" t="str">
        <f t="shared" si="49"/>
        <v xml:space="preserve"> </v>
      </c>
      <c r="P184" s="3" t="str">
        <f>IF(O184="Plus",$K184,IF(O184="Basis",$K184-SUM(P$8:P183),IF(O184="Breedte",$K184-SUM(P$8:P183),IF(O183="Breedte",1-SUM(P$8:P183)," "))))</f>
        <v xml:space="preserve"> </v>
      </c>
      <c r="Q184" s="57" t="str">
        <f t="shared" si="64"/>
        <v/>
      </c>
      <c r="R184" s="179">
        <f t="shared" si="65"/>
        <v>155</v>
      </c>
      <c r="S184" s="12">
        <f t="shared" si="50"/>
        <v>164</v>
      </c>
      <c r="T184" s="18">
        <f t="shared" si="51"/>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2"/>
        <v>1</v>
      </c>
      <c r="Z184" s="12">
        <f t="shared" si="53"/>
        <v>1</v>
      </c>
      <c r="AA184" s="12">
        <f t="shared" si="54"/>
        <v>1</v>
      </c>
      <c r="AB184" s="12">
        <f t="shared" si="55"/>
        <v>1</v>
      </c>
      <c r="AD184" s="12">
        <f t="shared" si="56"/>
        <v>164</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59"/>
        <v>1</v>
      </c>
      <c r="AL184" s="12">
        <f t="shared" si="60"/>
        <v>1</v>
      </c>
      <c r="AM184" s="12">
        <f t="shared" si="61"/>
        <v>1</v>
      </c>
    </row>
    <row r="185" spans="1:39" ht="12" customHeight="1" x14ac:dyDescent="0.25">
      <c r="A185" s="5">
        <f t="shared" si="45"/>
        <v>0</v>
      </c>
      <c r="B185" s="5">
        <f t="shared" si="46"/>
        <v>0</v>
      </c>
      <c r="C185" s="14">
        <f t="shared" si="62"/>
        <v>163</v>
      </c>
      <c r="F185" s="150">
        <f>VLOOKUP(C185,Blad1!$A:$I,9,0)</f>
        <v>154</v>
      </c>
      <c r="G185" s="67" t="str">
        <f t="shared" si="63"/>
        <v/>
      </c>
      <c r="H185" s="4" t="str">
        <f>IF(G185="I",$K185,IF(G185="II",$K185-SUM(H$8:H184),IF(G185="III",$K185-SUM(H$8:H184),IF(G185="IV",$K185-SUM(H$8:H184),IF(G185="V",1-SUM(H$8:H184)," ")))))</f>
        <v xml:space="preserve"> </v>
      </c>
      <c r="I185" s="68" t="str">
        <f t="shared" si="47"/>
        <v/>
      </c>
      <c r="J185" s="43" t="str">
        <f>IF(I185="A",$K185,IF(I185="B",$K185-SUM(J$8:J184),IF(I185="C",$K185-SUM(J$8:J184),IF(I185="D",$K185-SUM(J$8:J184),IF(I185="E",1-SUM(J$8:J184)," ")))))</f>
        <v xml:space="preserve"> </v>
      </c>
      <c r="K185" s="1">
        <f>IF(C$4=0,0,(SUM(D$8:D185)/C$4))</f>
        <v>0</v>
      </c>
      <c r="L185" s="9" t="str">
        <f t="shared" si="48"/>
        <v xml:space="preserve"> </v>
      </c>
      <c r="M185" s="2" t="str">
        <f>IF(U185=2,K185,IF(W185=2,K185-SUM(M$8:M184),IF(X185=2,K185-SUM(M$8:M184),IF(X184=2,1-SUM(M$8:M184)," "))))</f>
        <v xml:space="preserve"> </v>
      </c>
      <c r="N185" s="1" t="str">
        <f t="shared" si="49"/>
        <v xml:space="preserve"> </v>
      </c>
      <c r="P185" s="3" t="str">
        <f>IF(O185="Plus",$K185,IF(O185="Basis",$K185-SUM(P$8:P184),IF(O185="Breedte",$K185-SUM(P$8:P184),IF(O184="Breedte",1-SUM(P$8:P184)," "))))</f>
        <v xml:space="preserve"> </v>
      </c>
      <c r="Q185" s="57" t="str">
        <f t="shared" si="64"/>
        <v/>
      </c>
      <c r="R185" s="179">
        <f t="shared" si="65"/>
        <v>154</v>
      </c>
      <c r="S185" s="12">
        <f t="shared" si="50"/>
        <v>163</v>
      </c>
      <c r="T185" s="18">
        <f t="shared" si="51"/>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2"/>
        <v>1</v>
      </c>
      <c r="Z185" s="12">
        <f t="shared" si="53"/>
        <v>1</v>
      </c>
      <c r="AA185" s="12">
        <f t="shared" si="54"/>
        <v>1</v>
      </c>
      <c r="AB185" s="12">
        <f t="shared" si="55"/>
        <v>1</v>
      </c>
      <c r="AD185" s="12">
        <f t="shared" si="56"/>
        <v>163</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59"/>
        <v>1</v>
      </c>
      <c r="AL185" s="12">
        <f t="shared" si="60"/>
        <v>1</v>
      </c>
      <c r="AM185" s="12">
        <f t="shared" si="61"/>
        <v>1</v>
      </c>
    </row>
    <row r="186" spans="1:39" ht="12" customHeight="1" x14ac:dyDescent="0.25">
      <c r="A186" s="5">
        <f t="shared" si="45"/>
        <v>0</v>
      </c>
      <c r="B186" s="5">
        <f t="shared" si="46"/>
        <v>0</v>
      </c>
      <c r="C186" s="14">
        <f t="shared" si="62"/>
        <v>162</v>
      </c>
      <c r="F186" s="150">
        <f>VLOOKUP(C186,Blad1!$A:$I,9,0)</f>
        <v>154</v>
      </c>
      <c r="G186" s="67" t="str">
        <f t="shared" si="63"/>
        <v/>
      </c>
      <c r="H186" s="4" t="str">
        <f>IF(G186="I",$K186,IF(G186="II",$K186-SUM(H$8:H185),IF(G186="III",$K186-SUM(H$8:H185),IF(G186="IV",$K186-SUM(H$8:H185),IF(G186="V",1-SUM(H$8:H185)," ")))))</f>
        <v xml:space="preserve"> </v>
      </c>
      <c r="I186" s="68" t="str">
        <f t="shared" si="47"/>
        <v/>
      </c>
      <c r="J186" s="43" t="str">
        <f>IF(I186="A",$K186,IF(I186="B",$K186-SUM(J$8:J185),IF(I186="C",$K186-SUM(J$8:J185),IF(I186="D",$K186-SUM(J$8:J185),IF(I186="E",1-SUM(J$8:J185)," ")))))</f>
        <v xml:space="preserve"> </v>
      </c>
      <c r="K186" s="1">
        <f>IF(C$4=0,0,(SUM(D$8:D186)/C$4))</f>
        <v>0</v>
      </c>
      <c r="L186" s="9" t="str">
        <f t="shared" si="48"/>
        <v xml:space="preserve"> </v>
      </c>
      <c r="M186" s="2" t="str">
        <f>IF(U186=2,K186,IF(W186=2,K186-SUM(M$8:M185),IF(X186=2,K186-SUM(M$8:M185),IF(X185=2,1-SUM(M$8:M185)," "))))</f>
        <v xml:space="preserve"> </v>
      </c>
      <c r="N186" s="1" t="str">
        <f t="shared" si="49"/>
        <v xml:space="preserve"> </v>
      </c>
      <c r="P186" s="3" t="str">
        <f>IF(O186="Plus",$K186,IF(O186="Basis",$K186-SUM(P$8:P185),IF(O186="Breedte",$K186-SUM(P$8:P185),IF(O185="Breedte",1-SUM(P$8:P185)," "))))</f>
        <v xml:space="preserve"> </v>
      </c>
      <c r="Q186" s="57" t="str">
        <f t="shared" si="64"/>
        <v/>
      </c>
      <c r="R186" s="179">
        <f t="shared" si="65"/>
        <v>154</v>
      </c>
      <c r="S186" s="12">
        <f t="shared" si="50"/>
        <v>162</v>
      </c>
      <c r="T186" s="18">
        <f t="shared" si="51"/>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2"/>
        <v>1</v>
      </c>
      <c r="Z186" s="12">
        <f t="shared" si="53"/>
        <v>1</v>
      </c>
      <c r="AA186" s="12">
        <f t="shared" si="54"/>
        <v>1</v>
      </c>
      <c r="AB186" s="12">
        <f t="shared" si="55"/>
        <v>1</v>
      </c>
      <c r="AD186" s="12">
        <f t="shared" si="56"/>
        <v>162</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59"/>
        <v>1</v>
      </c>
      <c r="AL186" s="12">
        <f t="shared" si="60"/>
        <v>1</v>
      </c>
      <c r="AM186" s="12">
        <f t="shared" si="61"/>
        <v>1</v>
      </c>
    </row>
    <row r="187" spans="1:39" ht="12" customHeight="1" x14ac:dyDescent="0.25">
      <c r="A187" s="5">
        <f t="shared" si="45"/>
        <v>0</v>
      </c>
      <c r="B187" s="5">
        <f t="shared" si="46"/>
        <v>0</v>
      </c>
      <c r="C187" s="14">
        <f t="shared" si="62"/>
        <v>161</v>
      </c>
      <c r="F187" s="150">
        <f>VLOOKUP(C187,Blad1!$A:$I,9,0)</f>
        <v>153</v>
      </c>
      <c r="G187" s="67" t="str">
        <f t="shared" si="63"/>
        <v/>
      </c>
      <c r="H187" s="4" t="str">
        <f>IF(G187="I",$K187,IF(G187="II",$K187-SUM(H$8:H186),IF(G187="III",$K187-SUM(H$8:H186),IF(G187="IV",$K187-SUM(H$8:H186),IF(G187="V",1-SUM(H$8:H186)," ")))))</f>
        <v xml:space="preserve"> </v>
      </c>
      <c r="I187" s="68" t="str">
        <f t="shared" si="47"/>
        <v/>
      </c>
      <c r="J187" s="43" t="str">
        <f>IF(I187="A",$K187,IF(I187="B",$K187-SUM(J$8:J186),IF(I187="C",$K187-SUM(J$8:J186),IF(I187="D",$K187-SUM(J$8:J186),IF(I187="E",1-SUM(J$8:J186)," ")))))</f>
        <v xml:space="preserve"> </v>
      </c>
      <c r="K187" s="1">
        <f>IF(C$4=0,0,(SUM(D$8:D187)/C$4))</f>
        <v>0</v>
      </c>
      <c r="L187" s="9" t="str">
        <f t="shared" si="48"/>
        <v xml:space="preserve"> </v>
      </c>
      <c r="M187" s="2" t="str">
        <f>IF(U187=2,K187,IF(W187=2,K187-SUM(M$8:M186),IF(X187=2,K187-SUM(M$8:M186),IF(X186=2,1-SUM(M$8:M186)," "))))</f>
        <v xml:space="preserve"> </v>
      </c>
      <c r="N187" s="1" t="str">
        <f t="shared" si="49"/>
        <v xml:space="preserve"> </v>
      </c>
      <c r="P187" s="3" t="str">
        <f>IF(O187="Plus",$K187,IF(O187="Basis",$K187-SUM(P$8:P186),IF(O187="Breedte",$K187-SUM(P$8:P186),IF(O186="Breedte",1-SUM(P$8:P186)," "))))</f>
        <v xml:space="preserve"> </v>
      </c>
      <c r="Q187" s="57" t="str">
        <f t="shared" si="64"/>
        <v/>
      </c>
      <c r="R187" s="179">
        <f t="shared" si="65"/>
        <v>153</v>
      </c>
      <c r="S187" s="12">
        <f t="shared" si="50"/>
        <v>161</v>
      </c>
      <c r="T187" s="18">
        <f t="shared" si="51"/>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2"/>
        <v>1</v>
      </c>
      <c r="Z187" s="12">
        <f t="shared" si="53"/>
        <v>1</v>
      </c>
      <c r="AA187" s="12">
        <f t="shared" si="54"/>
        <v>1</v>
      </c>
      <c r="AB187" s="12">
        <f t="shared" si="55"/>
        <v>1</v>
      </c>
      <c r="AD187" s="12">
        <f t="shared" si="56"/>
        <v>161</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59"/>
        <v>1</v>
      </c>
      <c r="AL187" s="12">
        <f t="shared" si="60"/>
        <v>1</v>
      </c>
      <c r="AM187" s="12">
        <f t="shared" si="61"/>
        <v>1</v>
      </c>
    </row>
    <row r="188" spans="1:39" ht="12" customHeight="1" x14ac:dyDescent="0.25">
      <c r="A188" s="5">
        <f t="shared" si="45"/>
        <v>0</v>
      </c>
      <c r="B188" s="5">
        <f t="shared" si="46"/>
        <v>0</v>
      </c>
      <c r="C188" s="14">
        <f t="shared" si="62"/>
        <v>160</v>
      </c>
      <c r="F188" s="150">
        <f>VLOOKUP(C188,Blad1!$A:$I,9,0)</f>
        <v>152</v>
      </c>
      <c r="G188" s="67" t="str">
        <f t="shared" si="63"/>
        <v/>
      </c>
      <c r="H188" s="4" t="str">
        <f>IF(G188="I",$K188,IF(G188="II",$K188-SUM(H$8:H187),IF(G188="III",$K188-SUM(H$8:H187),IF(G188="IV",$K188-SUM(H$8:H187),IF(G188="V",1-SUM(H$8:H187)," ")))))</f>
        <v xml:space="preserve"> </v>
      </c>
      <c r="I188" s="68" t="str">
        <f t="shared" si="47"/>
        <v/>
      </c>
      <c r="J188" s="43" t="str">
        <f>IF(I188="A",$K188,IF(I188="B",$K188-SUM(J$8:J187),IF(I188="C",$K188-SUM(J$8:J187),IF(I188="D",$K188-SUM(J$8:J187),IF(I188="E",1-SUM(J$8:J187)," ")))))</f>
        <v xml:space="preserve"> </v>
      </c>
      <c r="K188" s="1">
        <f>IF(C$4=0,0,(SUM(D$8:D188)/C$4))</f>
        <v>0</v>
      </c>
      <c r="L188" s="9" t="str">
        <f t="shared" si="48"/>
        <v xml:space="preserve"> </v>
      </c>
      <c r="M188" s="2" t="str">
        <f>IF(U188=2,K188,IF(W188=2,K188-SUM(M$8:M187),IF(X188=2,K188-SUM(M$8:M187),IF(X187=2,1-SUM(M$8:M187)," "))))</f>
        <v xml:space="preserve"> </v>
      </c>
      <c r="N188" s="1" t="str">
        <f t="shared" si="49"/>
        <v xml:space="preserve"> </v>
      </c>
      <c r="P188" s="3" t="str">
        <f>IF(O188="Plus",$K188,IF(O188="Basis",$K188-SUM(P$8:P187),IF(O188="Breedte",$K188-SUM(P$8:P187),IF(O187="Breedte",1-SUM(P$8:P187)," "))))</f>
        <v xml:space="preserve"> </v>
      </c>
      <c r="Q188" s="57" t="str">
        <f t="shared" si="64"/>
        <v/>
      </c>
      <c r="R188" s="179">
        <f t="shared" si="65"/>
        <v>152</v>
      </c>
      <c r="S188" s="12">
        <f t="shared" si="50"/>
        <v>160</v>
      </c>
      <c r="T188" s="18">
        <f t="shared" si="51"/>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2"/>
        <v>1</v>
      </c>
      <c r="Z188" s="12">
        <f t="shared" si="53"/>
        <v>1</v>
      </c>
      <c r="AA188" s="12">
        <f t="shared" si="54"/>
        <v>1</v>
      </c>
      <c r="AB188" s="12">
        <f t="shared" si="55"/>
        <v>1</v>
      </c>
      <c r="AD188" s="12">
        <f t="shared" si="56"/>
        <v>160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59"/>
        <v>1</v>
      </c>
      <c r="AL188" s="12">
        <f t="shared" si="60"/>
        <v>1</v>
      </c>
      <c r="AM188" s="12">
        <f t="shared" si="61"/>
        <v>1</v>
      </c>
    </row>
    <row r="189" spans="1:39" ht="12" customHeight="1" x14ac:dyDescent="0.25">
      <c r="A189" s="5">
        <f t="shared" si="45"/>
        <v>0</v>
      </c>
      <c r="B189" s="5">
        <f t="shared" si="46"/>
        <v>0</v>
      </c>
      <c r="C189" s="14">
        <f t="shared" si="62"/>
        <v>159</v>
      </c>
      <c r="F189" s="150">
        <f>VLOOKUP(C189,Blad1!$A:$I,9,0)</f>
        <v>152</v>
      </c>
      <c r="G189" s="67" t="str">
        <f t="shared" si="63"/>
        <v/>
      </c>
      <c r="H189" s="4" t="str">
        <f>IF(G189="I",$K189,IF(G189="II",$K189-SUM(H$8:H188),IF(G189="III",$K189-SUM(H$8:H188),IF(G189="IV",$K189-SUM(H$8:H188),IF(G189="V",1-SUM(H$8:H188)," ")))))</f>
        <v xml:space="preserve"> </v>
      </c>
      <c r="I189" s="68" t="str">
        <f t="shared" si="47"/>
        <v/>
      </c>
      <c r="J189" s="43" t="str">
        <f>IF(I189="A",$K189,IF(I189="B",$K189-SUM(J$8:J188),IF(I189="C",$K189-SUM(J$8:J188),IF(I189="D",$K189-SUM(J$8:J188),IF(I189="E",1-SUM(J$8:J188)," ")))))</f>
        <v xml:space="preserve"> </v>
      </c>
      <c r="K189" s="1">
        <f>IF(C$4=0,0,(SUM(D$8:D189)/C$4))</f>
        <v>0</v>
      </c>
      <c r="L189" s="9" t="str">
        <f t="shared" si="48"/>
        <v xml:space="preserve"> </v>
      </c>
      <c r="M189" s="2" t="str">
        <f>IF(U189=2,K189,IF(W189=2,K189-SUM(M$8:M188),IF(X189=2,K189-SUM(M$8:M188),IF(X188=2,1-SUM(M$8:M188)," "))))</f>
        <v xml:space="preserve"> </v>
      </c>
      <c r="N189" s="1" t="str">
        <f t="shared" si="49"/>
        <v xml:space="preserve"> </v>
      </c>
      <c r="P189" s="3" t="str">
        <f>IF(O189="Plus",$K189,IF(O189="Basis",$K189-SUM(P$8:P188),IF(O189="Breedte",$K189-SUM(P$8:P188),IF(O188="Breedte",1-SUM(P$8:P188)," "))))</f>
        <v xml:space="preserve"> </v>
      </c>
      <c r="Q189" s="57" t="str">
        <f t="shared" si="64"/>
        <v/>
      </c>
      <c r="R189" s="179">
        <f t="shared" si="65"/>
        <v>152</v>
      </c>
      <c r="S189" s="12">
        <f t="shared" si="50"/>
        <v>159</v>
      </c>
      <c r="T189" s="18">
        <f t="shared" si="51"/>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2"/>
        <v>1</v>
      </c>
      <c r="Z189" s="12">
        <f t="shared" si="53"/>
        <v>1</v>
      </c>
      <c r="AA189" s="12">
        <f t="shared" si="54"/>
        <v>1</v>
      </c>
      <c r="AB189" s="12">
        <f t="shared" si="55"/>
        <v>1</v>
      </c>
      <c r="AD189" s="12">
        <f t="shared" si="56"/>
        <v>159</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59"/>
        <v>1</v>
      </c>
      <c r="AL189" s="12">
        <f t="shared" si="60"/>
        <v>1</v>
      </c>
      <c r="AM189" s="12">
        <f t="shared" si="61"/>
        <v>1</v>
      </c>
    </row>
    <row r="190" spans="1:39" ht="12" customHeight="1" x14ac:dyDescent="0.25">
      <c r="A190" s="5">
        <f t="shared" si="45"/>
        <v>0</v>
      </c>
      <c r="B190" s="5">
        <f t="shared" si="46"/>
        <v>0</v>
      </c>
      <c r="C190" s="14">
        <f t="shared" si="62"/>
        <v>158</v>
      </c>
      <c r="F190" s="150">
        <f>VLOOKUP(C190,Blad1!$A:$I,9,0)</f>
        <v>151</v>
      </c>
      <c r="G190" s="67" t="str">
        <f t="shared" si="63"/>
        <v/>
      </c>
      <c r="H190" s="4" t="str">
        <f>IF(G190="I",$K190,IF(G190="II",$K190-SUM(H$8:H189),IF(G190="III",$K190-SUM(H$8:H189),IF(G190="IV",$K190-SUM(H$8:H189),IF(G190="V",1-SUM(H$8:H189)," ")))))</f>
        <v xml:space="preserve"> </v>
      </c>
      <c r="I190" s="68" t="str">
        <f t="shared" si="47"/>
        <v/>
      </c>
      <c r="J190" s="43" t="str">
        <f>IF(I190="A",$K190,IF(I190="B",$K190-SUM(J$8:J189),IF(I190="C",$K190-SUM(J$8:J189),IF(I190="D",$K190-SUM(J$8:J189),IF(I190="E",1-SUM(J$8:J189)," ")))))</f>
        <v xml:space="preserve"> </v>
      </c>
      <c r="K190" s="1">
        <f>IF(C$4=0,0,(SUM(D$8:D190)/C$4))</f>
        <v>0</v>
      </c>
      <c r="L190" s="9" t="str">
        <f t="shared" si="48"/>
        <v xml:space="preserve"> </v>
      </c>
      <c r="M190" s="2" t="str">
        <f>IF(U190=2,K190,IF(W190=2,K190-SUM(M$8:M189),IF(X190=2,K190-SUM(M$8:M189),IF(X189=2,1-SUM(M$8:M189)," "))))</f>
        <v xml:space="preserve"> </v>
      </c>
      <c r="N190" s="1" t="str">
        <f t="shared" si="49"/>
        <v xml:space="preserve"> </v>
      </c>
      <c r="P190" s="3" t="str">
        <f>IF(O190="Plus",$K190,IF(O190="Basis",$K190-SUM(P$8:P189),IF(O190="Breedte",$K190-SUM(P$8:P189),IF(O189="Breedte",1-SUM(P$8:P189)," "))))</f>
        <v xml:space="preserve"> </v>
      </c>
      <c r="Q190" s="57" t="str">
        <f t="shared" si="64"/>
        <v/>
      </c>
      <c r="R190" s="179">
        <f t="shared" si="65"/>
        <v>151</v>
      </c>
      <c r="S190" s="12">
        <f t="shared" si="50"/>
        <v>158</v>
      </c>
      <c r="T190" s="18">
        <f t="shared" si="51"/>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2"/>
        <v>1</v>
      </c>
      <c r="Z190" s="12">
        <f t="shared" si="53"/>
        <v>1</v>
      </c>
      <c r="AA190" s="12">
        <f t="shared" si="54"/>
        <v>1</v>
      </c>
      <c r="AB190" s="12">
        <f t="shared" si="55"/>
        <v>1</v>
      </c>
      <c r="AD190" s="12">
        <f t="shared" si="56"/>
        <v>158</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59"/>
        <v>1</v>
      </c>
      <c r="AL190" s="12">
        <f t="shared" si="60"/>
        <v>1</v>
      </c>
      <c r="AM190" s="12">
        <f t="shared" si="61"/>
        <v>1</v>
      </c>
    </row>
    <row r="191" spans="1:39" ht="12" customHeight="1" x14ac:dyDescent="0.25">
      <c r="A191" s="5">
        <f t="shared" si="45"/>
        <v>0</v>
      </c>
      <c r="B191" s="5">
        <f t="shared" si="46"/>
        <v>0</v>
      </c>
      <c r="C191" s="14">
        <f t="shared" si="62"/>
        <v>157</v>
      </c>
      <c r="F191" s="150">
        <f>VLOOKUP(C191,Blad1!$A:$I,9,0)</f>
        <v>151</v>
      </c>
      <c r="G191" s="67" t="str">
        <f t="shared" si="63"/>
        <v/>
      </c>
      <c r="H191" s="4" t="str">
        <f>IF(G191="I",$K191,IF(G191="II",$K191-SUM(H$8:H190),IF(G191="III",$K191-SUM(H$8:H190),IF(G191="IV",$K191-SUM(H$8:H190),IF(G191="V",1-SUM(H$8:H190)," ")))))</f>
        <v xml:space="preserve"> </v>
      </c>
      <c r="I191" s="68" t="str">
        <f t="shared" si="47"/>
        <v/>
      </c>
      <c r="J191" s="43" t="str">
        <f>IF(I191="A",$K191,IF(I191="B",$K191-SUM(J$8:J190),IF(I191="C",$K191-SUM(J$8:J190),IF(I191="D",$K191-SUM(J$8:J190),IF(I191="E",1-SUM(J$8:J190)," ")))))</f>
        <v xml:space="preserve"> </v>
      </c>
      <c r="K191" s="1">
        <f>IF(C$4=0,0,(SUM(D$8:D191)/C$4))</f>
        <v>0</v>
      </c>
      <c r="L191" s="9" t="str">
        <f t="shared" si="48"/>
        <v xml:space="preserve"> </v>
      </c>
      <c r="M191" s="2" t="str">
        <f>IF(U191=2,K191,IF(W191=2,K191-SUM(M$8:M190),IF(X191=2,K191-SUM(M$8:M190),IF(X190=2,1-SUM(M$8:M190)," "))))</f>
        <v xml:space="preserve"> </v>
      </c>
      <c r="N191" s="1" t="str">
        <f t="shared" si="49"/>
        <v xml:space="preserve"> </v>
      </c>
      <c r="P191" s="3" t="str">
        <f>IF(O191="Plus",$K191,IF(O191="Basis",$K191-SUM(P$8:P190),IF(O191="Breedte",$K191-SUM(P$8:P190),IF(O190="Breedte",1-SUM(P$8:P190)," "))))</f>
        <v xml:space="preserve"> </v>
      </c>
      <c r="Q191" s="57" t="str">
        <f t="shared" si="64"/>
        <v/>
      </c>
      <c r="R191" s="179">
        <f t="shared" si="65"/>
        <v>151</v>
      </c>
      <c r="S191" s="12">
        <f t="shared" si="50"/>
        <v>157</v>
      </c>
      <c r="T191" s="18">
        <f t="shared" si="51"/>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2"/>
        <v>1</v>
      </c>
      <c r="Z191" s="12">
        <f t="shared" si="53"/>
        <v>1</v>
      </c>
      <c r="AA191" s="12">
        <f t="shared" si="54"/>
        <v>1</v>
      </c>
      <c r="AB191" s="12">
        <f t="shared" si="55"/>
        <v>1</v>
      </c>
      <c r="AD191" s="12">
        <f t="shared" si="56"/>
        <v>157</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59"/>
        <v>1</v>
      </c>
      <c r="AL191" s="12">
        <f t="shared" si="60"/>
        <v>1</v>
      </c>
      <c r="AM191" s="12">
        <f t="shared" si="61"/>
        <v>1</v>
      </c>
    </row>
    <row r="192" spans="1:39" ht="12" customHeight="1" x14ac:dyDescent="0.25">
      <c r="A192" s="5">
        <f t="shared" si="45"/>
        <v>0</v>
      </c>
      <c r="B192" s="5">
        <f t="shared" si="46"/>
        <v>0</v>
      </c>
      <c r="C192" s="14">
        <f t="shared" si="62"/>
        <v>156</v>
      </c>
      <c r="F192" s="150">
        <f>VLOOKUP(C192,Blad1!$A:$I,9,0)</f>
        <v>150</v>
      </c>
      <c r="G192" s="67" t="str">
        <f t="shared" si="63"/>
        <v/>
      </c>
      <c r="H192" s="4" t="str">
        <f>IF(G192="I",$K192,IF(G192="II",$K192-SUM(H$8:H191),IF(G192="III",$K192-SUM(H$8:H191),IF(G192="IV",$K192-SUM(H$8:H191),IF(G192="V",1-SUM(H$8:H191)," ")))))</f>
        <v xml:space="preserve"> </v>
      </c>
      <c r="I192" s="68" t="str">
        <f t="shared" si="47"/>
        <v/>
      </c>
      <c r="J192" s="43" t="str">
        <f>IF(I192="A",$K192,IF(I192="B",$K192-SUM(J$8:J191),IF(I192="C",$K192-SUM(J$8:J191),IF(I192="D",$K192-SUM(J$8:J191),IF(I192="E",1-SUM(J$8:J191)," ")))))</f>
        <v xml:space="preserve"> </v>
      </c>
      <c r="K192" s="1">
        <f>IF(C$4=0,0,(SUM(D$8:D192)/C$4))</f>
        <v>0</v>
      </c>
      <c r="L192" s="9" t="str">
        <f t="shared" si="48"/>
        <v xml:space="preserve"> </v>
      </c>
      <c r="M192" s="2" t="str">
        <f>IF(U192=2,K192,IF(W192=2,K192-SUM(M$8:M191),IF(X192=2,K192-SUM(M$8:M191),IF(X191=2,1-SUM(M$8:M191)," "))))</f>
        <v xml:space="preserve"> </v>
      </c>
      <c r="N192" s="1" t="str">
        <f t="shared" si="49"/>
        <v xml:space="preserve"> </v>
      </c>
      <c r="P192" s="3" t="str">
        <f>IF(O192="Plus",$K192,IF(O192="Basis",$K192-SUM(P$8:P191),IF(O192="Breedte",$K192-SUM(P$8:P191),IF(O191="Breedte",1-SUM(P$8:P191)," "))))</f>
        <v xml:space="preserve"> </v>
      </c>
      <c r="Q192" s="57" t="str">
        <f t="shared" si="64"/>
        <v/>
      </c>
      <c r="R192" s="179">
        <f t="shared" si="65"/>
        <v>150</v>
      </c>
      <c r="S192" s="12">
        <f t="shared" si="50"/>
        <v>156</v>
      </c>
      <c r="T192" s="18">
        <f t="shared" si="51"/>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2"/>
        <v>1</v>
      </c>
      <c r="Z192" s="12">
        <f t="shared" si="53"/>
        <v>1</v>
      </c>
      <c r="AA192" s="12">
        <f t="shared" si="54"/>
        <v>1</v>
      </c>
      <c r="AB192" s="12">
        <f t="shared" si="55"/>
        <v>1</v>
      </c>
      <c r="AD192" s="12">
        <f t="shared" si="56"/>
        <v>156</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59"/>
        <v>1</v>
      </c>
      <c r="AL192" s="12">
        <f t="shared" si="60"/>
        <v>1</v>
      </c>
      <c r="AM192" s="12">
        <f t="shared" si="61"/>
        <v>1</v>
      </c>
    </row>
    <row r="193" spans="1:39" ht="12" customHeight="1" x14ac:dyDescent="0.25">
      <c r="A193" s="5">
        <f t="shared" si="45"/>
        <v>0</v>
      </c>
      <c r="B193" s="5">
        <f t="shared" si="46"/>
        <v>0</v>
      </c>
      <c r="C193" s="14">
        <f t="shared" si="62"/>
        <v>155</v>
      </c>
      <c r="F193" s="150">
        <f>VLOOKUP(C193,Blad1!$A:$I,9,0)</f>
        <v>149</v>
      </c>
      <c r="G193" s="67" t="str">
        <f t="shared" si="63"/>
        <v/>
      </c>
      <c r="H193" s="4" t="str">
        <f>IF(G193="I",$K193,IF(G193="II",$K193-SUM(H$8:H192),IF(G193="III",$K193-SUM(H$8:H192),IF(G193="IV",$K193-SUM(H$8:H192),IF(G193="V",1-SUM(H$8:H192)," ")))))</f>
        <v xml:space="preserve"> </v>
      </c>
      <c r="I193" s="68" t="str">
        <f t="shared" si="47"/>
        <v/>
      </c>
      <c r="J193" s="43" t="str">
        <f>IF(I193="A",$K193,IF(I193="B",$K193-SUM(J$8:J192),IF(I193="C",$K193-SUM(J$8:J192),IF(I193="D",$K193-SUM(J$8:J192),IF(I193="E",1-SUM(J$8:J192)," ")))))</f>
        <v xml:space="preserve"> </v>
      </c>
      <c r="K193" s="1">
        <f>IF(C$4=0,0,(SUM(D$8:D193)/C$4))</f>
        <v>0</v>
      </c>
      <c r="L193" s="9" t="str">
        <f t="shared" si="48"/>
        <v xml:space="preserve"> </v>
      </c>
      <c r="M193" s="2" t="str">
        <f>IF(U193=2,K193,IF(W193=2,K193-SUM(M$8:M192),IF(X193=2,K193-SUM(M$8:M192),IF(X192=2,1-SUM(M$8:M192)," "))))</f>
        <v xml:space="preserve"> </v>
      </c>
      <c r="N193" s="1" t="str">
        <f t="shared" si="49"/>
        <v xml:space="preserve"> </v>
      </c>
      <c r="P193" s="3" t="str">
        <f>IF(O193="Plus",$K193,IF(O193="Basis",$K193-SUM(P$8:P192),IF(O193="Breedte",$K193-SUM(P$8:P192),IF(O192="Breedte",1-SUM(P$8:P192)," "))))</f>
        <v xml:space="preserve"> </v>
      </c>
      <c r="Q193" s="57" t="str">
        <f t="shared" si="64"/>
        <v/>
      </c>
      <c r="R193" s="179">
        <f t="shared" si="65"/>
        <v>149</v>
      </c>
      <c r="S193" s="12">
        <f t="shared" si="50"/>
        <v>155</v>
      </c>
      <c r="T193" s="18">
        <f t="shared" si="51"/>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2"/>
        <v>1</v>
      </c>
      <c r="Z193" s="12">
        <f t="shared" si="53"/>
        <v>1</v>
      </c>
      <c r="AA193" s="12">
        <f t="shared" si="54"/>
        <v>1</v>
      </c>
      <c r="AB193" s="12">
        <f t="shared" si="55"/>
        <v>1</v>
      </c>
      <c r="AD193" s="12">
        <f t="shared" si="56"/>
        <v>155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59"/>
        <v>1</v>
      </c>
      <c r="AL193" s="12">
        <f t="shared" si="60"/>
        <v>1</v>
      </c>
      <c r="AM193" s="12">
        <f t="shared" si="61"/>
        <v>1</v>
      </c>
    </row>
    <row r="194" spans="1:39" ht="12" customHeight="1" x14ac:dyDescent="0.25">
      <c r="A194" s="5">
        <f t="shared" si="45"/>
        <v>0</v>
      </c>
      <c r="B194" s="5">
        <f t="shared" si="46"/>
        <v>0</v>
      </c>
      <c r="C194" s="14">
        <f t="shared" si="62"/>
        <v>154</v>
      </c>
      <c r="F194" s="150">
        <f>VLOOKUP(C194,Blad1!$A:$I,9,0)</f>
        <v>149</v>
      </c>
      <c r="G194" s="67" t="str">
        <f t="shared" si="63"/>
        <v/>
      </c>
      <c r="H194" s="4" t="str">
        <f>IF(G194="I",$K194,IF(G194="II",$K194-SUM(H$8:H193),IF(G194="III",$K194-SUM(H$8:H193),IF(G194="IV",$K194-SUM(H$8:H193),IF(G194="V",1-SUM(H$8:H193)," ")))))</f>
        <v xml:space="preserve"> </v>
      </c>
      <c r="I194" s="68" t="str">
        <f t="shared" si="47"/>
        <v/>
      </c>
      <c r="J194" s="43" t="str">
        <f>IF(I194="A",$K194,IF(I194="B",$K194-SUM(J$8:J193),IF(I194="C",$K194-SUM(J$8:J193),IF(I194="D",$K194-SUM(J$8:J193),IF(I194="E",1-SUM(J$8:J193)," ")))))</f>
        <v xml:space="preserve"> </v>
      </c>
      <c r="K194" s="1">
        <f>IF(C$4=0,0,(SUM(D$8:D194)/C$4))</f>
        <v>0</v>
      </c>
      <c r="L194" s="9" t="str">
        <f t="shared" si="48"/>
        <v xml:space="preserve"> </v>
      </c>
      <c r="M194" s="2" t="str">
        <f>IF(U194=2,K194,IF(W194=2,K194-SUM(M$8:M193),IF(X194=2,K194-SUM(M$8:M193),IF(X193=2,1-SUM(M$8:M193)," "))))</f>
        <v xml:space="preserve"> </v>
      </c>
      <c r="N194" s="1" t="str">
        <f t="shared" si="49"/>
        <v xml:space="preserve"> </v>
      </c>
      <c r="P194" s="3" t="str">
        <f>IF(O194="Plus",$K194,IF(O194="Basis",$K194-SUM(P$8:P193),IF(O194="Breedte",$K194-SUM(P$8:P193),IF(O193="Breedte",1-SUM(P$8:P193)," "))))</f>
        <v xml:space="preserve"> </v>
      </c>
      <c r="Q194" s="57" t="str">
        <f t="shared" si="64"/>
        <v/>
      </c>
      <c r="R194" s="179">
        <f t="shared" si="65"/>
        <v>149</v>
      </c>
      <c r="S194" s="12">
        <f t="shared" si="50"/>
        <v>154</v>
      </c>
      <c r="T194" s="18">
        <f t="shared" si="51"/>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2"/>
        <v>1</v>
      </c>
      <c r="Z194" s="12">
        <f t="shared" si="53"/>
        <v>1</v>
      </c>
      <c r="AA194" s="12">
        <f t="shared" si="54"/>
        <v>1</v>
      </c>
      <c r="AB194" s="12">
        <f t="shared" si="55"/>
        <v>1</v>
      </c>
      <c r="AD194" s="12">
        <f t="shared" si="56"/>
        <v>154</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59"/>
        <v>1</v>
      </c>
      <c r="AL194" s="12">
        <f t="shared" si="60"/>
        <v>1</v>
      </c>
      <c r="AM194" s="12">
        <f t="shared" si="61"/>
        <v>1</v>
      </c>
    </row>
    <row r="195" spans="1:39" ht="12" customHeight="1" x14ac:dyDescent="0.25">
      <c r="A195" s="5">
        <f t="shared" si="45"/>
        <v>0</v>
      </c>
      <c r="B195" s="5">
        <f t="shared" si="46"/>
        <v>0</v>
      </c>
      <c r="C195" s="14">
        <f t="shared" si="62"/>
        <v>153</v>
      </c>
      <c r="F195" s="150">
        <f>VLOOKUP(C195,Blad1!$A:$I,9,0)</f>
        <v>148</v>
      </c>
      <c r="G195" s="67" t="str">
        <f t="shared" si="63"/>
        <v/>
      </c>
      <c r="H195" s="4" t="str">
        <f>IF(G195="I",$K195,IF(G195="II",$K195-SUM(H$8:H194),IF(G195="III",$K195-SUM(H$8:H194),IF(G195="IV",$K195-SUM(H$8:H194),IF(G195="V",1-SUM(H$8:H194)," ")))))</f>
        <v xml:space="preserve"> </v>
      </c>
      <c r="I195" s="68" t="str">
        <f t="shared" si="47"/>
        <v/>
      </c>
      <c r="J195" s="43" t="str">
        <f>IF(I195="A",$K195,IF(I195="B",$K195-SUM(J$8:J194),IF(I195="C",$K195-SUM(J$8:J194),IF(I195="D",$K195-SUM(J$8:J194),IF(I195="E",1-SUM(J$8:J194)," ")))))</f>
        <v xml:space="preserve"> </v>
      </c>
      <c r="K195" s="1">
        <f>IF(C$4=0,0,(SUM(D$8:D195)/C$4))</f>
        <v>0</v>
      </c>
      <c r="L195" s="9" t="str">
        <f t="shared" si="48"/>
        <v xml:space="preserve"> </v>
      </c>
      <c r="M195" s="2" t="str">
        <f>IF(U195=2,K195,IF(W195=2,K195-SUM(M$8:M194),IF(X195=2,K195-SUM(M$8:M194),IF(X194=2,1-SUM(M$8:M194)," "))))</f>
        <v xml:space="preserve"> </v>
      </c>
      <c r="N195" s="1" t="str">
        <f t="shared" si="49"/>
        <v xml:space="preserve"> </v>
      </c>
      <c r="P195" s="3" t="str">
        <f>IF(O195="Plus",$K195,IF(O195="Basis",$K195-SUM(P$8:P194),IF(O195="Breedte",$K195-SUM(P$8:P194),IF(O194="Breedte",1-SUM(P$8:P194)," "))))</f>
        <v xml:space="preserve"> </v>
      </c>
      <c r="Q195" s="57" t="str">
        <f t="shared" si="64"/>
        <v/>
      </c>
      <c r="R195" s="179">
        <f t="shared" si="65"/>
        <v>148</v>
      </c>
      <c r="S195" s="12">
        <f t="shared" si="50"/>
        <v>153</v>
      </c>
      <c r="T195" s="18">
        <f t="shared" si="51"/>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2"/>
        <v>1</v>
      </c>
      <c r="Z195" s="12">
        <f t="shared" si="53"/>
        <v>1</v>
      </c>
      <c r="AA195" s="12">
        <f t="shared" si="54"/>
        <v>1</v>
      </c>
      <c r="AB195" s="12">
        <f t="shared" si="55"/>
        <v>1</v>
      </c>
      <c r="AD195" s="12">
        <f t="shared" si="56"/>
        <v>153</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59"/>
        <v>1</v>
      </c>
      <c r="AL195" s="12">
        <f t="shared" si="60"/>
        <v>1</v>
      </c>
      <c r="AM195" s="12">
        <f t="shared" si="61"/>
        <v>1</v>
      </c>
    </row>
    <row r="196" spans="1:39" ht="12" customHeight="1" x14ac:dyDescent="0.25">
      <c r="A196" s="5">
        <f t="shared" si="45"/>
        <v>0</v>
      </c>
      <c r="B196" s="5">
        <f t="shared" si="46"/>
        <v>0</v>
      </c>
      <c r="C196" s="14">
        <f t="shared" si="62"/>
        <v>152</v>
      </c>
      <c r="F196" s="150">
        <f>VLOOKUP(C196,Blad1!$A:$I,9,0)</f>
        <v>148</v>
      </c>
      <c r="G196" s="67" t="str">
        <f t="shared" si="63"/>
        <v/>
      </c>
      <c r="H196" s="4" t="str">
        <f>IF(G196="I",$K196,IF(G196="II",$K196-SUM(H$8:H195),IF(G196="III",$K196-SUM(H$8:H195),IF(G196="IV",$K196-SUM(H$8:H195),IF(G196="V",1-SUM(H$8:H195)," ")))))</f>
        <v xml:space="preserve"> </v>
      </c>
      <c r="I196" s="68" t="str">
        <f t="shared" si="47"/>
        <v/>
      </c>
      <c r="J196" s="43" t="str">
        <f>IF(I196="A",$K196,IF(I196="B",$K196-SUM(J$8:J195),IF(I196="C",$K196-SUM(J$8:J195),IF(I196="D",$K196-SUM(J$8:J195),IF(I196="E",1-SUM(J$8:J195)," ")))))</f>
        <v xml:space="preserve"> </v>
      </c>
      <c r="K196" s="1">
        <f>IF(C$4=0,0,(SUM(D$8:D196)/C$4))</f>
        <v>0</v>
      </c>
      <c r="L196" s="9" t="str">
        <f t="shared" si="48"/>
        <v xml:space="preserve"> </v>
      </c>
      <c r="M196" s="2" t="str">
        <f>IF(U196=2,K196,IF(W196=2,K196-SUM(M$8:M195),IF(X196=2,K196-SUM(M$8:M195),IF(X195=2,1-SUM(M$8:M195)," "))))</f>
        <v xml:space="preserve"> </v>
      </c>
      <c r="N196" s="1" t="str">
        <f t="shared" si="49"/>
        <v xml:space="preserve"> </v>
      </c>
      <c r="P196" s="3" t="str">
        <f>IF(O196="Plus",$K196,IF(O196="Basis",$K196-SUM(P$8:P195),IF(O196="Breedte",$K196-SUM(P$8:P195),IF(O195="Breedte",1-SUM(P$8:P195)," "))))</f>
        <v xml:space="preserve"> </v>
      </c>
      <c r="Q196" s="57" t="str">
        <f t="shared" si="64"/>
        <v/>
      </c>
      <c r="R196" s="179">
        <f t="shared" si="65"/>
        <v>148</v>
      </c>
      <c r="S196" s="12">
        <f t="shared" si="50"/>
        <v>152</v>
      </c>
      <c r="T196" s="18">
        <f t="shared" si="51"/>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2"/>
        <v>1</v>
      </c>
      <c r="Z196" s="12">
        <f t="shared" si="53"/>
        <v>1</v>
      </c>
      <c r="AA196" s="12">
        <f t="shared" si="54"/>
        <v>1</v>
      </c>
      <c r="AB196" s="12">
        <f t="shared" si="55"/>
        <v>1</v>
      </c>
      <c r="AD196" s="12">
        <f t="shared" si="56"/>
        <v>152</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59"/>
        <v>1</v>
      </c>
      <c r="AL196" s="12">
        <f t="shared" si="60"/>
        <v>1</v>
      </c>
      <c r="AM196" s="12">
        <f t="shared" si="61"/>
        <v>1</v>
      </c>
    </row>
    <row r="197" spans="1:39" ht="12" customHeight="1" x14ac:dyDescent="0.25">
      <c r="A197" s="5">
        <f t="shared" si="45"/>
        <v>0</v>
      </c>
      <c r="B197" s="5">
        <f t="shared" si="46"/>
        <v>0</v>
      </c>
      <c r="C197" s="14">
        <f t="shared" si="62"/>
        <v>151</v>
      </c>
      <c r="F197" s="150">
        <f>VLOOKUP(C197,Blad1!$A:$I,9,0)</f>
        <v>147</v>
      </c>
      <c r="G197" s="67" t="str">
        <f t="shared" si="63"/>
        <v/>
      </c>
      <c r="H197" s="4" t="str">
        <f>IF(G197="I",$K197,IF(G197="II",$K197-SUM(H$8:H196),IF(G197="III",$K197-SUM(H$8:H196),IF(G197="IV",$K197-SUM(H$8:H196),IF(G197="V",1-SUM(H$8:H196)," ")))))</f>
        <v xml:space="preserve"> </v>
      </c>
      <c r="I197" s="68" t="str">
        <f t="shared" si="47"/>
        <v/>
      </c>
      <c r="J197" s="43" t="str">
        <f>IF(I197="A",$K197,IF(I197="B",$K197-SUM(J$8:J196),IF(I197="C",$K197-SUM(J$8:J196),IF(I197="D",$K197-SUM(J$8:J196),IF(I197="E",1-SUM(J$8:J196)," ")))))</f>
        <v xml:space="preserve"> </v>
      </c>
      <c r="K197" s="1">
        <f>IF(C$4=0,0,(SUM(D$8:D197)/C$4))</f>
        <v>0</v>
      </c>
      <c r="L197" s="9" t="str">
        <f t="shared" si="48"/>
        <v xml:space="preserve"> </v>
      </c>
      <c r="M197" s="2" t="str">
        <f>IF(U197=2,K197,IF(W197=2,K197-SUM(M$8:M196),IF(X197=2,K197-SUM(M$8:M196),IF(X196=2,1-SUM(M$8:M196)," "))))</f>
        <v xml:space="preserve"> </v>
      </c>
      <c r="N197" s="1" t="str">
        <f t="shared" si="49"/>
        <v xml:space="preserve"> </v>
      </c>
      <c r="P197" s="3" t="str">
        <f>IF(O197="Plus",$K197,IF(O197="Basis",$K197-SUM(P$8:P196),IF(O197="Breedte",$K197-SUM(P$8:P196),IF(O196="Breedte",1-SUM(P$8:P196)," "))))</f>
        <v xml:space="preserve"> </v>
      </c>
      <c r="Q197" s="57" t="str">
        <f t="shared" si="64"/>
        <v/>
      </c>
      <c r="R197" s="179">
        <f t="shared" si="65"/>
        <v>147</v>
      </c>
      <c r="S197" s="12">
        <f t="shared" si="50"/>
        <v>151</v>
      </c>
      <c r="T197" s="18">
        <f t="shared" si="51"/>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2"/>
        <v>1</v>
      </c>
      <c r="Z197" s="12">
        <f t="shared" si="53"/>
        <v>1</v>
      </c>
      <c r="AA197" s="12">
        <f t="shared" si="54"/>
        <v>1</v>
      </c>
      <c r="AB197" s="12">
        <f t="shared" si="55"/>
        <v>1</v>
      </c>
      <c r="AD197" s="12">
        <f t="shared" si="56"/>
        <v>151</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59"/>
        <v>1</v>
      </c>
      <c r="AL197" s="12">
        <f t="shared" si="60"/>
        <v>1</v>
      </c>
      <c r="AM197" s="12">
        <f t="shared" si="61"/>
        <v>1</v>
      </c>
    </row>
    <row r="198" spans="1:39" ht="12" customHeight="1" x14ac:dyDescent="0.25">
      <c r="A198" s="5">
        <f t="shared" si="45"/>
        <v>0</v>
      </c>
      <c r="B198" s="5">
        <f t="shared" si="46"/>
        <v>0</v>
      </c>
      <c r="C198" s="14">
        <f t="shared" si="62"/>
        <v>150</v>
      </c>
      <c r="F198" s="150">
        <f>VLOOKUP(C198,Blad1!$A:$I,9,0)</f>
        <v>146</v>
      </c>
      <c r="G198" s="67" t="str">
        <f t="shared" si="63"/>
        <v/>
      </c>
      <c r="H198" s="4" t="str">
        <f>IF(G198="I",$K198,IF(G198="II",$K198-SUM(H$8:H197),IF(G198="III",$K198-SUM(H$8:H197),IF(G198="IV",$K198-SUM(H$8:H197),IF(G198="V",1-SUM(H$8:H197)," ")))))</f>
        <v xml:space="preserve"> </v>
      </c>
      <c r="I198" s="68" t="str">
        <f t="shared" si="47"/>
        <v/>
      </c>
      <c r="J198" s="43" t="str">
        <f>IF(I198="A",$K198,IF(I198="B",$K198-SUM(J$8:J197),IF(I198="C",$K198-SUM(J$8:J197),IF(I198="D",$K198-SUM(J$8:J197),IF(I198="E",1-SUM(J$8:J197)," ")))))</f>
        <v xml:space="preserve"> </v>
      </c>
      <c r="K198" s="1">
        <f>IF(C$4=0,0,(SUM(D$8:D198)/C$4))</f>
        <v>0</v>
      </c>
      <c r="L198" s="9" t="str">
        <f t="shared" si="48"/>
        <v xml:space="preserve"> </v>
      </c>
      <c r="M198" s="2" t="str">
        <f>IF(U198=2,K198,IF(W198=2,K198-SUM(M$8:M197),IF(X198=2,K198-SUM(M$8:M197),IF(X197=2,1-SUM(M$8:M197)," "))))</f>
        <v xml:space="preserve"> </v>
      </c>
      <c r="N198" s="1" t="str">
        <f t="shared" si="49"/>
        <v xml:space="preserve"> </v>
      </c>
      <c r="P198" s="3" t="str">
        <f>IF(O198="Plus",$K198,IF(O198="Basis",$K198-SUM(P$8:P197),IF(O198="Breedte",$K198-SUM(P$8:P197),IF(O197="Breedte",1-SUM(P$8:P197)," "))))</f>
        <v xml:space="preserve"> </v>
      </c>
      <c r="Q198" s="57" t="str">
        <f t="shared" si="64"/>
        <v/>
      </c>
      <c r="R198" s="179">
        <f t="shared" si="65"/>
        <v>146</v>
      </c>
      <c r="S198" s="12">
        <f t="shared" si="50"/>
        <v>150</v>
      </c>
      <c r="T198" s="18">
        <f t="shared" si="51"/>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2"/>
        <v>1</v>
      </c>
      <c r="Z198" s="12">
        <f t="shared" si="53"/>
        <v>1</v>
      </c>
      <c r="AA198" s="12">
        <f t="shared" si="54"/>
        <v>1</v>
      </c>
      <c r="AB198" s="12">
        <f t="shared" si="55"/>
        <v>1</v>
      </c>
      <c r="AD198" s="12">
        <f t="shared" si="56"/>
        <v>150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59"/>
        <v>1</v>
      </c>
      <c r="AL198" s="12">
        <f t="shared" si="60"/>
        <v>1</v>
      </c>
      <c r="AM198" s="12">
        <f t="shared" si="61"/>
        <v>1</v>
      </c>
    </row>
    <row r="199" spans="1:39" ht="12" customHeight="1" x14ac:dyDescent="0.25">
      <c r="A199" s="5">
        <f t="shared" si="45"/>
        <v>0</v>
      </c>
      <c r="B199" s="5">
        <f t="shared" si="46"/>
        <v>0</v>
      </c>
      <c r="C199" s="14">
        <f t="shared" si="62"/>
        <v>149</v>
      </c>
      <c r="F199" s="150">
        <f>VLOOKUP(C199,Blad1!$A:$I,9,0)</f>
        <v>146</v>
      </c>
      <c r="G199" s="67" t="str">
        <f t="shared" si="63"/>
        <v/>
      </c>
      <c r="H199" s="4" t="str">
        <f>IF(G199="I",$K199,IF(G199="II",$K199-SUM(H$8:H198),IF(G199="III",$K199-SUM(H$8:H198),IF(G199="IV",$K199-SUM(H$8:H198),IF(G199="V",1-SUM(H$8:H198)," ")))))</f>
        <v xml:space="preserve"> </v>
      </c>
      <c r="I199" s="68" t="str">
        <f t="shared" si="47"/>
        <v/>
      </c>
      <c r="J199" s="43" t="str">
        <f>IF(I199="A",$K199,IF(I199="B",$K199-SUM(J$8:J198),IF(I199="C",$K199-SUM(J$8:J198),IF(I199="D",$K199-SUM(J$8:J198),IF(I199="E",1-SUM(J$8:J198)," ")))))</f>
        <v xml:space="preserve"> </v>
      </c>
      <c r="K199" s="1">
        <f>IF(C$4=0,0,(SUM(D$8:D199)/C$4))</f>
        <v>0</v>
      </c>
      <c r="L199" s="9" t="str">
        <f t="shared" si="48"/>
        <v xml:space="preserve"> </v>
      </c>
      <c r="M199" s="2" t="str">
        <f>IF(U199=2,K199,IF(W199=2,K199-SUM(M$8:M198),IF(X199=2,K199-SUM(M$8:M198),IF(X198=2,1-SUM(M$8:M198)," "))))</f>
        <v xml:space="preserve"> </v>
      </c>
      <c r="N199" s="1" t="str">
        <f t="shared" si="49"/>
        <v xml:space="preserve"> </v>
      </c>
      <c r="P199" s="3" t="str">
        <f>IF(O199="Plus",$K199,IF(O199="Basis",$K199-SUM(P$8:P198),IF(O199="Breedte",$K199-SUM(P$8:P198),IF(O198="Breedte",1-SUM(P$8:P198)," "))))</f>
        <v xml:space="preserve"> </v>
      </c>
      <c r="Q199" s="57" t="str">
        <f t="shared" si="64"/>
        <v/>
      </c>
      <c r="R199" s="179">
        <f t="shared" si="65"/>
        <v>146</v>
      </c>
      <c r="S199" s="12">
        <f t="shared" si="50"/>
        <v>149</v>
      </c>
      <c r="T199" s="18">
        <f t="shared" si="51"/>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2"/>
        <v>1</v>
      </c>
      <c r="Z199" s="12">
        <f t="shared" si="53"/>
        <v>1</v>
      </c>
      <c r="AA199" s="12">
        <f t="shared" si="54"/>
        <v>1</v>
      </c>
      <c r="AB199" s="12">
        <f t="shared" si="55"/>
        <v>1</v>
      </c>
      <c r="AD199" s="12">
        <f t="shared" si="56"/>
        <v>149</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59"/>
        <v>1</v>
      </c>
      <c r="AL199" s="12">
        <f t="shared" si="60"/>
        <v>1</v>
      </c>
      <c r="AM199" s="12">
        <f t="shared" si="61"/>
        <v>1</v>
      </c>
    </row>
    <row r="200" spans="1:39" ht="12" customHeight="1" x14ac:dyDescent="0.25">
      <c r="A200" s="5">
        <f t="shared" ref="A200:A250" si="66">IF(I200="A",25,IF(I200="B",25,IF(I200="C",25,IF(I200="D",15,IF(I200="E",10,0)))))</f>
        <v>0</v>
      </c>
      <c r="B200" s="5">
        <f t="shared" ref="B200:B250" si="67">IF(G200="I",20,IF(G200="II",20,IF(G200="III",20,IF(G200="IV",20,IF(G200="V",20,0)))))</f>
        <v>0</v>
      </c>
      <c r="C200" s="14">
        <f t="shared" si="62"/>
        <v>148</v>
      </c>
      <c r="F200" s="150">
        <f>VLOOKUP(C200,Blad1!$A:$I,9,0)</f>
        <v>145</v>
      </c>
      <c r="G200" s="67" t="str">
        <f t="shared" si="63"/>
        <v/>
      </c>
      <c r="H200" s="4" t="str">
        <f>IF(G200="I",$K200,IF(G200="II",$K200-SUM(H$8:H199),IF(G200="III",$K200-SUM(H$8:H199),IF(G200="IV",$K200-SUM(H$8:H199),IF(G200="V",1-SUM(H$8:H199)," ")))))</f>
        <v xml:space="preserve"> </v>
      </c>
      <c r="I200" s="68" t="str">
        <f t="shared" ref="I200:I215" si="68">IF(C200=96,"A",IF(C200=88,"B",IF(C200=79,"C",IF(C200=71,"D",IF(C200=0,"E","")))))</f>
        <v/>
      </c>
      <c r="J200" s="43" t="str">
        <f>IF(I200="A",$K200,IF(I200="B",$K200-SUM(J$8:J199),IF(I200="C",$K200-SUM(J$8:J199),IF(I200="D",$K200-SUM(J$8:J199),IF(I200="E",1-SUM(J$8:J199)," ")))))</f>
        <v xml:space="preserve"> </v>
      </c>
      <c r="K200" s="1">
        <f>IF(C$4=0,0,(SUM(D$8:D200)/C$4))</f>
        <v>0</v>
      </c>
      <c r="L200" s="9" t="str">
        <f t="shared" ref="L200:L242" si="69">IF(U200=2,"Plus",IF(W200=2,"Basis",IF(X200=2,"Breedte"," ")))</f>
        <v xml:space="preserve"> </v>
      </c>
      <c r="M200" s="2" t="str">
        <f>IF(U200=2,K200,IF(W200=2,K200-SUM(M$8:M199),IF(X200=2,K200-SUM(M$8:M199),IF(X199=2,1-SUM(M$8:M199)," "))))</f>
        <v xml:space="preserve"> </v>
      </c>
      <c r="N200" s="1" t="str">
        <f t="shared" ref="N200:N263" si="70">IF(OR(O200="Plus",O200="Basis",O200="Breedte"),K200," ")</f>
        <v xml:space="preserve"> </v>
      </c>
      <c r="P200" s="3" t="str">
        <f>IF(O200="Plus",$K200,IF(O200="Basis",$K200-SUM(P$8:P199),IF(O200="Breedte",$K200-SUM(P$8:P199),IF(O199="Breedte",1-SUM(P$8:P199)," "))))</f>
        <v xml:space="preserve"> </v>
      </c>
      <c r="Q200" s="57" t="str">
        <f t="shared" si="64"/>
        <v/>
      </c>
      <c r="R200" s="179">
        <f t="shared" si="65"/>
        <v>145</v>
      </c>
      <c r="S200" s="12">
        <f t="shared" ref="S200:S263" si="71">C200</f>
        <v>148</v>
      </c>
      <c r="T200" s="18">
        <f t="shared" ref="T200:T263" si="72">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63" si="73">IF(D200=0,1,ABS(K200-0.2))</f>
        <v>1</v>
      </c>
      <c r="Z200" s="12">
        <f t="shared" ref="Z200:Z263" si="74">IF(D200=0,1,ABS(K200-0.5))</f>
        <v>1</v>
      </c>
      <c r="AA200" s="12">
        <f t="shared" ref="AA200:AA263" si="75">IF(D200=0,1,ABS(K200-0.8))</f>
        <v>1</v>
      </c>
      <c r="AB200" s="12">
        <f t="shared" ref="AB200:AB263" si="76">IF(D200=0,1,ABS(K200-1))</f>
        <v>1</v>
      </c>
      <c r="AD200" s="12">
        <f t="shared" ref="AD200:AD263" si="77">S200</f>
        <v>148</v>
      </c>
      <c r="AE200" s="18">
        <f t="shared" ref="AE200:AE263" si="78">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63" si="79">IF(AE200=0,1,ABS(AH200-0.25))</f>
        <v>1</v>
      </c>
      <c r="AK200" s="12">
        <f t="shared" ref="AK200:AK263" si="80">IF(T200=0,1,ABS(W200-0.5))</f>
        <v>1</v>
      </c>
      <c r="AL200" s="12">
        <f t="shared" ref="AL200:AL263" si="81">IF(T200=0,1,ABS(W200-0.75))</f>
        <v>1</v>
      </c>
      <c r="AM200" s="12">
        <f t="shared" ref="AM200:AM263" si="82">IF(T200=0,1,ABS(W200-0.9))</f>
        <v>1</v>
      </c>
    </row>
    <row r="201" spans="1:39" ht="12" customHeight="1" x14ac:dyDescent="0.25">
      <c r="A201" s="5">
        <f t="shared" si="66"/>
        <v>0</v>
      </c>
      <c r="B201" s="5">
        <f t="shared" si="67"/>
        <v>0</v>
      </c>
      <c r="C201" s="14">
        <f t="shared" si="62"/>
        <v>147</v>
      </c>
      <c r="F201" s="150">
        <f>VLOOKUP(C201,Blad1!$A:$I,9,0)</f>
        <v>145</v>
      </c>
      <c r="G201" s="67" t="str">
        <f t="shared" ref="G201:G264" si="83">IF(C201=261,"I",IF(C201=247,"II",IF(C201=233,"III",IF(C201=218,"IV",IF(C201=0,"V","")))))</f>
        <v/>
      </c>
      <c r="H201" s="4" t="str">
        <f>IF(G201="I",$K201,IF(G201="II",$K201-SUM(H$8:H200),IF(G201="III",$K201-SUM(H$8:H200),IF(G201="IV",$K201-SUM(H$8:H200),IF(G201="V",1-SUM(H$8:H200)," ")))))</f>
        <v xml:space="preserve"> </v>
      </c>
      <c r="I201" s="68" t="str">
        <f t="shared" si="68"/>
        <v/>
      </c>
      <c r="J201" s="43" t="str">
        <f>IF(I201="A",$K201,IF(I201="B",$K201-SUM(J$8:J200),IF(I201="C",$K201-SUM(J$8:J200),IF(I201="D",$K201-SUM(J$8:J200),IF(I201="E",1-SUM(J$8:J200)," ")))))</f>
        <v xml:space="preserve"> </v>
      </c>
      <c r="K201" s="1">
        <f>IF(C$4=0,0,(SUM(D$8:D201)/C$4))</f>
        <v>0</v>
      </c>
      <c r="L201" s="9" t="str">
        <f t="shared" si="69"/>
        <v xml:space="preserve"> </v>
      </c>
      <c r="M201" s="2" t="str">
        <f>IF(U201=2,K201,IF(W201=2,K201-SUM(M$8:M200),IF(X201=2,K201-SUM(M$8:M200),IF(X200=2,1-SUM(M$8:M200)," "))))</f>
        <v xml:space="preserve"> </v>
      </c>
      <c r="N201" s="1" t="str">
        <f t="shared" si="70"/>
        <v xml:space="preserve"> </v>
      </c>
      <c r="P201" s="3" t="str">
        <f>IF(O201="Plus",$K201,IF(O201="Basis",$K201-SUM(P$8:P200),IF(O201="Breedte",$K201-SUM(P$8:P200),IF(O200="Breedte",1-SUM(P$8:P200)," "))))</f>
        <v xml:space="preserve"> </v>
      </c>
      <c r="Q201" s="57" t="str">
        <f t="shared" ref="Q201:Q264" si="84">IF(L200="plus",IF(E201=0,"",CONCATENATE(E201,", ")),IF(L200="basis",IF(E201=0,"",CONCATENATE(E201,", ")),CONCATENATE(Q200,IF(E201=0,"",CONCATENATE(E201,", ")))))</f>
        <v/>
      </c>
      <c r="R201" s="179">
        <f t="shared" ref="R201" si="85">F201</f>
        <v>145</v>
      </c>
      <c r="S201" s="12">
        <f t="shared" si="71"/>
        <v>147</v>
      </c>
      <c r="T201" s="18">
        <f t="shared" si="72"/>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3"/>
        <v>1</v>
      </c>
      <c r="Z201" s="12">
        <f t="shared" si="74"/>
        <v>1</v>
      </c>
      <c r="AA201" s="12">
        <f t="shared" si="75"/>
        <v>1</v>
      </c>
      <c r="AB201" s="12">
        <f t="shared" si="76"/>
        <v>1</v>
      </c>
      <c r="AD201" s="12">
        <f t="shared" si="77"/>
        <v>147</v>
      </c>
      <c r="AE201" s="18">
        <f t="shared" si="78"/>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79"/>
        <v>1</v>
      </c>
      <c r="AK201" s="12">
        <f t="shared" si="80"/>
        <v>1</v>
      </c>
      <c r="AL201" s="12">
        <f t="shared" si="81"/>
        <v>1</v>
      </c>
      <c r="AM201" s="12">
        <f t="shared" si="82"/>
        <v>1</v>
      </c>
    </row>
    <row r="202" spans="1:39" ht="12" customHeight="1" x14ac:dyDescent="0.25">
      <c r="A202" s="5">
        <f t="shared" si="66"/>
        <v>0</v>
      </c>
      <c r="B202" s="5">
        <f t="shared" si="67"/>
        <v>0</v>
      </c>
      <c r="C202" s="14">
        <f t="shared" ref="C202:C265" si="86">C201-1</f>
        <v>146</v>
      </c>
      <c r="F202" s="150">
        <f>VLOOKUP(C202,Blad1!$A:$I,9,0)</f>
        <v>144</v>
      </c>
      <c r="G202" s="67" t="str">
        <f t="shared" si="83"/>
        <v/>
      </c>
      <c r="H202" s="4" t="str">
        <f>IF(G202="I",$K202,IF(G202="II",$K202-SUM(H$8:H201),IF(G202="III",$K202-SUM(H$8:H201),IF(G202="IV",$K202-SUM(H$8:H201),IF(G202="V",1-SUM(H$8:H201)," ")))))</f>
        <v xml:space="preserve"> </v>
      </c>
      <c r="I202" s="68" t="str">
        <f t="shared" si="68"/>
        <v/>
      </c>
      <c r="J202" s="43" t="str">
        <f>IF(I202="A",$K202,IF(I202="B",$K202-SUM(J$8:J201),IF(I202="C",$K202-SUM(J$8:J201),IF(I202="D",$K202-SUM(J$8:J201),IF(I202="E",1-SUM(J$8:J201)," ")))))</f>
        <v xml:space="preserve"> </v>
      </c>
      <c r="K202" s="1">
        <f>IF(C$4=0,0,(SUM(D$8:D202)/C$4))</f>
        <v>0</v>
      </c>
      <c r="L202" s="9" t="str">
        <f t="shared" si="69"/>
        <v xml:space="preserve"> </v>
      </c>
      <c r="M202" s="2" t="str">
        <f>IF(U202=2,K202,IF(W202=2,K202-SUM(M$8:M201),IF(X202=2,K202-SUM(M$8:M201),IF(X201=2,1-SUM(M$8:M201)," "))))</f>
        <v xml:space="preserve"> </v>
      </c>
      <c r="N202" s="1" t="str">
        <f t="shared" si="70"/>
        <v xml:space="preserve"> </v>
      </c>
      <c r="P202" s="3" t="str">
        <f>IF(O202="Plus",$K202,IF(O202="Basis",$K202-SUM(P$8:P201),IF(O202="Breedte",$K202-SUM(P$8:P201),IF(O201="Breedte",1-SUM(P$8:P201)," "))))</f>
        <v xml:space="preserve"> </v>
      </c>
      <c r="Q202" s="57" t="str">
        <f t="shared" si="84"/>
        <v/>
      </c>
      <c r="R202" s="179"/>
      <c r="S202" s="12">
        <f t="shared" si="71"/>
        <v>146</v>
      </c>
      <c r="T202" s="18">
        <f t="shared" si="72"/>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3"/>
        <v>1</v>
      </c>
      <c r="Z202" s="12">
        <f t="shared" si="74"/>
        <v>1</v>
      </c>
      <c r="AA202" s="12">
        <f t="shared" si="75"/>
        <v>1</v>
      </c>
      <c r="AB202" s="12">
        <f t="shared" si="76"/>
        <v>1</v>
      </c>
      <c r="AD202" s="12">
        <f t="shared" si="77"/>
        <v>146</v>
      </c>
      <c r="AE202" s="18">
        <f t="shared" si="78"/>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9"/>
        <v>1</v>
      </c>
      <c r="AK202" s="12">
        <f t="shared" si="80"/>
        <v>1</v>
      </c>
      <c r="AL202" s="12">
        <f t="shared" si="81"/>
        <v>1</v>
      </c>
      <c r="AM202" s="12">
        <f t="shared" si="82"/>
        <v>1</v>
      </c>
    </row>
    <row r="203" spans="1:39" ht="12" customHeight="1" x14ac:dyDescent="0.15">
      <c r="A203" s="5">
        <f t="shared" si="66"/>
        <v>0</v>
      </c>
      <c r="B203" s="5">
        <f t="shared" si="67"/>
        <v>0</v>
      </c>
      <c r="C203" s="14">
        <f t="shared" si="86"/>
        <v>145</v>
      </c>
      <c r="F203" s="150">
        <f>VLOOKUP(C203,Blad1!$A:$I,9,0)</f>
        <v>144</v>
      </c>
      <c r="G203" s="67" t="str">
        <f t="shared" si="83"/>
        <v/>
      </c>
      <c r="H203" s="4" t="str">
        <f>IF(G203="I",$K203,IF(G203="II",$K203-SUM(H$8:H202),IF(G203="III",$K203-SUM(H$8:H202),IF(G203="IV",$K203-SUM(H$8:H202),IF(G203="V",1-SUM(H$8:H202)," ")))))</f>
        <v xml:space="preserve"> </v>
      </c>
      <c r="I203" s="68" t="str">
        <f t="shared" si="68"/>
        <v/>
      </c>
      <c r="J203" s="43" t="str">
        <f>IF(I203="A",$K203,IF(I203="B",$K203-SUM(J$8:J202),IF(I203="C",$K203-SUM(J$8:J202),IF(I203="D",$K203-SUM(J$8:J202),IF(I203="E",1-SUM(J$8:J202)," ")))))</f>
        <v xml:space="preserve"> </v>
      </c>
      <c r="K203" s="1">
        <f>IF(C$4=0,0,(SUM(D$8:D203)/C$4))</f>
        <v>0</v>
      </c>
      <c r="L203" s="9" t="str">
        <f t="shared" si="69"/>
        <v xml:space="preserve"> </v>
      </c>
      <c r="M203" s="2" t="str">
        <f>IF(U203=2,K203,IF(W203=2,K203-SUM(M$8:M202),IF(X203=2,K203-SUM(M$8:M202),IF(X202=2,1-SUM(M$8:M202)," "))))</f>
        <v xml:space="preserve"> </v>
      </c>
      <c r="N203" s="1" t="str">
        <f t="shared" si="70"/>
        <v xml:space="preserve"> </v>
      </c>
      <c r="P203" s="3" t="str">
        <f>IF(O203="Plus",$K203,IF(O203="Basis",$K203-SUM(P$8:P202),IF(O203="Breedte",$K203-SUM(P$8:P202),IF(O202="Breedte",1-SUM(P$8:P202)," "))))</f>
        <v xml:space="preserve"> </v>
      </c>
      <c r="Q203" s="57" t="str">
        <f t="shared" si="84"/>
        <v/>
      </c>
      <c r="R203" s="57"/>
      <c r="S203" s="12">
        <f t="shared" si="71"/>
        <v>145</v>
      </c>
      <c r="T203" s="18">
        <f t="shared" si="72"/>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3"/>
        <v>1</v>
      </c>
      <c r="Z203" s="12">
        <f t="shared" si="74"/>
        <v>1</v>
      </c>
      <c r="AA203" s="12">
        <f t="shared" si="75"/>
        <v>1</v>
      </c>
      <c r="AB203" s="12">
        <f t="shared" si="76"/>
        <v>1</v>
      </c>
      <c r="AD203" s="12">
        <f t="shared" si="77"/>
        <v>145</v>
      </c>
      <c r="AE203" s="18">
        <f t="shared" si="78"/>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9"/>
        <v>1</v>
      </c>
      <c r="AK203" s="12">
        <f t="shared" si="80"/>
        <v>1</v>
      </c>
      <c r="AL203" s="12">
        <f t="shared" si="81"/>
        <v>1</v>
      </c>
      <c r="AM203" s="12">
        <f t="shared" si="82"/>
        <v>1</v>
      </c>
    </row>
    <row r="204" spans="1:39" ht="12" customHeight="1" x14ac:dyDescent="0.15">
      <c r="A204" s="5">
        <f t="shared" si="66"/>
        <v>0</v>
      </c>
      <c r="B204" s="5">
        <f t="shared" si="67"/>
        <v>0</v>
      </c>
      <c r="C204" s="14">
        <f t="shared" si="86"/>
        <v>144</v>
      </c>
      <c r="F204" s="150">
        <f>VLOOKUP(C204,Blad1!$A:$I,9,0)</f>
        <v>143</v>
      </c>
      <c r="G204" s="67" t="str">
        <f t="shared" si="83"/>
        <v/>
      </c>
      <c r="H204" s="4" t="str">
        <f>IF(G204="I",$K204,IF(G204="II",$K204-SUM(H$8:H203),IF(G204="III",$K204-SUM(H$8:H203),IF(G204="IV",$K204-SUM(H$8:H203),IF(G204="V",1-SUM(H$8:H203)," ")))))</f>
        <v xml:space="preserve"> </v>
      </c>
      <c r="I204" s="68" t="str">
        <f t="shared" si="68"/>
        <v/>
      </c>
      <c r="J204" s="43" t="str">
        <f>IF(I204="A",$K204,IF(I204="B",$K204-SUM(J$8:J203),IF(I204="C",$K204-SUM(J$8:J203),IF(I204="D",$K204-SUM(J$8:J203),IF(I204="E",1-SUM(J$8:J203)," ")))))</f>
        <v xml:space="preserve"> </v>
      </c>
      <c r="K204" s="1">
        <f>IF(C$4=0,0,(SUM(D$8:D204)/C$4))</f>
        <v>0</v>
      </c>
      <c r="L204" s="9" t="str">
        <f t="shared" si="69"/>
        <v xml:space="preserve"> </v>
      </c>
      <c r="M204" s="2" t="str">
        <f>IF(U204=2,K204,IF(W204=2,K204-SUM(M$8:M203),IF(X204=2,K204-SUM(M$8:M203),IF(X203=2,1-SUM(M$8:M203)," "))))</f>
        <v xml:space="preserve"> </v>
      </c>
      <c r="N204" s="1" t="str">
        <f t="shared" si="70"/>
        <v xml:space="preserve"> </v>
      </c>
      <c r="P204" s="3" t="str">
        <f>IF(O204="Plus",$K204,IF(O204="Basis",$K204-SUM(P$8:P203),IF(O204="Breedte",$K204-SUM(P$8:P203),IF(O203="Breedte",1-SUM(P$8:P203)," "))))</f>
        <v xml:space="preserve"> </v>
      </c>
      <c r="Q204" s="57" t="str">
        <f t="shared" si="84"/>
        <v/>
      </c>
      <c r="R204" s="57"/>
      <c r="S204" s="12">
        <f t="shared" si="71"/>
        <v>144</v>
      </c>
      <c r="T204" s="18">
        <f t="shared" si="72"/>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3"/>
        <v>1</v>
      </c>
      <c r="Z204" s="12">
        <f t="shared" si="74"/>
        <v>1</v>
      </c>
      <c r="AA204" s="12">
        <f t="shared" si="75"/>
        <v>1</v>
      </c>
      <c r="AB204" s="12">
        <f t="shared" si="76"/>
        <v>1</v>
      </c>
      <c r="AD204" s="12">
        <f t="shared" si="77"/>
        <v>144</v>
      </c>
      <c r="AE204" s="18">
        <f t="shared" si="78"/>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9"/>
        <v>1</v>
      </c>
      <c r="AK204" s="12">
        <f t="shared" si="80"/>
        <v>1</v>
      </c>
      <c r="AL204" s="12">
        <f t="shared" si="81"/>
        <v>1</v>
      </c>
      <c r="AM204" s="12">
        <f t="shared" si="82"/>
        <v>1</v>
      </c>
    </row>
    <row r="205" spans="1:39" ht="12" customHeight="1" x14ac:dyDescent="0.15">
      <c r="A205" s="5">
        <f t="shared" si="66"/>
        <v>0</v>
      </c>
      <c r="B205" s="5">
        <f t="shared" si="67"/>
        <v>0</v>
      </c>
      <c r="C205" s="14">
        <f t="shared" si="86"/>
        <v>143</v>
      </c>
      <c r="F205" s="150">
        <f>VLOOKUP(C205,Blad1!$A:$I,9,0)</f>
        <v>142</v>
      </c>
      <c r="G205" s="67" t="str">
        <f t="shared" si="83"/>
        <v/>
      </c>
      <c r="H205" s="4" t="str">
        <f>IF(G205="I",$K205,IF(G205="II",$K205-SUM(H$8:H204),IF(G205="III",$K205-SUM(H$8:H204),IF(G205="IV",$K205-SUM(H$8:H204),IF(G205="V",1-SUM(H$8:H204)," ")))))</f>
        <v xml:space="preserve"> </v>
      </c>
      <c r="I205" s="68" t="str">
        <f t="shared" si="68"/>
        <v/>
      </c>
      <c r="J205" s="43" t="str">
        <f>IF(I205="A",$K205,IF(I205="B",$K205-SUM(J$8:J204),IF(I205="C",$K205-SUM(J$8:J204),IF(I205="D",$K205-SUM(J$8:J204),IF(I205="E",1-SUM(J$8:J204)," ")))))</f>
        <v xml:space="preserve"> </v>
      </c>
      <c r="K205" s="1">
        <f>IF(C$4=0,0,(SUM(D$8:D205)/C$4))</f>
        <v>0</v>
      </c>
      <c r="L205" s="9" t="str">
        <f t="shared" si="69"/>
        <v xml:space="preserve"> </v>
      </c>
      <c r="M205" s="2" t="str">
        <f>IF(U205=2,K205,IF(W205=2,K205-SUM(M$8:M204),IF(X205=2,K205-SUM(M$8:M204),IF(X204=2,1-SUM(M$8:M204)," "))))</f>
        <v xml:space="preserve"> </v>
      </c>
      <c r="N205" s="1" t="str">
        <f t="shared" si="70"/>
        <v xml:space="preserve"> </v>
      </c>
      <c r="P205" s="3" t="str">
        <f>IF(O205="Plus",$K205,IF(O205="Basis",$K205-SUM(P$8:P204),IF(O205="Breedte",$K205-SUM(P$8:P204),IF(O204="Breedte",1-SUM(P$8:P204)," "))))</f>
        <v xml:space="preserve"> </v>
      </c>
      <c r="Q205" s="57" t="str">
        <f t="shared" si="84"/>
        <v/>
      </c>
      <c r="R205" s="57"/>
      <c r="S205" s="12">
        <f t="shared" si="71"/>
        <v>143</v>
      </c>
      <c r="T205" s="18">
        <f t="shared" si="72"/>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3"/>
        <v>1</v>
      </c>
      <c r="Z205" s="12">
        <f t="shared" si="74"/>
        <v>1</v>
      </c>
      <c r="AA205" s="12">
        <f t="shared" si="75"/>
        <v>1</v>
      </c>
      <c r="AB205" s="12">
        <f t="shared" si="76"/>
        <v>1</v>
      </c>
      <c r="AD205" s="12">
        <f t="shared" si="77"/>
        <v>143</v>
      </c>
      <c r="AE205" s="18">
        <f t="shared" si="78"/>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9"/>
        <v>1</v>
      </c>
      <c r="AK205" s="12">
        <f t="shared" si="80"/>
        <v>1</v>
      </c>
      <c r="AL205" s="12">
        <f t="shared" si="81"/>
        <v>1</v>
      </c>
      <c r="AM205" s="12">
        <f t="shared" si="82"/>
        <v>1</v>
      </c>
    </row>
    <row r="206" spans="1:39" ht="12" customHeight="1" x14ac:dyDescent="0.15">
      <c r="A206" s="5">
        <f t="shared" si="66"/>
        <v>0</v>
      </c>
      <c r="B206" s="5">
        <f t="shared" si="67"/>
        <v>0</v>
      </c>
      <c r="C206" s="14">
        <f t="shared" si="86"/>
        <v>142</v>
      </c>
      <c r="F206" s="150">
        <f>VLOOKUP(C206,Blad1!$A:$I,9,0)</f>
        <v>142</v>
      </c>
      <c r="G206" s="67" t="str">
        <f t="shared" si="83"/>
        <v/>
      </c>
      <c r="H206" s="4" t="str">
        <f>IF(G206="I",$K206,IF(G206="II",$K206-SUM(H$8:H205),IF(G206="III",$K206-SUM(H$8:H205),IF(G206="IV",$K206-SUM(H$8:H205),IF(G206="V",1-SUM(H$8:H205)," ")))))</f>
        <v xml:space="preserve"> </v>
      </c>
      <c r="I206" s="68" t="str">
        <f t="shared" si="68"/>
        <v/>
      </c>
      <c r="J206" s="43" t="str">
        <f>IF(I206="A",$K206,IF(I206="B",$K206-SUM(J$8:J205),IF(I206="C",$K206-SUM(J$8:J205),IF(I206="D",$K206-SUM(J$8:J205),IF(I206="E",1-SUM(J$8:J205)," ")))))</f>
        <v xml:space="preserve"> </v>
      </c>
      <c r="K206" s="1">
        <f>IF(C$4=0,0,(SUM(D$8:D206)/C$4))</f>
        <v>0</v>
      </c>
      <c r="L206" s="9" t="str">
        <f t="shared" si="69"/>
        <v xml:space="preserve"> </v>
      </c>
      <c r="M206" s="2" t="str">
        <f>IF(U206=2,K206,IF(W206=2,K206-SUM(M$8:M205),IF(X206=2,K206-SUM(M$8:M205),IF(X205=2,1-SUM(M$8:M205)," "))))</f>
        <v xml:space="preserve"> </v>
      </c>
      <c r="N206" s="1" t="str">
        <f t="shared" si="70"/>
        <v xml:space="preserve"> </v>
      </c>
      <c r="P206" s="3" t="str">
        <f>IF(O206="Plus",$K206,IF(O206="Basis",$K206-SUM(P$8:P205),IF(O206="Breedte",$K206-SUM(P$8:P205),IF(O205="Breedte",1-SUM(P$8:P205)," "))))</f>
        <v xml:space="preserve"> </v>
      </c>
      <c r="Q206" s="57" t="str">
        <f t="shared" si="84"/>
        <v/>
      </c>
      <c r="R206" s="57"/>
      <c r="S206" s="12">
        <f t="shared" si="71"/>
        <v>142</v>
      </c>
      <c r="T206" s="18">
        <f t="shared" si="72"/>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3"/>
        <v>1</v>
      </c>
      <c r="Z206" s="12">
        <f t="shared" si="74"/>
        <v>1</v>
      </c>
      <c r="AA206" s="12">
        <f t="shared" si="75"/>
        <v>1</v>
      </c>
      <c r="AB206" s="12">
        <f t="shared" si="76"/>
        <v>1</v>
      </c>
      <c r="AD206" s="12">
        <f t="shared" si="77"/>
        <v>142</v>
      </c>
      <c r="AE206" s="18">
        <f t="shared" si="78"/>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9"/>
        <v>1</v>
      </c>
      <c r="AK206" s="12">
        <f t="shared" si="80"/>
        <v>1</v>
      </c>
      <c r="AL206" s="12">
        <f t="shared" si="81"/>
        <v>1</v>
      </c>
      <c r="AM206" s="12">
        <f t="shared" si="82"/>
        <v>1</v>
      </c>
    </row>
    <row r="207" spans="1:39" ht="12" customHeight="1" x14ac:dyDescent="0.15">
      <c r="A207" s="5">
        <f t="shared" si="66"/>
        <v>0</v>
      </c>
      <c r="B207" s="5">
        <f t="shared" si="67"/>
        <v>0</v>
      </c>
      <c r="C207" s="14">
        <f t="shared" si="86"/>
        <v>141</v>
      </c>
      <c r="F207" s="150">
        <f>VLOOKUP(C207,Blad1!$A:$I,9,0)</f>
        <v>141</v>
      </c>
      <c r="G207" s="67" t="str">
        <f t="shared" si="83"/>
        <v/>
      </c>
      <c r="H207" s="4" t="str">
        <f>IF(G207="I",$K207,IF(G207="II",$K207-SUM(H$8:H206),IF(G207="III",$K207-SUM(H$8:H206),IF(G207="IV",$K207-SUM(H$8:H206),IF(G207="V",1-SUM(H$8:H206)," ")))))</f>
        <v xml:space="preserve"> </v>
      </c>
      <c r="I207" s="68" t="str">
        <f t="shared" si="68"/>
        <v/>
      </c>
      <c r="J207" s="43" t="str">
        <f>IF(I207="A",$K207,IF(I207="B",$K207-SUM(J$8:J206),IF(I207="C",$K207-SUM(J$8:J206),IF(I207="D",$K207-SUM(J$8:J206),IF(I207="E",1-SUM(J$8:J206)," ")))))</f>
        <v xml:space="preserve"> </v>
      </c>
      <c r="K207" s="1">
        <f>IF(C$4=0,0,(SUM(D$8:D207)/C$4))</f>
        <v>0</v>
      </c>
      <c r="L207" s="9" t="str">
        <f t="shared" si="69"/>
        <v xml:space="preserve"> </v>
      </c>
      <c r="M207" s="2" t="str">
        <f>IF(U207=2,K207,IF(W207=2,K207-SUM(M$8:M206),IF(X207=2,K207-SUM(M$8:M206),IF(X206=2,1-SUM(M$8:M206)," "))))</f>
        <v xml:space="preserve"> </v>
      </c>
      <c r="N207" s="1" t="str">
        <f t="shared" si="70"/>
        <v xml:space="preserve"> </v>
      </c>
      <c r="P207" s="3" t="str">
        <f>IF(O207="Plus",$K207,IF(O207="Basis",$K207-SUM(P$8:P206),IF(O207="Breedte",$K207-SUM(P$8:P206),IF(O206="Breedte",1-SUM(P$8:P206)," "))))</f>
        <v xml:space="preserve"> </v>
      </c>
      <c r="Q207" s="57" t="str">
        <f t="shared" si="84"/>
        <v/>
      </c>
      <c r="R207" s="57"/>
      <c r="S207" s="12">
        <f t="shared" si="71"/>
        <v>141</v>
      </c>
      <c r="T207" s="18">
        <f t="shared" si="72"/>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3"/>
        <v>1</v>
      </c>
      <c r="Z207" s="12">
        <f t="shared" si="74"/>
        <v>1</v>
      </c>
      <c r="AA207" s="12">
        <f t="shared" si="75"/>
        <v>1</v>
      </c>
      <c r="AB207" s="12">
        <f t="shared" si="76"/>
        <v>1</v>
      </c>
      <c r="AD207" s="12">
        <f t="shared" si="77"/>
        <v>141</v>
      </c>
      <c r="AE207" s="18">
        <f t="shared" si="78"/>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9"/>
        <v>1</v>
      </c>
      <c r="AK207" s="12">
        <f t="shared" si="80"/>
        <v>1</v>
      </c>
      <c r="AL207" s="12">
        <f t="shared" si="81"/>
        <v>1</v>
      </c>
      <c r="AM207" s="12">
        <f t="shared" si="82"/>
        <v>1</v>
      </c>
    </row>
    <row r="208" spans="1:39" ht="12" customHeight="1" x14ac:dyDescent="0.15">
      <c r="A208" s="5">
        <f t="shared" si="66"/>
        <v>0</v>
      </c>
      <c r="B208" s="5">
        <f t="shared" si="67"/>
        <v>0</v>
      </c>
      <c r="C208" s="14">
        <f t="shared" si="86"/>
        <v>140</v>
      </c>
      <c r="F208" s="150">
        <f>VLOOKUP(C208,Blad1!$A:$I,9,0)</f>
        <v>141</v>
      </c>
      <c r="G208" s="67" t="str">
        <f t="shared" si="83"/>
        <v/>
      </c>
      <c r="H208" s="4" t="str">
        <f>IF(G208="I",$K208,IF(G208="II",$K208-SUM(H$8:H207),IF(G208="III",$K208-SUM(H$8:H207),IF(G208="IV",$K208-SUM(H$8:H207),IF(G208="V",1-SUM(H$8:H207)," ")))))</f>
        <v xml:space="preserve"> </v>
      </c>
      <c r="I208" s="68" t="str">
        <f t="shared" si="68"/>
        <v/>
      </c>
      <c r="J208" s="43" t="str">
        <f>IF(I208="A",$K208,IF(I208="B",$K208-SUM(J$8:J207),IF(I208="C",$K208-SUM(J$8:J207),IF(I208="D",$K208-SUM(J$8:J207),IF(I208="E",1-SUM(J$8:J207)," ")))))</f>
        <v xml:space="preserve"> </v>
      </c>
      <c r="K208" s="1">
        <f>IF(C$4=0,0,(SUM(D$8:D208)/C$4))</f>
        <v>0</v>
      </c>
      <c r="L208" s="9" t="str">
        <f t="shared" si="69"/>
        <v xml:space="preserve"> </v>
      </c>
      <c r="M208" s="2" t="str">
        <f>IF(U208=2,K208,IF(W208=2,K208-SUM(M$8:M207),IF(X208=2,K208-SUM(M$8:M207),IF(X207=2,1-SUM(M$8:M207)," "))))</f>
        <v xml:space="preserve"> </v>
      </c>
      <c r="N208" s="1" t="str">
        <f t="shared" si="70"/>
        <v xml:space="preserve"> </v>
      </c>
      <c r="P208" s="3" t="str">
        <f>IF(O208="Plus",$K208,IF(O208="Basis",$K208-SUM(P$8:P207),IF(O208="Breedte",$K208-SUM(P$8:P207),IF(O207="Breedte",1-SUM(P$8:P207)," "))))</f>
        <v xml:space="preserve"> </v>
      </c>
      <c r="Q208" s="57" t="str">
        <f t="shared" si="84"/>
        <v/>
      </c>
      <c r="R208" s="57"/>
      <c r="S208" s="12">
        <f t="shared" si="71"/>
        <v>140</v>
      </c>
      <c r="T208" s="18">
        <f t="shared" si="72"/>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3"/>
        <v>1</v>
      </c>
      <c r="Z208" s="12">
        <f t="shared" si="74"/>
        <v>1</v>
      </c>
      <c r="AA208" s="12">
        <f t="shared" si="75"/>
        <v>1</v>
      </c>
      <c r="AB208" s="12">
        <f t="shared" si="76"/>
        <v>1</v>
      </c>
      <c r="AD208" s="12">
        <f t="shared" si="77"/>
        <v>140</v>
      </c>
      <c r="AE208" s="18">
        <f t="shared" si="78"/>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9"/>
        <v>1</v>
      </c>
      <c r="AK208" s="12">
        <f t="shared" si="80"/>
        <v>1</v>
      </c>
      <c r="AL208" s="12">
        <f t="shared" si="81"/>
        <v>1</v>
      </c>
      <c r="AM208" s="12">
        <f t="shared" si="82"/>
        <v>1</v>
      </c>
    </row>
    <row r="209" spans="1:39" ht="12" customHeight="1" x14ac:dyDescent="0.15">
      <c r="A209" s="5">
        <f t="shared" si="66"/>
        <v>0</v>
      </c>
      <c r="B209" s="5">
        <f t="shared" si="67"/>
        <v>0</v>
      </c>
      <c r="C209" s="14">
        <f t="shared" si="86"/>
        <v>139</v>
      </c>
      <c r="F209" s="150">
        <f>VLOOKUP(C209,Blad1!$A:$I,9,0)</f>
        <v>140</v>
      </c>
      <c r="G209" s="67" t="str">
        <f t="shared" si="83"/>
        <v/>
      </c>
      <c r="H209" s="4" t="str">
        <f>IF(G209="I",$K209,IF(G209="II",$K209-SUM(H$8:H208),IF(G209="III",$K209-SUM(H$8:H208),IF(G209="IV",$K209-SUM(H$8:H208),IF(G209="V",1-SUM(H$8:H208)," ")))))</f>
        <v xml:space="preserve"> </v>
      </c>
      <c r="I209" s="68" t="str">
        <f t="shared" si="68"/>
        <v/>
      </c>
      <c r="J209" s="43" t="str">
        <f>IF(I209="A",$K209,IF(I209="B",$K209-SUM(J$8:J208),IF(I209="C",$K209-SUM(J$8:J208),IF(I209="D",$K209-SUM(J$8:J208),IF(I209="E",1-SUM(J$8:J208)," ")))))</f>
        <v xml:space="preserve"> </v>
      </c>
      <c r="K209" s="1">
        <f>IF(C$4=0,0,(SUM(D$8:D209)/C$4))</f>
        <v>0</v>
      </c>
      <c r="L209" s="9" t="str">
        <f t="shared" si="69"/>
        <v xml:space="preserve"> </v>
      </c>
      <c r="N209" s="1" t="str">
        <f t="shared" si="70"/>
        <v xml:space="preserve"> </v>
      </c>
      <c r="P209" s="3" t="str">
        <f>IF(O209="Plus",$K209,IF(O209="Basis",$K209-SUM(P$8:P208),IF(O209="Breedte",$K209-SUM(P$8:P208),IF(O208="Breedte",1-SUM(P$8:P208)," "))))</f>
        <v xml:space="preserve"> </v>
      </c>
      <c r="Q209" s="57" t="str">
        <f t="shared" si="84"/>
        <v/>
      </c>
      <c r="R209" s="57"/>
      <c r="S209" s="12">
        <f t="shared" si="71"/>
        <v>139</v>
      </c>
      <c r="T209" s="18">
        <f t="shared" si="72"/>
        <v>0</v>
      </c>
      <c r="U209" s="12">
        <f>IF(C$4=0,0,IF(SUM(U$7:U208)=2,0,IF(Y209=U$6,IF(Y209=Y210,IF((Y208-Y209)&lt;=(Y211-Y210),2,0),IF(Y209=Y208,IF((Y207-Y208)&gt;(Y210-Y209),2,0),2)),0)))</f>
        <v>0</v>
      </c>
      <c r="V209" s="12">
        <f>IF(C$4=0,0,IF(SUM(V$7:V208)=1,0,IF(Z209=V$6,IF(Z209=Z210,IF((Z208-Z209)&lt;=(Z211-Z210),1,0),IF(Z209=Z208,IF((Z207-Z208)&gt;(Z210-Z209),1,0),1)),0)))</f>
        <v>0</v>
      </c>
      <c r="W209" s="12">
        <f>IF(C$4=0,0,IF(SUM(W$7:W208)=2,0,IF(AA209=W$6,IF(AA209=AA210,IF((AA208-AA209)&lt;=(AA211-AA210),2,0),IF(AA209=AA208,IF((AA207-AA208)&gt;(AA210-AA209),2,0),2)),0)))</f>
        <v>0</v>
      </c>
      <c r="X209" s="12">
        <f>IF(C$4=0,0,IF(SUM(X$7:X208)=2,0,IF(AB209=X$6,IF(AB209=AB210,IF((AB208-AB209)&lt;=(AB211-AB210),2,0),IF(AB209=AB208,IF((AB207-AB208)&gt;(AB210-AB209),2,0),2)),0)))</f>
        <v>0</v>
      </c>
      <c r="Y209" s="12">
        <f t="shared" si="73"/>
        <v>1</v>
      </c>
      <c r="Z209" s="12">
        <f t="shared" si="74"/>
        <v>1</v>
      </c>
      <c r="AA209" s="12">
        <f t="shared" si="75"/>
        <v>1</v>
      </c>
      <c r="AB209" s="12">
        <f t="shared" si="76"/>
        <v>1</v>
      </c>
      <c r="AD209" s="12">
        <f t="shared" si="77"/>
        <v>139</v>
      </c>
      <c r="AE209" s="18">
        <f t="shared" si="78"/>
        <v>0</v>
      </c>
      <c r="AF209" s="12">
        <f>IF(S$4=0,0,IF(SUM(AF$7:AF208)=2,0,IF(AJ209=AF$6,IF(AJ209=AJ210,IF((AJ208-AJ209)&lt;=(AJ211-AJ210),2,0),IF(AJ209=AJ208,IF((AJ207-AJ208)&gt;(AJ210-AJ209),2,0),2)),0)))</f>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9"/>
        <v>1</v>
      </c>
      <c r="AK209" s="12">
        <f t="shared" si="80"/>
        <v>1</v>
      </c>
      <c r="AL209" s="12">
        <f t="shared" si="81"/>
        <v>1</v>
      </c>
      <c r="AM209" s="12">
        <f t="shared" si="82"/>
        <v>1</v>
      </c>
    </row>
    <row r="210" spans="1:39" ht="12" customHeight="1" x14ac:dyDescent="0.15">
      <c r="A210" s="5">
        <f t="shared" si="66"/>
        <v>0</v>
      </c>
      <c r="B210" s="5">
        <f t="shared" si="67"/>
        <v>0</v>
      </c>
      <c r="C210" s="14">
        <f t="shared" si="86"/>
        <v>138</v>
      </c>
      <c r="F210" s="150">
        <f>VLOOKUP(C210,Blad1!$A:$I,9,0)</f>
        <v>139</v>
      </c>
      <c r="G210" s="67" t="str">
        <f t="shared" si="83"/>
        <v/>
      </c>
      <c r="H210" s="4" t="str">
        <f>IF(G210="I",$K210,IF(G210="II",$K210-SUM(H$8:H209),IF(G210="III",$K210-SUM(H$8:H209),IF(G210="IV",$K210-SUM(H$8:H209),IF(G210="V",1-SUM(H$8:H209)," ")))))</f>
        <v xml:space="preserve"> </v>
      </c>
      <c r="I210" s="68" t="str">
        <f t="shared" si="68"/>
        <v/>
      </c>
      <c r="J210" s="43" t="str">
        <f>IF(I210="A",$K210,IF(I210="B",$K210-SUM(J$8:J209),IF(I210="C",$K210-SUM(J$8:J209),IF(I210="D",$K210-SUM(J$8:J209),IF(I210="E",1-SUM(J$8:J209)," ")))))</f>
        <v xml:space="preserve"> </v>
      </c>
      <c r="K210" s="1">
        <f>IF(C$4=0,0,(SUM(D$8:D210)/C$4))</f>
        <v>0</v>
      </c>
      <c r="L210" s="9" t="str">
        <f t="shared" si="69"/>
        <v xml:space="preserve"> </v>
      </c>
      <c r="N210" s="1" t="str">
        <f t="shared" si="70"/>
        <v xml:space="preserve"> </v>
      </c>
      <c r="P210" s="3" t="str">
        <f>IF(O210="Plus",$K210,IF(O210="Basis",$K210-SUM(P$8:P209),IF(O210="Breedte",$K210-SUM(P$8:P209),IF(O209="Breedte",1-SUM(P$8:P209)," "))))</f>
        <v xml:space="preserve"> </v>
      </c>
      <c r="Q210" s="57" t="str">
        <f t="shared" si="84"/>
        <v/>
      </c>
      <c r="R210" s="57"/>
      <c r="S210" s="12">
        <f t="shared" si="71"/>
        <v>138</v>
      </c>
      <c r="T210" s="18">
        <f t="shared" si="72"/>
        <v>0</v>
      </c>
      <c r="U210" s="12">
        <f>IF(C$4=0,0,IF(SUM(U$7:U209)=2,0,IF(Y210=U$6,IF(Y210=Y211,IF((Y209-Y210)&lt;=(Y212-Y211),2,0),IF(Y210=Y209,IF((Y208-Y209)&gt;(Y211-Y210),2,0),2)),0)))</f>
        <v>0</v>
      </c>
      <c r="V210" s="12">
        <f>IF(C$4=0,0,IF(SUM(V$7:V209)=1,0,IF(Z210=V$6,IF(Z210=Z211,IF((Z209-Z210)&lt;=(Z212-Z211),1,0),IF(Z210=Z209,IF((Z208-Z209)&gt;(Z211-Z210),1,0),1)),0)))</f>
        <v>0</v>
      </c>
      <c r="W210" s="12">
        <f>IF(C$4=0,0,IF(SUM(W$7:W209)=2,0,IF(AA210=W$6,IF(AA210=AA211,IF((AA209-AA210)&lt;=(AA212-AA211),2,0),IF(AA210=AA209,IF((AA208-AA209)&gt;(AA211-AA210),2,0),2)),0)))</f>
        <v>0</v>
      </c>
      <c r="X210" s="12">
        <f>IF(C$4=0,0,IF(SUM(X$7:X209)=2,0,IF(AB210=X$6,IF(AB210=AB211,IF((AB209-AB210)&lt;=(AB212-AB211),2,0),IF(AB210=AB209,IF((AB208-AB209)&gt;(AB211-AB210),2,0),2)),0)))</f>
        <v>0</v>
      </c>
      <c r="Y210" s="12">
        <f t="shared" si="73"/>
        <v>1</v>
      </c>
      <c r="Z210" s="12">
        <f t="shared" si="74"/>
        <v>1</v>
      </c>
      <c r="AA210" s="12">
        <f t="shared" si="75"/>
        <v>1</v>
      </c>
      <c r="AB210" s="12">
        <f t="shared" si="76"/>
        <v>1</v>
      </c>
      <c r="AD210" s="12">
        <f t="shared" si="77"/>
        <v>138</v>
      </c>
      <c r="AE210" s="18">
        <f t="shared" si="78"/>
        <v>0</v>
      </c>
      <c r="AF210" s="12">
        <f>IF(S$4=0,0,IF(SUM(AF$7:AF209)=2,0,IF(AJ210=AF$6,IF(AJ210=AJ211,IF((AJ209-AJ210)&lt;=(AJ212-AJ211),2,0),IF(AJ210=AJ209,IF((AJ208-AJ209)&gt;(AJ211-AJ210),2,0),2)),0)))</f>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9"/>
        <v>1</v>
      </c>
      <c r="AK210" s="12">
        <f t="shared" si="80"/>
        <v>1</v>
      </c>
      <c r="AL210" s="12">
        <f t="shared" si="81"/>
        <v>1</v>
      </c>
      <c r="AM210" s="12">
        <f t="shared" si="82"/>
        <v>1</v>
      </c>
    </row>
    <row r="211" spans="1:39" ht="12" customHeight="1" x14ac:dyDescent="0.15">
      <c r="A211" s="5">
        <f t="shared" si="66"/>
        <v>0</v>
      </c>
      <c r="B211" s="5">
        <f t="shared" si="67"/>
        <v>0</v>
      </c>
      <c r="C211" s="14">
        <f t="shared" si="86"/>
        <v>137</v>
      </c>
      <c r="F211" s="150">
        <f>VLOOKUP(C211,Blad1!$A:$I,9,0)</f>
        <v>139</v>
      </c>
      <c r="G211" s="67" t="str">
        <f t="shared" si="83"/>
        <v/>
      </c>
      <c r="H211" s="4" t="str">
        <f>IF(G211="I",$K211,IF(G211="II",$K211-SUM(H$8:H210),IF(G211="III",$K211-SUM(H$8:H210),IF(G211="IV",$K211-SUM(H$8:H210),IF(G211="V",1-SUM(H$8:H210)," ")))))</f>
        <v xml:space="preserve"> </v>
      </c>
      <c r="I211" s="68" t="str">
        <f t="shared" si="68"/>
        <v/>
      </c>
      <c r="J211" s="43" t="str">
        <f>IF(I211="A",$K211,IF(I211="B",$K211-SUM(J$8:J210),IF(I211="C",$K211-SUM(J$8:J210),IF(I211="D",$K211-SUM(J$8:J210),IF(I211="E",1-SUM(J$8:J210)," ")))))</f>
        <v xml:space="preserve"> </v>
      </c>
      <c r="K211" s="1">
        <f>IF(C$4=0,0,(SUM(D$8:D211)/C$4))</f>
        <v>0</v>
      </c>
      <c r="L211" s="9" t="str">
        <f t="shared" si="69"/>
        <v xml:space="preserve"> </v>
      </c>
      <c r="N211" s="1" t="str">
        <f t="shared" si="70"/>
        <v xml:space="preserve"> </v>
      </c>
      <c r="P211" s="3" t="str">
        <f>IF(O211="Plus",$K211,IF(O211="Basis",$K211-SUM(P$8:P210),IF(O211="Breedte",$K211-SUM(P$8:P210),IF(O210="Breedte",1-SUM(P$8:P210)," "))))</f>
        <v xml:space="preserve"> </v>
      </c>
      <c r="Q211" s="57" t="str">
        <f t="shared" si="84"/>
        <v/>
      </c>
      <c r="R211" s="57"/>
      <c r="S211" s="12">
        <f t="shared" si="71"/>
        <v>137</v>
      </c>
      <c r="T211" s="18">
        <f t="shared" si="72"/>
        <v>0</v>
      </c>
      <c r="U211" s="12">
        <f>IF(C$4=0,0,IF(SUM(U$7:U210)=2,0,IF(Y211=U$6,IF(Y211=Y212,IF((Y210-Y211)&lt;=(Y213-Y212),2,0),IF(Y211=Y210,IF((Y209-Y210)&gt;(Y212-Y211),2,0),2)),0)))</f>
        <v>0</v>
      </c>
      <c r="V211" s="12">
        <f>IF(C$4=0,0,IF(SUM(V$7:V210)=1,0,IF(Z211=V$6,IF(Z211=Z212,IF((Z210-Z211)&lt;=(Z213-Z212),1,0),IF(Z211=Z210,IF((Z209-Z210)&gt;(Z212-Z211),1,0),1)),0)))</f>
        <v>0</v>
      </c>
      <c r="W211" s="12">
        <f>IF(C$4=0,0,IF(SUM(W$7:W210)=2,0,IF(AA211=W$6,IF(AA211=AA212,IF((AA210-AA211)&lt;=(AA213-AA212),2,0),IF(AA211=AA210,IF((AA209-AA210)&gt;(AA212-AA211),2,0),2)),0)))</f>
        <v>0</v>
      </c>
      <c r="X211" s="12">
        <f>IF(C$4=0,0,IF(SUM(X$7:X210)=2,0,IF(AB211=X$6,IF(AB211=AB212,IF((AB210-AB211)&lt;=(AB213-AB212),2,0),IF(AB211=AB210,IF((AB209-AB210)&gt;(AB212-AB211),2,0),2)),0)))</f>
        <v>0</v>
      </c>
      <c r="Y211" s="12">
        <f t="shared" si="73"/>
        <v>1</v>
      </c>
      <c r="Z211" s="12">
        <f t="shared" si="74"/>
        <v>1</v>
      </c>
      <c r="AA211" s="12">
        <f t="shared" si="75"/>
        <v>1</v>
      </c>
      <c r="AB211" s="12">
        <f t="shared" si="76"/>
        <v>1</v>
      </c>
      <c r="AD211" s="12">
        <f t="shared" si="77"/>
        <v>137</v>
      </c>
      <c r="AE211" s="18">
        <f t="shared" si="78"/>
        <v>0</v>
      </c>
      <c r="AF211" s="12">
        <f>IF(S$4=0,0,IF(SUM(AF$7:AF210)=2,0,IF(AJ211=AF$6,IF(AJ211=AJ212,IF((AJ210-AJ211)&lt;=(AJ213-AJ212),2,0),IF(AJ211=AJ210,IF((AJ209-AJ210)&gt;(AJ212-AJ211),2,0),2)),0)))</f>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9"/>
        <v>1</v>
      </c>
      <c r="AK211" s="12">
        <f t="shared" si="80"/>
        <v>1</v>
      </c>
      <c r="AL211" s="12">
        <f t="shared" si="81"/>
        <v>1</v>
      </c>
      <c r="AM211" s="12">
        <f t="shared" si="82"/>
        <v>1</v>
      </c>
    </row>
    <row r="212" spans="1:39" ht="12" customHeight="1" x14ac:dyDescent="0.15">
      <c r="A212" s="5">
        <f t="shared" si="66"/>
        <v>0</v>
      </c>
      <c r="B212" s="5">
        <f t="shared" si="67"/>
        <v>0</v>
      </c>
      <c r="C212" s="14">
        <f t="shared" si="86"/>
        <v>136</v>
      </c>
      <c r="F212" s="150">
        <f>VLOOKUP(C212,Blad1!$A:$I,9,0)</f>
        <v>138</v>
      </c>
      <c r="G212" s="67" t="str">
        <f t="shared" si="83"/>
        <v/>
      </c>
      <c r="H212" s="4" t="str">
        <f>IF(G212="I",$K212,IF(G212="II",$K212-SUM(H$8:H211),IF(G212="III",$K212-SUM(H$8:H211),IF(G212="IV",$K212-SUM(H$8:H211),IF(G212="V",1-SUM(H$8:H211)," ")))))</f>
        <v xml:space="preserve"> </v>
      </c>
      <c r="I212" s="68" t="str">
        <f t="shared" si="68"/>
        <v/>
      </c>
      <c r="J212" s="43" t="str">
        <f>IF(I212="A",$K212,IF(I212="B",$K212-SUM(J$8:J211),IF(I212="C",$K212-SUM(J$8:J211),IF(I212="D",$K212-SUM(J$8:J211),IF(I212="E",1-SUM(J$8:J211)," ")))))</f>
        <v xml:space="preserve"> </v>
      </c>
      <c r="K212" s="1">
        <f>IF(C$4=0,0,(SUM(D$8:D212)/C$4))</f>
        <v>0</v>
      </c>
      <c r="L212" s="9" t="str">
        <f t="shared" si="69"/>
        <v xml:space="preserve"> </v>
      </c>
      <c r="N212" s="1" t="str">
        <f t="shared" si="70"/>
        <v xml:space="preserve"> </v>
      </c>
      <c r="P212" s="3" t="str">
        <f>IF(O212="Plus",$K212,IF(O212="Basis",$K212-SUM(P$8:P211),IF(O212="Breedte",$K212-SUM(P$8:P211),IF(O211="Breedte",1-SUM(P$8:P211)," "))))</f>
        <v xml:space="preserve"> </v>
      </c>
      <c r="Q212" s="57" t="str">
        <f t="shared" si="84"/>
        <v/>
      </c>
      <c r="R212" s="57"/>
      <c r="S212" s="12">
        <f t="shared" si="71"/>
        <v>136</v>
      </c>
      <c r="T212" s="18">
        <f t="shared" si="72"/>
        <v>0</v>
      </c>
      <c r="U212" s="12">
        <f>IF(C$4=0,0,IF(SUM(U$7:U211)=2,0,IF(Y212=U$6,IF(Y212=Y213,IF((Y211-Y212)&lt;=(Y214-Y213),2,0),IF(Y212=Y211,IF((Y210-Y211)&gt;(Y213-Y212),2,0),2)),0)))</f>
        <v>0</v>
      </c>
      <c r="V212" s="12">
        <f>IF(C$4=0,0,IF(SUM(V$7:V211)=1,0,IF(Z212=V$6,IF(Z212=Z213,IF((Z211-Z212)&lt;=(Z214-Z213),1,0),IF(Z212=Z211,IF((Z210-Z211)&gt;(Z213-Z212),1,0),1)),0)))</f>
        <v>0</v>
      </c>
      <c r="W212" s="12">
        <f>IF(C$4=0,0,IF(SUM(W$7:W211)=2,0,IF(AA212=W$6,IF(AA212=AA213,IF((AA211-AA212)&lt;=(AA214-AA213),2,0),IF(AA212=AA211,IF((AA210-AA211)&gt;(AA213-AA212),2,0),2)),0)))</f>
        <v>0</v>
      </c>
      <c r="X212" s="12">
        <f>IF(C$4=0,0,IF(SUM(X$7:X211)=2,0,IF(AB212=X$6,IF(AB212=AB213,IF((AB211-AB212)&lt;=(AB214-AB213),2,0),IF(AB212=AB211,IF((AB210-AB211)&gt;(AB213-AB212),2,0),2)),0)))</f>
        <v>0</v>
      </c>
      <c r="Y212" s="12">
        <f t="shared" si="73"/>
        <v>1</v>
      </c>
      <c r="Z212" s="12">
        <f t="shared" si="74"/>
        <v>1</v>
      </c>
      <c r="AA212" s="12">
        <f t="shared" si="75"/>
        <v>1</v>
      </c>
      <c r="AB212" s="12">
        <f t="shared" si="76"/>
        <v>1</v>
      </c>
      <c r="AD212" s="12">
        <f t="shared" si="77"/>
        <v>136</v>
      </c>
      <c r="AE212" s="18">
        <f t="shared" si="78"/>
        <v>0</v>
      </c>
      <c r="AF212" s="12">
        <f>IF(S$4=0,0,IF(SUM(AF$7:AF211)=2,0,IF(AJ212=AF$6,IF(AJ212=AJ213,IF((AJ211-AJ212)&lt;=(AJ214-AJ213),2,0),IF(AJ212=AJ211,IF((AJ210-AJ211)&gt;(AJ213-AJ212),2,0),2)),0)))</f>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9"/>
        <v>1</v>
      </c>
      <c r="AK212" s="12">
        <f t="shared" si="80"/>
        <v>1</v>
      </c>
      <c r="AL212" s="12">
        <f t="shared" si="81"/>
        <v>1</v>
      </c>
      <c r="AM212" s="12">
        <f t="shared" si="82"/>
        <v>1</v>
      </c>
    </row>
    <row r="213" spans="1:39" ht="12" customHeight="1" x14ac:dyDescent="0.15">
      <c r="A213" s="5">
        <f t="shared" si="66"/>
        <v>0</v>
      </c>
      <c r="B213" s="5">
        <f t="shared" si="67"/>
        <v>0</v>
      </c>
      <c r="C213" s="14">
        <f t="shared" si="86"/>
        <v>135</v>
      </c>
      <c r="F213" s="150">
        <f>VLOOKUP(C213,Blad1!$A:$I,9,0)</f>
        <v>138</v>
      </c>
      <c r="G213" s="67" t="str">
        <f t="shared" si="83"/>
        <v/>
      </c>
      <c r="H213" s="4" t="str">
        <f>IF(G213="I",$K213,IF(G213="II",$K213-SUM(H$8:H212),IF(G213="III",$K213-SUM(H$8:H212),IF(G213="IV",$K213-SUM(H$8:H212),IF(G213="V",1-SUM(H$8:H212)," ")))))</f>
        <v xml:space="preserve"> </v>
      </c>
      <c r="I213" s="68" t="str">
        <f t="shared" si="68"/>
        <v/>
      </c>
      <c r="J213" s="43" t="str">
        <f>IF(I213="A",$K213,IF(I213="B",$K213-SUM(J$8:J212),IF(I213="C",$K213-SUM(J$8:J212),IF(I213="D",$K213-SUM(J$8:J212),IF(I213="E",1-SUM(J$8:J212)," ")))))</f>
        <v xml:space="preserve"> </v>
      </c>
      <c r="K213" s="1">
        <f>IF(C$4=0,0,(SUM(D$8:D213)/C$4))</f>
        <v>0</v>
      </c>
      <c r="L213" s="9" t="str">
        <f t="shared" si="69"/>
        <v xml:space="preserve"> </v>
      </c>
      <c r="N213" s="1" t="str">
        <f t="shared" si="70"/>
        <v xml:space="preserve"> </v>
      </c>
      <c r="P213" s="3" t="str">
        <f>IF(O213="Plus",$K213,IF(O213="Basis",$K213-SUM(P$8:P212),IF(O213="Breedte",$K213-SUM(P$8:P212),IF(O212="Breedte",1-SUM(P$8:P212)," "))))</f>
        <v xml:space="preserve"> </v>
      </c>
      <c r="Q213" s="57" t="str">
        <f t="shared" si="84"/>
        <v/>
      </c>
      <c r="R213" s="57"/>
      <c r="S213" s="12">
        <f t="shared" si="71"/>
        <v>135</v>
      </c>
      <c r="T213" s="18">
        <f t="shared" si="72"/>
        <v>0</v>
      </c>
      <c r="U213" s="12">
        <f>IF(C$4=0,0,IF(SUM(U$7:U212)=2,0,IF(Y213=U$6,IF(Y213=Y214,IF((Y212-Y213)&lt;=(Y215-Y214),2,0),IF(Y213=Y212,IF((Y211-Y212)&gt;(Y214-Y213),2,0),2)),0)))</f>
        <v>0</v>
      </c>
      <c r="V213" s="12">
        <f>IF(C$4=0,0,IF(SUM(V$7:V212)=1,0,IF(Z213=V$6,IF(Z213=Z214,IF((Z212-Z213)&lt;=(Z215-Z214),1,0),IF(Z213=Z212,IF((Z211-Z212)&gt;(Z214-Z213),1,0),1)),0)))</f>
        <v>0</v>
      </c>
      <c r="W213" s="12">
        <f>IF(C$4=0,0,IF(SUM(W$7:W212)=2,0,IF(AA213=W$6,IF(AA213=AA214,IF((AA212-AA213)&lt;=(AA215-AA214),2,0),IF(AA213=AA212,IF((AA211-AA212)&gt;(AA214-AA213),2,0),2)),0)))</f>
        <v>0</v>
      </c>
      <c r="X213" s="12">
        <f>IF(C$4=0,0,IF(SUM(X$7:X212)=2,0,IF(AB213=X$6,IF(AB213=AB214,IF((AB212-AB213)&lt;=(AB215-AB214),2,0),IF(AB213=AB212,IF((AB211-AB212)&gt;(AB214-AB213),2,0),2)),0)))</f>
        <v>0</v>
      </c>
      <c r="Y213" s="12">
        <f t="shared" si="73"/>
        <v>1</v>
      </c>
      <c r="Z213" s="12">
        <f t="shared" si="74"/>
        <v>1</v>
      </c>
      <c r="AA213" s="12">
        <f t="shared" si="75"/>
        <v>1</v>
      </c>
      <c r="AB213" s="12">
        <f t="shared" si="76"/>
        <v>1</v>
      </c>
      <c r="AD213" s="12">
        <f t="shared" si="77"/>
        <v>135</v>
      </c>
      <c r="AE213" s="18">
        <f t="shared" si="78"/>
        <v>0</v>
      </c>
      <c r="AF213" s="12">
        <f>IF(S$4=0,0,IF(SUM(AF$7:AF212)=2,0,IF(AJ213=AF$6,IF(AJ213=AJ214,IF((AJ212-AJ213)&lt;=(AJ215-AJ214),2,0),IF(AJ213=AJ212,IF((AJ211-AJ212)&gt;(AJ214-AJ213),2,0),2)),0)))</f>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9"/>
        <v>1</v>
      </c>
      <c r="AK213" s="12">
        <f t="shared" si="80"/>
        <v>1</v>
      </c>
      <c r="AL213" s="12">
        <f t="shared" si="81"/>
        <v>1</v>
      </c>
      <c r="AM213" s="12">
        <f t="shared" si="82"/>
        <v>1</v>
      </c>
    </row>
    <row r="214" spans="1:39" ht="12" customHeight="1" x14ac:dyDescent="0.15">
      <c r="A214" s="5">
        <f t="shared" si="66"/>
        <v>0</v>
      </c>
      <c r="B214" s="5">
        <f t="shared" si="67"/>
        <v>0</v>
      </c>
      <c r="C214" s="14">
        <f t="shared" si="86"/>
        <v>134</v>
      </c>
      <c r="F214" s="150">
        <f>VLOOKUP(C214,Blad1!$A:$I,9,0)</f>
        <v>137</v>
      </c>
      <c r="G214" s="67" t="str">
        <f t="shared" si="83"/>
        <v/>
      </c>
      <c r="H214" s="4" t="str">
        <f>IF(G214="I",$K214,IF(G214="II",$K214-SUM(H$8:H213),IF(G214="III",$K214-SUM(H$8:H213),IF(G214="IV",$K214-SUM(H$8:H213),IF(G214="V",1-SUM(H$8:H213)," ")))))</f>
        <v xml:space="preserve"> </v>
      </c>
      <c r="I214" s="68" t="str">
        <f t="shared" si="68"/>
        <v/>
      </c>
      <c r="J214" s="43" t="str">
        <f>IF(I214="A",$K214,IF(I214="B",$K214-SUM(J$8:J213),IF(I214="C",$K214-SUM(J$8:J213),IF(I214="D",$K214-SUM(J$8:J213),IF(I214="E",1-SUM(J$8:J213)," ")))))</f>
        <v xml:space="preserve"> </v>
      </c>
      <c r="K214" s="1">
        <f>IF(C$4=0,0,(SUM(D$8:D214)/C$4))</f>
        <v>0</v>
      </c>
      <c r="L214" s="9" t="str">
        <f t="shared" si="69"/>
        <v xml:space="preserve"> </v>
      </c>
      <c r="N214" s="1" t="str">
        <f t="shared" si="70"/>
        <v xml:space="preserve"> </v>
      </c>
      <c r="P214" s="3" t="str">
        <f>IF(O214="Plus",$K214,IF(O214="Basis",$K214-SUM(P$8:P213),IF(O214="Breedte",$K214-SUM(P$8:P213),IF(O213="Breedte",1-SUM(P$8:P213)," "))))</f>
        <v xml:space="preserve"> </v>
      </c>
      <c r="Q214" s="57" t="str">
        <f t="shared" si="84"/>
        <v/>
      </c>
      <c r="R214" s="57"/>
      <c r="S214" s="12">
        <f t="shared" si="71"/>
        <v>134</v>
      </c>
      <c r="T214" s="18">
        <f t="shared" si="72"/>
        <v>0</v>
      </c>
      <c r="U214" s="12">
        <f>IF(C$4=0,0,IF(SUM(U$7:U213)=2,0,IF(Y214=U$6,IF(Y214=Y215,IF((Y213-Y214)&lt;=(Y216-Y215),2,0),IF(Y214=Y213,IF((Y212-Y213)&gt;(Y215-Y214),2,0),2)),0)))</f>
        <v>0</v>
      </c>
      <c r="V214" s="12">
        <f>IF(C$4=0,0,IF(SUM(V$7:V213)=1,0,IF(Z214=V$6,IF(Z214=Z215,IF((Z213-Z214)&lt;=(Z216-Z215),1,0),IF(Z214=Z213,IF((Z212-Z213)&gt;(Z215-Z214),1,0),1)),0)))</f>
        <v>0</v>
      </c>
      <c r="W214" s="12">
        <f>IF(C$4=0,0,IF(SUM(W$7:W213)=2,0,IF(AA214=W$6,IF(AA214=AA215,IF((AA213-AA214)&lt;=(AA216-AA215),2,0),IF(AA214=AA213,IF((AA212-AA213)&gt;(AA215-AA214),2,0),2)),0)))</f>
        <v>0</v>
      </c>
      <c r="X214" s="12">
        <f>IF(C$4=0,0,IF(SUM(X$7:X213)=2,0,IF(AB214=X$6,IF(AB214=AB215,IF((AB213-AB214)&lt;=(AB216-AB215),2,0),IF(AB214=AB213,IF((AB212-AB213)&gt;(AB215-AB214),2,0),2)),0)))</f>
        <v>0</v>
      </c>
      <c r="Y214" s="12">
        <f t="shared" si="73"/>
        <v>1</v>
      </c>
      <c r="Z214" s="12">
        <f t="shared" si="74"/>
        <v>1</v>
      </c>
      <c r="AA214" s="12">
        <f t="shared" si="75"/>
        <v>1</v>
      </c>
      <c r="AB214" s="12">
        <f t="shared" si="76"/>
        <v>1</v>
      </c>
      <c r="AD214" s="12">
        <f t="shared" si="77"/>
        <v>134</v>
      </c>
      <c r="AE214" s="18">
        <f t="shared" si="78"/>
        <v>0</v>
      </c>
      <c r="AF214" s="12">
        <f>IF(S$4=0,0,IF(SUM(AF$7:AF213)=2,0,IF(AJ214=AF$6,IF(AJ214=AJ215,IF((AJ213-AJ214)&lt;=(AJ216-AJ215),2,0),IF(AJ214=AJ213,IF((AJ212-AJ213)&gt;(AJ215-AJ214),2,0),2)),0)))</f>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9"/>
        <v>1</v>
      </c>
      <c r="AK214" s="12">
        <f t="shared" si="80"/>
        <v>1</v>
      </c>
      <c r="AL214" s="12">
        <f t="shared" si="81"/>
        <v>1</v>
      </c>
      <c r="AM214" s="12">
        <f t="shared" si="82"/>
        <v>1</v>
      </c>
    </row>
    <row r="215" spans="1:39" ht="12" customHeight="1" x14ac:dyDescent="0.15">
      <c r="A215" s="5">
        <f t="shared" si="66"/>
        <v>0</v>
      </c>
      <c r="B215" s="5">
        <f t="shared" si="67"/>
        <v>0</v>
      </c>
      <c r="C215" s="14">
        <f t="shared" si="86"/>
        <v>133</v>
      </c>
      <c r="F215" s="150">
        <f>VLOOKUP(C215,Blad1!$A:$I,9,0)</f>
        <v>136</v>
      </c>
      <c r="G215" s="67" t="str">
        <f t="shared" si="83"/>
        <v/>
      </c>
      <c r="H215" s="4" t="str">
        <f>IF(G215="I",$K215,IF(G215="II",$K215-SUM(H$8:H214),IF(G215="III",$K215-SUM(H$8:H214),IF(G215="IV",$K215-SUM(H$8:H214),IF(G215="V",1-SUM(H$8:H214)," ")))))</f>
        <v xml:space="preserve"> </v>
      </c>
      <c r="I215" s="68" t="str">
        <f t="shared" si="68"/>
        <v/>
      </c>
      <c r="J215" s="43" t="str">
        <f>IF(I215="A",$K215,IF(I215="B",$K215-SUM(J$8:J214),IF(I215="C",$K215-SUM(J$8:J214),IF(I215="D",$K215-SUM(J$8:J214),IF(I215="E",1-SUM(J$8:J214)," ")))))</f>
        <v xml:space="preserve"> </v>
      </c>
      <c r="K215" s="1">
        <f>IF(C$4=0,0,(SUM(D$8:D215)/C$4))</f>
        <v>0</v>
      </c>
      <c r="L215" s="9" t="str">
        <f t="shared" si="69"/>
        <v xml:space="preserve"> </v>
      </c>
      <c r="N215" s="1" t="str">
        <f t="shared" si="70"/>
        <v xml:space="preserve"> </v>
      </c>
      <c r="P215" s="3" t="str">
        <f>IF(O215="Plus",$K215,IF(O215="Basis",$K215-SUM(P$8:P214),IF(O215="Breedte",$K215-SUM(P$8:P214),IF(O214="Breedte",1-SUM(P$8:P214)," "))))</f>
        <v xml:space="preserve"> </v>
      </c>
      <c r="Q215" s="57" t="str">
        <f t="shared" si="84"/>
        <v/>
      </c>
      <c r="R215" s="57"/>
      <c r="S215" s="12">
        <f t="shared" si="71"/>
        <v>133</v>
      </c>
      <c r="T215" s="18">
        <f t="shared" si="72"/>
        <v>0</v>
      </c>
      <c r="U215" s="12">
        <f>IF(C$4=0,0,IF(SUM(U$7:U214)=2,0,IF(Y215=U$6,IF(Y215=Y216,IF((Y214-Y215)&lt;=(Y217-Y216),2,0),IF(Y215=Y214,IF((Y213-Y214)&gt;(Y216-Y215),2,0),2)),0)))</f>
        <v>0</v>
      </c>
      <c r="V215" s="12">
        <f>IF(C$4=0,0,IF(SUM(V$7:V214)=1,0,IF(Z215=V$6,IF(Z215=Z216,IF((Z214-Z215)&lt;=(Z217-Z216),1,0),IF(Z215=Z214,IF((Z213-Z214)&gt;(Z216-Z215),1,0),1)),0)))</f>
        <v>0</v>
      </c>
      <c r="W215" s="12">
        <f>IF(C$4=0,0,IF(SUM(W$7:W214)=2,0,IF(AA215=W$6,IF(AA215=AA216,IF((AA214-AA215)&lt;=(AA217-AA216),2,0),IF(AA215=AA214,IF((AA213-AA214)&gt;(AA216-AA215),2,0),2)),0)))</f>
        <v>0</v>
      </c>
      <c r="X215" s="12">
        <f>IF(C$4=0,0,IF(SUM(X$7:X214)=2,0,IF(AB215=X$6,IF(AB215=AB216,IF((AB214-AB215)&lt;=(AB217-AB216),2,0),IF(AB215=AB214,IF((AB213-AB214)&gt;(AB216-AB215),2,0),2)),0)))</f>
        <v>0</v>
      </c>
      <c r="Y215" s="12">
        <f t="shared" si="73"/>
        <v>1</v>
      </c>
      <c r="Z215" s="12">
        <f t="shared" si="74"/>
        <v>1</v>
      </c>
      <c r="AA215" s="12">
        <f t="shared" si="75"/>
        <v>1</v>
      </c>
      <c r="AB215" s="12">
        <f t="shared" si="76"/>
        <v>1</v>
      </c>
      <c r="AD215" s="12">
        <f t="shared" si="77"/>
        <v>133</v>
      </c>
      <c r="AE215" s="18">
        <f t="shared" si="78"/>
        <v>0</v>
      </c>
      <c r="AF215" s="12">
        <f>IF(S$4=0,0,IF(SUM(AF$7:AF214)=2,0,IF(AJ215=AF$6,IF(AJ215=AJ216,IF((AJ214-AJ215)&lt;=(AJ217-AJ216),2,0),IF(AJ215=AJ214,IF((AJ213-AJ214)&gt;(AJ216-AJ215),2,0),2)),0)))</f>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9"/>
        <v>1</v>
      </c>
      <c r="AK215" s="12">
        <f t="shared" si="80"/>
        <v>1</v>
      </c>
      <c r="AL215" s="12">
        <f t="shared" si="81"/>
        <v>1</v>
      </c>
      <c r="AM215" s="12">
        <f t="shared" si="82"/>
        <v>1</v>
      </c>
    </row>
    <row r="216" spans="1:39" ht="12" customHeight="1" x14ac:dyDescent="0.15">
      <c r="A216" s="5">
        <f t="shared" si="66"/>
        <v>0</v>
      </c>
      <c r="B216" s="5">
        <f t="shared" si="67"/>
        <v>0</v>
      </c>
      <c r="C216" s="14">
        <f t="shared" si="86"/>
        <v>132</v>
      </c>
      <c r="F216" s="150">
        <f>VLOOKUP(C216,Blad1!$A:$I,9,0)</f>
        <v>136</v>
      </c>
      <c r="G216" s="67" t="str">
        <f t="shared" si="83"/>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K216" s="1">
        <f>IF(C$4=0,0,(SUM(D$8:D216)/C$4))</f>
        <v>0</v>
      </c>
      <c r="L216" s="9" t="str">
        <f t="shared" si="69"/>
        <v xml:space="preserve"> </v>
      </c>
      <c r="N216" s="1" t="str">
        <f t="shared" si="70"/>
        <v xml:space="preserve"> </v>
      </c>
      <c r="P216" s="3" t="str">
        <f>IF(O216="Plus",$K216,IF(O216="Basis",$K216-SUM(P$8:P215),IF(O216="Breedte",$K216-SUM(P$8:P215),IF(O215="Breedte",1-SUM(P$8:P215)," "))))</f>
        <v xml:space="preserve"> </v>
      </c>
      <c r="Q216" s="57" t="str">
        <f t="shared" si="84"/>
        <v/>
      </c>
      <c r="R216" s="57"/>
      <c r="S216" s="12">
        <f t="shared" si="71"/>
        <v>132</v>
      </c>
      <c r="T216" s="18">
        <f t="shared" si="72"/>
        <v>0</v>
      </c>
      <c r="U216" s="12">
        <f>IF(C$4=0,0,IF(SUM(U$7:U215)=2,0,IF(Y216=U$6,IF(Y216=Y217,IF((Y215-Y216)&lt;=(Y218-Y217),2,0),IF(Y216=Y215,IF((Y214-Y215)&gt;(Y217-Y216),2,0),2)),0)))</f>
        <v>0</v>
      </c>
      <c r="V216" s="12">
        <f>IF(C$4=0,0,IF(SUM(V$7:V215)=1,0,IF(Z216=V$6,IF(Z216=Z217,IF((Z215-Z216)&lt;=(Z218-Z217),1,0),IF(Z216=Z215,IF((Z214-Z215)&gt;(Z217-Z216),1,0),1)),0)))</f>
        <v>0</v>
      </c>
      <c r="W216" s="12">
        <f>IF(C$4=0,0,IF(SUM(W$7:W215)=2,0,IF(AA216=W$6,IF(AA216=AA217,IF((AA215-AA216)&lt;=(AA218-AA217),2,0),IF(AA216=AA215,IF((AA214-AA215)&gt;(AA217-AA216),2,0),2)),0)))</f>
        <v>0</v>
      </c>
      <c r="X216" s="12">
        <f>IF(C$4=0,0,IF(SUM(X$7:X215)=2,0,IF(AB216=X$6,IF(AB216=AB217,IF((AB215-AB216)&lt;=(AB218-AB217),2,0),IF(AB216=AB215,IF((AB214-AB215)&gt;(AB217-AB216),2,0),2)),0)))</f>
        <v>0</v>
      </c>
      <c r="Y216" s="12">
        <f t="shared" si="73"/>
        <v>1</v>
      </c>
      <c r="Z216" s="12">
        <f t="shared" si="74"/>
        <v>1</v>
      </c>
      <c r="AA216" s="12">
        <f t="shared" si="75"/>
        <v>1</v>
      </c>
      <c r="AB216" s="12">
        <f t="shared" si="76"/>
        <v>1</v>
      </c>
      <c r="AD216" s="12">
        <f t="shared" si="77"/>
        <v>132</v>
      </c>
      <c r="AE216" s="18">
        <f t="shared" si="78"/>
        <v>0</v>
      </c>
      <c r="AF216" s="12">
        <f>IF(S$4=0,0,IF(SUM(AF$7:AF215)=2,0,IF(AJ216=AF$6,IF(AJ216=AJ217,IF((AJ215-AJ216)&lt;=(AJ218-AJ217),2,0),IF(AJ216=AJ215,IF((AJ214-AJ215)&gt;(AJ217-AJ216),2,0),2)),0)))</f>
        <v>0</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9"/>
        <v>1</v>
      </c>
      <c r="AK216" s="12">
        <f t="shared" si="80"/>
        <v>1</v>
      </c>
      <c r="AL216" s="12">
        <f t="shared" si="81"/>
        <v>1</v>
      </c>
      <c r="AM216" s="12">
        <f t="shared" si="82"/>
        <v>1</v>
      </c>
    </row>
    <row r="217" spans="1:39" ht="12" customHeight="1" x14ac:dyDescent="0.15">
      <c r="A217" s="5">
        <f t="shared" si="66"/>
        <v>0</v>
      </c>
      <c r="B217" s="5">
        <f t="shared" si="67"/>
        <v>0</v>
      </c>
      <c r="C217" s="14">
        <f t="shared" si="86"/>
        <v>131</v>
      </c>
      <c r="F217" s="150">
        <f>VLOOKUP(C217,Blad1!$A:$I,9,0)</f>
        <v>135</v>
      </c>
      <c r="G217" s="67" t="str">
        <f t="shared" si="83"/>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K217" s="1">
        <f>IF(C$4=0,0,(SUM(D$8:D217)/C$4))</f>
        <v>0</v>
      </c>
      <c r="L217" s="9" t="str">
        <f t="shared" si="69"/>
        <v xml:space="preserve"> </v>
      </c>
      <c r="N217" s="1" t="str">
        <f t="shared" si="70"/>
        <v xml:space="preserve"> </v>
      </c>
      <c r="P217" s="3" t="str">
        <f>IF(O217="Plus",$K217,IF(O217="Basis",$K217-SUM(P$8:P216),IF(O217="Breedte",$K217-SUM(P$8:P216),IF(O216="Breedte",1-SUM(P$8:P216)," "))))</f>
        <v xml:space="preserve"> </v>
      </c>
      <c r="Q217" s="57" t="str">
        <f t="shared" si="84"/>
        <v/>
      </c>
      <c r="R217" s="57"/>
      <c r="S217" s="12">
        <f t="shared" si="71"/>
        <v>131</v>
      </c>
      <c r="T217" s="18">
        <f t="shared" si="72"/>
        <v>0</v>
      </c>
      <c r="U217" s="12">
        <f>IF(C$4=0,0,IF(SUM(U$7:U216)=2,0,IF(Y217=U$6,IF(Y217=Y218,IF((Y216-Y217)&lt;=(Y219-Y218),2,0),IF(Y217=Y216,IF((Y215-Y216)&gt;(Y218-Y217),2,0),2)),0)))</f>
        <v>0</v>
      </c>
      <c r="V217" s="12">
        <f>IF(C$4=0,0,IF(SUM(V$7:V216)=1,0,IF(Z217=V$6,IF(Z217=Z218,IF((Z216-Z217)&lt;=(Z219-Z218),1,0),IF(Z217=Z216,IF((Z215-Z216)&gt;(Z218-Z217),1,0),1)),0)))</f>
        <v>0</v>
      </c>
      <c r="W217" s="12">
        <f>IF(C$4=0,0,IF(SUM(W$7:W216)=2,0,IF(AA217=W$6,IF(AA217=AA218,IF((AA216-AA217)&lt;=(AA219-AA218),2,0),IF(AA217=AA216,IF((AA215-AA216)&gt;(AA218-AA217),2,0),2)),0)))</f>
        <v>0</v>
      </c>
      <c r="X217" s="12">
        <f>IF(C$4=0,0,IF(SUM(X$7:X216)=2,0,IF(AB217=X$6,IF(AB217=AB218,IF((AB216-AB217)&lt;=(AB219-AB218),2,0),IF(AB217=AB216,IF((AB215-AB216)&gt;(AB218-AB217),2,0),2)),0)))</f>
        <v>0</v>
      </c>
      <c r="Y217" s="12">
        <f t="shared" si="73"/>
        <v>1</v>
      </c>
      <c r="Z217" s="12">
        <f t="shared" si="74"/>
        <v>1</v>
      </c>
      <c r="AA217" s="12">
        <f t="shared" si="75"/>
        <v>1</v>
      </c>
      <c r="AB217" s="12">
        <f t="shared" si="76"/>
        <v>1</v>
      </c>
      <c r="AD217" s="12">
        <f t="shared" si="77"/>
        <v>131</v>
      </c>
      <c r="AE217" s="18">
        <f t="shared" si="78"/>
        <v>0</v>
      </c>
      <c r="AF217" s="12">
        <f>IF(S$4=0,0,IF(SUM(AF$7:AF216)=2,0,IF(AJ217=AF$6,IF(AJ217=AJ218,IF((AJ216-AJ217)&lt;=(AJ219-AJ218),2,0),IF(AJ217=AJ216,IF((AJ215-AJ216)&gt;(AJ218-AJ217),2,0),2)),0)))</f>
        <v>0</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9"/>
        <v>1</v>
      </c>
      <c r="AK217" s="12">
        <f t="shared" si="80"/>
        <v>1</v>
      </c>
      <c r="AL217" s="12">
        <f t="shared" si="81"/>
        <v>1</v>
      </c>
      <c r="AM217" s="12">
        <f t="shared" si="82"/>
        <v>1</v>
      </c>
    </row>
    <row r="218" spans="1:39" ht="12" customHeight="1" x14ac:dyDescent="0.15">
      <c r="A218" s="5">
        <f t="shared" si="66"/>
        <v>0</v>
      </c>
      <c r="B218" s="5">
        <f t="shared" si="67"/>
        <v>0</v>
      </c>
      <c r="C218" s="14">
        <f t="shared" si="86"/>
        <v>130</v>
      </c>
      <c r="F218" s="150">
        <f>VLOOKUP(C218,Blad1!$A:$I,9,0)</f>
        <v>135</v>
      </c>
      <c r="G218" s="67" t="str">
        <f t="shared" si="83"/>
        <v/>
      </c>
      <c r="H218" s="4" t="str">
        <f>IF(G218="I",$K218,IF(G218="II",$K218-SUM(H$8:H217),IF(G218="III",$K218-SUM(H$8:H217),IF(G218="IV",$K218-SUM(H$8:H217),IF(G218="V",1-SUM(H$8:H217)," ")))))</f>
        <v xml:space="preserve"> </v>
      </c>
      <c r="I218" s="54"/>
      <c r="K218" s="1">
        <f>IF(C$4=0,0,(SUM(D$8:D218)/C$4))</f>
        <v>0</v>
      </c>
      <c r="L218" s="9" t="str">
        <f t="shared" si="69"/>
        <v xml:space="preserve"> </v>
      </c>
      <c r="N218" s="1" t="str">
        <f t="shared" si="70"/>
        <v xml:space="preserve"> </v>
      </c>
      <c r="P218" s="3" t="str">
        <f>IF(O218="Plus",$K218,IF(O218="Basis",$K218-SUM(P$8:P217),IF(O218="Breedte",$K218-SUM(P$8:P217),IF(O217="Breedte",1-SUM(P$8:P217)," "))))</f>
        <v xml:space="preserve"> </v>
      </c>
      <c r="Q218" s="57" t="str">
        <f t="shared" si="84"/>
        <v/>
      </c>
      <c r="R218" s="57"/>
      <c r="S218" s="12">
        <f t="shared" si="71"/>
        <v>130</v>
      </c>
      <c r="T218" s="18">
        <f t="shared" si="72"/>
        <v>0</v>
      </c>
      <c r="U218" s="12">
        <f>IF(C$4=0,0,IF(SUM(U$7:U217)=2,0,IF(Y218=U$6,IF(Y218=Y219,IF((Y217-Y218)&lt;=(Y220-Y219),2,0),IF(Y218=Y217,IF((Y216-Y217)&gt;(Y219-Y218),2,0),2)),0)))</f>
        <v>0</v>
      </c>
      <c r="V218" s="12">
        <f>IF(C$4=0,0,IF(SUM(V$7:V217)=1,0,IF(Z218=V$6,IF(Z218=Z219,IF((Z217-Z218)&lt;=(Z220-Z219),1,0),IF(Z218=Z217,IF((Z216-Z217)&gt;(Z219-Z218),1,0),1)),0)))</f>
        <v>0</v>
      </c>
      <c r="W218" s="12">
        <f>IF(C$4=0,0,IF(SUM(W$7:W217)=2,0,IF(AA218=W$6,IF(AA218=AA219,IF((AA217-AA218)&lt;=(AA220-AA219),2,0),IF(AA218=AA217,IF((AA216-AA217)&gt;(AA219-AA218),2,0),2)),0)))</f>
        <v>0</v>
      </c>
      <c r="X218" s="12">
        <f>IF(C$4=0,0,IF(SUM(X$7:X217)=2,0,IF(AB218=X$6,IF(AB218=AB219,IF((AB217-AB218)&lt;=(AB220-AB219),2,0),IF(AB218=AB217,IF((AB216-AB217)&gt;(AB219-AB218),2,0),2)),0)))</f>
        <v>0</v>
      </c>
      <c r="Y218" s="12">
        <f t="shared" si="73"/>
        <v>1</v>
      </c>
      <c r="Z218" s="12">
        <f t="shared" si="74"/>
        <v>1</v>
      </c>
      <c r="AA218" s="12">
        <f t="shared" si="75"/>
        <v>1</v>
      </c>
      <c r="AB218" s="12">
        <f t="shared" si="76"/>
        <v>1</v>
      </c>
      <c r="AD218" s="12">
        <f t="shared" si="77"/>
        <v>130</v>
      </c>
      <c r="AE218" s="18">
        <f t="shared" si="78"/>
        <v>0</v>
      </c>
      <c r="AF218" s="12">
        <f>IF(S$4=0,0,IF(SUM(AF$7:AF217)=2,0,IF(AJ218=AF$6,IF(AJ218=AJ219,IF((AJ217-AJ218)&lt;=(AJ220-AJ219),2,0),IF(AJ218=AJ217,IF((AJ216-AJ217)&gt;(AJ219-AJ218),2,0),2)),0)))</f>
        <v>0</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9"/>
        <v>1</v>
      </c>
      <c r="AK218" s="12">
        <f t="shared" si="80"/>
        <v>1</v>
      </c>
      <c r="AL218" s="12">
        <f t="shared" si="81"/>
        <v>1</v>
      </c>
      <c r="AM218" s="12">
        <f t="shared" si="82"/>
        <v>1</v>
      </c>
    </row>
    <row r="219" spans="1:39" ht="12" customHeight="1" x14ac:dyDescent="0.15">
      <c r="A219" s="5">
        <f t="shared" si="66"/>
        <v>0</v>
      </c>
      <c r="B219" s="5">
        <f t="shared" si="67"/>
        <v>0</v>
      </c>
      <c r="C219" s="14">
        <f t="shared" si="86"/>
        <v>129</v>
      </c>
      <c r="F219" s="150">
        <f>VLOOKUP(C219,Blad1!$A:$I,9,0)</f>
        <v>134</v>
      </c>
      <c r="G219" s="67" t="str">
        <f t="shared" si="83"/>
        <v/>
      </c>
      <c r="H219" s="4" t="str">
        <f>IF(G219="I",$K219,IF(G219="II",$K219-SUM(H$8:H218),IF(G219="III",$K219-SUM(H$8:H218),IF(G219="IV",$K219-SUM(H$8:H218),IF(G219="V",1-SUM(H$8:H218)," ")))))</f>
        <v xml:space="preserve"> </v>
      </c>
      <c r="I219" s="54"/>
      <c r="K219" s="1">
        <f>IF(C$4=0,0,(SUM(D$8:D219)/C$4))</f>
        <v>0</v>
      </c>
      <c r="L219" s="9" t="str">
        <f t="shared" si="69"/>
        <v xml:space="preserve"> </v>
      </c>
      <c r="N219" s="1" t="str">
        <f t="shared" si="70"/>
        <v xml:space="preserve"> </v>
      </c>
      <c r="P219" s="3" t="str">
        <f>IF(O219="Plus",$K219,IF(O219="Basis",$K219-SUM(P$8:P218),IF(O219="Breedte",$K219-SUM(P$8:P218),IF(O218="Breedte",1-SUM(P$8:P218)," "))))</f>
        <v xml:space="preserve"> </v>
      </c>
      <c r="Q219" s="57" t="str">
        <f t="shared" si="84"/>
        <v/>
      </c>
      <c r="R219" s="57"/>
      <c r="S219" s="12">
        <f t="shared" si="71"/>
        <v>129</v>
      </c>
      <c r="T219" s="18">
        <f t="shared" si="72"/>
        <v>0</v>
      </c>
      <c r="U219" s="12">
        <f>IF(C$4=0,0,IF(SUM(U$7:U218)=2,0,IF(Y219=U$6,IF(Y219=Y220,IF((Y218-Y219)&lt;=(Y221-Y220),2,0),IF(Y219=Y218,IF((Y217-Y218)&gt;(Y220-Y219),2,0),2)),0)))</f>
        <v>0</v>
      </c>
      <c r="V219" s="12">
        <f>IF(C$4=0,0,IF(SUM(V$7:V218)=1,0,IF(Z219=V$6,IF(Z219=Z220,IF((Z218-Z219)&lt;=(Z221-Z220),1,0),IF(Z219=Z218,IF((Z217-Z218)&gt;(Z220-Z219),1,0),1)),0)))</f>
        <v>0</v>
      </c>
      <c r="W219" s="12">
        <f>IF(C$4=0,0,IF(SUM(W$7:W218)=2,0,IF(AA219=W$6,IF(AA219=AA220,IF((AA218-AA219)&lt;=(AA221-AA220),2,0),IF(AA219=AA218,IF((AA217-AA218)&gt;(AA220-AA219),2,0),2)),0)))</f>
        <v>0</v>
      </c>
      <c r="X219" s="12">
        <f>IF(C$4=0,0,IF(SUM(X$7:X218)=2,0,IF(AB219=X$6,IF(AB219=AB220,IF((AB218-AB219)&lt;=(AB221-AB220),2,0),IF(AB219=AB218,IF((AB217-AB218)&gt;(AB220-AB219),2,0),2)),0)))</f>
        <v>0</v>
      </c>
      <c r="Y219" s="12">
        <f t="shared" si="73"/>
        <v>1</v>
      </c>
      <c r="Z219" s="12">
        <f t="shared" si="74"/>
        <v>1</v>
      </c>
      <c r="AA219" s="12">
        <f t="shared" si="75"/>
        <v>1</v>
      </c>
      <c r="AB219" s="12">
        <f t="shared" si="76"/>
        <v>1</v>
      </c>
      <c r="AD219" s="12">
        <f t="shared" si="77"/>
        <v>129</v>
      </c>
      <c r="AE219" s="18">
        <f t="shared" si="78"/>
        <v>0</v>
      </c>
      <c r="AF219" s="12">
        <f>IF(S$4=0,0,IF(SUM(AF$7:AF218)=2,0,IF(AJ219=AF$6,IF(AJ219=AJ220,IF((AJ218-AJ219)&lt;=(AJ221-AJ220),2,0),IF(AJ219=AJ218,IF((AJ217-AJ218)&gt;(AJ220-AJ219),2,0),2)),0)))</f>
        <v>0</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9"/>
        <v>1</v>
      </c>
      <c r="AK219" s="12">
        <f t="shared" si="80"/>
        <v>1</v>
      </c>
      <c r="AL219" s="12">
        <f t="shared" si="81"/>
        <v>1</v>
      </c>
      <c r="AM219" s="12">
        <f t="shared" si="82"/>
        <v>1</v>
      </c>
    </row>
    <row r="220" spans="1:39" ht="12" customHeight="1" x14ac:dyDescent="0.15">
      <c r="A220" s="5">
        <f t="shared" si="66"/>
        <v>0</v>
      </c>
      <c r="B220" s="5">
        <f t="shared" si="67"/>
        <v>0</v>
      </c>
      <c r="C220" s="14">
        <f t="shared" si="86"/>
        <v>128</v>
      </c>
      <c r="F220" s="150">
        <f>VLOOKUP(C220,Blad1!$A:$I,9,0)</f>
        <v>133</v>
      </c>
      <c r="G220" s="67" t="str">
        <f t="shared" si="83"/>
        <v/>
      </c>
      <c r="H220" s="4" t="str">
        <f>IF(G220="I",$K220,IF(G220="II",$K220-SUM(H$8:H219),IF(G220="III",$K220-SUM(H$8:H219),IF(G220="IV",$K220-SUM(H$8:H219),IF(G220="V",1-SUM(H$8:H219)," ")))))</f>
        <v xml:space="preserve"> </v>
      </c>
      <c r="I220" s="54"/>
      <c r="K220" s="1">
        <f>IF(C$4=0,0,(SUM(D$8:D220)/C$4))</f>
        <v>0</v>
      </c>
      <c r="L220" s="9" t="str">
        <f t="shared" si="69"/>
        <v xml:space="preserve"> </v>
      </c>
      <c r="N220" s="1" t="str">
        <f t="shared" si="70"/>
        <v xml:space="preserve"> </v>
      </c>
      <c r="P220" s="3" t="str">
        <f>IF(O220="Plus",$K220,IF(O220="Basis",$K220-SUM(P$8:P219),IF(O220="Breedte",$K220-SUM(P$8:P219),IF(O219="Breedte",1-SUM(P$8:P219)," "))))</f>
        <v xml:space="preserve"> </v>
      </c>
      <c r="Q220" s="57" t="str">
        <f t="shared" si="84"/>
        <v/>
      </c>
      <c r="R220" s="57"/>
      <c r="S220" s="12">
        <f t="shared" si="71"/>
        <v>128</v>
      </c>
      <c r="T220" s="18">
        <f t="shared" si="72"/>
        <v>0</v>
      </c>
      <c r="U220" s="12">
        <f>IF(C$4=0,0,IF(SUM(U$7:U219)=2,0,IF(Y220=U$6,IF(Y220=Y221,IF((Y219-Y220)&lt;=(Y222-Y221),2,0),IF(Y220=Y219,IF((Y218-Y219)&gt;(Y221-Y220),2,0),2)),0)))</f>
        <v>0</v>
      </c>
      <c r="V220" s="12">
        <f>IF(C$4=0,0,IF(SUM(V$7:V219)=1,0,IF(Z220=V$6,IF(Z220=Z221,IF((Z219-Z220)&lt;=(Z222-Z221),1,0),IF(Z220=Z219,IF((Z218-Z219)&gt;(Z221-Z220),1,0),1)),0)))</f>
        <v>0</v>
      </c>
      <c r="W220" s="12">
        <f>IF(C$4=0,0,IF(SUM(W$7:W219)=2,0,IF(AA220=W$6,IF(AA220=AA221,IF((AA219-AA220)&lt;=(AA222-AA221),2,0),IF(AA220=AA219,IF((AA218-AA219)&gt;(AA221-AA220),2,0),2)),0)))</f>
        <v>0</v>
      </c>
      <c r="X220" s="12">
        <f>IF(C$4=0,0,IF(SUM(X$7:X219)=2,0,IF(AB220=X$6,IF(AB220=AB221,IF((AB219-AB220)&lt;=(AB222-AB221),2,0),IF(AB220=AB219,IF((AB218-AB219)&gt;(AB221-AB220),2,0),2)),0)))</f>
        <v>0</v>
      </c>
      <c r="Y220" s="12">
        <f t="shared" si="73"/>
        <v>1</v>
      </c>
      <c r="Z220" s="12">
        <f t="shared" si="74"/>
        <v>1</v>
      </c>
      <c r="AA220" s="12">
        <f t="shared" si="75"/>
        <v>1</v>
      </c>
      <c r="AB220" s="12">
        <f t="shared" si="76"/>
        <v>1</v>
      </c>
      <c r="AD220" s="12">
        <f t="shared" si="77"/>
        <v>128</v>
      </c>
      <c r="AE220" s="18">
        <f t="shared" si="78"/>
        <v>0</v>
      </c>
      <c r="AF220" s="12">
        <f>IF(S$4=0,0,IF(SUM(AF$7:AF219)=2,0,IF(AJ220=AF$6,IF(AJ220=AJ221,IF((AJ219-AJ220)&lt;=(AJ222-AJ221),2,0),IF(AJ220=AJ219,IF((AJ218-AJ219)&gt;(AJ221-AJ220),2,0),2)),0)))</f>
        <v>0</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9"/>
        <v>1</v>
      </c>
      <c r="AK220" s="12">
        <f t="shared" si="80"/>
        <v>1</v>
      </c>
      <c r="AL220" s="12">
        <f t="shared" si="81"/>
        <v>1</v>
      </c>
      <c r="AM220" s="12">
        <f t="shared" si="82"/>
        <v>1</v>
      </c>
    </row>
    <row r="221" spans="1:39" ht="12" customHeight="1" x14ac:dyDescent="0.15">
      <c r="A221" s="5">
        <f t="shared" si="66"/>
        <v>0</v>
      </c>
      <c r="B221" s="5">
        <f t="shared" si="67"/>
        <v>0</v>
      </c>
      <c r="C221" s="14">
        <f t="shared" si="86"/>
        <v>127</v>
      </c>
      <c r="F221" s="150">
        <f>VLOOKUP(C221,Blad1!$A:$I,9,0)</f>
        <v>133</v>
      </c>
      <c r="G221" s="67" t="str">
        <f t="shared" si="83"/>
        <v/>
      </c>
      <c r="H221" s="4" t="str">
        <f>IF(G221="I",$K221,IF(G221="II",$K221-SUM(H$8:H220),IF(G221="III",$K221-SUM(H$8:H220),IF(G221="IV",$K221-SUM(H$8:H220),IF(G221="V",1-SUM(H$8:H220)," ")))))</f>
        <v xml:space="preserve"> </v>
      </c>
      <c r="I221" s="54"/>
      <c r="K221" s="1">
        <f>IF(C$4=0,0,(SUM(D$8:D221)/C$4))</f>
        <v>0</v>
      </c>
      <c r="L221" s="9" t="str">
        <f t="shared" si="69"/>
        <v xml:space="preserve"> </v>
      </c>
      <c r="N221" s="1" t="str">
        <f t="shared" si="70"/>
        <v xml:space="preserve"> </v>
      </c>
      <c r="P221" s="3" t="str">
        <f>IF(O221="Plus",$K221,IF(O221="Basis",$K221-SUM(P$8:P220),IF(O221="Breedte",$K221-SUM(P$8:P220),IF(O220="Breedte",1-SUM(P$8:P220)," "))))</f>
        <v xml:space="preserve"> </v>
      </c>
      <c r="Q221" s="57" t="str">
        <f t="shared" si="84"/>
        <v/>
      </c>
      <c r="R221" s="57"/>
      <c r="S221" s="12">
        <f t="shared" si="71"/>
        <v>127</v>
      </c>
      <c r="T221" s="18">
        <f t="shared" si="72"/>
        <v>0</v>
      </c>
      <c r="U221" s="12">
        <f>IF(C$4=0,0,IF(SUM(U$7:U220)=2,0,IF(Y221=U$6,IF(Y221=Y222,IF((Y220-Y221)&lt;=(Y223-Y222),2,0),IF(Y221=Y220,IF((Y219-Y220)&gt;(Y222-Y221),2,0),2)),0)))</f>
        <v>0</v>
      </c>
      <c r="V221" s="12">
        <f>IF(C$4=0,0,IF(SUM(V$7:V220)=1,0,IF(Z221=V$6,IF(Z221=Z222,IF((Z220-Z221)&lt;=(Z223-Z222),1,0),IF(Z221=Z220,IF((Z219-Z220)&gt;(Z222-Z221),1,0),1)),0)))</f>
        <v>0</v>
      </c>
      <c r="W221" s="12">
        <f>IF(C$4=0,0,IF(SUM(W$7:W220)=2,0,IF(AA221=W$6,IF(AA221=AA222,IF((AA220-AA221)&lt;=(AA223-AA222),2,0),IF(AA221=AA220,IF((AA219-AA220)&gt;(AA222-AA221),2,0),2)),0)))</f>
        <v>0</v>
      </c>
      <c r="X221" s="12">
        <f>IF(C$4=0,0,IF(SUM(X$7:X220)=2,0,IF(AB221=X$6,IF(AB221=AB222,IF((AB220-AB221)&lt;=(AB223-AB222),2,0),IF(AB221=AB220,IF((AB219-AB220)&gt;(AB222-AB221),2,0),2)),0)))</f>
        <v>0</v>
      </c>
      <c r="Y221" s="12">
        <f t="shared" si="73"/>
        <v>1</v>
      </c>
      <c r="Z221" s="12">
        <f t="shared" si="74"/>
        <v>1</v>
      </c>
      <c r="AA221" s="12">
        <f t="shared" si="75"/>
        <v>1</v>
      </c>
      <c r="AB221" s="12">
        <f t="shared" si="76"/>
        <v>1</v>
      </c>
      <c r="AD221" s="12">
        <f t="shared" si="77"/>
        <v>127</v>
      </c>
      <c r="AE221" s="18">
        <f t="shared" si="78"/>
        <v>0</v>
      </c>
      <c r="AF221" s="12">
        <f>IF(S$4=0,0,IF(SUM(AF$7:AF220)=2,0,IF(AJ221=AF$6,IF(AJ221=AJ222,IF((AJ220-AJ221)&lt;=(AJ223-AJ222),2,0),IF(AJ221=AJ220,IF((AJ219-AJ220)&gt;(AJ222-AJ221),2,0),2)),0)))</f>
        <v>0</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9"/>
        <v>1</v>
      </c>
      <c r="AK221" s="12">
        <f t="shared" si="80"/>
        <v>1</v>
      </c>
      <c r="AL221" s="12">
        <f t="shared" si="81"/>
        <v>1</v>
      </c>
      <c r="AM221" s="12">
        <f t="shared" si="82"/>
        <v>1</v>
      </c>
    </row>
    <row r="222" spans="1:39" ht="12" customHeight="1" x14ac:dyDescent="0.15">
      <c r="A222" s="5">
        <f t="shared" si="66"/>
        <v>0</v>
      </c>
      <c r="B222" s="5">
        <f t="shared" si="67"/>
        <v>0</v>
      </c>
      <c r="C222" s="14">
        <f t="shared" si="86"/>
        <v>126</v>
      </c>
      <c r="F222" s="150">
        <f>VLOOKUP(C222,Blad1!$A:$I,9,0)</f>
        <v>132</v>
      </c>
      <c r="G222" s="67" t="str">
        <f t="shared" si="83"/>
        <v/>
      </c>
      <c r="H222" s="4" t="str">
        <f>IF(G222="I",$K222,IF(G222="II",$K222-SUM(H$8:H221),IF(G222="III",$K222-SUM(H$8:H221),IF(G222="IV",$K222-SUM(H$8:H221),IF(G222="V",1-SUM(H$8:H221)," ")))))</f>
        <v xml:space="preserve"> </v>
      </c>
      <c r="I222" s="54"/>
      <c r="K222" s="1">
        <f>IF(C$4=0,0,(SUM(D$8:D222)/C$4))</f>
        <v>0</v>
      </c>
      <c r="L222" s="9" t="str">
        <f t="shared" si="69"/>
        <v xml:space="preserve"> </v>
      </c>
      <c r="N222" s="1" t="str">
        <f t="shared" si="70"/>
        <v xml:space="preserve"> </v>
      </c>
      <c r="P222" s="3" t="str">
        <f>IF(O222="Plus",$K222,IF(O222="Basis",$K222-SUM(P$8:P221),IF(O222="Breedte",$K222-SUM(P$8:P221),IF(O221="Breedte",1-SUM(P$8:P221)," "))))</f>
        <v xml:space="preserve"> </v>
      </c>
      <c r="Q222" s="57" t="str">
        <f t="shared" si="84"/>
        <v/>
      </c>
      <c r="R222" s="57"/>
      <c r="S222" s="12">
        <f t="shared" si="71"/>
        <v>126</v>
      </c>
      <c r="T222" s="18">
        <f t="shared" si="72"/>
        <v>0</v>
      </c>
      <c r="U222" s="12">
        <f>IF(C$4=0,0,IF(SUM(U$7:U221)=2,0,IF(Y222=U$6,IF(Y222=Y223,IF((Y221-Y222)&lt;=(Y224-Y223),2,0),IF(Y222=Y221,IF((Y220-Y221)&gt;(Y223-Y222),2,0),2)),0)))</f>
        <v>0</v>
      </c>
      <c r="V222" s="12">
        <f>IF(C$4=0,0,IF(SUM(V$7:V221)=1,0,IF(Z222=V$6,IF(Z222=Z223,IF((Z221-Z222)&lt;=(Z224-Z223),1,0),IF(Z222=Z221,IF((Z220-Z221)&gt;(Z223-Z222),1,0),1)),0)))</f>
        <v>0</v>
      </c>
      <c r="W222" s="12">
        <f>IF(C$4=0,0,IF(SUM(W$7:W221)=2,0,IF(AA222=W$6,IF(AA222=AA223,IF((AA221-AA222)&lt;=(AA224-AA223),2,0),IF(AA222=AA221,IF((AA220-AA221)&gt;(AA223-AA222),2,0),2)),0)))</f>
        <v>0</v>
      </c>
      <c r="X222" s="12">
        <f>IF(C$4=0,0,IF(SUM(X$7:X221)=2,0,IF(AB222=X$6,IF(AB222=AB223,IF((AB221-AB222)&lt;=(AB224-AB223),2,0),IF(AB222=AB221,IF((AB220-AB221)&gt;(AB223-AB222),2,0),2)),0)))</f>
        <v>0</v>
      </c>
      <c r="Y222" s="12">
        <f t="shared" si="73"/>
        <v>1</v>
      </c>
      <c r="Z222" s="12">
        <f t="shared" si="74"/>
        <v>1</v>
      </c>
      <c r="AA222" s="12">
        <f t="shared" si="75"/>
        <v>1</v>
      </c>
      <c r="AB222" s="12">
        <f t="shared" si="76"/>
        <v>1</v>
      </c>
      <c r="AD222" s="12">
        <f t="shared" si="77"/>
        <v>126</v>
      </c>
      <c r="AE222" s="18">
        <f t="shared" si="78"/>
        <v>0</v>
      </c>
      <c r="AF222" s="12">
        <f>IF(S$4=0,0,IF(SUM(AF$7:AF221)=2,0,IF(AJ222=AF$6,IF(AJ222=AJ223,IF((AJ221-AJ222)&lt;=(AJ224-AJ223),2,0),IF(AJ222=AJ221,IF((AJ220-AJ221)&gt;(AJ223-AJ222),2,0),2)),0)))</f>
        <v>0</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9"/>
        <v>1</v>
      </c>
      <c r="AK222" s="12">
        <f t="shared" si="80"/>
        <v>1</v>
      </c>
      <c r="AL222" s="12">
        <f t="shared" si="81"/>
        <v>1</v>
      </c>
      <c r="AM222" s="12">
        <f t="shared" si="82"/>
        <v>1</v>
      </c>
    </row>
    <row r="223" spans="1:39" ht="12" customHeight="1" x14ac:dyDescent="0.15">
      <c r="A223" s="5">
        <f t="shared" si="66"/>
        <v>0</v>
      </c>
      <c r="B223" s="5">
        <f t="shared" si="67"/>
        <v>0</v>
      </c>
      <c r="C223" s="14">
        <f t="shared" si="86"/>
        <v>125</v>
      </c>
      <c r="F223" s="150">
        <f>VLOOKUP(C223,Blad1!$A:$I,9,0)</f>
        <v>132</v>
      </c>
      <c r="G223" s="67" t="str">
        <f t="shared" si="83"/>
        <v/>
      </c>
      <c r="H223" s="4" t="str">
        <f>IF(G223="I",$K223,IF(G223="II",$K223-SUM(H$8:H222),IF(G223="III",$K223-SUM(H$8:H222),IF(G223="IV",$K223-SUM(H$8:H222),IF(G223="V",1-SUM(H$8:H222)," ")))))</f>
        <v xml:space="preserve"> </v>
      </c>
      <c r="I223" s="54"/>
      <c r="K223" s="1">
        <f>IF(C$4=0,0,(SUM(D$8:D223)/C$4))</f>
        <v>0</v>
      </c>
      <c r="L223" s="9" t="str">
        <f t="shared" si="69"/>
        <v xml:space="preserve"> </v>
      </c>
      <c r="N223" s="1" t="str">
        <f t="shared" si="70"/>
        <v xml:space="preserve"> </v>
      </c>
      <c r="P223" s="3" t="str">
        <f>IF(O223="Plus",$K223,IF(O223="Basis",$K223-SUM(P$8:P222),IF(O223="Breedte",$K223-SUM(P$8:P222),IF(O222="Breedte",1-SUM(P$8:P222)," "))))</f>
        <v xml:space="preserve"> </v>
      </c>
      <c r="Q223" s="57" t="str">
        <f t="shared" si="84"/>
        <v/>
      </c>
      <c r="R223" s="57"/>
      <c r="S223" s="12">
        <f t="shared" si="71"/>
        <v>125</v>
      </c>
      <c r="T223" s="18">
        <f t="shared" si="72"/>
        <v>0</v>
      </c>
      <c r="U223" s="12">
        <f>IF(C$4=0,0,IF(SUM(U$7:U222)=2,0,IF(Y223=U$6,IF(Y223=Y224,IF((Y222-Y223)&lt;=(Y225-Y224),2,0),IF(Y223=Y222,IF((Y221-Y222)&gt;(Y224-Y223),2,0),2)),0)))</f>
        <v>0</v>
      </c>
      <c r="V223" s="12">
        <f>IF(C$4=0,0,IF(SUM(V$7:V222)=1,0,IF(Z223=V$6,IF(Z223=Z224,IF((Z222-Z223)&lt;=(Z225-Z224),1,0),IF(Z223=Z222,IF((Z221-Z222)&gt;(Z224-Z223),1,0),1)),0)))</f>
        <v>0</v>
      </c>
      <c r="W223" s="12">
        <f>IF(C$4=0,0,IF(SUM(W$7:W222)=2,0,IF(AA223=W$6,IF(AA223=AA224,IF((AA222-AA223)&lt;=(AA225-AA224),2,0),IF(AA223=AA222,IF((AA221-AA222)&gt;(AA224-AA223),2,0),2)),0)))</f>
        <v>0</v>
      </c>
      <c r="X223" s="12">
        <f>IF(C$4=0,0,IF(SUM(X$7:X222)=2,0,IF(AB223=X$6,IF(AB223=AB224,IF((AB222-AB223)&lt;=(AB225-AB224),2,0),IF(AB223=AB222,IF((AB221-AB222)&gt;(AB224-AB223),2,0),2)),0)))</f>
        <v>0</v>
      </c>
      <c r="Y223" s="12">
        <f t="shared" si="73"/>
        <v>1</v>
      </c>
      <c r="Z223" s="12">
        <f t="shared" si="74"/>
        <v>1</v>
      </c>
      <c r="AA223" s="12">
        <f t="shared" si="75"/>
        <v>1</v>
      </c>
      <c r="AB223" s="12">
        <f t="shared" si="76"/>
        <v>1</v>
      </c>
      <c r="AD223" s="12">
        <f t="shared" si="77"/>
        <v>125</v>
      </c>
      <c r="AE223" s="18">
        <f t="shared" si="78"/>
        <v>0</v>
      </c>
      <c r="AF223" s="12">
        <f>IF(S$4=0,0,IF(SUM(AF$7:AF222)=2,0,IF(AJ223=AF$6,IF(AJ223=AJ224,IF((AJ222-AJ223)&lt;=(AJ225-AJ224),2,0),IF(AJ223=AJ222,IF((AJ221-AJ222)&gt;(AJ224-AJ223),2,0),2)),0)))</f>
        <v>0</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9"/>
        <v>1</v>
      </c>
      <c r="AK223" s="12">
        <f t="shared" si="80"/>
        <v>1</v>
      </c>
      <c r="AL223" s="12">
        <f t="shared" si="81"/>
        <v>1</v>
      </c>
      <c r="AM223" s="12">
        <f t="shared" si="82"/>
        <v>1</v>
      </c>
    </row>
    <row r="224" spans="1:39" ht="12" customHeight="1" x14ac:dyDescent="0.15">
      <c r="A224" s="5">
        <f t="shared" si="66"/>
        <v>0</v>
      </c>
      <c r="B224" s="5">
        <f t="shared" si="67"/>
        <v>0</v>
      </c>
      <c r="C224" s="14">
        <f t="shared" si="86"/>
        <v>124</v>
      </c>
      <c r="F224" s="150">
        <f>VLOOKUP(C224,Blad1!$A:$I,9,0)</f>
        <v>131</v>
      </c>
      <c r="G224" s="67" t="str">
        <f t="shared" si="83"/>
        <v/>
      </c>
      <c r="H224" s="4" t="str">
        <f>IF(G224="I",$K224,IF(G224="II",$K224-SUM(H$8:H223),IF(G224="III",$K224-SUM(H$8:H223),IF(G224="IV",$K224-SUM(H$8:H223),IF(G224="V",1-SUM(H$8:H223)," ")))))</f>
        <v xml:space="preserve"> </v>
      </c>
      <c r="I224" s="54"/>
      <c r="K224" s="1">
        <f>IF(C$4=0,0,(SUM(D$8:D224)/C$4))</f>
        <v>0</v>
      </c>
      <c r="L224" s="9" t="str">
        <f t="shared" si="69"/>
        <v xml:space="preserve"> </v>
      </c>
      <c r="N224" s="1" t="str">
        <f t="shared" si="70"/>
        <v xml:space="preserve"> </v>
      </c>
      <c r="P224" s="3" t="str">
        <f>IF(O224="Plus",$K224,IF(O224="Basis",$K224-SUM(P$8:P223),IF(O224="Breedte",$K224-SUM(P$8:P223),IF(O223="Breedte",1-SUM(P$8:P223)," "))))</f>
        <v xml:space="preserve"> </v>
      </c>
      <c r="Q224" s="57" t="str">
        <f t="shared" si="84"/>
        <v/>
      </c>
      <c r="R224" s="57"/>
      <c r="S224" s="12">
        <f t="shared" si="71"/>
        <v>124</v>
      </c>
      <c r="T224" s="18">
        <f t="shared" si="72"/>
        <v>0</v>
      </c>
      <c r="U224" s="12">
        <f>IF(C$4=0,0,IF(SUM(U$7:U223)=2,0,IF(Y224=U$6,IF(Y224=Y225,IF((Y223-Y224)&lt;=(Y226-Y225),2,0),IF(Y224=Y223,IF((Y222-Y223)&gt;(Y225-Y224),2,0),2)),0)))</f>
        <v>0</v>
      </c>
      <c r="V224" s="12">
        <f>IF(C$4=0,0,IF(SUM(V$7:V223)=1,0,IF(Z224=V$6,IF(Z224=Z225,IF((Z223-Z224)&lt;=(Z226-Z225),1,0),IF(Z224=Z223,IF((Z222-Z223)&gt;(Z225-Z224),1,0),1)),0)))</f>
        <v>0</v>
      </c>
      <c r="W224" s="12">
        <f>IF(C$4=0,0,IF(SUM(W$7:W223)=2,0,IF(AA224=W$6,IF(AA224=AA225,IF((AA223-AA224)&lt;=(AA226-AA225),2,0),IF(AA224=AA223,IF((AA222-AA223)&gt;(AA225-AA224),2,0),2)),0)))</f>
        <v>0</v>
      </c>
      <c r="X224" s="12">
        <f>IF(C$4=0,0,IF(SUM(X$7:X223)=2,0,IF(AB224=X$6,IF(AB224=AB225,IF((AB223-AB224)&lt;=(AB226-AB225),2,0),IF(AB224=AB223,IF((AB222-AB223)&gt;(AB225-AB224),2,0),2)),0)))</f>
        <v>0</v>
      </c>
      <c r="Y224" s="12">
        <f t="shared" si="73"/>
        <v>1</v>
      </c>
      <c r="Z224" s="12">
        <f t="shared" si="74"/>
        <v>1</v>
      </c>
      <c r="AA224" s="12">
        <f t="shared" si="75"/>
        <v>1</v>
      </c>
      <c r="AB224" s="12">
        <f t="shared" si="76"/>
        <v>1</v>
      </c>
      <c r="AD224" s="12">
        <f t="shared" si="77"/>
        <v>124</v>
      </c>
      <c r="AE224" s="18">
        <f t="shared" si="78"/>
        <v>0</v>
      </c>
      <c r="AF224" s="12">
        <f>IF(S$4=0,0,IF(SUM(AF$7:AF223)=2,0,IF(AJ224=AF$6,IF(AJ224=AJ225,IF((AJ223-AJ224)&lt;=(AJ226-AJ225),2,0),IF(AJ224=AJ223,IF((AJ222-AJ223)&gt;(AJ225-AJ224),2,0),2)),0)))</f>
        <v>0</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9"/>
        <v>1</v>
      </c>
      <c r="AK224" s="12">
        <f t="shared" si="80"/>
        <v>1</v>
      </c>
      <c r="AL224" s="12">
        <f t="shared" si="81"/>
        <v>1</v>
      </c>
      <c r="AM224" s="12">
        <f t="shared" si="82"/>
        <v>1</v>
      </c>
    </row>
    <row r="225" spans="1:39" ht="12" customHeight="1" x14ac:dyDescent="0.15">
      <c r="A225" s="5">
        <f t="shared" si="66"/>
        <v>0</v>
      </c>
      <c r="B225" s="5">
        <f t="shared" si="67"/>
        <v>0</v>
      </c>
      <c r="C225" s="14">
        <f t="shared" si="86"/>
        <v>123</v>
      </c>
      <c r="F225" s="150">
        <f>VLOOKUP(C225,Blad1!$A:$I,9,0)</f>
        <v>131</v>
      </c>
      <c r="G225" s="67" t="str">
        <f t="shared" si="83"/>
        <v/>
      </c>
      <c r="H225" s="4" t="str">
        <f>IF(G225="I",$K225,IF(G225="II",$K225-SUM(H$8:H224),IF(G225="III",$K225-SUM(H$8:H224),IF(G225="IV",$K225-SUM(H$8:H224),IF(G225="V",1-SUM(H$8:H224)," ")))))</f>
        <v xml:space="preserve"> </v>
      </c>
      <c r="I225" s="54"/>
      <c r="K225" s="1">
        <f>IF(C$4=0,0,(SUM(D$8:D225)/C$4))</f>
        <v>0</v>
      </c>
      <c r="L225" s="9" t="str">
        <f t="shared" si="69"/>
        <v xml:space="preserve"> </v>
      </c>
      <c r="N225" s="1" t="str">
        <f t="shared" si="70"/>
        <v xml:space="preserve"> </v>
      </c>
      <c r="P225" s="3" t="str">
        <f>IF(O225="Plus",$K225,IF(O225="Basis",$K225-SUM(P$8:P224),IF(O225="Breedte",$K225-SUM(P$8:P224),IF(O224="Breedte",1-SUM(P$8:P224)," "))))</f>
        <v xml:space="preserve"> </v>
      </c>
      <c r="Q225" s="57" t="str">
        <f t="shared" si="84"/>
        <v/>
      </c>
      <c r="R225" s="57"/>
      <c r="S225" s="12">
        <f t="shared" si="71"/>
        <v>123</v>
      </c>
      <c r="T225" s="18">
        <f t="shared" si="72"/>
        <v>0</v>
      </c>
      <c r="U225" s="12">
        <f>IF(C$4=0,0,IF(SUM(U$7:U224)=2,0,IF(Y225=U$6,IF(Y225=Y226,IF((Y224-Y225)&lt;=(Y227-Y226),2,0),IF(Y225=Y224,IF((Y223-Y224)&gt;(Y226-Y225),2,0),2)),0)))</f>
        <v>0</v>
      </c>
      <c r="V225" s="12">
        <f>IF(C$4=0,0,IF(SUM(V$7:V224)=1,0,IF(Z225=V$6,IF(Z225=Z226,IF((Z224-Z225)&lt;=(Z227-Z226),1,0),IF(Z225=Z224,IF((Z223-Z224)&gt;(Z226-Z225),1,0),1)),0)))</f>
        <v>0</v>
      </c>
      <c r="W225" s="12">
        <f>IF(C$4=0,0,IF(SUM(W$7:W224)=2,0,IF(AA225=W$6,IF(AA225=AA226,IF((AA224-AA225)&lt;=(AA227-AA226),2,0),IF(AA225=AA224,IF((AA223-AA224)&gt;(AA226-AA225),2,0),2)),0)))</f>
        <v>0</v>
      </c>
      <c r="X225" s="12">
        <f>IF(C$4=0,0,IF(SUM(X$7:X224)=2,0,IF(AB225=X$6,IF(AB225=AB226,IF((AB224-AB225)&lt;=(AB227-AB226),2,0),IF(AB225=AB224,IF((AB223-AB224)&gt;(AB226-AB225),2,0),2)),0)))</f>
        <v>0</v>
      </c>
      <c r="Y225" s="12">
        <f t="shared" si="73"/>
        <v>1</v>
      </c>
      <c r="Z225" s="12">
        <f t="shared" si="74"/>
        <v>1</v>
      </c>
      <c r="AA225" s="12">
        <f t="shared" si="75"/>
        <v>1</v>
      </c>
      <c r="AB225" s="12">
        <f t="shared" si="76"/>
        <v>1</v>
      </c>
      <c r="AD225" s="12">
        <f t="shared" si="77"/>
        <v>123</v>
      </c>
      <c r="AE225" s="18">
        <f t="shared" si="78"/>
        <v>0</v>
      </c>
      <c r="AF225" s="12">
        <f>IF(S$4=0,0,IF(SUM(AF$7:AF224)=2,0,IF(AJ225=AF$6,IF(AJ225=AJ226,IF((AJ224-AJ225)&lt;=(AJ227-AJ226),2,0),IF(AJ225=AJ224,IF((AJ223-AJ224)&gt;(AJ226-AJ225),2,0),2)),0)))</f>
        <v>0</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9"/>
        <v>1</v>
      </c>
      <c r="AK225" s="12">
        <f t="shared" si="80"/>
        <v>1</v>
      </c>
      <c r="AL225" s="12">
        <f t="shared" si="81"/>
        <v>1</v>
      </c>
      <c r="AM225" s="12">
        <f t="shared" si="82"/>
        <v>1</v>
      </c>
    </row>
    <row r="226" spans="1:39" ht="12" customHeight="1" x14ac:dyDescent="0.15">
      <c r="A226" s="5">
        <f t="shared" si="66"/>
        <v>0</v>
      </c>
      <c r="B226" s="5">
        <f t="shared" si="67"/>
        <v>0</v>
      </c>
      <c r="C226" s="14">
        <f t="shared" si="86"/>
        <v>122</v>
      </c>
      <c r="F226" s="150">
        <f>VLOOKUP(C226,Blad1!$A:$I,9,0)</f>
        <v>130</v>
      </c>
      <c r="G226" s="67" t="str">
        <f t="shared" si="83"/>
        <v/>
      </c>
      <c r="H226" s="4" t="str">
        <f>IF(G226="I",$K226,IF(G226="II",$K226-SUM(H$8:H225),IF(G226="III",$K226-SUM(H$8:H225),IF(G226="IV",$K226-SUM(H$8:H225),IF(G226="V",1-SUM(H$8:H225)," ")))))</f>
        <v xml:space="preserve"> </v>
      </c>
      <c r="I226" s="54"/>
      <c r="K226" s="1">
        <f>IF(C$4=0,0,(SUM(D$8:D226)/C$4))</f>
        <v>0</v>
      </c>
      <c r="L226" s="9" t="str">
        <f t="shared" si="69"/>
        <v xml:space="preserve"> </v>
      </c>
      <c r="N226" s="1" t="str">
        <f t="shared" si="70"/>
        <v xml:space="preserve"> </v>
      </c>
      <c r="P226" s="3" t="str">
        <f>IF(O226="Plus",$K226,IF(O226="Basis",$K226-SUM(P$8:P225),IF(O226="Breedte",$K226-SUM(P$8:P225),IF(O225="Breedte",1-SUM(P$8:P225)," "))))</f>
        <v xml:space="preserve"> </v>
      </c>
      <c r="Q226" s="57" t="str">
        <f t="shared" si="84"/>
        <v/>
      </c>
      <c r="R226" s="57"/>
      <c r="S226" s="12">
        <f t="shared" si="71"/>
        <v>122</v>
      </c>
      <c r="T226" s="18">
        <f t="shared" si="72"/>
        <v>0</v>
      </c>
      <c r="U226" s="12">
        <f>IF(C$4=0,0,IF(SUM(U$7:U225)=2,0,IF(Y226=U$6,IF(Y226=Y227,IF((Y225-Y226)&lt;=(Y228-Y227),2,0),IF(Y226=Y225,IF((Y224-Y225)&gt;(Y227-Y226),2,0),2)),0)))</f>
        <v>0</v>
      </c>
      <c r="V226" s="12">
        <f>IF(C$4=0,0,IF(SUM(V$7:V225)=1,0,IF(Z226=V$6,IF(Z226=Z227,IF((Z225-Z226)&lt;=(Z228-Z227),1,0),IF(Z226=Z225,IF((Z224-Z225)&gt;(Z227-Z226),1,0),1)),0)))</f>
        <v>0</v>
      </c>
      <c r="W226" s="12">
        <f>IF(C$4=0,0,IF(SUM(W$7:W225)=2,0,IF(AA226=W$6,IF(AA226=AA227,IF((AA225-AA226)&lt;=(AA228-AA227),2,0),IF(AA226=AA225,IF((AA224-AA225)&gt;(AA227-AA226),2,0),2)),0)))</f>
        <v>0</v>
      </c>
      <c r="X226" s="12">
        <f>IF(C$4=0,0,IF(SUM(X$7:X225)=2,0,IF(AB226=X$6,IF(AB226=AB227,IF((AB225-AB226)&lt;=(AB228-AB227),2,0),IF(AB226=AB225,IF((AB224-AB225)&gt;(AB227-AB226),2,0),2)),0)))</f>
        <v>0</v>
      </c>
      <c r="Y226" s="12">
        <f t="shared" si="73"/>
        <v>1</v>
      </c>
      <c r="Z226" s="12">
        <f t="shared" si="74"/>
        <v>1</v>
      </c>
      <c r="AA226" s="12">
        <f t="shared" si="75"/>
        <v>1</v>
      </c>
      <c r="AB226" s="12">
        <f t="shared" si="76"/>
        <v>1</v>
      </c>
      <c r="AD226" s="12">
        <f t="shared" si="77"/>
        <v>122</v>
      </c>
      <c r="AE226" s="18">
        <f t="shared" si="78"/>
        <v>0</v>
      </c>
      <c r="AF226" s="12">
        <f>IF(S$4=0,0,IF(SUM(AF$7:AF225)=2,0,IF(AJ226=AF$6,IF(AJ226=AJ227,IF((AJ225-AJ226)&lt;=(AJ228-AJ227),2,0),IF(AJ226=AJ225,IF((AJ224-AJ225)&gt;(AJ227-AJ226),2,0),2)),0)))</f>
        <v>0</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9"/>
        <v>1</v>
      </c>
      <c r="AK226" s="12">
        <f t="shared" si="80"/>
        <v>1</v>
      </c>
      <c r="AL226" s="12">
        <f t="shared" si="81"/>
        <v>1</v>
      </c>
      <c r="AM226" s="12">
        <f t="shared" si="82"/>
        <v>1</v>
      </c>
    </row>
    <row r="227" spans="1:39" ht="12" customHeight="1" x14ac:dyDescent="0.15">
      <c r="A227" s="5">
        <f t="shared" si="66"/>
        <v>0</v>
      </c>
      <c r="B227" s="5">
        <f t="shared" si="67"/>
        <v>0</v>
      </c>
      <c r="C227" s="14">
        <f t="shared" si="86"/>
        <v>121</v>
      </c>
      <c r="F227" s="150">
        <f>VLOOKUP(C227,Blad1!$A:$I,9,0)</f>
        <v>129</v>
      </c>
      <c r="G227" s="67" t="str">
        <f t="shared" si="83"/>
        <v/>
      </c>
      <c r="H227" s="4" t="str">
        <f>IF(G227="I",$K227,IF(G227="II",$K227-SUM(H$8:H226),IF(G227="III",$K227-SUM(H$8:H226),IF(G227="IV",$K227-SUM(H$8:H226),IF(G227="V",1-SUM(H$8:H226)," ")))))</f>
        <v xml:space="preserve"> </v>
      </c>
      <c r="I227" s="54"/>
      <c r="K227" s="1">
        <f>IF(C$4=0,0,(SUM(D$8:D227)/C$4))</f>
        <v>0</v>
      </c>
      <c r="L227" s="9" t="str">
        <f t="shared" si="69"/>
        <v xml:space="preserve"> </v>
      </c>
      <c r="N227" s="1" t="str">
        <f t="shared" si="70"/>
        <v xml:space="preserve"> </v>
      </c>
      <c r="P227" s="3" t="str">
        <f>IF(O227="Plus",$K227,IF(O227="Basis",$K227-SUM(P$8:P226),IF(O227="Breedte",$K227-SUM(P$8:P226),IF(O226="Breedte",1-SUM(P$8:P226)," "))))</f>
        <v xml:space="preserve"> </v>
      </c>
      <c r="Q227" s="57" t="str">
        <f t="shared" si="84"/>
        <v/>
      </c>
      <c r="R227" s="57"/>
      <c r="S227" s="12">
        <f t="shared" si="71"/>
        <v>121</v>
      </c>
      <c r="T227" s="18">
        <f t="shared" si="72"/>
        <v>0</v>
      </c>
      <c r="U227" s="12">
        <f>IF(C$4=0,0,IF(SUM(U$7:U226)=2,0,IF(Y227=U$6,IF(Y227=Y228,IF((Y226-Y227)&lt;=(Y229-Y228),2,0),IF(Y227=Y226,IF((Y225-Y226)&gt;(Y228-Y227),2,0),2)),0)))</f>
        <v>0</v>
      </c>
      <c r="V227" s="12">
        <f>IF(C$4=0,0,IF(SUM(V$7:V226)=1,0,IF(Z227=V$6,IF(Z227=Z228,IF((Z226-Z227)&lt;=(Z229-Z228),1,0),IF(Z227=Z226,IF((Z225-Z226)&gt;(Z228-Z227),1,0),1)),0)))</f>
        <v>0</v>
      </c>
      <c r="W227" s="12">
        <f>IF(C$4=0,0,IF(SUM(W$7:W226)=2,0,IF(AA227=W$6,IF(AA227=AA228,IF((AA226-AA227)&lt;=(AA229-AA228),2,0),IF(AA227=AA226,IF((AA225-AA226)&gt;(AA228-AA227),2,0),2)),0)))</f>
        <v>0</v>
      </c>
      <c r="X227" s="12">
        <f>IF(C$4=0,0,IF(SUM(X$7:X226)=2,0,IF(AB227=X$6,IF(AB227=AB228,IF((AB226-AB227)&lt;=(AB229-AB228),2,0),IF(AB227=AB226,IF((AB225-AB226)&gt;(AB228-AB227),2,0),2)),0)))</f>
        <v>0</v>
      </c>
      <c r="Y227" s="12">
        <f t="shared" si="73"/>
        <v>1</v>
      </c>
      <c r="Z227" s="12">
        <f t="shared" si="74"/>
        <v>1</v>
      </c>
      <c r="AA227" s="12">
        <f t="shared" si="75"/>
        <v>1</v>
      </c>
      <c r="AB227" s="12">
        <f t="shared" si="76"/>
        <v>1</v>
      </c>
      <c r="AD227" s="12">
        <f t="shared" si="77"/>
        <v>121</v>
      </c>
      <c r="AE227" s="18">
        <f t="shared" si="78"/>
        <v>0</v>
      </c>
      <c r="AF227" s="12">
        <f>IF(S$4=0,0,IF(SUM(AF$7:AF226)=2,0,IF(AJ227=AF$6,IF(AJ227=AJ228,IF((AJ226-AJ227)&lt;=(AJ229-AJ228),2,0),IF(AJ227=AJ226,IF((AJ225-AJ226)&gt;(AJ228-AJ227),2,0),2)),0)))</f>
        <v>0</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9"/>
        <v>1</v>
      </c>
      <c r="AK227" s="12">
        <f t="shared" si="80"/>
        <v>1</v>
      </c>
      <c r="AL227" s="12">
        <f t="shared" si="81"/>
        <v>1</v>
      </c>
      <c r="AM227" s="12">
        <f t="shared" si="82"/>
        <v>1</v>
      </c>
    </row>
    <row r="228" spans="1:39" ht="12" customHeight="1" x14ac:dyDescent="0.15">
      <c r="A228" s="5">
        <f t="shared" si="66"/>
        <v>0</v>
      </c>
      <c r="B228" s="5">
        <f t="shared" si="67"/>
        <v>0</v>
      </c>
      <c r="C228" s="14">
        <f t="shared" si="86"/>
        <v>120</v>
      </c>
      <c r="F228" s="150">
        <f>VLOOKUP(C228,Blad1!$A:$I,9,0)</f>
        <v>129</v>
      </c>
      <c r="G228" s="67" t="str">
        <f t="shared" si="83"/>
        <v/>
      </c>
      <c r="H228" s="4" t="str">
        <f>IF(G228="I",$K228,IF(G228="II",$K228-SUM(H$8:H227),IF(G228="III",$K228-SUM(H$8:H227),IF(G228="IV",$K228-SUM(H$8:H227),IF(G228="V",1-SUM(H$8:H227)," ")))))</f>
        <v xml:space="preserve"> </v>
      </c>
      <c r="I228" s="54"/>
      <c r="K228" s="1">
        <f>IF(C$4=0,0,(SUM(D$8:D228)/C$4))</f>
        <v>0</v>
      </c>
      <c r="L228" s="9" t="str">
        <f t="shared" si="69"/>
        <v xml:space="preserve"> </v>
      </c>
      <c r="N228" s="1" t="str">
        <f t="shared" si="70"/>
        <v xml:space="preserve"> </v>
      </c>
      <c r="P228" s="3" t="str">
        <f>IF(O228="Plus",$K228,IF(O228="Basis",$K228-SUM(P$8:P227),IF(O228="Breedte",$K228-SUM(P$8:P227),IF(O227="Breedte",1-SUM(P$8:P227)," "))))</f>
        <v xml:space="preserve"> </v>
      </c>
      <c r="Q228" s="57" t="str">
        <f t="shared" si="84"/>
        <v/>
      </c>
      <c r="R228" s="57"/>
      <c r="S228" s="12">
        <f t="shared" si="71"/>
        <v>120</v>
      </c>
      <c r="T228" s="18">
        <f t="shared" si="72"/>
        <v>0</v>
      </c>
      <c r="U228" s="12">
        <f>IF(C$4=0,0,IF(SUM(U$7:U227)=2,0,IF(Y228=U$6,IF(Y228=Y229,IF((Y227-Y228)&lt;=(Y230-Y229),2,0),IF(Y228=Y227,IF((Y226-Y227)&gt;(Y229-Y228),2,0),2)),0)))</f>
        <v>0</v>
      </c>
      <c r="V228" s="12">
        <f>IF(C$4=0,0,IF(SUM(V$7:V227)=1,0,IF(Z228=V$6,IF(Z228=Z229,IF((Z227-Z228)&lt;=(Z230-Z229),1,0),IF(Z228=Z227,IF((Z226-Z227)&gt;(Z229-Z228),1,0),1)),0)))</f>
        <v>0</v>
      </c>
      <c r="W228" s="12">
        <f>IF(C$4=0,0,IF(SUM(W$7:W227)=2,0,IF(AA228=W$6,IF(AA228=AA229,IF((AA227-AA228)&lt;=(AA230-AA229),2,0),IF(AA228=AA227,IF((AA226-AA227)&gt;(AA229-AA228),2,0),2)),0)))</f>
        <v>0</v>
      </c>
      <c r="X228" s="12">
        <f>IF(C$4=0,0,IF(SUM(X$7:X227)=2,0,IF(AB228=X$6,IF(AB228=AB229,IF((AB227-AB228)&lt;=(AB230-AB229),2,0),IF(AB228=AB227,IF((AB226-AB227)&gt;(AB229-AB228),2,0),2)),0)))</f>
        <v>0</v>
      </c>
      <c r="Y228" s="12">
        <f t="shared" si="73"/>
        <v>1</v>
      </c>
      <c r="Z228" s="12">
        <f t="shared" si="74"/>
        <v>1</v>
      </c>
      <c r="AA228" s="12">
        <f t="shared" si="75"/>
        <v>1</v>
      </c>
      <c r="AB228" s="12">
        <f t="shared" si="76"/>
        <v>1</v>
      </c>
      <c r="AD228" s="12">
        <f t="shared" si="77"/>
        <v>120</v>
      </c>
      <c r="AE228" s="18">
        <f t="shared" si="78"/>
        <v>0</v>
      </c>
      <c r="AF228" s="12">
        <f>IF(S$4=0,0,IF(SUM(AF$7:AF227)=2,0,IF(AJ228=AF$6,IF(AJ228=AJ229,IF((AJ227-AJ228)&lt;=(AJ230-AJ229),2,0),IF(AJ228=AJ227,IF((AJ226-AJ227)&gt;(AJ229-AJ228),2,0),2)),0)))</f>
        <v>0</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9"/>
        <v>1</v>
      </c>
      <c r="AK228" s="12">
        <f t="shared" si="80"/>
        <v>1</v>
      </c>
      <c r="AL228" s="12">
        <f t="shared" si="81"/>
        <v>1</v>
      </c>
      <c r="AM228" s="12">
        <f t="shared" si="82"/>
        <v>1</v>
      </c>
    </row>
    <row r="229" spans="1:39" ht="12" customHeight="1" x14ac:dyDescent="0.15">
      <c r="A229" s="5">
        <f t="shared" si="66"/>
        <v>0</v>
      </c>
      <c r="B229" s="5">
        <f t="shared" si="67"/>
        <v>0</v>
      </c>
      <c r="C229" s="14">
        <f t="shared" si="86"/>
        <v>119</v>
      </c>
      <c r="F229" s="150">
        <f>VLOOKUP(C229,Blad1!$A:$I,9,0)</f>
        <v>128</v>
      </c>
      <c r="G229" s="67" t="str">
        <f t="shared" si="83"/>
        <v/>
      </c>
      <c r="H229" s="4" t="str">
        <f>IF(G229="I",$K229,IF(G229="II",$K229-SUM(H$8:H228),IF(G229="III",$K229-SUM(H$8:H228),IF(G229="IV",$K229-SUM(H$8:H228),IF(G229="V",1-SUM(H$8:H228)," ")))))</f>
        <v xml:space="preserve"> </v>
      </c>
      <c r="I229" s="54"/>
      <c r="K229" s="1">
        <f>IF(C$4=0,0,(SUM(D$8:D229)/C$4))</f>
        <v>0</v>
      </c>
      <c r="L229" s="9" t="str">
        <f t="shared" si="69"/>
        <v xml:space="preserve"> </v>
      </c>
      <c r="N229" s="1" t="str">
        <f t="shared" si="70"/>
        <v xml:space="preserve"> </v>
      </c>
      <c r="P229" s="3" t="str">
        <f>IF(O229="Plus",$K229,IF(O229="Basis",$K229-SUM(P$8:P228),IF(O229="Breedte",$K229-SUM(P$8:P228),IF(O228="Breedte",1-SUM(P$8:P228)," "))))</f>
        <v xml:space="preserve"> </v>
      </c>
      <c r="Q229" s="57" t="str">
        <f t="shared" si="84"/>
        <v/>
      </c>
      <c r="R229" s="57"/>
      <c r="S229" s="12">
        <f t="shared" si="71"/>
        <v>119</v>
      </c>
      <c r="T229" s="18">
        <f t="shared" si="72"/>
        <v>0</v>
      </c>
      <c r="U229" s="12">
        <f>IF(C$4=0,0,IF(SUM(U$7:U228)=2,0,IF(Y229=U$6,IF(Y229=Y230,IF((Y228-Y229)&lt;=(Y231-Y230),2,0),IF(Y229=Y228,IF((Y227-Y228)&gt;(Y230-Y229),2,0),2)),0)))</f>
        <v>0</v>
      </c>
      <c r="V229" s="12">
        <f>IF(C$4=0,0,IF(SUM(V$7:V228)=1,0,IF(Z229=V$6,IF(Z229=Z230,IF((Z228-Z229)&lt;=(Z231-Z230),1,0),IF(Z229=Z228,IF((Z227-Z228)&gt;(Z230-Z229),1,0),1)),0)))</f>
        <v>0</v>
      </c>
      <c r="W229" s="12">
        <f>IF(C$4=0,0,IF(SUM(W$7:W228)=2,0,IF(AA229=W$6,IF(AA229=AA230,IF((AA228-AA229)&lt;=(AA231-AA230),2,0),IF(AA229=AA228,IF((AA227-AA228)&gt;(AA230-AA229),2,0),2)),0)))</f>
        <v>0</v>
      </c>
      <c r="X229" s="12">
        <f>IF(C$4=0,0,IF(SUM(X$7:X228)=2,0,IF(AB229=X$6,IF(AB229=AB230,IF((AB228-AB229)&lt;=(AB231-AB230),2,0),IF(AB229=AB228,IF((AB227-AB228)&gt;(AB230-AB229),2,0),2)),0)))</f>
        <v>0</v>
      </c>
      <c r="Y229" s="12">
        <f t="shared" si="73"/>
        <v>1</v>
      </c>
      <c r="Z229" s="12">
        <f t="shared" si="74"/>
        <v>1</v>
      </c>
      <c r="AA229" s="12">
        <f t="shared" si="75"/>
        <v>1</v>
      </c>
      <c r="AB229" s="12">
        <f t="shared" si="76"/>
        <v>1</v>
      </c>
      <c r="AD229" s="12">
        <f t="shared" si="77"/>
        <v>119</v>
      </c>
      <c r="AE229" s="18">
        <f t="shared" si="78"/>
        <v>0</v>
      </c>
      <c r="AF229" s="12">
        <f>IF(S$4=0,0,IF(SUM(AF$7:AF228)=2,0,IF(AJ229=AF$6,IF(AJ229=AJ230,IF((AJ228-AJ229)&lt;=(AJ231-AJ230),2,0),IF(AJ229=AJ228,IF((AJ227-AJ228)&gt;(AJ230-AJ229),2,0),2)),0)))</f>
        <v>0</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9"/>
        <v>1</v>
      </c>
      <c r="AK229" s="12">
        <f t="shared" si="80"/>
        <v>1</v>
      </c>
      <c r="AL229" s="12">
        <f t="shared" si="81"/>
        <v>1</v>
      </c>
      <c r="AM229" s="12">
        <f t="shared" si="82"/>
        <v>1</v>
      </c>
    </row>
    <row r="230" spans="1:39" ht="12" customHeight="1" x14ac:dyDescent="0.15">
      <c r="A230" s="5">
        <f t="shared" si="66"/>
        <v>0</v>
      </c>
      <c r="B230" s="5">
        <f t="shared" si="67"/>
        <v>0</v>
      </c>
      <c r="C230" s="14">
        <f t="shared" si="86"/>
        <v>118</v>
      </c>
      <c r="F230" s="150">
        <f>VLOOKUP(C230,Blad1!$A:$I,9,0)</f>
        <v>128</v>
      </c>
      <c r="G230" s="67" t="str">
        <f t="shared" si="83"/>
        <v/>
      </c>
      <c r="H230" s="4" t="str">
        <f>IF(G230="I",$K230,IF(G230="II",$K230-SUM(H$8:H229),IF(G230="III",$K230-SUM(H$8:H229),IF(G230="IV",$K230-SUM(H$8:H229),IF(G230="V",1-SUM(H$8:H229)," ")))))</f>
        <v xml:space="preserve"> </v>
      </c>
      <c r="I230" s="54"/>
      <c r="K230" s="1">
        <f>IF(C$4=0,0,(SUM(D$8:D230)/C$4))</f>
        <v>0</v>
      </c>
      <c r="L230" s="9" t="str">
        <f t="shared" si="69"/>
        <v xml:space="preserve"> </v>
      </c>
      <c r="N230" s="1" t="str">
        <f t="shared" si="70"/>
        <v xml:space="preserve"> </v>
      </c>
      <c r="P230" s="3" t="str">
        <f>IF(O230="Plus",$K230,IF(O230="Basis",$K230-SUM(P$8:P229),IF(O230="Breedte",$K230-SUM(P$8:P229),IF(O229="Breedte",1-SUM(P$8:P229)," "))))</f>
        <v xml:space="preserve"> </v>
      </c>
      <c r="Q230" s="57" t="str">
        <f t="shared" si="84"/>
        <v/>
      </c>
      <c r="R230" s="57"/>
      <c r="S230" s="12">
        <f t="shared" si="71"/>
        <v>118</v>
      </c>
      <c r="T230" s="18">
        <f t="shared" si="72"/>
        <v>0</v>
      </c>
      <c r="U230" s="12">
        <f>IF(C$4=0,0,IF(SUM(U$7:U229)=2,0,IF(Y230=U$6,IF(Y230=Y231,IF((Y229-Y230)&lt;=(Y232-Y231),2,0),IF(Y230=Y229,IF((Y228-Y229)&gt;(Y231-Y230),2,0),2)),0)))</f>
        <v>0</v>
      </c>
      <c r="V230" s="12">
        <f>IF(C$4=0,0,IF(SUM(V$7:V229)=1,0,IF(Z230=V$6,IF(Z230=Z231,IF((Z229-Z230)&lt;=(Z232-Z231),1,0),IF(Z230=Z229,IF((Z228-Z229)&gt;(Z231-Z230),1,0),1)),0)))</f>
        <v>0</v>
      </c>
      <c r="W230" s="12">
        <f>IF(C$4=0,0,IF(SUM(W$7:W229)=2,0,IF(AA230=W$6,IF(AA230=AA231,IF((AA229-AA230)&lt;=(AA232-AA231),2,0),IF(AA230=AA229,IF((AA228-AA229)&gt;(AA231-AA230),2,0),2)),0)))</f>
        <v>0</v>
      </c>
      <c r="X230" s="12">
        <f>IF(C$4=0,0,IF(SUM(X$7:X229)=2,0,IF(AB230=X$6,IF(AB230=AB231,IF((AB229-AB230)&lt;=(AB232-AB231),2,0),IF(AB230=AB229,IF((AB228-AB229)&gt;(AB231-AB230),2,0),2)),0)))</f>
        <v>0</v>
      </c>
      <c r="Y230" s="12">
        <f t="shared" si="73"/>
        <v>1</v>
      </c>
      <c r="Z230" s="12">
        <f t="shared" si="74"/>
        <v>1</v>
      </c>
      <c r="AA230" s="12">
        <f t="shared" si="75"/>
        <v>1</v>
      </c>
      <c r="AB230" s="12">
        <f t="shared" si="76"/>
        <v>1</v>
      </c>
      <c r="AD230" s="12">
        <f t="shared" si="77"/>
        <v>118</v>
      </c>
      <c r="AE230" s="18">
        <f t="shared" si="78"/>
        <v>0</v>
      </c>
      <c r="AF230" s="12">
        <f>IF(S$4=0,0,IF(SUM(AF$7:AF229)=2,0,IF(AJ230=AF$6,IF(AJ230=AJ231,IF((AJ229-AJ230)&lt;=(AJ232-AJ231),2,0),IF(AJ230=AJ229,IF((AJ228-AJ229)&gt;(AJ231-AJ230),2,0),2)),0)))</f>
        <v>0</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9"/>
        <v>1</v>
      </c>
      <c r="AK230" s="12">
        <f t="shared" si="80"/>
        <v>1</v>
      </c>
      <c r="AL230" s="12">
        <f t="shared" si="81"/>
        <v>1</v>
      </c>
      <c r="AM230" s="12">
        <f t="shared" si="82"/>
        <v>1</v>
      </c>
    </row>
    <row r="231" spans="1:39" ht="12" customHeight="1" x14ac:dyDescent="0.15">
      <c r="A231" s="5">
        <f t="shared" si="66"/>
        <v>0</v>
      </c>
      <c r="B231" s="5">
        <f t="shared" si="67"/>
        <v>0</v>
      </c>
      <c r="C231" s="14">
        <f t="shared" si="86"/>
        <v>117</v>
      </c>
      <c r="F231" s="150">
        <f>VLOOKUP(C231,Blad1!$A:$I,9,0)</f>
        <v>127</v>
      </c>
      <c r="G231" s="67" t="str">
        <f t="shared" si="83"/>
        <v/>
      </c>
      <c r="H231" s="4" t="str">
        <f>IF(G231="I",$K231,IF(G231="II",$K231-SUM(H$8:H230),IF(G231="III",$K231-SUM(H$8:H230),IF(G231="IV",$K231-SUM(H$8:H230),IF(G231="V",1-SUM(H$8:H230)," ")))))</f>
        <v xml:space="preserve"> </v>
      </c>
      <c r="I231" s="54"/>
      <c r="K231" s="1">
        <f>IF(C$4=0,0,(SUM(D$8:D231)/C$4))</f>
        <v>0</v>
      </c>
      <c r="L231" s="9" t="str">
        <f t="shared" si="69"/>
        <v xml:space="preserve"> </v>
      </c>
      <c r="N231" s="1" t="str">
        <f t="shared" si="70"/>
        <v xml:space="preserve"> </v>
      </c>
      <c r="P231" s="3" t="str">
        <f>IF(O231="Plus",$K231,IF(O231="Basis",$K231-SUM(P$8:P230),IF(O231="Breedte",$K231-SUM(P$8:P230),IF(O230="Breedte",1-SUM(P$8:P230)," "))))</f>
        <v xml:space="preserve"> </v>
      </c>
      <c r="Q231" s="57" t="str">
        <f t="shared" si="84"/>
        <v/>
      </c>
      <c r="R231" s="57"/>
      <c r="S231" s="12">
        <f t="shared" si="71"/>
        <v>117</v>
      </c>
      <c r="T231" s="18">
        <f t="shared" si="72"/>
        <v>0</v>
      </c>
      <c r="U231" s="12">
        <f>IF(C$4=0,0,IF(SUM(U$7:U230)=2,0,IF(Y231=U$6,IF(Y231=Y232,IF((Y230-Y231)&lt;=(Y233-Y232),2,0),IF(Y231=Y230,IF((Y229-Y230)&gt;(Y232-Y231),2,0),2)),0)))</f>
        <v>0</v>
      </c>
      <c r="V231" s="12">
        <f>IF(C$4=0,0,IF(SUM(V$7:V230)=1,0,IF(Z231=V$6,IF(Z231=Z232,IF((Z230-Z231)&lt;=(Z233-Z232),1,0),IF(Z231=Z230,IF((Z229-Z230)&gt;(Z232-Z231),1,0),1)),0)))</f>
        <v>0</v>
      </c>
      <c r="W231" s="12">
        <f>IF(C$4=0,0,IF(SUM(W$7:W230)=2,0,IF(AA231=W$6,IF(AA231=AA232,IF((AA230-AA231)&lt;=(AA233-AA232),2,0),IF(AA231=AA230,IF((AA229-AA230)&gt;(AA232-AA231),2,0),2)),0)))</f>
        <v>0</v>
      </c>
      <c r="X231" s="12">
        <f>IF(C$4=0,0,IF(SUM(X$7:X230)=2,0,IF(AB231=X$6,IF(AB231=AB232,IF((AB230-AB231)&lt;=(AB233-AB232),2,0),IF(AB231=AB230,IF((AB229-AB230)&gt;(AB232-AB231),2,0),2)),0)))</f>
        <v>0</v>
      </c>
      <c r="Y231" s="12">
        <f t="shared" si="73"/>
        <v>1</v>
      </c>
      <c r="Z231" s="12">
        <f t="shared" si="74"/>
        <v>1</v>
      </c>
      <c r="AA231" s="12">
        <f t="shared" si="75"/>
        <v>1</v>
      </c>
      <c r="AB231" s="12">
        <f t="shared" si="76"/>
        <v>1</v>
      </c>
      <c r="AD231" s="12">
        <f t="shared" si="77"/>
        <v>117</v>
      </c>
      <c r="AE231" s="18">
        <f t="shared" si="78"/>
        <v>0</v>
      </c>
      <c r="AF231" s="12">
        <f>IF(S$4=0,0,IF(SUM(AF$7:AF230)=2,0,IF(AJ231=AF$6,IF(AJ231=AJ232,IF((AJ230-AJ231)&lt;=(AJ233-AJ232),2,0),IF(AJ231=AJ230,IF((AJ229-AJ230)&gt;(AJ232-AJ231),2,0),2)),0)))</f>
        <v>0</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9"/>
        <v>1</v>
      </c>
      <c r="AK231" s="12">
        <f t="shared" si="80"/>
        <v>1</v>
      </c>
      <c r="AL231" s="12">
        <f t="shared" si="81"/>
        <v>1</v>
      </c>
      <c r="AM231" s="12">
        <f t="shared" si="82"/>
        <v>1</v>
      </c>
    </row>
    <row r="232" spans="1:39" ht="12" customHeight="1" x14ac:dyDescent="0.15">
      <c r="A232" s="5">
        <f t="shared" si="66"/>
        <v>0</v>
      </c>
      <c r="B232" s="5">
        <f t="shared" si="67"/>
        <v>0</v>
      </c>
      <c r="C232" s="14">
        <f t="shared" si="86"/>
        <v>116</v>
      </c>
      <c r="F232" s="150">
        <f>VLOOKUP(C232,Blad1!$A:$I,9,0)</f>
        <v>126</v>
      </c>
      <c r="G232" s="67" t="str">
        <f t="shared" si="83"/>
        <v/>
      </c>
      <c r="H232" s="4" t="str">
        <f>IF(G232="I",$K232,IF(G232="II",$K232-SUM(H$8:H231),IF(G232="III",$K232-SUM(H$8:H231),IF(G232="IV",$K232-SUM(H$8:H231),IF(G232="V",1-SUM(H$8:H231)," ")))))</f>
        <v xml:space="preserve"> </v>
      </c>
      <c r="I232" s="54"/>
      <c r="K232" s="1">
        <f>IF(C$4=0,0,(SUM(D$8:D232)/C$4))</f>
        <v>0</v>
      </c>
      <c r="L232" s="9" t="str">
        <f t="shared" si="69"/>
        <v xml:space="preserve"> </v>
      </c>
      <c r="N232" s="1" t="str">
        <f t="shared" si="70"/>
        <v xml:space="preserve"> </v>
      </c>
      <c r="P232" s="3" t="str">
        <f>IF(O232="Plus",$K232,IF(O232="Basis",$K232-SUM(P$8:P231),IF(O232="Breedte",$K232-SUM(P$8:P231),IF(O231="Breedte",1-SUM(P$8:P231)," "))))</f>
        <v xml:space="preserve"> </v>
      </c>
      <c r="Q232" s="57" t="str">
        <f t="shared" si="84"/>
        <v/>
      </c>
      <c r="R232" s="57"/>
      <c r="S232" s="12">
        <f t="shared" si="71"/>
        <v>116</v>
      </c>
      <c r="T232" s="18">
        <f t="shared" si="72"/>
        <v>0</v>
      </c>
      <c r="U232" s="12">
        <f>IF(C$4=0,0,IF(SUM(U$7:U231)=2,0,IF(Y232=U$6,IF(Y232=Y233,IF((Y231-Y232)&lt;=(Y234-Y233),2,0),IF(Y232=Y231,IF((Y230-Y231)&gt;(Y233-Y232),2,0),2)),0)))</f>
        <v>0</v>
      </c>
      <c r="V232" s="12">
        <f>IF(C$4=0,0,IF(SUM(V$7:V231)=1,0,IF(Z232=V$6,IF(Z232=Z233,IF((Z231-Z232)&lt;=(Z234-Z233),1,0),IF(Z232=Z231,IF((Z230-Z231)&gt;(Z233-Z232),1,0),1)),0)))</f>
        <v>0</v>
      </c>
      <c r="W232" s="12">
        <f>IF(C$4=0,0,IF(SUM(W$7:W231)=2,0,IF(AA232=W$6,IF(AA232=AA233,IF((AA231-AA232)&lt;=(AA234-AA233),2,0),IF(AA232=AA231,IF((AA230-AA231)&gt;(AA233-AA232),2,0),2)),0)))</f>
        <v>0</v>
      </c>
      <c r="X232" s="12">
        <f>IF(C$4=0,0,IF(SUM(X$7:X231)=2,0,IF(AB232=X$6,IF(AB232=AB233,IF((AB231-AB232)&lt;=(AB234-AB233),2,0),IF(AB232=AB231,IF((AB230-AB231)&gt;(AB233-AB232),2,0),2)),0)))</f>
        <v>0</v>
      </c>
      <c r="Y232" s="12">
        <f t="shared" si="73"/>
        <v>1</v>
      </c>
      <c r="Z232" s="12">
        <f t="shared" si="74"/>
        <v>1</v>
      </c>
      <c r="AA232" s="12">
        <f t="shared" si="75"/>
        <v>1</v>
      </c>
      <c r="AB232" s="12">
        <f t="shared" si="76"/>
        <v>1</v>
      </c>
      <c r="AD232" s="12">
        <f t="shared" si="77"/>
        <v>116</v>
      </c>
      <c r="AE232" s="18">
        <f t="shared" si="78"/>
        <v>0</v>
      </c>
      <c r="AF232" s="12">
        <f>IF(S$4=0,0,IF(SUM(AF$7:AF231)=2,0,IF(AJ232=AF$6,IF(AJ232=AJ233,IF((AJ231-AJ232)&lt;=(AJ234-AJ233),2,0),IF(AJ232=AJ231,IF((AJ230-AJ231)&gt;(AJ233-AJ232),2,0),2)),0)))</f>
        <v>0</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9"/>
        <v>1</v>
      </c>
      <c r="AK232" s="12">
        <f t="shared" si="80"/>
        <v>1</v>
      </c>
      <c r="AL232" s="12">
        <f t="shared" si="81"/>
        <v>1</v>
      </c>
      <c r="AM232" s="12">
        <f t="shared" si="82"/>
        <v>1</v>
      </c>
    </row>
    <row r="233" spans="1:39" ht="12" customHeight="1" x14ac:dyDescent="0.15">
      <c r="A233" s="5">
        <f t="shared" si="66"/>
        <v>0</v>
      </c>
      <c r="B233" s="5">
        <f t="shared" si="67"/>
        <v>0</v>
      </c>
      <c r="C233" s="14">
        <f t="shared" si="86"/>
        <v>115</v>
      </c>
      <c r="F233" s="150">
        <f>VLOOKUP(C233,Blad1!$A:$I,9,0)</f>
        <v>126</v>
      </c>
      <c r="G233" s="67" t="str">
        <f t="shared" si="83"/>
        <v/>
      </c>
      <c r="H233" s="4" t="str">
        <f>IF(G233="I",$K233,IF(G233="II",$K233-SUM(H$8:H232),IF(G233="III",$K233-SUM(H$8:H232),IF(G233="IV",$K233-SUM(H$8:H232),IF(G233="V",1-SUM(H$8:H232)," ")))))</f>
        <v xml:space="preserve"> </v>
      </c>
      <c r="I233" s="54"/>
      <c r="K233" s="1">
        <f>IF(C$4=0,0,(SUM(D$8:D233)/C$4))</f>
        <v>0</v>
      </c>
      <c r="L233" s="9" t="str">
        <f t="shared" si="69"/>
        <v xml:space="preserve"> </v>
      </c>
      <c r="N233" s="1" t="str">
        <f t="shared" si="70"/>
        <v xml:space="preserve"> </v>
      </c>
      <c r="P233" s="3" t="str">
        <f>IF(O233="Plus",$K233,IF(O233="Basis",$K233-SUM(P$8:P232),IF(O233="Breedte",$K233-SUM(P$8:P232),IF(O232="Breedte",1-SUM(P$8:P232)," "))))</f>
        <v xml:space="preserve"> </v>
      </c>
      <c r="Q233" s="57" t="str">
        <f t="shared" si="84"/>
        <v/>
      </c>
      <c r="R233" s="57"/>
      <c r="S233" s="12">
        <f t="shared" si="71"/>
        <v>115</v>
      </c>
      <c r="T233" s="18">
        <f t="shared" si="72"/>
        <v>0</v>
      </c>
      <c r="U233" s="12">
        <f>IF(C$4=0,0,IF(SUM(U$7:U232)=2,0,IF(Y233=U$6,IF(Y233=Y234,IF((Y232-Y233)&lt;=(Y235-Y234),2,0),IF(Y233=Y232,IF((Y231-Y232)&gt;(Y234-Y233),2,0),2)),0)))</f>
        <v>0</v>
      </c>
      <c r="V233" s="12">
        <f>IF(C$4=0,0,IF(SUM(V$7:V232)=1,0,IF(Z233=V$6,IF(Z233=Z234,IF((Z232-Z233)&lt;=(Z235-Z234),1,0),IF(Z233=Z232,IF((Z231-Z232)&gt;(Z234-Z233),1,0),1)),0)))</f>
        <v>0</v>
      </c>
      <c r="W233" s="12">
        <f>IF(C$4=0,0,IF(SUM(W$7:W232)=2,0,IF(AA233=W$6,IF(AA233=AA234,IF((AA232-AA233)&lt;=(AA235-AA234),2,0),IF(AA233=AA232,IF((AA231-AA232)&gt;(AA234-AA233),2,0),2)),0)))</f>
        <v>0</v>
      </c>
      <c r="X233" s="12">
        <f>IF(C$4=0,0,IF(SUM(X$7:X232)=2,0,IF(AB233=X$6,IF(AB233=AB234,IF((AB232-AB233)&lt;=(AB235-AB234),2,0),IF(AB233=AB232,IF((AB231-AB232)&gt;(AB234-AB233),2,0),2)),0)))</f>
        <v>0</v>
      </c>
      <c r="Y233" s="12">
        <f t="shared" si="73"/>
        <v>1</v>
      </c>
      <c r="Z233" s="12">
        <f t="shared" si="74"/>
        <v>1</v>
      </c>
      <c r="AA233" s="12">
        <f t="shared" si="75"/>
        <v>1</v>
      </c>
      <c r="AB233" s="12">
        <f t="shared" si="76"/>
        <v>1</v>
      </c>
      <c r="AD233" s="12">
        <f t="shared" si="77"/>
        <v>115</v>
      </c>
      <c r="AE233" s="18">
        <f t="shared" si="78"/>
        <v>0</v>
      </c>
      <c r="AF233" s="12">
        <f>IF(S$4=0,0,IF(SUM(AF$7:AF232)=2,0,IF(AJ233=AF$6,IF(AJ233=AJ234,IF((AJ232-AJ233)&lt;=(AJ235-AJ234),2,0),IF(AJ233=AJ232,IF((AJ231-AJ232)&gt;(AJ234-AJ233),2,0),2)),0)))</f>
        <v>0</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9"/>
        <v>1</v>
      </c>
      <c r="AK233" s="12">
        <f t="shared" si="80"/>
        <v>1</v>
      </c>
      <c r="AL233" s="12">
        <f t="shared" si="81"/>
        <v>1</v>
      </c>
      <c r="AM233" s="12">
        <f t="shared" si="82"/>
        <v>1</v>
      </c>
    </row>
    <row r="234" spans="1:39" ht="12" customHeight="1" x14ac:dyDescent="0.15">
      <c r="A234" s="5">
        <f t="shared" si="66"/>
        <v>0</v>
      </c>
      <c r="B234" s="5">
        <f t="shared" si="67"/>
        <v>0</v>
      </c>
      <c r="C234" s="14">
        <f t="shared" si="86"/>
        <v>114</v>
      </c>
      <c r="F234" s="150">
        <f>VLOOKUP(C234,Blad1!$A:$I,9,0)</f>
        <v>125</v>
      </c>
      <c r="G234" s="67" t="str">
        <f t="shared" si="83"/>
        <v/>
      </c>
      <c r="H234" s="4" t="str">
        <f>IF(G234="I",$K234,IF(G234="II",$K234-SUM(H$8:H233),IF(G234="III",$K234-SUM(H$8:H233),IF(G234="IV",$K234-SUM(H$8:H233),IF(G234="V",1-SUM(H$8:H233)," ")))))</f>
        <v xml:space="preserve"> </v>
      </c>
      <c r="I234" s="54"/>
      <c r="K234" s="1">
        <f>IF(C$4=0,0,(SUM(D$8:D234)/C$4))</f>
        <v>0</v>
      </c>
      <c r="L234" s="9" t="str">
        <f t="shared" si="69"/>
        <v xml:space="preserve"> </v>
      </c>
      <c r="N234" s="1" t="str">
        <f t="shared" si="70"/>
        <v xml:space="preserve"> </v>
      </c>
      <c r="P234" s="3" t="str">
        <f>IF(O234="Plus",$K234,IF(O234="Basis",$K234-SUM(P$8:P233),IF(O234="Breedte",$K234-SUM(P$8:P233),IF(O233="Breedte",1-SUM(P$8:P233)," "))))</f>
        <v xml:space="preserve"> </v>
      </c>
      <c r="Q234" s="57" t="str">
        <f t="shared" si="84"/>
        <v/>
      </c>
      <c r="R234" s="57"/>
      <c r="S234" s="12">
        <f t="shared" si="71"/>
        <v>114</v>
      </c>
      <c r="T234" s="18">
        <f t="shared" si="72"/>
        <v>0</v>
      </c>
      <c r="U234" s="12">
        <f>IF(C$4=0,0,IF(SUM(U$7:U233)=2,0,IF(Y234=U$6,IF(Y234=Y235,IF((Y233-Y234)&lt;=(Y236-Y235),2,0),IF(Y234=Y233,IF((Y232-Y233)&gt;(Y235-Y234),2,0),2)),0)))</f>
        <v>0</v>
      </c>
      <c r="V234" s="12">
        <f>IF(C$4=0,0,IF(SUM(V$7:V233)=1,0,IF(Z234=V$6,IF(Z234=Z235,IF((Z233-Z234)&lt;=(Z236-Z235),1,0),IF(Z234=Z233,IF((Z232-Z233)&gt;(Z235-Z234),1,0),1)),0)))</f>
        <v>0</v>
      </c>
      <c r="W234" s="12">
        <f>IF(C$4=0,0,IF(SUM(W$7:W233)=2,0,IF(AA234=W$6,IF(AA234=AA235,IF((AA233-AA234)&lt;=(AA236-AA235),2,0),IF(AA234=AA233,IF((AA232-AA233)&gt;(AA235-AA234),2,0),2)),0)))</f>
        <v>0</v>
      </c>
      <c r="X234" s="12">
        <f>IF(C$4=0,0,IF(SUM(X$7:X233)=2,0,IF(AB234=X$6,IF(AB234=AB235,IF((AB233-AB234)&lt;=(AB236-AB235),2,0),IF(AB234=AB233,IF((AB232-AB233)&gt;(AB235-AB234),2,0),2)),0)))</f>
        <v>0</v>
      </c>
      <c r="Y234" s="12">
        <f t="shared" si="73"/>
        <v>1</v>
      </c>
      <c r="Z234" s="12">
        <f t="shared" si="74"/>
        <v>1</v>
      </c>
      <c r="AA234" s="12">
        <f t="shared" si="75"/>
        <v>1</v>
      </c>
      <c r="AB234" s="12">
        <f t="shared" si="76"/>
        <v>1</v>
      </c>
      <c r="AD234" s="12">
        <f t="shared" si="77"/>
        <v>114</v>
      </c>
      <c r="AE234" s="18">
        <f t="shared" si="78"/>
        <v>0</v>
      </c>
      <c r="AF234" s="12">
        <f>IF(S$4=0,0,IF(SUM(AF$7:AF233)=2,0,IF(AJ234=AF$6,IF(AJ234=AJ235,IF((AJ233-AJ234)&lt;=(AJ236-AJ235),2,0),IF(AJ234=AJ233,IF((AJ232-AJ233)&gt;(AJ235-AJ234),2,0),2)),0)))</f>
        <v>0</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9"/>
        <v>1</v>
      </c>
      <c r="AK234" s="12">
        <f t="shared" si="80"/>
        <v>1</v>
      </c>
      <c r="AL234" s="12">
        <f t="shared" si="81"/>
        <v>1</v>
      </c>
      <c r="AM234" s="12">
        <f t="shared" si="82"/>
        <v>1</v>
      </c>
    </row>
    <row r="235" spans="1:39" ht="12" customHeight="1" x14ac:dyDescent="0.15">
      <c r="A235" s="5">
        <f t="shared" si="66"/>
        <v>0</v>
      </c>
      <c r="B235" s="5">
        <f t="shared" si="67"/>
        <v>0</v>
      </c>
      <c r="C235" s="14">
        <f t="shared" si="86"/>
        <v>113</v>
      </c>
      <c r="F235" s="150">
        <f>VLOOKUP(C235,Blad1!$A:$I,9,0)</f>
        <v>125</v>
      </c>
      <c r="G235" s="67" t="str">
        <f t="shared" si="83"/>
        <v/>
      </c>
      <c r="H235" s="4" t="str">
        <f>IF(G235="I",$K235,IF(G235="II",$K235-SUM(H$8:H234),IF(G235="III",$K235-SUM(H$8:H234),IF(G235="IV",$K235-SUM(H$8:H234),IF(G235="V",1-SUM(H$8:H234)," ")))))</f>
        <v xml:space="preserve"> </v>
      </c>
      <c r="I235" s="54"/>
      <c r="K235" s="1">
        <f>IF(C$4=0,0,(SUM(D$8:D235)/C$4))</f>
        <v>0</v>
      </c>
      <c r="L235" s="9" t="str">
        <f t="shared" si="69"/>
        <v xml:space="preserve"> </v>
      </c>
      <c r="N235" s="1" t="str">
        <f t="shared" si="70"/>
        <v xml:space="preserve"> </v>
      </c>
      <c r="P235" s="3" t="str">
        <f>IF(O235="Plus",$K235,IF(O235="Basis",$K235-SUM(P$8:P234),IF(O235="Breedte",$K235-SUM(P$8:P234),IF(O234="Breedte",1-SUM(P$8:P234)," "))))</f>
        <v xml:space="preserve"> </v>
      </c>
      <c r="Q235" s="57" t="str">
        <f t="shared" si="84"/>
        <v/>
      </c>
      <c r="R235" s="57"/>
      <c r="S235" s="12">
        <f t="shared" si="71"/>
        <v>113</v>
      </c>
      <c r="T235" s="18">
        <f t="shared" si="72"/>
        <v>0</v>
      </c>
      <c r="U235" s="12">
        <f>IF(C$4=0,0,IF(SUM(U$7:U234)=2,0,IF(Y235=U$6,IF(Y235=Y236,IF((Y234-Y235)&lt;=(Y237-Y236),2,0),IF(Y235=Y234,IF((Y233-Y234)&gt;(Y236-Y235),2,0),2)),0)))</f>
        <v>0</v>
      </c>
      <c r="V235" s="12">
        <f>IF(C$4=0,0,IF(SUM(V$7:V234)=1,0,IF(Z235=V$6,IF(Z235=Z236,IF((Z234-Z235)&lt;=(Z237-Z236),1,0),IF(Z235=Z234,IF((Z233-Z234)&gt;(Z236-Z235),1,0),1)),0)))</f>
        <v>0</v>
      </c>
      <c r="W235" s="12">
        <f>IF(C$4=0,0,IF(SUM(W$7:W234)=2,0,IF(AA235=W$6,IF(AA235=AA236,IF((AA234-AA235)&lt;=(AA237-AA236),2,0),IF(AA235=AA234,IF((AA233-AA234)&gt;(AA236-AA235),2,0),2)),0)))</f>
        <v>0</v>
      </c>
      <c r="X235" s="12">
        <f>IF(C$4=0,0,IF(SUM(X$7:X234)=2,0,IF(AB235=X$6,IF(AB235=AB236,IF((AB234-AB235)&lt;=(AB237-AB236),2,0),IF(AB235=AB234,IF((AB233-AB234)&gt;(AB236-AB235),2,0),2)),0)))</f>
        <v>0</v>
      </c>
      <c r="Y235" s="12">
        <f t="shared" si="73"/>
        <v>1</v>
      </c>
      <c r="Z235" s="12">
        <f t="shared" si="74"/>
        <v>1</v>
      </c>
      <c r="AA235" s="12">
        <f t="shared" si="75"/>
        <v>1</v>
      </c>
      <c r="AB235" s="12">
        <f t="shared" si="76"/>
        <v>1</v>
      </c>
      <c r="AD235" s="12">
        <f t="shared" si="77"/>
        <v>113</v>
      </c>
      <c r="AE235" s="18">
        <f t="shared" si="78"/>
        <v>0</v>
      </c>
      <c r="AF235" s="12">
        <f>IF(S$4=0,0,IF(SUM(AF$7:AF234)=2,0,IF(AJ235=AF$6,IF(AJ235=AJ236,IF((AJ234-AJ235)&lt;=(AJ237-AJ236),2,0),IF(AJ235=AJ234,IF((AJ233-AJ234)&gt;(AJ236-AJ235),2,0),2)),0)))</f>
        <v>0</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79"/>
        <v>1</v>
      </c>
      <c r="AK235" s="12">
        <f t="shared" si="80"/>
        <v>1</v>
      </c>
      <c r="AL235" s="12">
        <f t="shared" si="81"/>
        <v>1</v>
      </c>
      <c r="AM235" s="12">
        <f t="shared" si="82"/>
        <v>1</v>
      </c>
    </row>
    <row r="236" spans="1:39" ht="12" customHeight="1" x14ac:dyDescent="0.15">
      <c r="A236" s="5">
        <f t="shared" si="66"/>
        <v>0</v>
      </c>
      <c r="B236" s="5">
        <f t="shared" si="67"/>
        <v>0</v>
      </c>
      <c r="C236" s="14">
        <f t="shared" si="86"/>
        <v>112</v>
      </c>
      <c r="F236" s="150">
        <f>VLOOKUP(C236,Blad1!$A:$I,9,0)</f>
        <v>124</v>
      </c>
      <c r="G236" s="67" t="str">
        <f t="shared" si="83"/>
        <v/>
      </c>
      <c r="H236" s="4" t="str">
        <f>IF(G236="I",$K236,IF(G236="II",$K236-SUM(H$8:H235),IF(G236="III",$K236-SUM(H$8:H235),IF(G236="IV",$K236-SUM(H$8:H235),IF(G236="V",1-SUM(H$8:H235)," ")))))</f>
        <v xml:space="preserve"> </v>
      </c>
      <c r="I236" s="54"/>
      <c r="K236" s="1">
        <f>IF(C$4=0,0,(SUM(D$8:D236)/C$4))</f>
        <v>0</v>
      </c>
      <c r="L236" s="9" t="str">
        <f t="shared" si="69"/>
        <v xml:space="preserve"> </v>
      </c>
      <c r="N236" s="1" t="str">
        <f t="shared" si="70"/>
        <v xml:space="preserve"> </v>
      </c>
      <c r="P236" s="3" t="str">
        <f>IF(O236="Plus",$K236,IF(O236="Basis",$K236-SUM(P$8:P235),IF(O236="Breedte",$K236-SUM(P$8:P235),IF(O235="Breedte",1-SUM(P$8:P235)," "))))</f>
        <v xml:space="preserve"> </v>
      </c>
      <c r="Q236" s="57" t="str">
        <f t="shared" si="84"/>
        <v/>
      </c>
      <c r="R236" s="57"/>
      <c r="S236" s="12">
        <f t="shared" si="71"/>
        <v>112</v>
      </c>
      <c r="T236" s="18">
        <f t="shared" si="72"/>
        <v>0</v>
      </c>
      <c r="U236" s="12">
        <f>IF(C$4=0,0,IF(SUM(U$7:U235)=2,0,IF(Y236=U$6,IF(Y236=Y237,IF((Y235-Y236)&lt;=(Y238-Y237),2,0),IF(Y236=Y235,IF((Y234-Y235)&gt;(Y237-Y236),2,0),2)),0)))</f>
        <v>0</v>
      </c>
      <c r="V236" s="12">
        <f>IF(C$4=0,0,IF(SUM(V$7:V235)=1,0,IF(Z236=V$6,IF(Z236=Z237,IF((Z235-Z236)&lt;=(Z238-Z237),1,0),IF(Z236=Z235,IF((Z234-Z235)&gt;(Z237-Z236),1,0),1)),0)))</f>
        <v>0</v>
      </c>
      <c r="W236" s="12">
        <f>IF(C$4=0,0,IF(SUM(W$7:W235)=2,0,IF(AA236=W$6,IF(AA236=AA237,IF((AA235-AA236)&lt;=(AA238-AA237),2,0),IF(AA236=AA235,IF((AA234-AA235)&gt;(AA237-AA236),2,0),2)),0)))</f>
        <v>0</v>
      </c>
      <c r="X236" s="12">
        <f>IF(C$4=0,0,IF(SUM(X$7:X235)=2,0,IF(AB236=X$6,IF(AB236=AB237,IF((AB235-AB236)&lt;=(AB238-AB237),2,0),IF(AB236=AB235,IF((AB234-AB235)&gt;(AB237-AB236),2,0),2)),0)))</f>
        <v>0</v>
      </c>
      <c r="Y236" s="12">
        <f t="shared" si="73"/>
        <v>1</v>
      </c>
      <c r="Z236" s="12">
        <f t="shared" si="74"/>
        <v>1</v>
      </c>
      <c r="AA236" s="12">
        <f t="shared" si="75"/>
        <v>1</v>
      </c>
      <c r="AB236" s="12">
        <f t="shared" si="76"/>
        <v>1</v>
      </c>
      <c r="AD236" s="12">
        <f t="shared" si="77"/>
        <v>112</v>
      </c>
      <c r="AE236" s="18">
        <f t="shared" si="78"/>
        <v>0</v>
      </c>
      <c r="AF236" s="12">
        <f>IF(S$4=0,0,IF(SUM(AF$7:AF235)=2,0,IF(AJ236=AF$6,IF(AJ236=AJ237,IF((AJ235-AJ236)&lt;=(AJ238-AJ237),2,0),IF(AJ236=AJ235,IF((AJ234-AJ235)&gt;(AJ237-AJ236),2,0),2)),0)))</f>
        <v>0</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79"/>
        <v>1</v>
      </c>
      <c r="AK236" s="12">
        <f t="shared" si="80"/>
        <v>1</v>
      </c>
      <c r="AL236" s="12">
        <f t="shared" si="81"/>
        <v>1</v>
      </c>
      <c r="AM236" s="12">
        <f t="shared" si="82"/>
        <v>1</v>
      </c>
    </row>
    <row r="237" spans="1:39" ht="12" customHeight="1" x14ac:dyDescent="0.15">
      <c r="A237" s="5">
        <f t="shared" si="66"/>
        <v>0</v>
      </c>
      <c r="B237" s="5">
        <f t="shared" si="67"/>
        <v>0</v>
      </c>
      <c r="C237" s="14">
        <f t="shared" si="86"/>
        <v>111</v>
      </c>
      <c r="F237" s="150">
        <f>VLOOKUP(C237,Blad1!$A:$I,9,0)</f>
        <v>123</v>
      </c>
      <c r="G237" s="67" t="str">
        <f t="shared" si="83"/>
        <v/>
      </c>
      <c r="H237" s="4" t="str">
        <f>IF(G237="I",$K237,IF(G237="II",$K237-SUM(H$8:H236),IF(G237="III",$K237-SUM(H$8:H236),IF(G237="IV",$K237-SUM(H$8:H236),IF(G237="V",1-SUM(H$8:H236)," ")))))</f>
        <v xml:space="preserve"> </v>
      </c>
      <c r="I237" s="54"/>
      <c r="K237" s="1">
        <f>IF(C$4=0,0,(SUM(D$8:D237)/C$4))</f>
        <v>0</v>
      </c>
      <c r="L237" s="9" t="str">
        <f t="shared" si="69"/>
        <v xml:space="preserve"> </v>
      </c>
      <c r="N237" s="1" t="str">
        <f t="shared" si="70"/>
        <v xml:space="preserve"> </v>
      </c>
      <c r="P237" s="3" t="str">
        <f>IF(O237="Plus",$K237,IF(O237="Basis",$K237-SUM(P$8:P236),IF(O237="Breedte",$K237-SUM(P$8:P236),IF(O236="Breedte",1-SUM(P$8:P236)," "))))</f>
        <v xml:space="preserve"> </v>
      </c>
      <c r="Q237" s="57" t="str">
        <f t="shared" si="84"/>
        <v/>
      </c>
      <c r="R237" s="57"/>
      <c r="S237" s="12">
        <f t="shared" si="71"/>
        <v>111</v>
      </c>
      <c r="T237" s="18">
        <f t="shared" si="72"/>
        <v>0</v>
      </c>
      <c r="U237" s="12">
        <f>IF(C$4=0,0,IF(SUM(U$7:U236)=2,0,IF(Y237=U$6,IF(Y237=Y238,IF((Y236-Y237)&lt;=(Y239-Y238),2,0),IF(Y237=Y236,IF((Y235-Y236)&gt;(Y238-Y237),2,0),2)),0)))</f>
        <v>0</v>
      </c>
      <c r="V237" s="12">
        <f>IF(C$4=0,0,IF(SUM(V$7:V236)=1,0,IF(Z237=V$6,IF(Z237=Z238,IF((Z236-Z237)&lt;=(Z239-Z238),1,0),IF(Z237=Z236,IF((Z235-Z236)&gt;(Z238-Z237),1,0),1)),0)))</f>
        <v>0</v>
      </c>
      <c r="W237" s="12">
        <f>IF(C$4=0,0,IF(SUM(W$7:W236)=2,0,IF(AA237=W$6,IF(AA237=AA238,IF((AA236-AA237)&lt;=(AA239-AA238),2,0),IF(AA237=AA236,IF((AA235-AA236)&gt;(AA238-AA237),2,0),2)),0)))</f>
        <v>0</v>
      </c>
      <c r="X237" s="12">
        <f>IF(C$4=0,0,IF(SUM(X$7:X236)=2,0,IF(AB237=X$6,IF(AB237=AB238,IF((AB236-AB237)&lt;=(AB239-AB238),2,0),IF(AB237=AB236,IF((AB235-AB236)&gt;(AB238-AB237),2,0),2)),0)))</f>
        <v>0</v>
      </c>
      <c r="Y237" s="12">
        <f t="shared" si="73"/>
        <v>1</v>
      </c>
      <c r="Z237" s="12">
        <f t="shared" si="74"/>
        <v>1</v>
      </c>
      <c r="AA237" s="12">
        <f t="shared" si="75"/>
        <v>1</v>
      </c>
      <c r="AB237" s="12">
        <f t="shared" si="76"/>
        <v>1</v>
      </c>
      <c r="AD237" s="12">
        <f t="shared" si="77"/>
        <v>111</v>
      </c>
      <c r="AE237" s="18">
        <f t="shared" si="78"/>
        <v>0</v>
      </c>
      <c r="AF237" s="12">
        <f>IF(S$4=0,0,IF(SUM(AF$7:AF236)=2,0,IF(AJ237=AF$6,IF(AJ237=AJ238,IF((AJ236-AJ237)&lt;=(AJ239-AJ238),2,0),IF(AJ237=AJ236,IF((AJ235-AJ236)&gt;(AJ238-AJ237),2,0),2)),0)))</f>
        <v>0</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79"/>
        <v>1</v>
      </c>
      <c r="AK237" s="12">
        <f t="shared" si="80"/>
        <v>1</v>
      </c>
      <c r="AL237" s="12">
        <f t="shared" si="81"/>
        <v>1</v>
      </c>
      <c r="AM237" s="12">
        <f t="shared" si="82"/>
        <v>1</v>
      </c>
    </row>
    <row r="238" spans="1:39" ht="12" customHeight="1" x14ac:dyDescent="0.15">
      <c r="A238" s="5">
        <f t="shared" si="66"/>
        <v>0</v>
      </c>
      <c r="B238" s="5">
        <f t="shared" si="67"/>
        <v>0</v>
      </c>
      <c r="C238" s="14">
        <f t="shared" si="86"/>
        <v>110</v>
      </c>
      <c r="F238" s="150">
        <f>VLOOKUP(C238,Blad1!$A:$I,9,0)</f>
        <v>123</v>
      </c>
      <c r="G238" s="67" t="str">
        <f t="shared" si="83"/>
        <v/>
      </c>
      <c r="H238" s="4" t="str">
        <f>IF(G238="I",$K238,IF(G238="II",$K238-SUM(H$8:H237),IF(G238="III",$K238-SUM(H$8:H237),IF(G238="IV",$K238-SUM(H$8:H237),IF(G238="V",1-SUM(H$8:H237)," ")))))</f>
        <v xml:space="preserve"> </v>
      </c>
      <c r="I238" s="54"/>
      <c r="K238" s="1">
        <f>IF(C$4=0,0,(SUM(D$8:D238)/C$4))</f>
        <v>0</v>
      </c>
      <c r="L238" s="9" t="str">
        <f t="shared" si="69"/>
        <v xml:space="preserve"> </v>
      </c>
      <c r="N238" s="1" t="str">
        <f t="shared" si="70"/>
        <v xml:space="preserve"> </v>
      </c>
      <c r="P238" s="3" t="str">
        <f>IF(O238="Plus",$K238,IF(O238="Basis",$K238-SUM(P$8:P237),IF(O238="Breedte",$K238-SUM(P$8:P237),IF(O237="Breedte",1-SUM(P$8:P237)," "))))</f>
        <v xml:space="preserve"> </v>
      </c>
      <c r="Q238" s="57" t="str">
        <f t="shared" si="84"/>
        <v/>
      </c>
      <c r="R238" s="57"/>
      <c r="S238" s="12">
        <f t="shared" si="71"/>
        <v>110</v>
      </c>
      <c r="T238" s="18">
        <f t="shared" si="72"/>
        <v>0</v>
      </c>
      <c r="U238" s="12">
        <f>IF(C$4=0,0,IF(SUM(U$7:U237)=2,0,IF(Y238=U$6,IF(Y238=Y239,IF((Y237-Y238)&lt;=(Y240-Y239),2,0),IF(Y238=Y237,IF((Y236-Y237)&gt;(Y239-Y238),2,0),2)),0)))</f>
        <v>0</v>
      </c>
      <c r="V238" s="12">
        <f>IF(C$4=0,0,IF(SUM(V$7:V237)=1,0,IF(Z238=V$6,IF(Z238=Z239,IF((Z237-Z238)&lt;=(Z240-Z239),1,0),IF(Z238=Z237,IF((Z236-Z237)&gt;(Z239-Z238),1,0),1)),0)))</f>
        <v>0</v>
      </c>
      <c r="W238" s="12">
        <f>IF(C$4=0,0,IF(SUM(W$7:W237)=2,0,IF(AA238=W$6,IF(AA238=AA239,IF((AA237-AA238)&lt;=(AA240-AA239),2,0),IF(AA238=AA237,IF((AA236-AA237)&gt;(AA239-AA238),2,0),2)),0)))</f>
        <v>0</v>
      </c>
      <c r="X238" s="12">
        <f>IF(C$4=0,0,IF(SUM(X$7:X237)=2,0,IF(AB238=X$6,IF(AB238=AB239,IF((AB237-AB238)&lt;=(AB240-AB239),2,0),IF(AB238=AB237,IF((AB236-AB237)&gt;(AB239-AB238),2,0),2)),0)))</f>
        <v>0</v>
      </c>
      <c r="Y238" s="12">
        <f t="shared" si="73"/>
        <v>1</v>
      </c>
      <c r="Z238" s="12">
        <f t="shared" si="74"/>
        <v>1</v>
      </c>
      <c r="AA238" s="12">
        <f t="shared" si="75"/>
        <v>1</v>
      </c>
      <c r="AB238" s="12">
        <f t="shared" si="76"/>
        <v>1</v>
      </c>
      <c r="AD238" s="12">
        <f t="shared" si="77"/>
        <v>110</v>
      </c>
      <c r="AE238" s="18">
        <f t="shared" si="78"/>
        <v>0</v>
      </c>
      <c r="AF238" s="12">
        <f>IF(S$4=0,0,IF(SUM(AF$7:AF237)=2,0,IF(AJ238=AF$6,IF(AJ238=AJ239,IF((AJ237-AJ238)&lt;=(AJ240-AJ239),2,0),IF(AJ238=AJ237,IF((AJ236-AJ237)&gt;(AJ239-AJ238),2,0),2)),0)))</f>
        <v>0</v>
      </c>
      <c r="AG238" s="12">
        <f>IF(C$4=0,0,IF(SUM(AG$7:AG237)=1,0,IF(AK238=AG$6,IF(AK238=AK239,IF((AK237-AK238)&lt;=(AK240-AK239),1,0),IF(AK238=AK237,IF((AK236-AK237)&gt;(AK239-AK238),1,0),1)),0)))</f>
        <v>0</v>
      </c>
      <c r="AH238" s="12">
        <f>IF(C$4=0,0,IF(SUM(AH$7:AH237)=2,0,IF(AL238=AH$6,IF(AL238=AL239,IF((AL237-AL238)&lt;=(AL240-AL239),2,0),IF(AL238=AL237,IF((AL236-AL237)&gt;(AL239-AL238),2,0),2)),0)))</f>
        <v>0</v>
      </c>
      <c r="AI238" s="12">
        <f>IF(S$4=0,0,IF(SUM(AI$7:AI237)=2,0,IF(AM238=AI$6,IF(AM238=AM239,IF((AM237-AM238)&lt;=(AM240-AM239),2,0),IF(AM238=AM237,IF((AM236-AM237)&gt;(AM239-AM238),2,0),2)),0)))</f>
        <v>0</v>
      </c>
      <c r="AJ238" s="12">
        <f t="shared" si="79"/>
        <v>1</v>
      </c>
      <c r="AK238" s="12">
        <f t="shared" si="80"/>
        <v>1</v>
      </c>
      <c r="AL238" s="12">
        <f t="shared" si="81"/>
        <v>1</v>
      </c>
      <c r="AM238" s="12">
        <f t="shared" si="82"/>
        <v>1</v>
      </c>
    </row>
    <row r="239" spans="1:39" ht="12" customHeight="1" x14ac:dyDescent="0.15">
      <c r="A239" s="5">
        <f t="shared" si="66"/>
        <v>0</v>
      </c>
      <c r="B239" s="5">
        <f t="shared" si="67"/>
        <v>0</v>
      </c>
      <c r="C239" s="14">
        <f t="shared" si="86"/>
        <v>109</v>
      </c>
      <c r="F239" s="150">
        <f>VLOOKUP(C239,Blad1!$A:$I,9,0)</f>
        <v>122</v>
      </c>
      <c r="G239" s="67" t="str">
        <f t="shared" si="83"/>
        <v/>
      </c>
      <c r="H239" s="4" t="str">
        <f>IF(G239="I",$K239,IF(G239="II",$K239-SUM(H$8:H238),IF(G239="III",$K239-SUM(H$8:H238),IF(G239="IV",$K239-SUM(H$8:H238),IF(G239="V",1-SUM(H$8:H238)," ")))))</f>
        <v xml:space="preserve"> </v>
      </c>
      <c r="I239" s="54"/>
      <c r="K239" s="1">
        <f>IF(C$4=0,0,(SUM(D$8:D239)/C$4))</f>
        <v>0</v>
      </c>
      <c r="L239" s="9" t="str">
        <f t="shared" si="69"/>
        <v xml:space="preserve"> </v>
      </c>
      <c r="N239" s="1" t="str">
        <f t="shared" si="70"/>
        <v xml:space="preserve"> </v>
      </c>
      <c r="P239" s="3" t="str">
        <f>IF(O239="Plus",$K239,IF(O239="Basis",$K239-SUM(P$8:P238),IF(O239="Breedte",$K239-SUM(P$8:P238),IF(O238="Breedte",1-SUM(P$8:P238)," "))))</f>
        <v xml:space="preserve"> </v>
      </c>
      <c r="Q239" s="57" t="str">
        <f t="shared" si="84"/>
        <v/>
      </c>
      <c r="R239" s="57"/>
      <c r="S239" s="12">
        <f t="shared" si="71"/>
        <v>109</v>
      </c>
      <c r="T239" s="18">
        <f t="shared" si="72"/>
        <v>0</v>
      </c>
      <c r="U239" s="12">
        <f>IF(C$4=0,0,IF(SUM(U$7:U238)=2,0,IF(Y239=U$6,IF(Y239=Y240,IF((Y238-Y239)&lt;=(Y241-Y240),2,0),IF(Y239=Y238,IF((Y237-Y238)&gt;(Y240-Y239),2,0),2)),0)))</f>
        <v>0</v>
      </c>
      <c r="V239" s="12">
        <f>IF(C$4=0,0,IF(SUM(V$7:V238)=1,0,IF(Z239=V$6,IF(Z239=Z240,IF((Z238-Z239)&lt;=(Z241-Z240),1,0),IF(Z239=Z238,IF((Z237-Z238)&gt;(Z240-Z239),1,0),1)),0)))</f>
        <v>0</v>
      </c>
      <c r="W239" s="12">
        <f>IF(C$4=0,0,IF(SUM(W$7:W238)=2,0,IF(AA239=W$6,IF(AA239=AA240,IF((AA238-AA239)&lt;=(AA241-AA240),2,0),IF(AA239=AA238,IF((AA237-AA238)&gt;(AA240-AA239),2,0),2)),0)))</f>
        <v>0</v>
      </c>
      <c r="X239" s="12">
        <f>IF(C$4=0,0,IF(SUM(X$7:X238)=2,0,IF(AB239=X$6,IF(AB239=AB240,IF((AB238-AB239)&lt;=(AB241-AB240),2,0),IF(AB239=AB238,IF((AB237-AB238)&gt;(AB240-AB239),2,0),2)),0)))</f>
        <v>0</v>
      </c>
      <c r="Y239" s="12">
        <f t="shared" si="73"/>
        <v>1</v>
      </c>
      <c r="Z239" s="12">
        <f t="shared" si="74"/>
        <v>1</v>
      </c>
      <c r="AA239" s="12">
        <f t="shared" si="75"/>
        <v>1</v>
      </c>
      <c r="AB239" s="12">
        <f t="shared" si="76"/>
        <v>1</v>
      </c>
      <c r="AD239" s="12">
        <f t="shared" si="77"/>
        <v>109</v>
      </c>
      <c r="AE239" s="18">
        <f t="shared" si="78"/>
        <v>0</v>
      </c>
      <c r="AF239" s="12">
        <f>IF(S$4=0,0,IF(SUM(AF$7:AF238)=2,0,IF(AJ239=AF$6,IF(AJ239=AJ240,IF((AJ238-AJ239)&lt;=(AJ241-AJ240),2,0),IF(AJ239=AJ238,IF((AJ237-AJ238)&gt;(AJ240-AJ239),2,0),2)),0)))</f>
        <v>0</v>
      </c>
      <c r="AG239" s="12">
        <f>IF(C$4=0,0,IF(SUM(AG$7:AG238)=1,0,IF(AK239=AG$6,IF(AK239=AK240,IF((AK238-AK239)&lt;=(AK241-AK240),1,0),IF(AK239=AK238,IF((AK237-AK238)&gt;(AK240-AK239),1,0),1)),0)))</f>
        <v>0</v>
      </c>
      <c r="AH239" s="12">
        <f>IF(C$4=0,0,IF(SUM(AH$7:AH238)=2,0,IF(AL239=AH$6,IF(AL239=AL240,IF((AL238-AL239)&lt;=(AL241-AL240),2,0),IF(AL239=AL238,IF((AL237-AL238)&gt;(AL240-AL239),2,0),2)),0)))</f>
        <v>0</v>
      </c>
      <c r="AI239" s="12">
        <f>IF(S$4=0,0,IF(SUM(AI$7:AI238)=2,0,IF(AM239=AI$6,IF(AM239=AM240,IF((AM238-AM239)&lt;=(AM241-AM240),2,0),IF(AM239=AM238,IF((AM237-AM238)&gt;(AM240-AM239),2,0),2)),0)))</f>
        <v>0</v>
      </c>
      <c r="AJ239" s="12">
        <f t="shared" si="79"/>
        <v>1</v>
      </c>
      <c r="AK239" s="12">
        <f t="shared" si="80"/>
        <v>1</v>
      </c>
      <c r="AL239" s="12">
        <f t="shared" si="81"/>
        <v>1</v>
      </c>
      <c r="AM239" s="12">
        <f t="shared" si="82"/>
        <v>1</v>
      </c>
    </row>
    <row r="240" spans="1:39" ht="12" customHeight="1" x14ac:dyDescent="0.15">
      <c r="A240" s="5">
        <f t="shared" si="66"/>
        <v>0</v>
      </c>
      <c r="B240" s="5">
        <f t="shared" si="67"/>
        <v>0</v>
      </c>
      <c r="C240" s="14">
        <f t="shared" si="86"/>
        <v>108</v>
      </c>
      <c r="F240" s="150">
        <f>VLOOKUP(C240,Blad1!$A:$I,9,0)</f>
        <v>122</v>
      </c>
      <c r="G240" s="67" t="str">
        <f t="shared" si="83"/>
        <v/>
      </c>
      <c r="H240" s="4" t="str">
        <f>IF(G240="I",$K240,IF(G240="II",$K240-SUM(H$8:H239),IF(G240="III",$K240-SUM(H$8:H239),IF(G240="IV",$K240-SUM(H$8:H239),IF(G240="V",1-SUM(H$8:H239)," ")))))</f>
        <v xml:space="preserve"> </v>
      </c>
      <c r="I240" s="54"/>
      <c r="K240" s="1">
        <f>IF(C$4=0,0,(SUM(D$8:D240)/C$4))</f>
        <v>0</v>
      </c>
      <c r="L240" s="9" t="str">
        <f t="shared" si="69"/>
        <v xml:space="preserve"> </v>
      </c>
      <c r="N240" s="1" t="str">
        <f t="shared" si="70"/>
        <v xml:space="preserve"> </v>
      </c>
      <c r="P240" s="3" t="str">
        <f>IF(O240="Plus",$K240,IF(O240="Basis",$K240-SUM(P$8:P239),IF(O240="Breedte",$K240-SUM(P$8:P239),IF(O239="Breedte",1-SUM(P$8:P239)," "))))</f>
        <v xml:space="preserve"> </v>
      </c>
      <c r="Q240" s="57" t="str">
        <f t="shared" si="84"/>
        <v/>
      </c>
      <c r="R240" s="57"/>
      <c r="S240" s="12">
        <f t="shared" si="71"/>
        <v>108</v>
      </c>
      <c r="T240" s="18">
        <f t="shared" si="72"/>
        <v>0</v>
      </c>
      <c r="U240" s="12">
        <f>IF(C$4=0,0,IF(SUM(U$7:U239)=2,0,IF(Y240=U$6,IF(Y240=Y241,IF((Y239-Y240)&lt;=(Y242-Y241),2,0),IF(Y240=Y239,IF((Y238-Y239)&gt;(Y241-Y240),2,0),2)),0)))</f>
        <v>0</v>
      </c>
      <c r="V240" s="12">
        <f>IF(C$4=0,0,IF(SUM(V$7:V239)=1,0,IF(Z240=V$6,IF(Z240=Z241,IF((Z239-Z240)&lt;=(Z242-Z241),1,0),IF(Z240=Z239,IF((Z238-Z239)&gt;(Z241-Z240),1,0),1)),0)))</f>
        <v>0</v>
      </c>
      <c r="W240" s="12">
        <f>IF(C$4=0,0,IF(SUM(W$7:W239)=2,0,IF(AA240=W$6,IF(AA240=AA241,IF((AA239-AA240)&lt;=(AA242-AA241),2,0),IF(AA240=AA239,IF((AA238-AA239)&gt;(AA241-AA240),2,0),2)),0)))</f>
        <v>0</v>
      </c>
      <c r="X240" s="12">
        <f>IF(C$4=0,0,IF(SUM(X$7:X239)=2,0,IF(AB240=X$6,IF(AB240=AB241,IF((AB239-AB240)&lt;=(AB242-AB241),2,0),IF(AB240=AB239,IF((AB238-AB239)&gt;(AB241-AB240),2,0),2)),0)))</f>
        <v>0</v>
      </c>
      <c r="Y240" s="12">
        <f t="shared" si="73"/>
        <v>1</v>
      </c>
      <c r="Z240" s="12">
        <f t="shared" si="74"/>
        <v>1</v>
      </c>
      <c r="AA240" s="12">
        <f t="shared" si="75"/>
        <v>1</v>
      </c>
      <c r="AB240" s="12">
        <f t="shared" si="76"/>
        <v>1</v>
      </c>
      <c r="AD240" s="12">
        <f t="shared" si="77"/>
        <v>108</v>
      </c>
      <c r="AE240" s="18">
        <f t="shared" si="78"/>
        <v>0</v>
      </c>
      <c r="AF240" s="12">
        <f>IF(S$4=0,0,IF(SUM(AF$7:AF239)=2,0,IF(AJ240=AF$6,IF(AJ240=AJ241,IF((AJ239-AJ240)&lt;=(AJ242-AJ241),2,0),IF(AJ240=AJ239,IF((AJ238-AJ239)&gt;(AJ241-AJ240),2,0),2)),0)))</f>
        <v>0</v>
      </c>
      <c r="AG240" s="12">
        <f>IF(C$4=0,0,IF(SUM(AG$7:AG239)=1,0,IF(AK240=AG$6,IF(AK240=AK241,IF((AK239-AK240)&lt;=(AK242-AK241),1,0),IF(AK240=AK239,IF((AK238-AK239)&gt;(AK241-AK240),1,0),1)),0)))</f>
        <v>0</v>
      </c>
      <c r="AH240" s="12">
        <f>IF(C$4=0,0,IF(SUM(AH$7:AH239)=2,0,IF(AL240=AH$6,IF(AL240=AL241,IF((AL239-AL240)&lt;=(AL242-AL241),2,0),IF(AL240=AL239,IF((AL238-AL239)&gt;(AL241-AL240),2,0),2)),0)))</f>
        <v>0</v>
      </c>
      <c r="AI240" s="12">
        <f>IF(S$4=0,0,IF(SUM(AI$7:AI239)=2,0,IF(AM240=AI$6,IF(AM240=AM241,IF((AM239-AM240)&lt;=(AM242-AM241),2,0),IF(AM240=AM239,IF((AM238-AM239)&gt;(AM241-AM240),2,0),2)),0)))</f>
        <v>0</v>
      </c>
      <c r="AJ240" s="12">
        <f t="shared" si="79"/>
        <v>1</v>
      </c>
      <c r="AK240" s="12">
        <f t="shared" si="80"/>
        <v>1</v>
      </c>
      <c r="AL240" s="12">
        <f t="shared" si="81"/>
        <v>1</v>
      </c>
      <c r="AM240" s="12">
        <f t="shared" si="82"/>
        <v>1</v>
      </c>
    </row>
    <row r="241" spans="1:39" ht="12" customHeight="1" x14ac:dyDescent="0.15">
      <c r="A241" s="5">
        <f t="shared" si="66"/>
        <v>0</v>
      </c>
      <c r="B241" s="5">
        <f t="shared" si="67"/>
        <v>0</v>
      </c>
      <c r="C241" s="14">
        <f t="shared" si="86"/>
        <v>107</v>
      </c>
      <c r="F241" s="150">
        <f>VLOOKUP(C241,Blad1!$A:$I,9,0)</f>
        <v>121</v>
      </c>
      <c r="G241" s="67" t="str">
        <f t="shared" si="83"/>
        <v/>
      </c>
      <c r="H241" s="4" t="str">
        <f>IF(G241="I",$K241,IF(G241="II",$K241-SUM(H$8:H240),IF(G241="III",$K241-SUM(H$8:H240),IF(G241="IV",$K241-SUM(H$8:H240),IF(G241="V",1-SUM(H$8:H240)," ")))))</f>
        <v xml:space="preserve"> </v>
      </c>
      <c r="I241" s="54"/>
      <c r="K241" s="1">
        <f>IF(C$4=0,0,(SUM(D$8:D241)/C$4))</f>
        <v>0</v>
      </c>
      <c r="L241" s="9" t="str">
        <f t="shared" si="69"/>
        <v xml:space="preserve"> </v>
      </c>
      <c r="N241" s="1" t="str">
        <f t="shared" si="70"/>
        <v xml:space="preserve"> </v>
      </c>
      <c r="P241" s="3" t="str">
        <f>IF(O241="Plus",$K241,IF(O241="Basis",$K241-SUM(P$8:P240),IF(O241="Breedte",$K241-SUM(P$8:P240),IF(O240="Breedte",1-SUM(P$8:P240)," "))))</f>
        <v xml:space="preserve"> </v>
      </c>
      <c r="Q241" s="57" t="str">
        <f t="shared" si="84"/>
        <v/>
      </c>
      <c r="R241" s="57"/>
      <c r="S241" s="12">
        <f t="shared" si="71"/>
        <v>107</v>
      </c>
      <c r="T241" s="18">
        <f t="shared" si="72"/>
        <v>0</v>
      </c>
      <c r="U241" s="12">
        <f>IF(C$4=0,0,IF(SUM(U$7:U240)=2,0,IF(Y241=U$6,IF(Y241=Y242,IF((Y240-Y241)&lt;=(Y243-Y242),2,0),IF(Y241=Y240,IF((Y239-Y240)&gt;(Y242-Y241),2,0),2)),0)))</f>
        <v>0</v>
      </c>
      <c r="V241" s="12">
        <f>IF(C$4=0,0,IF(SUM(V$7:V240)=1,0,IF(Z241=V$6,IF(Z241=Z242,IF((Z240-Z241)&lt;=(Z243-Z242),1,0),IF(Z241=Z240,IF((Z239-Z240)&gt;(Z242-Z241),1,0),1)),0)))</f>
        <v>0</v>
      </c>
      <c r="W241" s="12">
        <f>IF(C$4=0,0,IF(SUM(W$7:W240)=2,0,IF(AA241=W$6,IF(AA241=AA242,IF((AA240-AA241)&lt;=(AA243-AA242),2,0),IF(AA241=AA240,IF((AA239-AA240)&gt;(AA242-AA241),2,0),2)),0)))</f>
        <v>0</v>
      </c>
      <c r="X241" s="12">
        <f>IF(C$4=0,0,IF(SUM(X$7:X240)=2,0,IF(AB241=X$6,IF(AB241=AB242,IF((AB240-AB241)&lt;=(AB243-AB242),2,0),IF(AB241=AB240,IF((AB239-AB240)&gt;(AB242-AB241),2,0),2)),0)))</f>
        <v>0</v>
      </c>
      <c r="Y241" s="12">
        <f t="shared" si="73"/>
        <v>1</v>
      </c>
      <c r="Z241" s="12">
        <f t="shared" si="74"/>
        <v>1</v>
      </c>
      <c r="AA241" s="12">
        <f t="shared" si="75"/>
        <v>1</v>
      </c>
      <c r="AB241" s="12">
        <f t="shared" si="76"/>
        <v>1</v>
      </c>
      <c r="AD241" s="12">
        <f t="shared" si="77"/>
        <v>107</v>
      </c>
      <c r="AE241" s="18">
        <f t="shared" si="78"/>
        <v>0</v>
      </c>
      <c r="AF241" s="12">
        <f>IF(S$4=0,0,IF(SUM(AF$7:AF240)=2,0,IF(AJ241=AF$6,IF(AJ241=AJ242,IF((AJ240-AJ241)&lt;=(AJ243-AJ242),2,0),IF(AJ241=AJ240,IF((AJ239-AJ240)&gt;(AJ242-AJ241),2,0),2)),0)))</f>
        <v>0</v>
      </c>
      <c r="AG241" s="12">
        <f>IF(C$4=0,0,IF(SUM(AG$7:AG240)=1,0,IF(AK241=AG$6,IF(AK241=AK242,IF((AK240-AK241)&lt;=(AK243-AK242),1,0),IF(AK241=AK240,IF((AK239-AK240)&gt;(AK242-AK241),1,0),1)),0)))</f>
        <v>0</v>
      </c>
      <c r="AH241" s="12">
        <f>IF(C$4=0,0,IF(SUM(AH$7:AH240)=2,0,IF(AL241=AH$6,IF(AL241=AL242,IF((AL240-AL241)&lt;=(AL243-AL242),2,0),IF(AL241=AL240,IF((AL239-AL240)&gt;(AL242-AL241),2,0),2)),0)))</f>
        <v>0</v>
      </c>
      <c r="AI241" s="12">
        <f>IF(S$4=0,0,IF(SUM(AI$7:AI240)=2,0,IF(AM241=AI$6,IF(AM241=AM242,IF((AM240-AM241)&lt;=(AM243-AM242),2,0),IF(AM241=AM240,IF((AM239-AM240)&gt;(AM242-AM241),2,0),2)),0)))</f>
        <v>0</v>
      </c>
      <c r="AJ241" s="12">
        <f t="shared" si="79"/>
        <v>1</v>
      </c>
      <c r="AK241" s="12">
        <f t="shared" si="80"/>
        <v>1</v>
      </c>
      <c r="AL241" s="12">
        <f t="shared" si="81"/>
        <v>1</v>
      </c>
      <c r="AM241" s="12">
        <f t="shared" si="82"/>
        <v>1</v>
      </c>
    </row>
    <row r="242" spans="1:39" ht="12" customHeight="1" x14ac:dyDescent="0.15">
      <c r="A242" s="5">
        <f t="shared" si="66"/>
        <v>0</v>
      </c>
      <c r="B242" s="5">
        <f t="shared" si="67"/>
        <v>0</v>
      </c>
      <c r="C242" s="14">
        <f t="shared" si="86"/>
        <v>106</v>
      </c>
      <c r="F242" s="150">
        <f>VLOOKUP(C242,Blad1!$A:$I,9,0)</f>
        <v>120</v>
      </c>
      <c r="G242" s="67" t="str">
        <f t="shared" si="83"/>
        <v/>
      </c>
      <c r="H242" s="4" t="str">
        <f>IF(G242="I",$K242,IF(G242="II",$K242-SUM(H$8:H241),IF(G242="III",$K242-SUM(H$8:H241),IF(G242="IV",$K242-SUM(H$8:H241),IF(G242="V",1-SUM(H$8:H241)," ")))))</f>
        <v xml:space="preserve"> </v>
      </c>
      <c r="I242" s="54"/>
      <c r="K242" s="1">
        <f>IF(C$4=0,0,(SUM(D$8:D242)/C$4))</f>
        <v>0</v>
      </c>
      <c r="L242" s="9" t="str">
        <f t="shared" si="69"/>
        <v xml:space="preserve"> </v>
      </c>
      <c r="N242" s="1" t="str">
        <f t="shared" si="70"/>
        <v xml:space="preserve"> </v>
      </c>
      <c r="P242" s="3" t="str">
        <f>IF(O242="Plus",$K242,IF(O242="Basis",$K242-SUM(P$8:P241),IF(O242="Breedte",$K242-SUM(P$8:P241),IF(O241="Breedte",1-SUM(P$8:P241)," "))))</f>
        <v xml:space="preserve"> </v>
      </c>
      <c r="Q242" s="57" t="str">
        <f t="shared" si="84"/>
        <v/>
      </c>
      <c r="R242" s="57"/>
      <c r="S242" s="12">
        <f t="shared" si="71"/>
        <v>106</v>
      </c>
      <c r="T242" s="18">
        <f t="shared" si="72"/>
        <v>0</v>
      </c>
      <c r="U242" s="12">
        <f>IF(C$4=0,0,IF(SUM(U$7:U241)=2,0,IF(Y242=U$6,IF(Y242=Y243,IF((Y241-Y242)&lt;=(Y244-Y243),2,0),IF(Y242=Y241,IF((Y240-Y241)&gt;(Y243-Y242),2,0),2)),0)))</f>
        <v>0</v>
      </c>
      <c r="V242" s="12">
        <f>IF(C$4=0,0,IF(SUM(V$7:V241)=1,0,IF(Z242=V$6,IF(Z242=Z243,IF((Z241-Z242)&lt;=(Z244-Z243),1,0),IF(Z242=Z241,IF((Z240-Z241)&gt;(Z243-Z242),1,0),1)),0)))</f>
        <v>0</v>
      </c>
      <c r="W242" s="12">
        <f>IF(C$4=0,0,IF(SUM(W$7:W241)=2,0,IF(AA242=W$6,IF(AA242=AA243,IF((AA241-AA242)&lt;=(AA244-AA243),2,0),IF(AA242=AA241,IF((AA240-AA241)&gt;(AA243-AA242),2,0),2)),0)))</f>
        <v>0</v>
      </c>
      <c r="X242" s="12">
        <f>IF(C$4=0,0,IF(SUM(X$7:X241)=2,0,IF(AB242=X$6,IF(AB242=AB243,IF((AB241-AB242)&lt;=(AB244-AB243),2,0),IF(AB242=AB241,IF((AB240-AB241)&gt;(AB243-AB242),2,0),2)),0)))</f>
        <v>0</v>
      </c>
      <c r="Y242" s="12">
        <f t="shared" si="73"/>
        <v>1</v>
      </c>
      <c r="Z242" s="12">
        <f t="shared" si="74"/>
        <v>1</v>
      </c>
      <c r="AA242" s="12">
        <f t="shared" si="75"/>
        <v>1</v>
      </c>
      <c r="AB242" s="12">
        <f t="shared" si="76"/>
        <v>1</v>
      </c>
      <c r="AD242" s="12">
        <f t="shared" si="77"/>
        <v>106</v>
      </c>
      <c r="AE242" s="18">
        <f t="shared" si="78"/>
        <v>0</v>
      </c>
      <c r="AF242" s="12">
        <f>IF(S$4=0,0,IF(SUM(AF$7:AF241)=2,0,IF(AJ242=AF$6,IF(AJ242=AJ243,IF((AJ241-AJ242)&lt;=(AJ244-AJ243),2,0),IF(AJ242=AJ241,IF((AJ240-AJ241)&gt;(AJ243-AJ242),2,0),2)),0)))</f>
        <v>0</v>
      </c>
      <c r="AG242" s="12">
        <f>IF(C$4=0,0,IF(SUM(AG$7:AG241)=1,0,IF(AK242=AG$6,IF(AK242=AK243,IF((AK241-AK242)&lt;=(AK244-AK243),1,0),IF(AK242=AK241,IF((AK240-AK241)&gt;(AK243-AK242),1,0),1)),0)))</f>
        <v>0</v>
      </c>
      <c r="AH242" s="12">
        <f>IF(C$4=0,0,IF(SUM(AH$7:AH241)=2,0,IF(AL242=AH$6,IF(AL242=AL243,IF((AL241-AL242)&lt;=(AL244-AL243),2,0),IF(AL242=AL241,IF((AL240-AL241)&gt;(AL243-AL242),2,0),2)),0)))</f>
        <v>0</v>
      </c>
      <c r="AI242" s="12">
        <f>IF(S$4=0,0,IF(SUM(AI$7:AI241)=2,0,IF(AM242=AI$6,IF(AM242=AM243,IF((AM241-AM242)&lt;=(AM244-AM243),2,0),IF(AM242=AM241,IF((AM240-AM241)&gt;(AM243-AM242),2,0),2)),0)))</f>
        <v>0</v>
      </c>
      <c r="AJ242" s="12">
        <f t="shared" si="79"/>
        <v>1</v>
      </c>
      <c r="AK242" s="12">
        <f t="shared" si="80"/>
        <v>1</v>
      </c>
      <c r="AL242" s="12">
        <f t="shared" si="81"/>
        <v>1</v>
      </c>
      <c r="AM242" s="12">
        <f t="shared" si="82"/>
        <v>1</v>
      </c>
    </row>
    <row r="243" spans="1:39" ht="12" customHeight="1" x14ac:dyDescent="0.15">
      <c r="A243" s="5">
        <f t="shared" si="66"/>
        <v>0</v>
      </c>
      <c r="B243" s="5">
        <f t="shared" si="67"/>
        <v>0</v>
      </c>
      <c r="C243" s="14">
        <f t="shared" si="86"/>
        <v>105</v>
      </c>
      <c r="F243" s="150">
        <f>VLOOKUP(C243,Blad1!$A:$I,9,0)</f>
        <v>120</v>
      </c>
      <c r="G243" s="67" t="str">
        <f t="shared" si="83"/>
        <v/>
      </c>
      <c r="I243" s="54"/>
      <c r="K243" s="1">
        <f>IF(C$4=0,0,(SUM(D$8:D243)/C$4))</f>
        <v>0</v>
      </c>
      <c r="N243" s="1" t="str">
        <f t="shared" si="70"/>
        <v xml:space="preserve"> </v>
      </c>
      <c r="P243" s="3" t="str">
        <f>IF(O243="Plus",$K243,IF(O243="Basis",$K243-SUM(P$8:P242),IF(O243="Breedte",$K243-SUM(P$8:P242),IF(O242="Breedte",1-SUM(P$8:P242)," "))))</f>
        <v xml:space="preserve"> </v>
      </c>
      <c r="Q243" s="57" t="str">
        <f t="shared" si="84"/>
        <v/>
      </c>
      <c r="R243" s="57"/>
      <c r="S243" s="12">
        <f t="shared" si="71"/>
        <v>105</v>
      </c>
      <c r="T243" s="18">
        <f t="shared" si="72"/>
        <v>0</v>
      </c>
      <c r="U243" s="12">
        <f>IF(C$4=0,0,IF(SUM(U$7:U242)=2,0,IF(Y243=U$6,IF(Y243=Y244,IF((Y242-Y243)&lt;=(Y245-Y244),2,0),IF(Y243=Y242,IF((Y241-Y242)&gt;(Y244-Y243),2,0),2)),0)))</f>
        <v>0</v>
      </c>
      <c r="V243" s="12">
        <f>IF(C$4=0,0,IF(SUM(V$7:V242)=1,0,IF(Z243=V$6,IF(Z243=Z244,IF((Z242-Z243)&lt;=(Z245-Z244),1,0),IF(Z243=Z242,IF((Z241-Z242)&gt;(Z244-Z243),1,0),1)),0)))</f>
        <v>0</v>
      </c>
      <c r="W243" s="12">
        <f>IF(C$4=0,0,IF(SUM(W$7:W242)=2,0,IF(AA243=W$6,IF(AA243=AA244,IF((AA242-AA243)&lt;=(AA245-AA244),2,0),IF(AA243=AA242,IF((AA241-AA242)&gt;(AA244-AA243),2,0),2)),0)))</f>
        <v>0</v>
      </c>
      <c r="X243" s="12">
        <f>IF(C$4=0,0,IF(SUM(X$7:X242)=2,0,IF(AB243=X$6,IF(AB243=AB244,IF((AB242-AB243)&lt;=(AB245-AB244),2,0),IF(AB243=AB242,IF((AB241-AB242)&gt;(AB244-AB243),2,0),2)),0)))</f>
        <v>0</v>
      </c>
      <c r="Y243" s="12">
        <f t="shared" si="73"/>
        <v>1</v>
      </c>
      <c r="Z243" s="12">
        <f t="shared" si="74"/>
        <v>1</v>
      </c>
      <c r="AA243" s="12">
        <f t="shared" si="75"/>
        <v>1</v>
      </c>
      <c r="AB243" s="12">
        <f t="shared" si="76"/>
        <v>1</v>
      </c>
      <c r="AD243" s="12">
        <f t="shared" si="77"/>
        <v>105</v>
      </c>
      <c r="AE243" s="18">
        <f t="shared" si="78"/>
        <v>0</v>
      </c>
      <c r="AF243" s="12">
        <f>IF(S$4=0,0,IF(SUM(AF$7:AF242)=2,0,IF(AJ243=AF$6,IF(AJ243=AJ244,IF((AJ242-AJ243)&lt;=(AJ245-AJ244),2,0),IF(AJ243=AJ242,IF((AJ241-AJ242)&gt;(AJ244-AJ243),2,0),2)),0)))</f>
        <v>0</v>
      </c>
      <c r="AG243" s="12">
        <f>IF(C$4=0,0,IF(SUM(AG$7:AG242)=1,0,IF(AK243=AG$6,IF(AK243=AK244,IF((AK242-AK243)&lt;=(AK245-AK244),1,0),IF(AK243=AK242,IF((AK241-AK242)&gt;(AK244-AK243),1,0),1)),0)))</f>
        <v>0</v>
      </c>
      <c r="AH243" s="12">
        <f>IF(C$4=0,0,IF(SUM(AH$7:AH242)=2,0,IF(AL243=AH$6,IF(AL243=AL244,IF((AL242-AL243)&lt;=(AL245-AL244),2,0),IF(AL243=AL242,IF((AL241-AL242)&gt;(AL244-AL243),2,0),2)),0)))</f>
        <v>0</v>
      </c>
      <c r="AI243" s="12">
        <f>IF(S$4=0,0,IF(SUM(AI$7:AI242)=2,0,IF(AM243=AI$6,IF(AM243=AM244,IF((AM242-AM243)&lt;=(AM245-AM244),2,0),IF(AM243=AM242,IF((AM241-AM242)&gt;(AM244-AM243),2,0),2)),0)))</f>
        <v>0</v>
      </c>
      <c r="AJ243" s="12">
        <f t="shared" si="79"/>
        <v>1</v>
      </c>
      <c r="AK243" s="12">
        <f t="shared" si="80"/>
        <v>1</v>
      </c>
      <c r="AL243" s="12">
        <f t="shared" si="81"/>
        <v>1</v>
      </c>
      <c r="AM243" s="12">
        <f t="shared" si="82"/>
        <v>1</v>
      </c>
    </row>
    <row r="244" spans="1:39" ht="12" customHeight="1" x14ac:dyDescent="0.15">
      <c r="A244" s="5">
        <f t="shared" si="66"/>
        <v>0</v>
      </c>
      <c r="B244" s="5">
        <f t="shared" si="67"/>
        <v>0</v>
      </c>
      <c r="C244" s="14">
        <f t="shared" si="86"/>
        <v>104</v>
      </c>
      <c r="F244" s="150">
        <f>VLOOKUP(C244,Blad1!$A:$I,9,0)</f>
        <v>119</v>
      </c>
      <c r="G244" s="67" t="str">
        <f t="shared" si="83"/>
        <v/>
      </c>
      <c r="I244" s="54"/>
      <c r="K244" s="1">
        <f>IF(C$4=0,0,(SUM(D$8:D244)/C$4))</f>
        <v>0</v>
      </c>
      <c r="N244" s="1" t="str">
        <f t="shared" si="70"/>
        <v xml:space="preserve"> </v>
      </c>
      <c r="P244" s="3" t="str">
        <f>IF(O244="Plus",$K244,IF(O244="Basis",$K244-SUM(P$8:P243),IF(O244="Breedte",$K244-SUM(P$8:P243),IF(O243="Breedte",1-SUM(P$8:P243)," "))))</f>
        <v xml:space="preserve"> </v>
      </c>
      <c r="Q244" s="57" t="str">
        <f t="shared" si="84"/>
        <v/>
      </c>
      <c r="R244" s="57"/>
      <c r="S244" s="12">
        <f t="shared" si="71"/>
        <v>104</v>
      </c>
      <c r="T244" s="18">
        <f t="shared" si="72"/>
        <v>0</v>
      </c>
      <c r="U244" s="12">
        <f>IF(C$4=0,0,IF(SUM(U$7:U243)=2,0,IF(Y244=U$6,IF(Y244=Y245,IF((Y243-Y244)&lt;=(Y246-Y245),2,0),IF(Y244=Y243,IF((Y242-Y243)&gt;(Y245-Y244),2,0),2)),0)))</f>
        <v>0</v>
      </c>
      <c r="V244" s="12">
        <f>IF(C$4=0,0,IF(SUM(V$7:V243)=1,0,IF(Z244=V$6,IF(Z244=Z245,IF((Z243-Z244)&lt;=(Z246-Z245),1,0),IF(Z244=Z243,IF((Z242-Z243)&gt;(Z245-Z244),1,0),1)),0)))</f>
        <v>0</v>
      </c>
      <c r="W244" s="12">
        <f>IF(C$4=0,0,IF(SUM(W$7:W243)=2,0,IF(AA244=W$6,IF(AA244=AA245,IF((AA243-AA244)&lt;=(AA246-AA245),2,0),IF(AA244=AA243,IF((AA242-AA243)&gt;(AA245-AA244),2,0),2)),0)))</f>
        <v>0</v>
      </c>
      <c r="X244" s="12">
        <f>IF(C$4=0,0,IF(SUM(X$7:X243)=2,0,IF(AB244=X$6,IF(AB244=AB245,IF((AB243-AB244)&lt;=(AB246-AB245),2,0),IF(AB244=AB243,IF((AB242-AB243)&gt;(AB245-AB244),2,0),2)),0)))</f>
        <v>0</v>
      </c>
      <c r="Y244" s="12">
        <f t="shared" si="73"/>
        <v>1</v>
      </c>
      <c r="Z244" s="12">
        <f t="shared" si="74"/>
        <v>1</v>
      </c>
      <c r="AA244" s="12">
        <f t="shared" si="75"/>
        <v>1</v>
      </c>
      <c r="AB244" s="12">
        <f t="shared" si="76"/>
        <v>1</v>
      </c>
      <c r="AD244" s="12">
        <f t="shared" si="77"/>
        <v>104</v>
      </c>
      <c r="AE244" s="18">
        <f t="shared" si="78"/>
        <v>0</v>
      </c>
      <c r="AF244" s="12">
        <f>IF(S$4=0,0,IF(SUM(AF$7:AF243)=2,0,IF(AJ244=AF$6,IF(AJ244=AJ245,IF((AJ243-AJ244)&lt;=(AJ246-AJ245),2,0),IF(AJ244=AJ243,IF((AJ242-AJ243)&gt;(AJ245-AJ244),2,0),2)),0)))</f>
        <v>0</v>
      </c>
      <c r="AG244" s="12">
        <f>IF(C$4=0,0,IF(SUM(AG$7:AG243)=1,0,IF(AK244=AG$6,IF(AK244=AK245,IF((AK243-AK244)&lt;=(AK246-AK245),1,0),IF(AK244=AK243,IF((AK242-AK243)&gt;(AK245-AK244),1,0),1)),0)))</f>
        <v>0</v>
      </c>
      <c r="AH244" s="12">
        <f>IF(C$4=0,0,IF(SUM(AH$7:AH243)=2,0,IF(AL244=AH$6,IF(AL244=AL245,IF((AL243-AL244)&lt;=(AL246-AL245),2,0),IF(AL244=AL243,IF((AL242-AL243)&gt;(AL245-AL244),2,0),2)),0)))</f>
        <v>0</v>
      </c>
      <c r="AI244" s="12">
        <f>IF(S$4=0,0,IF(SUM(AI$7:AI243)=2,0,IF(AM244=AI$6,IF(AM244=AM245,IF((AM243-AM244)&lt;=(AM246-AM245),2,0),IF(AM244=AM243,IF((AM242-AM243)&gt;(AM245-AM244),2,0),2)),0)))</f>
        <v>0</v>
      </c>
      <c r="AJ244" s="12">
        <f t="shared" si="79"/>
        <v>1</v>
      </c>
      <c r="AK244" s="12">
        <f t="shared" si="80"/>
        <v>1</v>
      </c>
      <c r="AL244" s="12">
        <f t="shared" si="81"/>
        <v>1</v>
      </c>
      <c r="AM244" s="12">
        <f t="shared" si="82"/>
        <v>1</v>
      </c>
    </row>
    <row r="245" spans="1:39" ht="12" customHeight="1" x14ac:dyDescent="0.15">
      <c r="A245" s="5">
        <f t="shared" si="66"/>
        <v>0</v>
      </c>
      <c r="B245" s="5">
        <f t="shared" si="67"/>
        <v>0</v>
      </c>
      <c r="C245" s="14">
        <f t="shared" si="86"/>
        <v>103</v>
      </c>
      <c r="F245" s="150">
        <f>VLOOKUP(C245,Blad1!$A:$I,9,0)</f>
        <v>119</v>
      </c>
      <c r="G245" s="67" t="str">
        <f t="shared" si="83"/>
        <v/>
      </c>
      <c r="I245" s="54"/>
      <c r="K245" s="1">
        <f>IF(C$4=0,0,(SUM(D$8:D245)/C$4))</f>
        <v>0</v>
      </c>
      <c r="N245" s="1" t="str">
        <f t="shared" si="70"/>
        <v xml:space="preserve"> </v>
      </c>
      <c r="P245" s="3" t="str">
        <f>IF(O245="Plus",$K245,IF(O245="Basis",$K245-SUM(P$8:P244),IF(O245="Breedte",$K245-SUM(P$8:P244),IF(O244="Breedte",1-SUM(P$8:P244)," "))))</f>
        <v xml:space="preserve"> </v>
      </c>
      <c r="Q245" s="57" t="str">
        <f t="shared" si="84"/>
        <v/>
      </c>
      <c r="R245" s="57"/>
      <c r="S245" s="12">
        <f t="shared" si="71"/>
        <v>103</v>
      </c>
      <c r="T245" s="18">
        <f t="shared" si="72"/>
        <v>0</v>
      </c>
      <c r="U245" s="12">
        <f>IF(C$4=0,0,IF(SUM(U$7:U244)=2,0,IF(Y245=U$6,IF(Y245=Y246,IF((Y244-Y245)&lt;=(Y247-Y246),2,0),IF(Y245=Y244,IF((Y243-Y244)&gt;(Y246-Y245),2,0),2)),0)))</f>
        <v>0</v>
      </c>
      <c r="V245" s="12">
        <f>IF(C$4=0,0,IF(SUM(V$7:V244)=1,0,IF(Z245=V$6,IF(Z245=Z246,IF((Z244-Z245)&lt;=(Z247-Z246),1,0),IF(Z245=Z244,IF((Z243-Z244)&gt;(Z246-Z245),1,0),1)),0)))</f>
        <v>0</v>
      </c>
      <c r="W245" s="12">
        <f>IF(C$4=0,0,IF(SUM(W$7:W244)=2,0,IF(AA245=W$6,IF(AA245=AA246,IF((AA244-AA245)&lt;=(AA247-AA246),2,0),IF(AA245=AA244,IF((AA243-AA244)&gt;(AA246-AA245),2,0),2)),0)))</f>
        <v>0</v>
      </c>
      <c r="X245" s="12">
        <f>IF(C$4=0,0,IF(SUM(X$7:X244)=2,0,IF(AB245=X$6,IF(AB245=AB246,IF((AB244-AB245)&lt;=(AB247-AB246),2,0),IF(AB245=AB244,IF((AB243-AB244)&gt;(AB246-AB245),2,0),2)),0)))</f>
        <v>0</v>
      </c>
      <c r="Y245" s="12">
        <f t="shared" si="73"/>
        <v>1</v>
      </c>
      <c r="Z245" s="12">
        <f t="shared" si="74"/>
        <v>1</v>
      </c>
      <c r="AA245" s="12">
        <f t="shared" si="75"/>
        <v>1</v>
      </c>
      <c r="AB245" s="12">
        <f t="shared" si="76"/>
        <v>1</v>
      </c>
      <c r="AD245" s="12">
        <f t="shared" si="77"/>
        <v>103</v>
      </c>
      <c r="AE245" s="18">
        <f t="shared" si="78"/>
        <v>0</v>
      </c>
      <c r="AF245" s="12">
        <f>IF(S$4=0,0,IF(SUM(AF$7:AF244)=2,0,IF(AJ245=AF$6,IF(AJ245=AJ246,IF((AJ244-AJ245)&lt;=(AJ247-AJ246),2,0),IF(AJ245=AJ244,IF((AJ243-AJ244)&gt;(AJ246-AJ245),2,0),2)),0)))</f>
        <v>0</v>
      </c>
      <c r="AG245" s="12">
        <f>IF(C$4=0,0,IF(SUM(AG$7:AG244)=1,0,IF(AK245=AG$6,IF(AK245=AK246,IF((AK244-AK245)&lt;=(AK247-AK246),1,0),IF(AK245=AK244,IF((AK243-AK244)&gt;(AK246-AK245),1,0),1)),0)))</f>
        <v>0</v>
      </c>
      <c r="AH245" s="12">
        <f>IF(C$4=0,0,IF(SUM(AH$7:AH244)=2,0,IF(AL245=AH$6,IF(AL245=AL246,IF((AL244-AL245)&lt;=(AL247-AL246),2,0),IF(AL245=AL244,IF((AL243-AL244)&gt;(AL246-AL245),2,0),2)),0)))</f>
        <v>0</v>
      </c>
      <c r="AI245" s="12">
        <f>IF(S$4=0,0,IF(SUM(AI$7:AI244)=2,0,IF(AM245=AI$6,IF(AM245=AM246,IF((AM244-AM245)&lt;=(AM247-AM246),2,0),IF(AM245=AM244,IF((AM243-AM244)&gt;(AM246-AM245),2,0),2)),0)))</f>
        <v>0</v>
      </c>
      <c r="AJ245" s="12">
        <f t="shared" si="79"/>
        <v>1</v>
      </c>
      <c r="AK245" s="12">
        <f t="shared" si="80"/>
        <v>1</v>
      </c>
      <c r="AL245" s="12">
        <f t="shared" si="81"/>
        <v>1</v>
      </c>
      <c r="AM245" s="12">
        <f t="shared" si="82"/>
        <v>1</v>
      </c>
    </row>
    <row r="246" spans="1:39" ht="12" customHeight="1" x14ac:dyDescent="0.15">
      <c r="A246" s="5">
        <f t="shared" si="66"/>
        <v>0</v>
      </c>
      <c r="B246" s="5">
        <f t="shared" si="67"/>
        <v>0</v>
      </c>
      <c r="C246" s="14">
        <f t="shared" si="86"/>
        <v>102</v>
      </c>
      <c r="F246" s="150">
        <f>VLOOKUP(C246,Blad1!$A:$I,9,0)</f>
        <v>118</v>
      </c>
      <c r="G246" s="67" t="str">
        <f t="shared" si="83"/>
        <v/>
      </c>
      <c r="I246" s="54"/>
      <c r="K246" s="1">
        <f>IF(C$4=0,0,(SUM(D$8:D246)/C$4))</f>
        <v>0</v>
      </c>
      <c r="N246" s="1" t="str">
        <f t="shared" si="70"/>
        <v xml:space="preserve"> </v>
      </c>
      <c r="P246" s="3" t="str">
        <f>IF(O246="Plus",$K246,IF(O246="Basis",$K246-SUM(P$8:P245),IF(O246="Breedte",$K246-SUM(P$8:P245),IF(O245="Breedte",1-SUM(P$8:P245)," "))))</f>
        <v xml:space="preserve"> </v>
      </c>
      <c r="Q246" s="57" t="str">
        <f t="shared" si="84"/>
        <v/>
      </c>
      <c r="R246" s="57"/>
      <c r="S246" s="12">
        <f t="shared" si="71"/>
        <v>102</v>
      </c>
      <c r="T246" s="18">
        <f t="shared" si="72"/>
        <v>0</v>
      </c>
      <c r="U246" s="12">
        <f>IF(C$4=0,0,IF(SUM(U$7:U245)=2,0,IF(Y246=U$6,IF(Y246=Y247,IF((Y245-Y246)&lt;=(Y248-Y247),2,0),IF(Y246=Y245,IF((Y244-Y245)&gt;(Y247-Y246),2,0),2)),0)))</f>
        <v>0</v>
      </c>
      <c r="V246" s="12">
        <f>IF(C$4=0,0,IF(SUM(V$7:V245)=1,0,IF(Z246=V$6,IF(Z246=Z247,IF((Z245-Z246)&lt;=(Z248-Z247),1,0),IF(Z246=Z245,IF((Z244-Z245)&gt;(Z247-Z246),1,0),1)),0)))</f>
        <v>0</v>
      </c>
      <c r="W246" s="12">
        <f>IF(C$4=0,0,IF(SUM(W$7:W245)=2,0,IF(AA246=W$6,IF(AA246=AA247,IF((AA245-AA246)&lt;=(AA248-AA247),2,0),IF(AA246=AA245,IF((AA244-AA245)&gt;(AA247-AA246),2,0),2)),0)))</f>
        <v>0</v>
      </c>
      <c r="X246" s="12">
        <f>IF(C$4=0,0,IF(SUM(X$7:X245)=2,0,IF(AB246=X$6,IF(AB246=AB247,IF((AB245-AB246)&lt;=(AB248-AB247),2,0),IF(AB246=AB245,IF((AB244-AB245)&gt;(AB247-AB246),2,0),2)),0)))</f>
        <v>0</v>
      </c>
      <c r="Y246" s="12">
        <f t="shared" si="73"/>
        <v>1</v>
      </c>
      <c r="Z246" s="12">
        <f t="shared" si="74"/>
        <v>1</v>
      </c>
      <c r="AA246" s="12">
        <f t="shared" si="75"/>
        <v>1</v>
      </c>
      <c r="AB246" s="12">
        <f t="shared" si="76"/>
        <v>1</v>
      </c>
      <c r="AD246" s="12">
        <f t="shared" si="77"/>
        <v>102</v>
      </c>
      <c r="AE246" s="18">
        <f t="shared" si="78"/>
        <v>0</v>
      </c>
      <c r="AF246" s="12">
        <f>IF(S$4=0,0,IF(SUM(AF$7:AF245)=2,0,IF(AJ246=AF$6,IF(AJ246=AJ247,IF((AJ245-AJ246)&lt;=(AJ248-AJ247),2,0),IF(AJ246=AJ245,IF((AJ244-AJ245)&gt;(AJ247-AJ246),2,0),2)),0)))</f>
        <v>0</v>
      </c>
      <c r="AG246" s="12">
        <f>IF(C$4=0,0,IF(SUM(AG$7:AG245)=1,0,IF(AK246=AG$6,IF(AK246=AK247,IF((AK245-AK246)&lt;=(AK248-AK247),1,0),IF(AK246=AK245,IF((AK244-AK245)&gt;(AK247-AK246),1,0),1)),0)))</f>
        <v>0</v>
      </c>
      <c r="AH246" s="12">
        <f>IF(C$4=0,0,IF(SUM(AH$7:AH245)=2,0,IF(AL246=AH$6,IF(AL246=AL247,IF((AL245-AL246)&lt;=(AL248-AL247),2,0),IF(AL246=AL245,IF((AL244-AL245)&gt;(AL247-AL246),2,0),2)),0)))</f>
        <v>0</v>
      </c>
      <c r="AI246" s="12">
        <f>IF(S$4=0,0,IF(SUM(AI$7:AI245)=2,0,IF(AM246=AI$6,IF(AM246=AM247,IF((AM245-AM246)&lt;=(AM248-AM247),2,0),IF(AM246=AM245,IF((AM244-AM245)&gt;(AM247-AM246),2,0),2)),0)))</f>
        <v>0</v>
      </c>
      <c r="AJ246" s="12">
        <f t="shared" si="79"/>
        <v>1</v>
      </c>
      <c r="AK246" s="12">
        <f t="shared" si="80"/>
        <v>1</v>
      </c>
      <c r="AL246" s="12">
        <f t="shared" si="81"/>
        <v>1</v>
      </c>
      <c r="AM246" s="12">
        <f t="shared" si="82"/>
        <v>1</v>
      </c>
    </row>
    <row r="247" spans="1:39" ht="12" customHeight="1" x14ac:dyDescent="0.15">
      <c r="A247" s="5">
        <f t="shared" si="66"/>
        <v>0</v>
      </c>
      <c r="B247" s="5">
        <f t="shared" si="67"/>
        <v>0</v>
      </c>
      <c r="C247" s="14">
        <f t="shared" si="86"/>
        <v>101</v>
      </c>
      <c r="F247" s="150">
        <f>VLOOKUP(C247,Blad1!$A:$I,9,0)</f>
        <v>118</v>
      </c>
      <c r="G247" s="67" t="str">
        <f t="shared" si="83"/>
        <v/>
      </c>
      <c r="I247" s="54"/>
      <c r="K247" s="1">
        <f>IF(C$4=0,0,(SUM(D$8:D247)/C$4))</f>
        <v>0</v>
      </c>
      <c r="N247" s="1" t="str">
        <f t="shared" si="70"/>
        <v xml:space="preserve"> </v>
      </c>
      <c r="P247" s="3" t="str">
        <f>IF(O247="Plus",$K247,IF(O247="Basis",$K247-SUM(P$8:P246),IF(O247="Breedte",$K247-SUM(P$8:P246),IF(O246="Breedte",1-SUM(P$8:P246)," "))))</f>
        <v xml:space="preserve"> </v>
      </c>
      <c r="Q247" s="57" t="str">
        <f t="shared" si="84"/>
        <v/>
      </c>
      <c r="R247" s="57"/>
      <c r="S247" s="12">
        <f t="shared" si="71"/>
        <v>101</v>
      </c>
      <c r="T247" s="18">
        <f t="shared" si="72"/>
        <v>0</v>
      </c>
      <c r="U247" s="12">
        <f>IF(C$4=0,0,IF(SUM(U$7:U246)=2,0,IF(Y247=U$6,IF(Y247=Y248,IF((Y246-Y247)&lt;=(Y249-Y248),2,0),IF(Y247=Y246,IF((Y245-Y246)&gt;(Y248-Y247),2,0),2)),0)))</f>
        <v>0</v>
      </c>
      <c r="V247" s="12">
        <f>IF(C$4=0,0,IF(SUM(V$7:V246)=1,0,IF(Z247=V$6,IF(Z247=Z248,IF((Z246-Z247)&lt;=(Z249-Z248),1,0),IF(Z247=Z246,IF((Z245-Z246)&gt;(Z248-Z247),1,0),1)),0)))</f>
        <v>0</v>
      </c>
      <c r="W247" s="12">
        <f>IF(C$4=0,0,IF(SUM(W$7:W246)=2,0,IF(AA247=W$6,IF(AA247=AA248,IF((AA246-AA247)&lt;=(AA249-AA248),2,0),IF(AA247=AA246,IF((AA245-AA246)&gt;(AA248-AA247),2,0),2)),0)))</f>
        <v>0</v>
      </c>
      <c r="X247" s="12">
        <f>IF(C$4=0,0,IF(SUM(X$7:X246)=2,0,IF(AB247=X$6,IF(AB247=AB248,IF((AB246-AB247)&lt;=(AB249-AB248),2,0),IF(AB247=AB246,IF((AB245-AB246)&gt;(AB248-AB247),2,0),2)),0)))</f>
        <v>0</v>
      </c>
      <c r="Y247" s="12">
        <f t="shared" si="73"/>
        <v>1</v>
      </c>
      <c r="Z247" s="12">
        <f t="shared" si="74"/>
        <v>1</v>
      </c>
      <c r="AA247" s="12">
        <f t="shared" si="75"/>
        <v>1</v>
      </c>
      <c r="AB247" s="12">
        <f t="shared" si="76"/>
        <v>1</v>
      </c>
      <c r="AD247" s="12">
        <f t="shared" si="77"/>
        <v>101</v>
      </c>
      <c r="AE247" s="18">
        <f t="shared" si="78"/>
        <v>0</v>
      </c>
      <c r="AF247" s="12">
        <f>IF(S$4=0,0,IF(SUM(AF$7:AF246)=2,0,IF(AJ247=AF$6,IF(AJ247=AJ248,IF((AJ246-AJ247)&lt;=(AJ249-AJ248),2,0),IF(AJ247=AJ246,IF((AJ245-AJ246)&gt;(AJ248-AJ247),2,0),2)),0)))</f>
        <v>0</v>
      </c>
      <c r="AG247" s="12">
        <f>IF(C$4=0,0,IF(SUM(AG$7:AG246)=1,0,IF(AK247=AG$6,IF(AK247=AK248,IF((AK246-AK247)&lt;=(AK249-AK248),1,0),IF(AK247=AK246,IF((AK245-AK246)&gt;(AK248-AK247),1,0),1)),0)))</f>
        <v>0</v>
      </c>
      <c r="AH247" s="12">
        <f>IF(C$4=0,0,IF(SUM(AH$7:AH246)=2,0,IF(AL247=AH$6,IF(AL247=AL248,IF((AL246-AL247)&lt;=(AL249-AL248),2,0),IF(AL247=AL246,IF((AL245-AL246)&gt;(AL248-AL247),2,0),2)),0)))</f>
        <v>0</v>
      </c>
      <c r="AI247" s="12">
        <f>IF(S$4=0,0,IF(SUM(AI$7:AI246)=2,0,IF(AM247=AI$6,IF(AM247=AM248,IF((AM246-AM247)&lt;=(AM249-AM248),2,0),IF(AM247=AM246,IF((AM245-AM246)&gt;(AM248-AM247),2,0),2)),0)))</f>
        <v>0</v>
      </c>
      <c r="AJ247" s="12">
        <f t="shared" si="79"/>
        <v>1</v>
      </c>
      <c r="AK247" s="12">
        <f t="shared" si="80"/>
        <v>1</v>
      </c>
      <c r="AL247" s="12">
        <f t="shared" si="81"/>
        <v>1</v>
      </c>
      <c r="AM247" s="12">
        <f t="shared" si="82"/>
        <v>1</v>
      </c>
    </row>
    <row r="248" spans="1:39" ht="12" customHeight="1" x14ac:dyDescent="0.15">
      <c r="A248" s="5">
        <f t="shared" si="66"/>
        <v>0</v>
      </c>
      <c r="B248" s="5">
        <f t="shared" si="67"/>
        <v>0</v>
      </c>
      <c r="C248" s="14">
        <f t="shared" si="86"/>
        <v>100</v>
      </c>
      <c r="F248" s="150">
        <f>VLOOKUP(C248,Blad1!$A:$I,9,0)</f>
        <v>117</v>
      </c>
      <c r="G248" s="67" t="str">
        <f t="shared" si="83"/>
        <v/>
      </c>
      <c r="I248" s="54"/>
      <c r="K248" s="1">
        <f>IF(C$4=0,0,(SUM(D$8:D248)/C$4))</f>
        <v>0</v>
      </c>
      <c r="N248" s="1" t="str">
        <f t="shared" si="70"/>
        <v xml:space="preserve"> </v>
      </c>
      <c r="P248" s="3" t="str">
        <f>IF(O248="Plus",$K248,IF(O248="Basis",$K248-SUM(P$8:P247),IF(O248="Breedte",$K248-SUM(P$8:P247),IF(O247="Breedte",1-SUM(P$8:P247)," "))))</f>
        <v xml:space="preserve"> </v>
      </c>
      <c r="Q248" s="57" t="str">
        <f t="shared" si="84"/>
        <v/>
      </c>
      <c r="R248" s="57"/>
      <c r="S248" s="12">
        <f t="shared" si="71"/>
        <v>100</v>
      </c>
      <c r="T248" s="18">
        <f t="shared" si="72"/>
        <v>0</v>
      </c>
      <c r="U248" s="12">
        <f>IF(C$4=0,0,IF(SUM(U$7:U247)=2,0,IF(Y248=U$6,IF(Y248=Y249,IF((Y247-Y248)&lt;=(Y250-Y249),2,0),IF(Y248=Y247,IF((Y246-Y247)&gt;(Y249-Y248),2,0),2)),0)))</f>
        <v>0</v>
      </c>
      <c r="V248" s="12">
        <f>IF(C$4=0,0,IF(SUM(V$7:V247)=1,0,IF(Z248=V$6,IF(Z248=Z249,IF((Z247-Z248)&lt;=(Z250-Z249),1,0),IF(Z248=Z247,IF((Z246-Z247)&gt;(Z249-Z248),1,0),1)),0)))</f>
        <v>0</v>
      </c>
      <c r="W248" s="12">
        <f>IF(C$4=0,0,IF(SUM(W$7:W247)=2,0,IF(AA248=W$6,IF(AA248=AA249,IF((AA247-AA248)&lt;=(AA250-AA249),2,0),IF(AA248=AA247,IF((AA246-AA247)&gt;(AA249-AA248),2,0),2)),0)))</f>
        <v>0</v>
      </c>
      <c r="X248" s="12">
        <f>IF(C$4=0,0,IF(SUM(X$7:X247)=2,0,IF(AB248=X$6,IF(AB248=AB249,IF((AB247-AB248)&lt;=(AB250-AB249),2,0),IF(AB248=AB247,IF((AB246-AB247)&gt;(AB249-AB248),2,0),2)),0)))</f>
        <v>0</v>
      </c>
      <c r="Y248" s="12">
        <f t="shared" si="73"/>
        <v>1</v>
      </c>
      <c r="Z248" s="12">
        <f t="shared" si="74"/>
        <v>1</v>
      </c>
      <c r="AA248" s="12">
        <f t="shared" si="75"/>
        <v>1</v>
      </c>
      <c r="AB248" s="12">
        <f t="shared" si="76"/>
        <v>1</v>
      </c>
      <c r="AD248" s="12">
        <f t="shared" si="77"/>
        <v>100</v>
      </c>
      <c r="AE248" s="18">
        <f t="shared" si="78"/>
        <v>0</v>
      </c>
      <c r="AF248" s="12">
        <f>IF(S$4=0,0,IF(SUM(AF$7:AF247)=2,0,IF(AJ248=AF$6,IF(AJ248=AJ249,IF((AJ247-AJ248)&lt;=(AJ250-AJ249),2,0),IF(AJ248=AJ247,IF((AJ246-AJ247)&gt;(AJ249-AJ248),2,0),2)),0)))</f>
        <v>0</v>
      </c>
      <c r="AG248" s="12">
        <f>IF(C$4=0,0,IF(SUM(AG$7:AG247)=1,0,IF(AK248=AG$6,IF(AK248=AK249,IF((AK247-AK248)&lt;=(AK250-AK249),1,0),IF(AK248=AK247,IF((AK246-AK247)&gt;(AK249-AK248),1,0),1)),0)))</f>
        <v>0</v>
      </c>
      <c r="AH248" s="12">
        <f>IF(C$4=0,0,IF(SUM(AH$7:AH247)=2,0,IF(AL248=AH$6,IF(AL248=AL249,IF((AL247-AL248)&lt;=(AL250-AL249),2,0),IF(AL248=AL247,IF((AL246-AL247)&gt;(AL249-AL248),2,0),2)),0)))</f>
        <v>0</v>
      </c>
      <c r="AI248" s="12">
        <f>IF(S$4=0,0,IF(SUM(AI$7:AI247)=2,0,IF(AM248=AI$6,IF(AM248=AM249,IF((AM247-AM248)&lt;=(AM250-AM249),2,0),IF(AM248=AM247,IF((AM246-AM247)&gt;(AM249-AM248),2,0),2)),0)))</f>
        <v>0</v>
      </c>
      <c r="AJ248" s="12">
        <f t="shared" si="79"/>
        <v>1</v>
      </c>
      <c r="AK248" s="12">
        <f t="shared" si="80"/>
        <v>1</v>
      </c>
      <c r="AL248" s="12">
        <f t="shared" si="81"/>
        <v>1</v>
      </c>
      <c r="AM248" s="12">
        <f t="shared" si="82"/>
        <v>1</v>
      </c>
    </row>
    <row r="249" spans="1:39" ht="12" customHeight="1" x14ac:dyDescent="0.15">
      <c r="A249" s="5">
        <f t="shared" si="66"/>
        <v>0</v>
      </c>
      <c r="B249" s="5">
        <f t="shared" si="67"/>
        <v>0</v>
      </c>
      <c r="C249" s="14">
        <f t="shared" si="86"/>
        <v>99</v>
      </c>
      <c r="F249" s="150">
        <f>VLOOKUP(C249,Blad1!$A:$I,9,0)</f>
        <v>116</v>
      </c>
      <c r="G249" s="67" t="str">
        <f t="shared" si="83"/>
        <v/>
      </c>
      <c r="I249" s="54"/>
      <c r="K249" s="1">
        <f>IF(C$4=0,0,(SUM(D$8:D249)/C$4))</f>
        <v>0</v>
      </c>
      <c r="N249" s="1" t="str">
        <f t="shared" si="70"/>
        <v xml:space="preserve"> </v>
      </c>
      <c r="P249" s="3" t="str">
        <f>IF(O249="Plus",$K249,IF(O249="Basis",$K249-SUM(P$8:P248),IF(O249="Breedte",$K249-SUM(P$8:P248),IF(O248="Breedte",1-SUM(P$8:P248)," "))))</f>
        <v xml:space="preserve"> </v>
      </c>
      <c r="Q249" s="57" t="str">
        <f t="shared" si="84"/>
        <v/>
      </c>
      <c r="R249" s="57"/>
      <c r="S249" s="12">
        <f t="shared" si="71"/>
        <v>99</v>
      </c>
      <c r="T249" s="18">
        <f t="shared" si="72"/>
        <v>0</v>
      </c>
      <c r="U249" s="12">
        <f>IF(C$4=0,0,IF(SUM(U$7:U248)=2,0,IF(Y249=U$6,IF(Y249=Y250,IF((Y248-Y249)&lt;=(Y251-Y250),2,0),IF(Y249=Y248,IF((Y247-Y248)&gt;(Y250-Y249),2,0),2)),0)))</f>
        <v>0</v>
      </c>
      <c r="V249" s="12">
        <f>IF(C$4=0,0,IF(SUM(V$7:V248)=1,0,IF(Z249=V$6,IF(Z249=Z250,IF((Z248-Z249)&lt;=(Z251-Z250),1,0),IF(Z249=Z248,IF((Z247-Z248)&gt;(Z250-Z249),1,0),1)),0)))</f>
        <v>0</v>
      </c>
      <c r="W249" s="12">
        <f>IF(C$4=0,0,IF(SUM(W$7:W248)=2,0,IF(AA249=W$6,IF(AA249=AA250,IF((AA248-AA249)&lt;=(AA251-AA250),2,0),IF(AA249=AA248,IF((AA247-AA248)&gt;(AA250-AA249),2,0),2)),0)))</f>
        <v>0</v>
      </c>
      <c r="X249" s="12">
        <f>IF(C$4=0,0,IF(SUM(X$7:X248)=2,0,IF(AB249=X$6,IF(AB249=AB250,IF((AB248-AB249)&lt;=(AB251-AB250),2,0),IF(AB249=AB248,IF((AB247-AB248)&gt;(AB250-AB249),2,0),2)),0)))</f>
        <v>0</v>
      </c>
      <c r="Y249" s="12">
        <f t="shared" si="73"/>
        <v>1</v>
      </c>
      <c r="Z249" s="12">
        <f t="shared" si="74"/>
        <v>1</v>
      </c>
      <c r="AA249" s="12">
        <f t="shared" si="75"/>
        <v>1</v>
      </c>
      <c r="AB249" s="12">
        <f t="shared" si="76"/>
        <v>1</v>
      </c>
      <c r="AD249" s="12">
        <f t="shared" si="77"/>
        <v>99</v>
      </c>
      <c r="AE249" s="18">
        <f t="shared" si="78"/>
        <v>0</v>
      </c>
      <c r="AF249" s="12">
        <f>IF(S$4=0,0,IF(SUM(AF$7:AF248)=2,0,IF(AJ249=AF$6,IF(AJ249=AJ250,IF((AJ248-AJ249)&lt;=(AJ251-AJ250),2,0),IF(AJ249=AJ248,IF((AJ247-AJ248)&gt;(AJ250-AJ249),2,0),2)),0)))</f>
        <v>0</v>
      </c>
      <c r="AG249" s="12">
        <f>IF(C$4=0,0,IF(SUM(AG$7:AG248)=1,0,IF(AK249=AG$6,IF(AK249=AK250,IF((AK248-AK249)&lt;=(AK251-AK250),1,0),IF(AK249=AK248,IF((AK247-AK248)&gt;(AK250-AK249),1,0),1)),0)))</f>
        <v>0</v>
      </c>
      <c r="AH249" s="12">
        <f>IF(C$4=0,0,IF(SUM(AH$7:AH248)=2,0,IF(AL249=AH$6,IF(AL249=AL250,IF((AL248-AL249)&lt;=(AL251-AL250),2,0),IF(AL249=AL248,IF((AL247-AL248)&gt;(AL250-AL249),2,0),2)),0)))</f>
        <v>0</v>
      </c>
      <c r="AI249" s="12">
        <f>IF(S$4=0,0,IF(SUM(AI$7:AI248)=2,0,IF(AM249=AI$6,IF(AM249=AM250,IF((AM248-AM249)&lt;=(AM251-AM250),2,0),IF(AM249=AM248,IF((AM247-AM248)&gt;(AM250-AM249),2,0),2)),0)))</f>
        <v>0</v>
      </c>
      <c r="AJ249" s="12">
        <f t="shared" si="79"/>
        <v>1</v>
      </c>
      <c r="AK249" s="12">
        <f t="shared" si="80"/>
        <v>1</v>
      </c>
      <c r="AL249" s="12">
        <f t="shared" si="81"/>
        <v>1</v>
      </c>
      <c r="AM249" s="12">
        <f t="shared" si="82"/>
        <v>1</v>
      </c>
    </row>
    <row r="250" spans="1:39" ht="12" customHeight="1" x14ac:dyDescent="0.15">
      <c r="A250" s="5">
        <f t="shared" si="66"/>
        <v>0</v>
      </c>
      <c r="B250" s="5">
        <f t="shared" si="67"/>
        <v>0</v>
      </c>
      <c r="C250" s="14">
        <f t="shared" si="86"/>
        <v>98</v>
      </c>
      <c r="F250" s="150">
        <f>VLOOKUP(C250,Blad1!$A:$I,9,0)</f>
        <v>116</v>
      </c>
      <c r="G250" s="67" t="str">
        <f t="shared" si="83"/>
        <v/>
      </c>
      <c r="I250" s="54"/>
      <c r="K250" s="1">
        <f>IF(C$4=0,0,(SUM(D$8:D250)/C$4))</f>
        <v>0</v>
      </c>
      <c r="N250" s="1" t="str">
        <f t="shared" si="70"/>
        <v xml:space="preserve"> </v>
      </c>
      <c r="P250" s="3" t="str">
        <f>IF(O250="Plus",$K250,IF(O250="Basis",$K250-SUM(P$8:P249),IF(O250="Breedte",$K250-SUM(P$8:P249),IF(O249="Breedte",1-SUM(P$8:P249)," "))))</f>
        <v xml:space="preserve"> </v>
      </c>
      <c r="Q250" s="57" t="str">
        <f t="shared" si="84"/>
        <v/>
      </c>
      <c r="R250" s="57"/>
      <c r="S250" s="12">
        <f t="shared" si="71"/>
        <v>98</v>
      </c>
      <c r="T250" s="18">
        <f t="shared" si="72"/>
        <v>0</v>
      </c>
      <c r="U250" s="12">
        <f>IF(C$4=0,0,IF(SUM(U$7:U249)=2,0,IF(Y250=U$6,IF(Y250=Y251,IF((Y249-Y250)&lt;=(Y252-Y251),2,0),IF(Y250=Y249,IF((Y248-Y249)&gt;(Y251-Y250),2,0),2)),0)))</f>
        <v>0</v>
      </c>
      <c r="V250" s="12">
        <f>IF(C$4=0,0,IF(SUM(V$7:V249)=1,0,IF(Z250=V$6,IF(Z250=Z251,IF((Z249-Z250)&lt;=(Z252-Z251),1,0),IF(Z250=Z249,IF((Z248-Z249)&gt;(Z251-Z250),1,0),1)),0)))</f>
        <v>0</v>
      </c>
      <c r="W250" s="12">
        <f>IF(C$4=0,0,IF(SUM(W$7:W249)=2,0,IF(AA250=W$6,IF(AA250=AA251,IF((AA249-AA250)&lt;=(AA252-AA251),2,0),IF(AA250=AA249,IF((AA248-AA249)&gt;(AA251-AA250),2,0),2)),0)))</f>
        <v>0</v>
      </c>
      <c r="X250" s="12">
        <f>IF(C$4=0,0,IF(SUM(X$7:X249)=2,0,IF(AB250=X$6,IF(AB250=AB251,IF((AB249-AB250)&lt;=(AB252-AB251),2,0),IF(AB250=AB249,IF((AB248-AB249)&gt;(AB251-AB250),2,0),2)),0)))</f>
        <v>0</v>
      </c>
      <c r="Y250" s="12">
        <f t="shared" si="73"/>
        <v>1</v>
      </c>
      <c r="Z250" s="12">
        <f t="shared" si="74"/>
        <v>1</v>
      </c>
      <c r="AA250" s="12">
        <f t="shared" si="75"/>
        <v>1</v>
      </c>
      <c r="AB250" s="12">
        <f t="shared" si="76"/>
        <v>1</v>
      </c>
      <c r="AD250" s="12">
        <f t="shared" si="77"/>
        <v>98</v>
      </c>
      <c r="AE250" s="18">
        <f t="shared" si="78"/>
        <v>0</v>
      </c>
      <c r="AF250" s="12">
        <f>IF(S$4=0,0,IF(SUM(AF$7:AF249)=2,0,IF(AJ250=AF$6,IF(AJ250=AJ251,IF((AJ249-AJ250)&lt;=(AJ252-AJ251),2,0),IF(AJ250=AJ249,IF((AJ248-AJ249)&gt;(AJ251-AJ250),2,0),2)),0)))</f>
        <v>0</v>
      </c>
      <c r="AG250" s="12">
        <f>IF(C$4=0,0,IF(SUM(AG$7:AG249)=1,0,IF(AK250=AG$6,IF(AK250=AK251,IF((AK249-AK250)&lt;=(AK252-AK251),1,0),IF(AK250=AK249,IF((AK248-AK249)&gt;(AK251-AK250),1,0),1)),0)))</f>
        <v>0</v>
      </c>
      <c r="AH250" s="12">
        <f>IF(C$4=0,0,IF(SUM(AH$7:AH249)=2,0,IF(AL250=AH$6,IF(AL250=AL251,IF((AL249-AL250)&lt;=(AL252-AL251),2,0),IF(AL250=AL249,IF((AL248-AL249)&gt;(AL251-AL250),2,0),2)),0)))</f>
        <v>0</v>
      </c>
      <c r="AI250" s="12">
        <f>IF(S$4=0,0,IF(SUM(AI$7:AI249)=2,0,IF(AM250=AI$6,IF(AM250=AM251,IF((AM249-AM250)&lt;=(AM252-AM251),2,0),IF(AM250=AM249,IF((AM248-AM249)&gt;(AM251-AM250),2,0),2)),0)))</f>
        <v>0</v>
      </c>
      <c r="AJ250" s="12">
        <f t="shared" si="79"/>
        <v>1</v>
      </c>
      <c r="AK250" s="12">
        <f t="shared" si="80"/>
        <v>1</v>
      </c>
      <c r="AL250" s="12">
        <f t="shared" si="81"/>
        <v>1</v>
      </c>
      <c r="AM250" s="12">
        <f t="shared" si="82"/>
        <v>1</v>
      </c>
    </row>
    <row r="251" spans="1:39" ht="12" customHeight="1" x14ac:dyDescent="0.15">
      <c r="A251" s="5">
        <f t="shared" ref="A251:A267" si="87">IF(I251="A",25,IF(I251="B",50,IF(I251="C",75,IF(I251="D",90,IF(I251="E",100,0)))))</f>
        <v>0</v>
      </c>
      <c r="B251" s="5">
        <f t="shared" ref="B251:B272" si="88">IF(G251="I",20,IF(G251="II",40,IF(G251="III",60,IF(G251="IV",80,IF(G251="V",100,0)))))</f>
        <v>0</v>
      </c>
      <c r="C251" s="14">
        <f t="shared" si="86"/>
        <v>97</v>
      </c>
      <c r="F251" s="150">
        <f>VLOOKUP(C251,Blad1!$A:$I,9,0)</f>
        <v>115</v>
      </c>
      <c r="G251" s="67" t="str">
        <f t="shared" si="83"/>
        <v/>
      </c>
      <c r="I251" s="54"/>
      <c r="K251" s="1">
        <f>IF(C$4=0,0,(SUM(D$8:D251)/C$4))</f>
        <v>0</v>
      </c>
      <c r="N251" s="1" t="str">
        <f t="shared" si="70"/>
        <v xml:space="preserve"> </v>
      </c>
      <c r="P251" s="3" t="str">
        <f>IF(O251="Plus",$K251,IF(O251="Basis",$K251-SUM(P$8:P250),IF(O251="Breedte",$K251-SUM(P$8:P250),IF(O250="Breedte",1-SUM(P$8:P250)," "))))</f>
        <v xml:space="preserve"> </v>
      </c>
      <c r="Q251" s="57" t="str">
        <f t="shared" si="84"/>
        <v/>
      </c>
      <c r="R251" s="57"/>
      <c r="S251" s="12">
        <f t="shared" si="71"/>
        <v>97</v>
      </c>
      <c r="T251" s="18">
        <f t="shared" si="72"/>
        <v>0</v>
      </c>
      <c r="U251" s="12">
        <f>IF(C$4=0,0,IF(SUM(U$7:U250)=2,0,IF(Y251=U$6,IF(Y251=Y252,IF((Y250-Y251)&lt;=(Y253-Y252),2,0),IF(Y251=Y250,IF((Y249-Y250)&gt;(Y252-Y251),2,0),2)),0)))</f>
        <v>0</v>
      </c>
      <c r="V251" s="12">
        <f>IF(C$4=0,0,IF(SUM(V$7:V250)=1,0,IF(Z251=V$6,IF(Z251=Z252,IF((Z250-Z251)&lt;=(Z253-Z252),1,0),IF(Z251=Z250,IF((Z249-Z250)&gt;(Z252-Z251),1,0),1)),0)))</f>
        <v>0</v>
      </c>
      <c r="W251" s="12">
        <f>IF(C$4=0,0,IF(SUM(W$7:W250)=2,0,IF(AA251=W$6,IF(AA251=AA252,IF((AA250-AA251)&lt;=(AA253-AA252),2,0),IF(AA251=AA250,IF((AA249-AA250)&gt;(AA252-AA251),2,0),2)),0)))</f>
        <v>0</v>
      </c>
      <c r="X251" s="12">
        <f>IF(C$4=0,0,IF(SUM(X$7:X250)=2,0,IF(AB251=X$6,IF(AB251=AB252,IF((AB250-AB251)&lt;=(AB253-AB252),2,0),IF(AB251=AB250,IF((AB249-AB250)&gt;(AB252-AB251),2,0),2)),0)))</f>
        <v>0</v>
      </c>
      <c r="Y251" s="12">
        <f t="shared" si="73"/>
        <v>1</v>
      </c>
      <c r="Z251" s="12">
        <f t="shared" si="74"/>
        <v>1</v>
      </c>
      <c r="AA251" s="12">
        <f t="shared" si="75"/>
        <v>1</v>
      </c>
      <c r="AB251" s="12">
        <f t="shared" si="76"/>
        <v>1</v>
      </c>
      <c r="AD251" s="12">
        <f t="shared" si="77"/>
        <v>97</v>
      </c>
      <c r="AE251" s="18">
        <f t="shared" si="78"/>
        <v>0</v>
      </c>
      <c r="AF251" s="12">
        <f>IF(S$4=0,0,IF(SUM(AF$7:AF250)=2,0,IF(AJ251=AF$6,IF(AJ251=AJ252,IF((AJ250-AJ251)&lt;=(AJ253-AJ252),2,0),IF(AJ251=AJ250,IF((AJ249-AJ250)&gt;(AJ252-AJ251),2,0),2)),0)))</f>
        <v>0</v>
      </c>
      <c r="AG251" s="12">
        <f>IF(C$4=0,0,IF(SUM(AG$7:AG250)=1,0,IF(AK251=AG$6,IF(AK251=AK252,IF((AK250-AK251)&lt;=(AK253-AK252),1,0),IF(AK251=AK250,IF((AK249-AK250)&gt;(AK252-AK251),1,0),1)),0)))</f>
        <v>0</v>
      </c>
      <c r="AH251" s="12">
        <f>IF(C$4=0,0,IF(SUM(AH$7:AH250)=2,0,IF(AL251=AH$6,IF(AL251=AL252,IF((AL250-AL251)&lt;=(AL253-AL252),2,0),IF(AL251=AL250,IF((AL249-AL250)&gt;(AL252-AL251),2,0),2)),0)))</f>
        <v>0</v>
      </c>
      <c r="AI251" s="12">
        <f>IF(S$4=0,0,IF(SUM(AI$7:AI250)=2,0,IF(AM251=AI$6,IF(AM251=AM252,IF((AM250-AM251)&lt;=(AM253-AM252),2,0),IF(AM251=AM250,IF((AM249-AM250)&gt;(AM252-AM251),2,0),2)),0)))</f>
        <v>0</v>
      </c>
      <c r="AJ251" s="12">
        <f t="shared" si="79"/>
        <v>1</v>
      </c>
      <c r="AK251" s="12">
        <f t="shared" si="80"/>
        <v>1</v>
      </c>
      <c r="AL251" s="12">
        <f t="shared" si="81"/>
        <v>1</v>
      </c>
      <c r="AM251" s="12">
        <f t="shared" si="82"/>
        <v>1</v>
      </c>
    </row>
    <row r="252" spans="1:39" ht="12" customHeight="1" x14ac:dyDescent="0.15">
      <c r="A252" s="5">
        <f t="shared" si="87"/>
        <v>0</v>
      </c>
      <c r="B252" s="5">
        <f t="shared" si="88"/>
        <v>0</v>
      </c>
      <c r="C252" s="14">
        <f t="shared" si="86"/>
        <v>96</v>
      </c>
      <c r="F252" s="150">
        <f>VLOOKUP(C252,Blad1!$A:$I,9,0)</f>
        <v>115</v>
      </c>
      <c r="G252" s="67" t="str">
        <f t="shared" si="83"/>
        <v/>
      </c>
      <c r="I252" s="54"/>
      <c r="K252" s="1">
        <f>IF(C$4=0,0,(SUM(D$8:D252)/C$4))</f>
        <v>0</v>
      </c>
      <c r="N252" s="1" t="str">
        <f t="shared" si="70"/>
        <v xml:space="preserve"> </v>
      </c>
      <c r="P252" s="3" t="str">
        <f>IF(O252="Plus",$K252,IF(O252="Basis",$K252-SUM(P$8:P251),IF(O252="Breedte",$K252-SUM(P$8:P251),IF(O251="Breedte",1-SUM(P$8:P251)," "))))</f>
        <v xml:space="preserve"> </v>
      </c>
      <c r="Q252" s="57" t="str">
        <f t="shared" si="84"/>
        <v/>
      </c>
      <c r="R252" s="57"/>
      <c r="S252" s="12">
        <f t="shared" si="71"/>
        <v>96</v>
      </c>
      <c r="T252" s="18">
        <f t="shared" si="72"/>
        <v>0</v>
      </c>
      <c r="U252" s="12">
        <f>IF(C$4=0,0,IF(SUM(U$7:U251)=2,0,IF(Y252=U$6,IF(Y252=Y253,IF((Y251-Y252)&lt;=(Y254-Y253),2,0),IF(Y252=Y251,IF((Y250-Y251)&gt;(Y253-Y252),2,0),2)),0)))</f>
        <v>0</v>
      </c>
      <c r="V252" s="12">
        <f>IF(C$4=0,0,IF(SUM(V$7:V251)=1,0,IF(Z252=V$6,IF(Z252=Z253,IF((Z251-Z252)&lt;=(Z254-Z253),1,0),IF(Z252=Z251,IF((Z250-Z251)&gt;(Z253-Z252),1,0),1)),0)))</f>
        <v>0</v>
      </c>
      <c r="W252" s="12">
        <f>IF(C$4=0,0,IF(SUM(W$7:W251)=2,0,IF(AA252=W$6,IF(AA252=AA253,IF((AA251-AA252)&lt;=(AA254-AA253),2,0),IF(AA252=AA251,IF((AA250-AA251)&gt;(AA253-AA252),2,0),2)),0)))</f>
        <v>0</v>
      </c>
      <c r="X252" s="12">
        <f>IF(C$4=0,0,IF(SUM(X$7:X251)=2,0,IF(AB252=X$6,IF(AB252=AB253,IF((AB251-AB252)&lt;=(AB254-AB253),2,0),IF(AB252=AB251,IF((AB250-AB251)&gt;(AB253-AB252),2,0),2)),0)))</f>
        <v>0</v>
      </c>
      <c r="Y252" s="12">
        <f t="shared" si="73"/>
        <v>1</v>
      </c>
      <c r="Z252" s="12">
        <f t="shared" si="74"/>
        <v>1</v>
      </c>
      <c r="AA252" s="12">
        <f t="shared" si="75"/>
        <v>1</v>
      </c>
      <c r="AB252" s="12">
        <f t="shared" si="76"/>
        <v>1</v>
      </c>
      <c r="AD252" s="12">
        <f t="shared" si="77"/>
        <v>96</v>
      </c>
      <c r="AE252" s="18">
        <f t="shared" si="78"/>
        <v>0</v>
      </c>
      <c r="AF252" s="12">
        <f>IF(S$4=0,0,IF(SUM(AF$7:AF251)=2,0,IF(AJ252=AF$6,IF(AJ252=AJ253,IF((AJ251-AJ252)&lt;=(AJ254-AJ253),2,0),IF(AJ252=AJ251,IF((AJ250-AJ251)&gt;(AJ253-AJ252),2,0),2)),0)))</f>
        <v>0</v>
      </c>
      <c r="AG252" s="12">
        <f>IF(C$4=0,0,IF(SUM(AG$7:AG251)=1,0,IF(AK252=AG$6,IF(AK252=AK253,IF((AK251-AK252)&lt;=(AK254-AK253),1,0),IF(AK252=AK251,IF((AK250-AK251)&gt;(AK253-AK252),1,0),1)),0)))</f>
        <v>0</v>
      </c>
      <c r="AH252" s="12">
        <f>IF(C$4=0,0,IF(SUM(AH$7:AH251)=2,0,IF(AL252=AH$6,IF(AL252=AL253,IF((AL251-AL252)&lt;=(AL254-AL253),2,0),IF(AL252=AL251,IF((AL250-AL251)&gt;(AL253-AL252),2,0),2)),0)))</f>
        <v>0</v>
      </c>
      <c r="AI252" s="12">
        <f>IF(S$4=0,0,IF(SUM(AI$7:AI251)=2,0,IF(AM252=AI$6,IF(AM252=AM253,IF((AM251-AM252)&lt;=(AM254-AM253),2,0),IF(AM252=AM251,IF((AM250-AM251)&gt;(AM253-AM252),2,0),2)),0)))</f>
        <v>0</v>
      </c>
      <c r="AJ252" s="12">
        <f t="shared" si="79"/>
        <v>1</v>
      </c>
      <c r="AK252" s="12">
        <f t="shared" si="80"/>
        <v>1</v>
      </c>
      <c r="AL252" s="12">
        <f t="shared" si="81"/>
        <v>1</v>
      </c>
      <c r="AM252" s="12">
        <f t="shared" si="82"/>
        <v>1</v>
      </c>
    </row>
    <row r="253" spans="1:39" ht="12" customHeight="1" x14ac:dyDescent="0.15">
      <c r="A253" s="5">
        <f t="shared" si="87"/>
        <v>0</v>
      </c>
      <c r="B253" s="5">
        <f t="shared" si="88"/>
        <v>0</v>
      </c>
      <c r="C253" s="14">
        <f t="shared" si="86"/>
        <v>95</v>
      </c>
      <c r="F253" s="150">
        <f>VLOOKUP(C253,Blad1!$A:$I,9,0)</f>
        <v>114</v>
      </c>
      <c r="G253" s="67" t="str">
        <f t="shared" si="83"/>
        <v/>
      </c>
      <c r="I253" s="54"/>
      <c r="K253" s="1">
        <f>IF(C$4=0,0,(SUM(D$8:D253)/C$4))</f>
        <v>0</v>
      </c>
      <c r="N253" s="1" t="str">
        <f t="shared" si="70"/>
        <v xml:space="preserve"> </v>
      </c>
      <c r="P253" s="3" t="str">
        <f>IF(O253="Plus",$K253,IF(O253="Basis",$K253-SUM(P$8:P252),IF(O253="Breedte",$K253-SUM(P$8:P252),IF(O252="Breedte",1-SUM(P$8:P252)," "))))</f>
        <v xml:space="preserve"> </v>
      </c>
      <c r="Q253" s="57" t="str">
        <f t="shared" si="84"/>
        <v/>
      </c>
      <c r="R253" s="57"/>
      <c r="S253" s="12">
        <f t="shared" si="71"/>
        <v>95</v>
      </c>
      <c r="T253" s="18">
        <f t="shared" si="72"/>
        <v>0</v>
      </c>
      <c r="U253" s="12">
        <f>IF(C$4=0,0,IF(SUM(U$7:U252)=2,0,IF(Y253=U$6,IF(Y253=Y254,IF((Y252-Y253)&lt;=(Y255-Y254),2,0),IF(Y253=Y252,IF((Y251-Y252)&gt;(Y254-Y253),2,0),2)),0)))</f>
        <v>0</v>
      </c>
      <c r="V253" s="12">
        <f>IF(C$4=0,0,IF(SUM(V$7:V252)=1,0,IF(Z253=V$6,IF(Z253=Z254,IF((Z252-Z253)&lt;=(Z255-Z254),1,0),IF(Z253=Z252,IF((Z251-Z252)&gt;(Z254-Z253),1,0),1)),0)))</f>
        <v>0</v>
      </c>
      <c r="W253" s="12">
        <f>IF(C$4=0,0,IF(SUM(W$7:W252)=2,0,IF(AA253=W$6,IF(AA253=AA254,IF((AA252-AA253)&lt;=(AA255-AA254),2,0),IF(AA253=AA252,IF((AA251-AA252)&gt;(AA254-AA253),2,0),2)),0)))</f>
        <v>0</v>
      </c>
      <c r="X253" s="12">
        <f>IF(C$4=0,0,IF(SUM(X$7:X252)=2,0,IF(AB253=X$6,IF(AB253=AB254,IF((AB252-AB253)&lt;=(AB255-AB254),2,0),IF(AB253=AB252,IF((AB251-AB252)&gt;(AB254-AB253),2,0),2)),0)))</f>
        <v>0</v>
      </c>
      <c r="Y253" s="12">
        <f t="shared" si="73"/>
        <v>1</v>
      </c>
      <c r="Z253" s="12">
        <f t="shared" si="74"/>
        <v>1</v>
      </c>
      <c r="AA253" s="12">
        <f t="shared" si="75"/>
        <v>1</v>
      </c>
      <c r="AB253" s="12">
        <f t="shared" si="76"/>
        <v>1</v>
      </c>
      <c r="AD253" s="12">
        <f t="shared" si="77"/>
        <v>95</v>
      </c>
      <c r="AE253" s="18">
        <f t="shared" si="78"/>
        <v>0</v>
      </c>
      <c r="AF253" s="12">
        <f>IF(S$4=0,0,IF(SUM(AF$7:AF252)=2,0,IF(AJ253=AF$6,IF(AJ253=AJ254,IF((AJ252-AJ253)&lt;=(AJ255-AJ254),2,0),IF(AJ253=AJ252,IF((AJ251-AJ252)&gt;(AJ254-AJ253),2,0),2)),0)))</f>
        <v>0</v>
      </c>
      <c r="AG253" s="12">
        <f>IF(C$4=0,0,IF(SUM(AG$7:AG252)=1,0,IF(AK253=AG$6,IF(AK253=AK254,IF((AK252-AK253)&lt;=(AK255-AK254),1,0),IF(AK253=AK252,IF((AK251-AK252)&gt;(AK254-AK253),1,0),1)),0)))</f>
        <v>0</v>
      </c>
      <c r="AH253" s="12">
        <f>IF(C$4=0,0,IF(SUM(AH$7:AH252)=2,0,IF(AL253=AH$6,IF(AL253=AL254,IF((AL252-AL253)&lt;=(AL255-AL254),2,0),IF(AL253=AL252,IF((AL251-AL252)&gt;(AL254-AL253),2,0),2)),0)))</f>
        <v>0</v>
      </c>
      <c r="AI253" s="12">
        <f>IF(S$4=0,0,IF(SUM(AI$7:AI252)=2,0,IF(AM253=AI$6,IF(AM253=AM254,IF((AM252-AM253)&lt;=(AM255-AM254),2,0),IF(AM253=AM252,IF((AM251-AM252)&gt;(AM254-AM253),2,0),2)),0)))</f>
        <v>0</v>
      </c>
      <c r="AJ253" s="12">
        <f t="shared" si="79"/>
        <v>1</v>
      </c>
      <c r="AK253" s="12">
        <f t="shared" si="80"/>
        <v>1</v>
      </c>
      <c r="AL253" s="12">
        <f t="shared" si="81"/>
        <v>1</v>
      </c>
      <c r="AM253" s="12">
        <f t="shared" si="82"/>
        <v>1</v>
      </c>
    </row>
    <row r="254" spans="1:39" ht="12" customHeight="1" x14ac:dyDescent="0.15">
      <c r="A254" s="5">
        <f t="shared" si="87"/>
        <v>0</v>
      </c>
      <c r="B254" s="5">
        <f t="shared" si="88"/>
        <v>0</v>
      </c>
      <c r="C254" s="14">
        <f t="shared" si="86"/>
        <v>94</v>
      </c>
      <c r="F254" s="150">
        <f>VLOOKUP(C254,Blad1!$A:$I,9,0)</f>
        <v>113</v>
      </c>
      <c r="G254" s="67" t="str">
        <f t="shared" si="83"/>
        <v/>
      </c>
      <c r="I254" s="54"/>
      <c r="K254" s="1">
        <f>IF(C$4=0,0,(SUM(D$8:D254)/C$4))</f>
        <v>0</v>
      </c>
      <c r="N254" s="1" t="str">
        <f t="shared" si="70"/>
        <v xml:space="preserve"> </v>
      </c>
      <c r="P254" s="3" t="str">
        <f>IF(O254="Plus",$K254,IF(O254="Basis",$K254-SUM(P$8:P253),IF(O254="Breedte",$K254-SUM(P$8:P253),IF(O253="Breedte",1-SUM(P$8:P253)," "))))</f>
        <v xml:space="preserve"> </v>
      </c>
      <c r="Q254" s="57" t="str">
        <f t="shared" si="84"/>
        <v/>
      </c>
      <c r="R254" s="57"/>
      <c r="S254" s="12">
        <f t="shared" si="71"/>
        <v>94</v>
      </c>
      <c r="T254" s="18">
        <f t="shared" si="72"/>
        <v>0</v>
      </c>
      <c r="U254" s="12">
        <f>IF(C$4=0,0,IF(SUM(U$7:U253)=2,0,IF(Y254=U$6,IF(Y254=Y255,IF((Y253-Y254)&lt;=(Y256-Y255),2,0),IF(Y254=Y253,IF((Y252-Y253)&gt;(Y255-Y254),2,0),2)),0)))</f>
        <v>0</v>
      </c>
      <c r="V254" s="12">
        <f>IF(C$4=0,0,IF(SUM(V$7:V253)=1,0,IF(Z254=V$6,IF(Z254=Z255,IF((Z253-Z254)&lt;=(Z256-Z255),1,0),IF(Z254=Z253,IF((Z252-Z253)&gt;(Z255-Z254),1,0),1)),0)))</f>
        <v>0</v>
      </c>
      <c r="W254" s="12">
        <f>IF(C$4=0,0,IF(SUM(W$7:W253)=2,0,IF(AA254=W$6,IF(AA254=AA255,IF((AA253-AA254)&lt;=(AA256-AA255),2,0),IF(AA254=AA253,IF((AA252-AA253)&gt;(AA255-AA254),2,0),2)),0)))</f>
        <v>0</v>
      </c>
      <c r="X254" s="12">
        <f>IF(C$4=0,0,IF(SUM(X$7:X253)=2,0,IF(AB254=X$6,IF(AB254=AB255,IF((AB253-AB254)&lt;=(AB256-AB255),2,0),IF(AB254=AB253,IF((AB252-AB253)&gt;(AB255-AB254),2,0),2)),0)))</f>
        <v>0</v>
      </c>
      <c r="Y254" s="12">
        <f t="shared" si="73"/>
        <v>1</v>
      </c>
      <c r="Z254" s="12">
        <f t="shared" si="74"/>
        <v>1</v>
      </c>
      <c r="AA254" s="12">
        <f t="shared" si="75"/>
        <v>1</v>
      </c>
      <c r="AB254" s="12">
        <f t="shared" si="76"/>
        <v>1</v>
      </c>
      <c r="AD254" s="12">
        <f t="shared" si="77"/>
        <v>94</v>
      </c>
      <c r="AE254" s="18">
        <f t="shared" si="78"/>
        <v>0</v>
      </c>
      <c r="AF254" s="12">
        <f>IF(S$4=0,0,IF(SUM(AF$7:AF253)=2,0,IF(AJ254=AF$6,IF(AJ254=AJ255,IF((AJ253-AJ254)&lt;=(AJ256-AJ255),2,0),IF(AJ254=AJ253,IF((AJ252-AJ253)&gt;(AJ255-AJ254),2,0),2)),0)))</f>
        <v>0</v>
      </c>
      <c r="AG254" s="12">
        <f>IF(C$4=0,0,IF(SUM(AG$7:AG253)=1,0,IF(AK254=AG$6,IF(AK254=AK255,IF((AK253-AK254)&lt;=(AK256-AK255),1,0),IF(AK254=AK253,IF((AK252-AK253)&gt;(AK255-AK254),1,0),1)),0)))</f>
        <v>0</v>
      </c>
      <c r="AH254" s="12">
        <f>IF(C$4=0,0,IF(SUM(AH$7:AH253)=2,0,IF(AL254=AH$6,IF(AL254=AL255,IF((AL253-AL254)&lt;=(AL256-AL255),2,0),IF(AL254=AL253,IF((AL252-AL253)&gt;(AL255-AL254),2,0),2)),0)))</f>
        <v>0</v>
      </c>
      <c r="AI254" s="12">
        <f>IF(S$4=0,0,IF(SUM(AI$7:AI253)=2,0,IF(AM254=AI$6,IF(AM254=AM255,IF((AM253-AM254)&lt;=(AM256-AM255),2,0),IF(AM254=AM253,IF((AM252-AM253)&gt;(AM255-AM254),2,0),2)),0)))</f>
        <v>0</v>
      </c>
      <c r="AJ254" s="12">
        <f t="shared" si="79"/>
        <v>1</v>
      </c>
      <c r="AK254" s="12">
        <f t="shared" si="80"/>
        <v>1</v>
      </c>
      <c r="AL254" s="12">
        <f t="shared" si="81"/>
        <v>1</v>
      </c>
      <c r="AM254" s="12">
        <f t="shared" si="82"/>
        <v>1</v>
      </c>
    </row>
    <row r="255" spans="1:39" ht="12" customHeight="1" x14ac:dyDescent="0.15">
      <c r="A255" s="5">
        <f t="shared" si="87"/>
        <v>0</v>
      </c>
      <c r="B255" s="5">
        <f t="shared" si="88"/>
        <v>0</v>
      </c>
      <c r="C255" s="14">
        <f t="shared" si="86"/>
        <v>93</v>
      </c>
      <c r="F255" s="150">
        <f>VLOOKUP(C255,Blad1!$A:$I,9,0)</f>
        <v>113</v>
      </c>
      <c r="G255" s="67" t="str">
        <f t="shared" si="83"/>
        <v/>
      </c>
      <c r="I255" s="54"/>
      <c r="K255" s="1">
        <f>IF(C$4=0,0,(SUM(D$8:D255)/C$4))</f>
        <v>0</v>
      </c>
      <c r="N255" s="1" t="str">
        <f t="shared" si="70"/>
        <v xml:space="preserve"> </v>
      </c>
      <c r="P255" s="3" t="str">
        <f>IF(O255="Plus",$K255,IF(O255="Basis",$K255-SUM(P$8:P254),IF(O255="Breedte",$K255-SUM(P$8:P254),IF(O254="Breedte",1-SUM(P$8:P254)," "))))</f>
        <v xml:space="preserve"> </v>
      </c>
      <c r="Q255" s="57" t="str">
        <f t="shared" si="84"/>
        <v/>
      </c>
      <c r="R255" s="57"/>
      <c r="S255" s="12">
        <f t="shared" si="71"/>
        <v>93</v>
      </c>
      <c r="T255" s="18">
        <f t="shared" si="72"/>
        <v>0</v>
      </c>
      <c r="U255" s="12">
        <f>IF(C$4=0,0,IF(SUM(U$7:U254)=2,0,IF(Y255=U$6,IF(Y255=Y256,IF((Y254-Y255)&lt;=(Y257-Y256),2,0),IF(Y255=Y254,IF((Y253-Y254)&gt;(Y256-Y255),2,0),2)),0)))</f>
        <v>0</v>
      </c>
      <c r="V255" s="12">
        <f>IF(C$4=0,0,IF(SUM(V$7:V254)=1,0,IF(Z255=V$6,IF(Z255=Z256,IF((Z254-Z255)&lt;=(Z257-Z256),1,0),IF(Z255=Z254,IF((Z253-Z254)&gt;(Z256-Z255),1,0),1)),0)))</f>
        <v>0</v>
      </c>
      <c r="W255" s="12">
        <f>IF(C$4=0,0,IF(SUM(W$7:W254)=2,0,IF(AA255=W$6,IF(AA255=AA256,IF((AA254-AA255)&lt;=(AA257-AA256),2,0),IF(AA255=AA254,IF((AA253-AA254)&gt;(AA256-AA255),2,0),2)),0)))</f>
        <v>0</v>
      </c>
      <c r="X255" s="12">
        <f>IF(C$4=0,0,IF(SUM(X$7:X254)=2,0,IF(AB255=X$6,IF(AB255=AB256,IF((AB254-AB255)&lt;=(AB257-AB256),2,0),IF(AB255=AB254,IF((AB253-AB254)&gt;(AB256-AB255),2,0),2)),0)))</f>
        <v>0</v>
      </c>
      <c r="Y255" s="12">
        <f t="shared" si="73"/>
        <v>1</v>
      </c>
      <c r="Z255" s="12">
        <f t="shared" si="74"/>
        <v>1</v>
      </c>
      <c r="AA255" s="12">
        <f t="shared" si="75"/>
        <v>1</v>
      </c>
      <c r="AB255" s="12">
        <f t="shared" si="76"/>
        <v>1</v>
      </c>
      <c r="AD255" s="12">
        <f t="shared" si="77"/>
        <v>93</v>
      </c>
      <c r="AE255" s="18">
        <f t="shared" si="78"/>
        <v>0</v>
      </c>
      <c r="AF255" s="12">
        <f>IF(S$4=0,0,IF(SUM(AF$7:AF254)=2,0,IF(AJ255=AF$6,IF(AJ255=AJ256,IF((AJ254-AJ255)&lt;=(AJ257-AJ256),2,0),IF(AJ255=AJ254,IF((AJ253-AJ254)&gt;(AJ256-AJ255),2,0),2)),0)))</f>
        <v>0</v>
      </c>
      <c r="AG255" s="12">
        <f>IF(C$4=0,0,IF(SUM(AG$7:AG254)=1,0,IF(AK255=AG$6,IF(AK255=AK256,IF((AK254-AK255)&lt;=(AK257-AK256),1,0),IF(AK255=AK254,IF((AK253-AK254)&gt;(AK256-AK255),1,0),1)),0)))</f>
        <v>0</v>
      </c>
      <c r="AH255" s="12">
        <f>IF(C$4=0,0,IF(SUM(AH$7:AH254)=2,0,IF(AL255=AH$6,IF(AL255=AL256,IF((AL254-AL255)&lt;=(AL257-AL256),2,0),IF(AL255=AL254,IF((AL253-AL254)&gt;(AL256-AL255),2,0),2)),0)))</f>
        <v>0</v>
      </c>
      <c r="AI255" s="12">
        <f>IF(S$4=0,0,IF(SUM(AI$7:AI254)=2,0,IF(AM255=AI$6,IF(AM255=AM256,IF((AM254-AM255)&lt;=(AM257-AM256),2,0),IF(AM255=AM254,IF((AM253-AM254)&gt;(AM256-AM255),2,0),2)),0)))</f>
        <v>0</v>
      </c>
      <c r="AJ255" s="12">
        <f t="shared" si="79"/>
        <v>1</v>
      </c>
      <c r="AK255" s="12">
        <f t="shared" si="80"/>
        <v>1</v>
      </c>
      <c r="AL255" s="12">
        <f t="shared" si="81"/>
        <v>1</v>
      </c>
      <c r="AM255" s="12">
        <f t="shared" si="82"/>
        <v>1</v>
      </c>
    </row>
    <row r="256" spans="1:39" ht="12" customHeight="1" x14ac:dyDescent="0.15">
      <c r="A256" s="5">
        <f t="shared" si="87"/>
        <v>0</v>
      </c>
      <c r="B256" s="5">
        <f t="shared" si="88"/>
        <v>0</v>
      </c>
      <c r="C256" s="14">
        <f t="shared" si="86"/>
        <v>92</v>
      </c>
      <c r="F256" s="150">
        <f>VLOOKUP(C256,Blad1!$A:$I,9,0)</f>
        <v>112</v>
      </c>
      <c r="G256" s="67" t="str">
        <f t="shared" si="83"/>
        <v/>
      </c>
      <c r="I256" s="54"/>
      <c r="K256" s="1">
        <f>IF(C$4=0,0,(SUM(D$8:D256)/C$4))</f>
        <v>0</v>
      </c>
      <c r="N256" s="1" t="str">
        <f t="shared" si="70"/>
        <v xml:space="preserve"> </v>
      </c>
      <c r="P256" s="3" t="str">
        <f>IF(O256="Plus",$K256,IF(O256="Basis",$K256-SUM(P$8:P255),IF(O256="Breedte",$K256-SUM(P$8:P255),IF(O255="Breedte",1-SUM(P$8:P255)," "))))</f>
        <v xml:space="preserve"> </v>
      </c>
      <c r="Q256" s="57" t="str">
        <f t="shared" si="84"/>
        <v/>
      </c>
      <c r="R256" s="57"/>
      <c r="S256" s="12">
        <f t="shared" si="71"/>
        <v>92</v>
      </c>
      <c r="T256" s="18">
        <f t="shared" si="72"/>
        <v>0</v>
      </c>
      <c r="U256" s="12">
        <f>IF(C$4=0,0,IF(SUM(U$7:U255)=2,0,IF(Y256=U$6,IF(Y256=Y257,IF((Y255-Y256)&lt;=(Y258-Y257),2,0),IF(Y256=Y255,IF((Y254-Y255)&gt;(Y257-Y256),2,0),2)),0)))</f>
        <v>0</v>
      </c>
      <c r="V256" s="12">
        <f>IF(C$4=0,0,IF(SUM(V$7:V255)=1,0,IF(Z256=V$6,IF(Z256=Z257,IF((Z255-Z256)&lt;=(Z258-Z257),1,0),IF(Z256=Z255,IF((Z254-Z255)&gt;(Z257-Z256),1,0),1)),0)))</f>
        <v>0</v>
      </c>
      <c r="W256" s="12">
        <f>IF(C$4=0,0,IF(SUM(W$7:W255)=2,0,IF(AA256=W$6,IF(AA256=AA257,IF((AA255-AA256)&lt;=(AA258-AA257),2,0),IF(AA256=AA255,IF((AA254-AA255)&gt;(AA257-AA256),2,0),2)),0)))</f>
        <v>0</v>
      </c>
      <c r="X256" s="12">
        <f>IF(C$4=0,0,IF(SUM(X$7:X255)=2,0,IF(AB256=X$6,IF(AB256=AB257,IF((AB255-AB256)&lt;=(AB258-AB257),2,0),IF(AB256=AB255,IF((AB254-AB255)&gt;(AB257-AB256),2,0),2)),0)))</f>
        <v>0</v>
      </c>
      <c r="Y256" s="12">
        <f t="shared" si="73"/>
        <v>1</v>
      </c>
      <c r="Z256" s="12">
        <f t="shared" si="74"/>
        <v>1</v>
      </c>
      <c r="AA256" s="12">
        <f t="shared" si="75"/>
        <v>1</v>
      </c>
      <c r="AB256" s="12">
        <f t="shared" si="76"/>
        <v>1</v>
      </c>
      <c r="AD256" s="12">
        <f t="shared" si="77"/>
        <v>92</v>
      </c>
      <c r="AE256" s="18">
        <f t="shared" si="78"/>
        <v>0</v>
      </c>
      <c r="AF256" s="12">
        <f>IF(S$4=0,0,IF(SUM(AF$7:AF255)=2,0,IF(AJ256=AF$6,IF(AJ256=AJ257,IF((AJ255-AJ256)&lt;=(AJ258-AJ257),2,0),IF(AJ256=AJ255,IF((AJ254-AJ255)&gt;(AJ257-AJ256),2,0),2)),0)))</f>
        <v>0</v>
      </c>
      <c r="AG256" s="12">
        <f>IF(C$4=0,0,IF(SUM(AG$7:AG255)=1,0,IF(AK256=AG$6,IF(AK256=AK257,IF((AK255-AK256)&lt;=(AK258-AK257),1,0),IF(AK256=AK255,IF((AK254-AK255)&gt;(AK257-AK256),1,0),1)),0)))</f>
        <v>0</v>
      </c>
      <c r="AH256" s="12">
        <f>IF(C$4=0,0,IF(SUM(AH$7:AH255)=2,0,IF(AL256=AH$6,IF(AL256=AL257,IF((AL255-AL256)&lt;=(AL258-AL257),2,0),IF(AL256=AL255,IF((AL254-AL255)&gt;(AL257-AL256),2,0),2)),0)))</f>
        <v>0</v>
      </c>
      <c r="AI256" s="12">
        <f>IF(S$4=0,0,IF(SUM(AI$7:AI255)=2,0,IF(AM256=AI$6,IF(AM256=AM257,IF((AM255-AM256)&lt;=(AM258-AM257),2,0),IF(AM256=AM255,IF((AM254-AM255)&gt;(AM257-AM256),2,0),2)),0)))</f>
        <v>0</v>
      </c>
      <c r="AJ256" s="12">
        <f t="shared" si="79"/>
        <v>1</v>
      </c>
      <c r="AK256" s="12">
        <f t="shared" si="80"/>
        <v>1</v>
      </c>
      <c r="AL256" s="12">
        <f t="shared" si="81"/>
        <v>1</v>
      </c>
      <c r="AM256" s="12">
        <f t="shared" si="82"/>
        <v>1</v>
      </c>
    </row>
    <row r="257" spans="1:39" ht="12" customHeight="1" x14ac:dyDescent="0.15">
      <c r="A257" s="5">
        <f t="shared" si="87"/>
        <v>0</v>
      </c>
      <c r="B257" s="5">
        <f t="shared" si="88"/>
        <v>0</v>
      </c>
      <c r="C257" s="14">
        <f t="shared" si="86"/>
        <v>91</v>
      </c>
      <c r="F257" s="150">
        <f>VLOOKUP(C257,Blad1!$A:$I,9,0)</f>
        <v>112</v>
      </c>
      <c r="G257" s="67" t="str">
        <f t="shared" si="83"/>
        <v/>
      </c>
      <c r="I257" s="54"/>
      <c r="K257" s="1">
        <f>IF(C$4=0,0,(SUM(D$8:D257)/C$4))</f>
        <v>0</v>
      </c>
      <c r="N257" s="1" t="str">
        <f t="shared" si="70"/>
        <v xml:space="preserve"> </v>
      </c>
      <c r="P257" s="3" t="str">
        <f>IF(O257="Plus",$K257,IF(O257="Basis",$K257-SUM(P$8:P256),IF(O257="Breedte",$K257-SUM(P$8:P256),IF(O256="Breedte",1-SUM(P$8:P256)," "))))</f>
        <v xml:space="preserve"> </v>
      </c>
      <c r="Q257" s="57" t="str">
        <f t="shared" si="84"/>
        <v/>
      </c>
      <c r="R257" s="57"/>
      <c r="S257" s="12">
        <f t="shared" si="71"/>
        <v>91</v>
      </c>
      <c r="T257" s="18">
        <f t="shared" si="72"/>
        <v>0</v>
      </c>
      <c r="U257" s="12">
        <f>IF(C$4=0,0,IF(SUM(U$7:U256)=2,0,IF(Y257=U$6,IF(Y257=Y258,IF((Y256-Y257)&lt;=(Y259-Y258),2,0),IF(Y257=Y256,IF((Y255-Y256)&gt;(Y258-Y257),2,0),2)),0)))</f>
        <v>0</v>
      </c>
      <c r="V257" s="12">
        <f>IF(C$4=0,0,IF(SUM(V$7:V256)=1,0,IF(Z257=V$6,IF(Z257=Z258,IF((Z256-Z257)&lt;=(Z259-Z258),1,0),IF(Z257=Z256,IF((Z255-Z256)&gt;(Z258-Z257),1,0),1)),0)))</f>
        <v>0</v>
      </c>
      <c r="W257" s="12">
        <f>IF(C$4=0,0,IF(SUM(W$7:W256)=2,0,IF(AA257=W$6,IF(AA257=AA258,IF((AA256-AA257)&lt;=(AA259-AA258),2,0),IF(AA257=AA256,IF((AA255-AA256)&gt;(AA258-AA257),2,0),2)),0)))</f>
        <v>0</v>
      </c>
      <c r="X257" s="12">
        <f>IF(C$4=0,0,IF(SUM(X$7:X256)=2,0,IF(AB257=X$6,IF(AB257=AB258,IF((AB256-AB257)&lt;=(AB259-AB258),2,0),IF(AB257=AB256,IF((AB255-AB256)&gt;(AB258-AB257),2,0),2)),0)))</f>
        <v>0</v>
      </c>
      <c r="Y257" s="12">
        <f t="shared" si="73"/>
        <v>1</v>
      </c>
      <c r="Z257" s="12">
        <f t="shared" si="74"/>
        <v>1</v>
      </c>
      <c r="AA257" s="12">
        <f t="shared" si="75"/>
        <v>1</v>
      </c>
      <c r="AB257" s="12">
        <f t="shared" si="76"/>
        <v>1</v>
      </c>
      <c r="AD257" s="12">
        <f t="shared" si="77"/>
        <v>91</v>
      </c>
      <c r="AE257" s="18">
        <f t="shared" si="78"/>
        <v>0</v>
      </c>
      <c r="AF257" s="12">
        <f>IF(S$4=0,0,IF(SUM(AF$7:AF256)=2,0,IF(AJ257=AF$6,IF(AJ257=AJ258,IF((AJ256-AJ257)&lt;=(AJ259-AJ258),2,0),IF(AJ257=AJ256,IF((AJ255-AJ256)&gt;(AJ258-AJ257),2,0),2)),0)))</f>
        <v>0</v>
      </c>
      <c r="AG257" s="12">
        <f>IF(C$4=0,0,IF(SUM(AG$7:AG256)=1,0,IF(AK257=AG$6,IF(AK257=AK258,IF((AK256-AK257)&lt;=(AK259-AK258),1,0),IF(AK257=AK256,IF((AK255-AK256)&gt;(AK258-AK257),1,0),1)),0)))</f>
        <v>0</v>
      </c>
      <c r="AH257" s="12">
        <f>IF(C$4=0,0,IF(SUM(AH$7:AH256)=2,0,IF(AL257=AH$6,IF(AL257=AL258,IF((AL256-AL257)&lt;=(AL259-AL258),2,0),IF(AL257=AL256,IF((AL255-AL256)&gt;(AL258-AL257),2,0),2)),0)))</f>
        <v>0</v>
      </c>
      <c r="AI257" s="12">
        <f>IF(S$4=0,0,IF(SUM(AI$7:AI256)=2,0,IF(AM257=AI$6,IF(AM257=AM258,IF((AM256-AM257)&lt;=(AM259-AM258),2,0),IF(AM257=AM256,IF((AM255-AM256)&gt;(AM258-AM257),2,0),2)),0)))</f>
        <v>0</v>
      </c>
      <c r="AJ257" s="12">
        <f t="shared" si="79"/>
        <v>1</v>
      </c>
      <c r="AK257" s="12">
        <f t="shared" si="80"/>
        <v>1</v>
      </c>
      <c r="AL257" s="12">
        <f t="shared" si="81"/>
        <v>1</v>
      </c>
      <c r="AM257" s="12">
        <f t="shared" si="82"/>
        <v>1</v>
      </c>
    </row>
    <row r="258" spans="1:39" ht="12" customHeight="1" x14ac:dyDescent="0.15">
      <c r="A258" s="5">
        <f t="shared" si="87"/>
        <v>0</v>
      </c>
      <c r="B258" s="5">
        <f t="shared" si="88"/>
        <v>0</v>
      </c>
      <c r="C258" s="14">
        <f t="shared" si="86"/>
        <v>90</v>
      </c>
      <c r="F258" s="150">
        <f>VLOOKUP(C258,Blad1!$A:$I,9,0)</f>
        <v>111</v>
      </c>
      <c r="G258" s="67" t="str">
        <f t="shared" si="83"/>
        <v/>
      </c>
      <c r="I258" s="54"/>
      <c r="K258" s="1">
        <f>IF(C$4=0,0,(SUM(D$8:D258)/C$4))</f>
        <v>0</v>
      </c>
      <c r="N258" s="1" t="str">
        <f t="shared" si="70"/>
        <v xml:space="preserve"> </v>
      </c>
      <c r="P258" s="3" t="str">
        <f>IF(O258="Plus",$K258,IF(O258="Basis",$K258-SUM(P$8:P257),IF(O258="Breedte",$K258-SUM(P$8:P257),IF(O257="Breedte",1-SUM(P$8:P257)," "))))</f>
        <v xml:space="preserve"> </v>
      </c>
      <c r="Q258" s="57" t="str">
        <f t="shared" si="84"/>
        <v/>
      </c>
      <c r="R258" s="57"/>
      <c r="S258" s="12">
        <f t="shared" si="71"/>
        <v>90</v>
      </c>
      <c r="T258" s="18">
        <f t="shared" si="72"/>
        <v>0</v>
      </c>
      <c r="U258" s="12">
        <f>IF(C$4=0,0,IF(SUM(U$7:U257)=2,0,IF(Y258=U$6,IF(Y258=Y259,IF((Y257-Y258)&lt;=(Y260-Y259),2,0),IF(Y258=Y257,IF((Y256-Y257)&gt;(Y259-Y258),2,0),2)),0)))</f>
        <v>0</v>
      </c>
      <c r="V258" s="12">
        <f>IF(C$4=0,0,IF(SUM(V$7:V257)=1,0,IF(Z258=V$6,IF(Z258=Z259,IF((Z257-Z258)&lt;=(Z260-Z259),1,0),IF(Z258=Z257,IF((Z256-Z257)&gt;(Z259-Z258),1,0),1)),0)))</f>
        <v>0</v>
      </c>
      <c r="W258" s="12">
        <f>IF(C$4=0,0,IF(SUM(W$7:W257)=2,0,IF(AA258=W$6,IF(AA258=AA259,IF((AA257-AA258)&lt;=(AA260-AA259),2,0),IF(AA258=AA257,IF((AA256-AA257)&gt;(AA259-AA258),2,0),2)),0)))</f>
        <v>0</v>
      </c>
      <c r="X258" s="12">
        <f>IF(C$4=0,0,IF(SUM(X$7:X257)=2,0,IF(AB258=X$6,IF(AB258=AB259,IF((AB257-AB258)&lt;=(AB260-AB259),2,0),IF(AB258=AB257,IF((AB256-AB257)&gt;(AB259-AB258),2,0),2)),0)))</f>
        <v>0</v>
      </c>
      <c r="Y258" s="12">
        <f t="shared" si="73"/>
        <v>1</v>
      </c>
      <c r="Z258" s="12">
        <f t="shared" si="74"/>
        <v>1</v>
      </c>
      <c r="AA258" s="12">
        <f t="shared" si="75"/>
        <v>1</v>
      </c>
      <c r="AB258" s="12">
        <f t="shared" si="76"/>
        <v>1</v>
      </c>
      <c r="AD258" s="12">
        <f t="shared" si="77"/>
        <v>90</v>
      </c>
      <c r="AE258" s="18">
        <f t="shared" si="78"/>
        <v>0</v>
      </c>
      <c r="AF258" s="12">
        <f>IF(S$4=0,0,IF(SUM(AF$7:AF257)=2,0,IF(AJ258=AF$6,IF(AJ258=AJ259,IF((AJ257-AJ258)&lt;=(AJ260-AJ259),2,0),IF(AJ258=AJ257,IF((AJ256-AJ257)&gt;(AJ259-AJ258),2,0),2)),0)))</f>
        <v>0</v>
      </c>
      <c r="AG258" s="12">
        <f>IF(C$4=0,0,IF(SUM(AG$7:AG257)=1,0,IF(AK258=AG$6,IF(AK258=AK259,IF((AK257-AK258)&lt;=(AK260-AK259),1,0),IF(AK258=AK257,IF((AK256-AK257)&gt;(AK259-AK258),1,0),1)),0)))</f>
        <v>0</v>
      </c>
      <c r="AH258" s="12">
        <f>IF(C$4=0,0,IF(SUM(AH$7:AH257)=2,0,IF(AL258=AH$6,IF(AL258=AL259,IF((AL257-AL258)&lt;=(AL260-AL259),2,0),IF(AL258=AL257,IF((AL256-AL257)&gt;(AL259-AL258),2,0),2)),0)))</f>
        <v>0</v>
      </c>
      <c r="AI258" s="12">
        <f>IF(S$4=0,0,IF(SUM(AI$7:AI257)=2,0,IF(AM258=AI$6,IF(AM258=AM259,IF((AM257-AM258)&lt;=(AM260-AM259),2,0),IF(AM258=AM257,IF((AM256-AM257)&gt;(AM259-AM258),2,0),2)),0)))</f>
        <v>0</v>
      </c>
      <c r="AJ258" s="12">
        <f t="shared" si="79"/>
        <v>1</v>
      </c>
      <c r="AK258" s="12">
        <f t="shared" si="80"/>
        <v>1</v>
      </c>
      <c r="AL258" s="12">
        <f t="shared" si="81"/>
        <v>1</v>
      </c>
      <c r="AM258" s="12">
        <f t="shared" si="82"/>
        <v>1</v>
      </c>
    </row>
    <row r="259" spans="1:39" ht="12" customHeight="1" x14ac:dyDescent="0.15">
      <c r="A259" s="5">
        <f t="shared" si="87"/>
        <v>0</v>
      </c>
      <c r="B259" s="5">
        <f t="shared" si="88"/>
        <v>0</v>
      </c>
      <c r="C259" s="14">
        <f t="shared" si="86"/>
        <v>89</v>
      </c>
      <c r="F259" s="150">
        <f>VLOOKUP(C259,Blad1!$A:$I,9,0)</f>
        <v>110</v>
      </c>
      <c r="G259" s="67" t="str">
        <f t="shared" si="83"/>
        <v/>
      </c>
      <c r="I259" s="54"/>
      <c r="K259" s="1">
        <f>IF(C$4=0,0,(SUM(D$8:D259)/C$4))</f>
        <v>0</v>
      </c>
      <c r="N259" s="1" t="str">
        <f t="shared" si="70"/>
        <v xml:space="preserve"> </v>
      </c>
      <c r="P259" s="3" t="str">
        <f>IF(O259="Plus",$K259,IF(O259="Basis",$K259-SUM(P$8:P258),IF(O259="Breedte",$K259-SUM(P$8:P258),IF(O258="Breedte",1-SUM(P$8:P258)," "))))</f>
        <v xml:space="preserve"> </v>
      </c>
      <c r="Q259" s="57" t="str">
        <f t="shared" si="84"/>
        <v/>
      </c>
      <c r="R259" s="57"/>
      <c r="S259" s="12">
        <f t="shared" si="71"/>
        <v>89</v>
      </c>
      <c r="T259" s="18">
        <f t="shared" si="72"/>
        <v>0</v>
      </c>
      <c r="U259" s="12">
        <f>IF(C$4=0,0,IF(SUM(U$7:U258)=2,0,IF(Y259=U$6,IF(Y259=Y260,IF((Y258-Y259)&lt;=(Y261-Y260),2,0),IF(Y259=Y258,IF((Y257-Y258)&gt;(Y260-Y259),2,0),2)),0)))</f>
        <v>0</v>
      </c>
      <c r="V259" s="12">
        <f>IF(C$4=0,0,IF(SUM(V$7:V258)=1,0,IF(Z259=V$6,IF(Z259=Z260,IF((Z258-Z259)&lt;=(Z261-Z260),1,0),IF(Z259=Z258,IF((Z257-Z258)&gt;(Z260-Z259),1,0),1)),0)))</f>
        <v>0</v>
      </c>
      <c r="W259" s="12">
        <f>IF(C$4=0,0,IF(SUM(W$7:W258)=2,0,IF(AA259=W$6,IF(AA259=AA260,IF((AA258-AA259)&lt;=(AA261-AA260),2,0),IF(AA259=AA258,IF((AA257-AA258)&gt;(AA260-AA259),2,0),2)),0)))</f>
        <v>0</v>
      </c>
      <c r="X259" s="12">
        <f>IF(C$4=0,0,IF(SUM(X$7:X258)=2,0,IF(AB259=X$6,IF(AB259=AB260,IF((AB258-AB259)&lt;=(AB261-AB260),2,0),IF(AB259=AB258,IF((AB257-AB258)&gt;(AB260-AB259),2,0),2)),0)))</f>
        <v>0</v>
      </c>
      <c r="Y259" s="12">
        <f t="shared" si="73"/>
        <v>1</v>
      </c>
      <c r="Z259" s="12">
        <f t="shared" si="74"/>
        <v>1</v>
      </c>
      <c r="AA259" s="12">
        <f t="shared" si="75"/>
        <v>1</v>
      </c>
      <c r="AB259" s="12">
        <f t="shared" si="76"/>
        <v>1</v>
      </c>
      <c r="AD259" s="12">
        <f t="shared" si="77"/>
        <v>89</v>
      </c>
      <c r="AE259" s="18">
        <f t="shared" si="78"/>
        <v>0</v>
      </c>
      <c r="AF259" s="12">
        <f>IF(S$4=0,0,IF(SUM(AF$7:AF258)=2,0,IF(AJ259=AF$6,IF(AJ259=AJ260,IF((AJ258-AJ259)&lt;=(AJ261-AJ260),2,0),IF(AJ259=AJ258,IF((AJ257-AJ258)&gt;(AJ260-AJ259),2,0),2)),0)))</f>
        <v>0</v>
      </c>
      <c r="AG259" s="12">
        <f>IF(C$4=0,0,IF(SUM(AG$7:AG258)=1,0,IF(AK259=AG$6,IF(AK259=AK260,IF((AK258-AK259)&lt;=(AK261-AK260),1,0),IF(AK259=AK258,IF((AK257-AK258)&gt;(AK260-AK259),1,0),1)),0)))</f>
        <v>0</v>
      </c>
      <c r="AH259" s="12">
        <f>IF(C$4=0,0,IF(SUM(AH$7:AH258)=2,0,IF(AL259=AH$6,IF(AL259=AL260,IF((AL258-AL259)&lt;=(AL261-AL260),2,0),IF(AL259=AL258,IF((AL257-AL258)&gt;(AL260-AL259),2,0),2)),0)))</f>
        <v>0</v>
      </c>
      <c r="AI259" s="12">
        <f>IF(S$4=0,0,IF(SUM(AI$7:AI258)=2,0,IF(AM259=AI$6,IF(AM259=AM260,IF((AM258-AM259)&lt;=(AM261-AM260),2,0),IF(AM259=AM258,IF((AM257-AM258)&gt;(AM260-AM259),2,0),2)),0)))</f>
        <v>0</v>
      </c>
      <c r="AJ259" s="12">
        <f t="shared" si="79"/>
        <v>1</v>
      </c>
      <c r="AK259" s="12">
        <f t="shared" si="80"/>
        <v>1</v>
      </c>
      <c r="AL259" s="12">
        <f t="shared" si="81"/>
        <v>1</v>
      </c>
      <c r="AM259" s="12">
        <f t="shared" si="82"/>
        <v>1</v>
      </c>
    </row>
    <row r="260" spans="1:39" ht="12" customHeight="1" x14ac:dyDescent="0.15">
      <c r="A260" s="5">
        <f t="shared" si="87"/>
        <v>0</v>
      </c>
      <c r="B260" s="5">
        <f t="shared" si="88"/>
        <v>0</v>
      </c>
      <c r="C260" s="14">
        <f t="shared" si="86"/>
        <v>88</v>
      </c>
      <c r="F260" s="150">
        <f>VLOOKUP(C260,Blad1!$A:$I,9,0)</f>
        <v>110</v>
      </c>
      <c r="G260" s="67" t="str">
        <f t="shared" si="83"/>
        <v/>
      </c>
      <c r="I260" s="54"/>
      <c r="K260" s="1">
        <f>IF(C$4=0,0,(SUM(D$8:D260)/C$4))</f>
        <v>0</v>
      </c>
      <c r="N260" s="1" t="str">
        <f t="shared" si="70"/>
        <v xml:space="preserve"> </v>
      </c>
      <c r="P260" s="3" t="str">
        <f>IF(O260="Plus",$K260,IF(O260="Basis",$K260-SUM(P$8:P259),IF(O260="Breedte",$K260-SUM(P$8:P259),IF(O259="Breedte",1-SUM(P$8:P259)," "))))</f>
        <v xml:space="preserve"> </v>
      </c>
      <c r="Q260" s="57" t="str">
        <f t="shared" si="84"/>
        <v/>
      </c>
      <c r="R260" s="57"/>
      <c r="S260" s="12">
        <f t="shared" si="71"/>
        <v>88</v>
      </c>
      <c r="T260" s="18">
        <f t="shared" si="72"/>
        <v>0</v>
      </c>
      <c r="U260" s="12">
        <f>IF(C$4=0,0,IF(SUM(U$7:U259)=2,0,IF(Y260=U$6,IF(Y260=Y261,IF((Y259-Y260)&lt;=(Y262-Y261),2,0),IF(Y260=Y259,IF((Y258-Y259)&gt;(Y261-Y260),2,0),2)),0)))</f>
        <v>0</v>
      </c>
      <c r="V260" s="12">
        <f>IF(C$4=0,0,IF(SUM(V$7:V259)=1,0,IF(Z260=V$6,IF(Z260=Z261,IF((Z259-Z260)&lt;=(Z262-Z261),1,0),IF(Z260=Z259,IF((Z258-Z259)&gt;(Z261-Z260),1,0),1)),0)))</f>
        <v>0</v>
      </c>
      <c r="W260" s="12">
        <f>IF(C$4=0,0,IF(SUM(W$7:W259)=2,0,IF(AA260=W$6,IF(AA260=AA261,IF((AA259-AA260)&lt;=(AA262-AA261),2,0),IF(AA260=AA259,IF((AA258-AA259)&gt;(AA261-AA260),2,0),2)),0)))</f>
        <v>0</v>
      </c>
      <c r="X260" s="12">
        <f>IF(C$4=0,0,IF(SUM(X$7:X259)=2,0,IF(AB260=X$6,IF(AB260=AB261,IF((AB259-AB260)&lt;=(AB262-AB261),2,0),IF(AB260=AB259,IF((AB258-AB259)&gt;(AB261-AB260),2,0),2)),0)))</f>
        <v>0</v>
      </c>
      <c r="Y260" s="12">
        <f t="shared" si="73"/>
        <v>1</v>
      </c>
      <c r="Z260" s="12">
        <f t="shared" si="74"/>
        <v>1</v>
      </c>
      <c r="AA260" s="12">
        <f t="shared" si="75"/>
        <v>1</v>
      </c>
      <c r="AB260" s="12">
        <f t="shared" si="76"/>
        <v>1</v>
      </c>
      <c r="AD260" s="12">
        <f t="shared" si="77"/>
        <v>88</v>
      </c>
      <c r="AE260" s="18">
        <f t="shared" si="78"/>
        <v>0</v>
      </c>
      <c r="AF260" s="12">
        <f>IF(S$4=0,0,IF(SUM(AF$7:AF259)=2,0,IF(AJ260=AF$6,IF(AJ260=AJ261,IF((AJ259-AJ260)&lt;=(AJ262-AJ261),2,0),IF(AJ260=AJ259,IF((AJ258-AJ259)&gt;(AJ261-AJ260),2,0),2)),0)))</f>
        <v>0</v>
      </c>
      <c r="AG260" s="12">
        <f>IF(C$4=0,0,IF(SUM(AG$7:AG259)=1,0,IF(AK260=AG$6,IF(AK260=AK261,IF((AK259-AK260)&lt;=(AK262-AK261),1,0),IF(AK260=AK259,IF((AK258-AK259)&gt;(AK261-AK260),1,0),1)),0)))</f>
        <v>0</v>
      </c>
      <c r="AH260" s="12">
        <f>IF(C$4=0,0,IF(SUM(AH$7:AH259)=2,0,IF(AL260=AH$6,IF(AL260=AL261,IF((AL259-AL260)&lt;=(AL262-AL261),2,0),IF(AL260=AL259,IF((AL258-AL259)&gt;(AL261-AL260),2,0),2)),0)))</f>
        <v>0</v>
      </c>
      <c r="AI260" s="12">
        <f>IF(S$4=0,0,IF(SUM(AI$7:AI259)=2,0,IF(AM260=AI$6,IF(AM260=AM261,IF((AM259-AM260)&lt;=(AM262-AM261),2,0),IF(AM260=AM259,IF((AM258-AM259)&gt;(AM261-AM260),2,0),2)),0)))</f>
        <v>0</v>
      </c>
      <c r="AJ260" s="12">
        <f t="shared" si="79"/>
        <v>1</v>
      </c>
      <c r="AK260" s="12">
        <f t="shared" si="80"/>
        <v>1</v>
      </c>
      <c r="AL260" s="12">
        <f t="shared" si="81"/>
        <v>1</v>
      </c>
      <c r="AM260" s="12">
        <f t="shared" si="82"/>
        <v>1</v>
      </c>
    </row>
    <row r="261" spans="1:39" ht="12" customHeight="1" x14ac:dyDescent="0.15">
      <c r="A261" s="5">
        <f t="shared" si="87"/>
        <v>0</v>
      </c>
      <c r="B261" s="5">
        <f t="shared" si="88"/>
        <v>0</v>
      </c>
      <c r="C261" s="14">
        <f t="shared" si="86"/>
        <v>87</v>
      </c>
      <c r="F261" s="150">
        <f>VLOOKUP(C261,Blad1!$A:$I,9,0)</f>
        <v>110</v>
      </c>
      <c r="G261" s="67" t="str">
        <f t="shared" si="83"/>
        <v/>
      </c>
      <c r="I261" s="54"/>
      <c r="K261" s="1">
        <f>IF(C$4=0,0,(SUM(D$8:D261)/C$4))</f>
        <v>0</v>
      </c>
      <c r="N261" s="1" t="str">
        <f t="shared" si="70"/>
        <v xml:space="preserve"> </v>
      </c>
      <c r="P261" s="3" t="str">
        <f>IF(O261="Plus",$K261,IF(O261="Basis",$K261-SUM(P$8:P260),IF(O261="Breedte",$K261-SUM(P$8:P260),IF(O260="Breedte",1-SUM(P$8:P260)," "))))</f>
        <v xml:space="preserve"> </v>
      </c>
      <c r="Q261" s="57" t="str">
        <f t="shared" si="84"/>
        <v/>
      </c>
      <c r="R261" s="57"/>
      <c r="S261" s="12">
        <f t="shared" si="71"/>
        <v>87</v>
      </c>
      <c r="T261" s="18">
        <f t="shared" si="72"/>
        <v>0</v>
      </c>
      <c r="U261" s="12">
        <f>IF(C$4=0,0,IF(SUM(U$7:U260)=2,0,IF(Y261=U$6,IF(Y261=Y262,IF((Y260-Y261)&lt;=(Y263-Y262),2,0),IF(Y261=Y260,IF((Y259-Y260)&gt;(Y262-Y261),2,0),2)),0)))</f>
        <v>0</v>
      </c>
      <c r="V261" s="12">
        <f>IF(C$4=0,0,IF(SUM(V$7:V260)=1,0,IF(Z261=V$6,IF(Z261=Z262,IF((Z260-Z261)&lt;=(Z263-Z262),1,0),IF(Z261=Z260,IF((Z259-Z260)&gt;(Z262-Z261),1,0),1)),0)))</f>
        <v>0</v>
      </c>
      <c r="W261" s="12">
        <f>IF(C$4=0,0,IF(SUM(W$7:W260)=2,0,IF(AA261=W$6,IF(AA261=AA262,IF((AA260-AA261)&lt;=(AA263-AA262),2,0),IF(AA261=AA260,IF((AA259-AA260)&gt;(AA262-AA261),2,0),2)),0)))</f>
        <v>0</v>
      </c>
      <c r="X261" s="12">
        <f>IF(C$4=0,0,IF(SUM(X$7:X260)=2,0,IF(AB261=X$6,IF(AB261=AB262,IF((AB260-AB261)&lt;=(AB263-AB262),2,0),IF(AB261=AB260,IF((AB259-AB260)&gt;(AB262-AB261),2,0),2)),0)))</f>
        <v>0</v>
      </c>
      <c r="Y261" s="12">
        <f t="shared" si="73"/>
        <v>1</v>
      </c>
      <c r="Z261" s="12">
        <f t="shared" si="74"/>
        <v>1</v>
      </c>
      <c r="AA261" s="12">
        <f t="shared" si="75"/>
        <v>1</v>
      </c>
      <c r="AB261" s="12">
        <f t="shared" si="76"/>
        <v>1</v>
      </c>
      <c r="AD261" s="12">
        <f t="shared" si="77"/>
        <v>87</v>
      </c>
      <c r="AE261" s="18">
        <f t="shared" si="78"/>
        <v>0</v>
      </c>
      <c r="AF261" s="12">
        <f>IF(S$4=0,0,IF(SUM(AF$7:AF260)=2,0,IF(AJ261=AF$6,IF(AJ261=AJ262,IF((AJ260-AJ261)&lt;=(AJ263-AJ262),2,0),IF(AJ261=AJ260,IF((AJ259-AJ260)&gt;(AJ262-AJ261),2,0),2)),0)))</f>
        <v>0</v>
      </c>
      <c r="AG261" s="12">
        <f>IF(C$4=0,0,IF(SUM(AG$7:AG260)=1,0,IF(AK261=AG$6,IF(AK261=AK262,IF((AK260-AK261)&lt;=(AK263-AK262),1,0),IF(AK261=AK260,IF((AK259-AK260)&gt;(AK262-AK261),1,0),1)),0)))</f>
        <v>0</v>
      </c>
      <c r="AH261" s="12">
        <f>IF(C$4=0,0,IF(SUM(AH$7:AH260)=2,0,IF(AL261=AH$6,IF(AL261=AL262,IF((AL260-AL261)&lt;=(AL263-AL262),2,0),IF(AL261=AL260,IF((AL259-AL260)&gt;(AL262-AL261),2,0),2)),0)))</f>
        <v>0</v>
      </c>
      <c r="AI261" s="12">
        <f>IF(S$4=0,0,IF(SUM(AI$7:AI260)=2,0,IF(AM261=AI$6,IF(AM261=AM262,IF((AM260-AM261)&lt;=(AM263-AM262),2,0),IF(AM261=AM260,IF((AM259-AM260)&gt;(AM262-AM261),2,0),2)),0)))</f>
        <v>0</v>
      </c>
      <c r="AJ261" s="12">
        <f t="shared" si="79"/>
        <v>1</v>
      </c>
      <c r="AK261" s="12">
        <f t="shared" si="80"/>
        <v>1</v>
      </c>
      <c r="AL261" s="12">
        <f t="shared" si="81"/>
        <v>1</v>
      </c>
      <c r="AM261" s="12">
        <f t="shared" si="82"/>
        <v>1</v>
      </c>
    </row>
    <row r="262" spans="1:39" ht="12" customHeight="1" x14ac:dyDescent="0.15">
      <c r="A262" s="5">
        <f t="shared" si="87"/>
        <v>0</v>
      </c>
      <c r="B262" s="5">
        <f t="shared" si="88"/>
        <v>0</v>
      </c>
      <c r="C262" s="14">
        <f t="shared" si="86"/>
        <v>86</v>
      </c>
      <c r="F262" s="150">
        <f>VLOOKUP(C262,Blad1!$A:$I,9,0)</f>
        <v>110</v>
      </c>
      <c r="G262" s="67" t="str">
        <f t="shared" si="83"/>
        <v/>
      </c>
      <c r="I262" s="54"/>
      <c r="K262" s="1">
        <f>IF(C$4=0,0,(SUM(D$8:D262)/C$4))</f>
        <v>0</v>
      </c>
      <c r="N262" s="1" t="str">
        <f t="shared" si="70"/>
        <v xml:space="preserve"> </v>
      </c>
      <c r="P262" s="3" t="str">
        <f>IF(O262="Plus",$K262,IF(O262="Basis",$K262-SUM(P$8:P261),IF(O262="Breedte",$K262-SUM(P$8:P261),IF(O261="Breedte",1-SUM(P$8:P261)," "))))</f>
        <v xml:space="preserve"> </v>
      </c>
      <c r="Q262" s="57" t="str">
        <f t="shared" si="84"/>
        <v/>
      </c>
      <c r="R262" s="57"/>
      <c r="S262" s="12">
        <f t="shared" si="71"/>
        <v>86</v>
      </c>
      <c r="T262" s="18">
        <f t="shared" si="72"/>
        <v>0</v>
      </c>
      <c r="U262" s="12">
        <f>IF(C$4=0,0,IF(SUM(U$7:U261)=2,0,IF(Y262=U$6,IF(Y262=Y263,IF((Y261-Y262)&lt;=(Y264-Y263),2,0),IF(Y262=Y261,IF((Y260-Y261)&gt;(Y263-Y262),2,0),2)),0)))</f>
        <v>0</v>
      </c>
      <c r="V262" s="12">
        <f>IF(C$4=0,0,IF(SUM(V$7:V261)=1,0,IF(Z262=V$6,IF(Z262=Z263,IF((Z261-Z262)&lt;=(Z264-Z263),1,0),IF(Z262=Z261,IF((Z260-Z261)&gt;(Z263-Z262),1,0),1)),0)))</f>
        <v>0</v>
      </c>
      <c r="W262" s="12">
        <f>IF(C$4=0,0,IF(SUM(W$7:W261)=2,0,IF(AA262=W$6,IF(AA262=AA263,IF((AA261-AA262)&lt;=(AA264-AA263),2,0),IF(AA262=AA261,IF((AA260-AA261)&gt;(AA263-AA262),2,0),2)),0)))</f>
        <v>0</v>
      </c>
      <c r="X262" s="12">
        <f>IF(C$4=0,0,IF(SUM(X$7:X261)=2,0,IF(AB262=X$6,IF(AB262=AB263,IF((AB261-AB262)&lt;=(AB264-AB263),2,0),IF(AB262=AB261,IF((AB260-AB261)&gt;(AB263-AB262),2,0),2)),0)))</f>
        <v>0</v>
      </c>
      <c r="Y262" s="12">
        <f t="shared" si="73"/>
        <v>1</v>
      </c>
      <c r="Z262" s="12">
        <f t="shared" si="74"/>
        <v>1</v>
      </c>
      <c r="AA262" s="12">
        <f t="shared" si="75"/>
        <v>1</v>
      </c>
      <c r="AB262" s="12">
        <f t="shared" si="76"/>
        <v>1</v>
      </c>
      <c r="AD262" s="12">
        <f t="shared" si="77"/>
        <v>86</v>
      </c>
      <c r="AE262" s="18">
        <f t="shared" si="78"/>
        <v>0</v>
      </c>
      <c r="AF262" s="12">
        <f>IF(S$4=0,0,IF(SUM(AF$7:AF261)=2,0,IF(AJ262=AF$6,IF(AJ262=AJ263,IF((AJ261-AJ262)&lt;=(AJ264-AJ263),2,0),IF(AJ262=AJ261,IF((AJ260-AJ261)&gt;(AJ263-AJ262),2,0),2)),0)))</f>
        <v>0</v>
      </c>
      <c r="AG262" s="12">
        <f>IF(C$4=0,0,IF(SUM(AG$7:AG261)=1,0,IF(AK262=AG$6,IF(AK262=AK263,IF((AK261-AK262)&lt;=(AK264-AK263),1,0),IF(AK262=AK261,IF((AK260-AK261)&gt;(AK263-AK262),1,0),1)),0)))</f>
        <v>0</v>
      </c>
      <c r="AH262" s="12">
        <f>IF(C$4=0,0,IF(SUM(AH$7:AH261)=2,0,IF(AL262=AH$6,IF(AL262=AL263,IF((AL261-AL262)&lt;=(AL264-AL263),2,0),IF(AL262=AL261,IF((AL260-AL261)&gt;(AL263-AL262),2,0),2)),0)))</f>
        <v>0</v>
      </c>
      <c r="AI262" s="12">
        <f>IF(S$4=0,0,IF(SUM(AI$7:AI261)=2,0,IF(AM262=AI$6,IF(AM262=AM263,IF((AM261-AM262)&lt;=(AM264-AM263),2,0),IF(AM262=AM261,IF((AM260-AM261)&gt;(AM263-AM262),2,0),2)),0)))</f>
        <v>0</v>
      </c>
      <c r="AJ262" s="12">
        <f t="shared" si="79"/>
        <v>1</v>
      </c>
      <c r="AK262" s="12">
        <f t="shared" si="80"/>
        <v>1</v>
      </c>
      <c r="AL262" s="12">
        <f t="shared" si="81"/>
        <v>1</v>
      </c>
      <c r="AM262" s="12">
        <f t="shared" si="82"/>
        <v>1</v>
      </c>
    </row>
    <row r="263" spans="1:39" ht="12" customHeight="1" x14ac:dyDescent="0.15">
      <c r="A263" s="5">
        <f t="shared" si="87"/>
        <v>0</v>
      </c>
      <c r="B263" s="5">
        <f t="shared" si="88"/>
        <v>0</v>
      </c>
      <c r="C263" s="14">
        <f t="shared" si="86"/>
        <v>85</v>
      </c>
      <c r="F263" s="150">
        <f>VLOOKUP(C263,Blad1!$A:$I,9,0)</f>
        <v>110</v>
      </c>
      <c r="G263" s="67" t="str">
        <f t="shared" si="83"/>
        <v/>
      </c>
      <c r="I263" s="54"/>
      <c r="K263" s="1">
        <f>IF(C$4=0,0,(SUM(D$8:D263)/C$4))</f>
        <v>0</v>
      </c>
      <c r="N263" s="1" t="str">
        <f t="shared" si="70"/>
        <v xml:space="preserve"> </v>
      </c>
      <c r="P263" s="3" t="str">
        <f>IF(O263="Plus",$K263,IF(O263="Basis",$K263-SUM(P$8:P262),IF(O263="Breedte",$K263-SUM(P$8:P262),IF(O262="Breedte",1-SUM(P$8:P262)," "))))</f>
        <v xml:space="preserve"> </v>
      </c>
      <c r="Q263" s="57" t="str">
        <f t="shared" si="84"/>
        <v/>
      </c>
      <c r="R263" s="57"/>
      <c r="S263" s="12">
        <f t="shared" si="71"/>
        <v>85</v>
      </c>
      <c r="T263" s="18">
        <f t="shared" si="72"/>
        <v>0</v>
      </c>
      <c r="U263" s="12">
        <f>IF(C$4=0,0,IF(SUM(U$7:U262)=2,0,IF(Y263=U$6,IF(Y263=Y264,IF((Y262-Y263)&lt;=(Y265-Y264),2,0),IF(Y263=Y262,IF((Y261-Y262)&gt;(Y264-Y263),2,0),2)),0)))</f>
        <v>0</v>
      </c>
      <c r="V263" s="12">
        <f>IF(C$4=0,0,IF(SUM(V$7:V262)=1,0,IF(Z263=V$6,IF(Z263=Z264,IF((Z262-Z263)&lt;=(Z265-Z264),1,0),IF(Z263=Z262,IF((Z261-Z262)&gt;(Z264-Z263),1,0),1)),0)))</f>
        <v>0</v>
      </c>
      <c r="W263" s="12">
        <f>IF(C$4=0,0,IF(SUM(W$7:W262)=2,0,IF(AA263=W$6,IF(AA263=AA264,IF((AA262-AA263)&lt;=(AA265-AA264),2,0),IF(AA263=AA262,IF((AA261-AA262)&gt;(AA264-AA263),2,0),2)),0)))</f>
        <v>0</v>
      </c>
      <c r="X263" s="12">
        <f>IF(C$4=0,0,IF(SUM(X$7:X262)=2,0,IF(AB263=X$6,IF(AB263=AB264,IF((AB262-AB263)&lt;=(AB265-AB264),2,0),IF(AB263=AB262,IF((AB261-AB262)&gt;(AB264-AB263),2,0),2)),0)))</f>
        <v>0</v>
      </c>
      <c r="Y263" s="12">
        <f t="shared" si="73"/>
        <v>1</v>
      </c>
      <c r="Z263" s="12">
        <f t="shared" si="74"/>
        <v>1</v>
      </c>
      <c r="AA263" s="12">
        <f t="shared" si="75"/>
        <v>1</v>
      </c>
      <c r="AB263" s="12">
        <f t="shared" si="76"/>
        <v>1</v>
      </c>
      <c r="AD263" s="12">
        <f t="shared" si="77"/>
        <v>85</v>
      </c>
      <c r="AE263" s="18">
        <f t="shared" si="78"/>
        <v>0</v>
      </c>
      <c r="AF263" s="12">
        <f>IF(S$4=0,0,IF(SUM(AF$7:AF262)=2,0,IF(AJ263=AF$6,IF(AJ263=AJ264,IF((AJ262-AJ263)&lt;=(AJ265-AJ264),2,0),IF(AJ263=AJ262,IF((AJ261-AJ262)&gt;(AJ264-AJ263),2,0),2)),0)))</f>
        <v>0</v>
      </c>
      <c r="AG263" s="12">
        <f>IF(C$4=0,0,IF(SUM(AG$7:AG262)=1,0,IF(AK263=AG$6,IF(AK263=AK264,IF((AK262-AK263)&lt;=(AK265-AK264),1,0),IF(AK263=AK262,IF((AK261-AK262)&gt;(AK264-AK263),1,0),1)),0)))</f>
        <v>0</v>
      </c>
      <c r="AH263" s="12">
        <f>IF(C$4=0,0,IF(SUM(AH$7:AH262)=2,0,IF(AL263=AH$6,IF(AL263=AL264,IF((AL262-AL263)&lt;=(AL265-AL264),2,0),IF(AL263=AL262,IF((AL261-AL262)&gt;(AL264-AL263),2,0),2)),0)))</f>
        <v>0</v>
      </c>
      <c r="AI263" s="12">
        <f>IF(S$4=0,0,IF(SUM(AI$7:AI262)=2,0,IF(AM263=AI$6,IF(AM263=AM264,IF((AM262-AM263)&lt;=(AM265-AM264),2,0),IF(AM263=AM262,IF((AM261-AM262)&gt;(AM264-AM263),2,0),2)),0)))</f>
        <v>0</v>
      </c>
      <c r="AJ263" s="12">
        <f t="shared" si="79"/>
        <v>1</v>
      </c>
      <c r="AK263" s="12">
        <f t="shared" si="80"/>
        <v>1</v>
      </c>
      <c r="AL263" s="12">
        <f t="shared" si="81"/>
        <v>1</v>
      </c>
      <c r="AM263" s="12">
        <f t="shared" si="82"/>
        <v>1</v>
      </c>
    </row>
    <row r="264" spans="1:39" ht="12" customHeight="1" x14ac:dyDescent="0.15">
      <c r="A264" s="5">
        <f t="shared" si="87"/>
        <v>0</v>
      </c>
      <c r="B264" s="5">
        <f t="shared" si="88"/>
        <v>0</v>
      </c>
      <c r="C264" s="14">
        <f t="shared" si="86"/>
        <v>84</v>
      </c>
      <c r="F264" s="150">
        <f>VLOOKUP(C264,Blad1!$A:$I,9,0)</f>
        <v>110</v>
      </c>
      <c r="G264" s="67" t="str">
        <f t="shared" si="83"/>
        <v/>
      </c>
      <c r="I264" s="54"/>
      <c r="K264" s="1">
        <f>IF(C$4=0,0,(SUM(D$8:D264)/C$4))</f>
        <v>0</v>
      </c>
      <c r="N264" s="1" t="str">
        <f t="shared" ref="N264:N301" si="89">IF(OR(O264="Plus",O264="Basis",O264="Breedte"),K264," ")</f>
        <v xml:space="preserve"> </v>
      </c>
      <c r="P264" s="3" t="str">
        <f>IF(O264="Plus",$K264,IF(O264="Basis",$K264-SUM(P$8:P263),IF(O264="Breedte",$K264-SUM(P$8:P263),IF(O263="Breedte",1-SUM(P$8:P263)," "))))</f>
        <v xml:space="preserve"> </v>
      </c>
      <c r="Q264" s="57" t="str">
        <f t="shared" si="84"/>
        <v/>
      </c>
      <c r="R264" s="57"/>
      <c r="S264" s="12">
        <f t="shared" ref="S264:S301" si="90">C264</f>
        <v>84</v>
      </c>
      <c r="T264" s="18">
        <f t="shared" ref="T264:T301" si="91">K264</f>
        <v>0</v>
      </c>
      <c r="U264" s="12">
        <f>IF(C$4=0,0,IF(SUM(U$7:U263)=2,0,IF(Y264=U$6,IF(Y264=Y265,IF((Y263-Y264)&lt;=(Y266-Y265),2,0),IF(Y264=Y263,IF((Y262-Y263)&gt;(Y265-Y264),2,0),2)),0)))</f>
        <v>0</v>
      </c>
      <c r="V264" s="12">
        <f>IF(C$4=0,0,IF(SUM(V$7:V263)=1,0,IF(Z264=V$6,IF(Z264=Z265,IF((Z263-Z264)&lt;=(Z266-Z265),1,0),IF(Z264=Z263,IF((Z262-Z263)&gt;(Z265-Z264),1,0),1)),0)))</f>
        <v>0</v>
      </c>
      <c r="W264" s="12">
        <f>IF(C$4=0,0,IF(SUM(W$7:W263)=2,0,IF(AA264=W$6,IF(AA264=AA265,IF((AA263-AA264)&lt;=(AA266-AA265),2,0),IF(AA264=AA263,IF((AA262-AA263)&gt;(AA265-AA264),2,0),2)),0)))</f>
        <v>0</v>
      </c>
      <c r="X264" s="12">
        <f>IF(C$4=0,0,IF(SUM(X$7:X263)=2,0,IF(AB264=X$6,IF(AB264=AB265,IF((AB263-AB264)&lt;=(AB266-AB265),2,0),IF(AB264=AB263,IF((AB262-AB263)&gt;(AB265-AB264),2,0),2)),0)))</f>
        <v>0</v>
      </c>
      <c r="Y264" s="12">
        <f t="shared" ref="Y264:Y301" si="92">IF(D264=0,1,ABS(K264-0.2))</f>
        <v>1</v>
      </c>
      <c r="Z264" s="12">
        <f t="shared" ref="Z264:Z301" si="93">IF(D264=0,1,ABS(K264-0.5))</f>
        <v>1</v>
      </c>
      <c r="AA264" s="12">
        <f t="shared" ref="AA264:AA301" si="94">IF(D264=0,1,ABS(K264-0.8))</f>
        <v>1</v>
      </c>
      <c r="AB264" s="12">
        <f t="shared" ref="AB264:AB301" si="95">IF(D264=0,1,ABS(K264-1))</f>
        <v>1</v>
      </c>
      <c r="AD264" s="12">
        <f t="shared" ref="AD264:AD301" si="96">S264</f>
        <v>84</v>
      </c>
      <c r="AE264" s="18">
        <f t="shared" ref="AE264:AE301" si="97">K264</f>
        <v>0</v>
      </c>
      <c r="AF264" s="12">
        <f>IF(S$4=0,0,IF(SUM(AF$7:AF263)=2,0,IF(AJ264=AF$6,IF(AJ264=AJ265,IF((AJ263-AJ264)&lt;=(AJ266-AJ265),2,0),IF(AJ264=AJ263,IF((AJ262-AJ263)&gt;(AJ265-AJ264),2,0),2)),0)))</f>
        <v>0</v>
      </c>
      <c r="AG264" s="12">
        <f>IF(C$4=0,0,IF(SUM(AG$7:AG263)=1,0,IF(AK264=AG$6,IF(AK264=AK265,IF((AK263-AK264)&lt;=(AK266-AK265),1,0),IF(AK264=AK263,IF((AK262-AK263)&gt;(AK265-AK264),1,0),1)),0)))</f>
        <v>0</v>
      </c>
      <c r="AH264" s="12">
        <f>IF(C$4=0,0,IF(SUM(AH$7:AH263)=2,0,IF(AL264=AH$6,IF(AL264=AL265,IF((AL263-AL264)&lt;=(AL266-AL265),2,0),IF(AL264=AL263,IF((AL262-AL263)&gt;(AL265-AL264),2,0),2)),0)))</f>
        <v>0</v>
      </c>
      <c r="AI264" s="12">
        <f>IF(S$4=0,0,IF(SUM(AI$7:AI263)=2,0,IF(AM264=AI$6,IF(AM264=AM265,IF((AM263-AM264)&lt;=(AM266-AM265),2,0),IF(AM264=AM263,IF((AM262-AM263)&gt;(AM265-AM264),2,0),2)),0)))</f>
        <v>0</v>
      </c>
      <c r="AJ264" s="12">
        <f t="shared" ref="AJ264:AJ301" si="98">IF(AE264=0,1,ABS(AH264-0.25))</f>
        <v>1</v>
      </c>
      <c r="AK264" s="12">
        <f t="shared" ref="AK264:AK301" si="99">IF(T264=0,1,ABS(W264-0.5))</f>
        <v>1</v>
      </c>
      <c r="AL264" s="12">
        <f t="shared" ref="AL264:AL301" si="100">IF(T264=0,1,ABS(W264-0.75))</f>
        <v>1</v>
      </c>
      <c r="AM264" s="12">
        <f t="shared" ref="AM264:AM301" si="101">IF(T264=0,1,ABS(W264-0.9))</f>
        <v>1</v>
      </c>
    </row>
    <row r="265" spans="1:39" ht="12" customHeight="1" x14ac:dyDescent="0.15">
      <c r="A265" s="5">
        <f t="shared" si="87"/>
        <v>0</v>
      </c>
      <c r="B265" s="5">
        <f t="shared" si="88"/>
        <v>0</v>
      </c>
      <c r="C265" s="14">
        <f t="shared" si="86"/>
        <v>83</v>
      </c>
      <c r="F265" s="150">
        <f>VLOOKUP(C265,Blad1!$A:$I,9,0)</f>
        <v>110</v>
      </c>
      <c r="G265" s="67" t="str">
        <f t="shared" ref="G265:G328" si="102">IF(C265=261,"I",IF(C265=247,"II",IF(C265=233,"III",IF(C265=218,"IV",IF(C265=0,"V","")))))</f>
        <v/>
      </c>
      <c r="K265" s="1">
        <f>IF(C$4=0,0,(SUM(D$8:D265)/C$4))</f>
        <v>0</v>
      </c>
      <c r="N265" s="1" t="str">
        <f t="shared" si="89"/>
        <v xml:space="preserve"> </v>
      </c>
      <c r="P265" s="3" t="str">
        <f>IF(O265="Plus",$K265,IF(O265="Basis",$K265-SUM(P$8:P264),IF(O265="Breedte",$K265-SUM(P$8:P264),IF(O264="Breedte",1-SUM(P$8:P264)," "))))</f>
        <v xml:space="preserve"> </v>
      </c>
      <c r="Q265" s="57" t="str">
        <f t="shared" ref="Q265:Q280" si="103">IF(L264="plus",IF(E265=0,"",CONCATENATE(E265,", ")),IF(L264="basis",IF(E265=0,"",CONCATENATE(E265,", ")),CONCATENATE(Q264,IF(E265=0,"",CONCATENATE(E265,", ")))))</f>
        <v/>
      </c>
      <c r="R265" s="57"/>
      <c r="S265" s="12">
        <f t="shared" si="90"/>
        <v>83</v>
      </c>
      <c r="T265" s="18">
        <f t="shared" si="91"/>
        <v>0</v>
      </c>
      <c r="U265" s="12">
        <f>IF(C$4=0,0,IF(SUM(U$7:U264)=2,0,IF(Y265=U$6,IF(Y265=Y266,IF((Y264-Y265)&lt;=(Y267-Y266),2,0),IF(Y265=Y264,IF((Y263-Y264)&gt;(Y266-Y265),2,0),2)),0)))</f>
        <v>0</v>
      </c>
      <c r="V265" s="12">
        <f>IF(C$4=0,0,IF(SUM(V$7:V264)=1,0,IF(Z265=V$6,IF(Z265=Z266,IF((Z264-Z265)&lt;=(Z267-Z266),1,0),IF(Z265=Z264,IF((Z263-Z264)&gt;(Z266-Z265),1,0),1)),0)))</f>
        <v>0</v>
      </c>
      <c r="W265" s="12">
        <f>IF(C$4=0,0,IF(SUM(W$7:W264)=2,0,IF(AA265=W$6,IF(AA265=AA266,IF((AA264-AA265)&lt;=(AA267-AA266),2,0),IF(AA265=AA264,IF((AA263-AA264)&gt;(AA266-AA265),2,0),2)),0)))</f>
        <v>0</v>
      </c>
      <c r="X265" s="12">
        <f>IF(C$4=0,0,IF(SUM(X$7:X264)=2,0,IF(AB265=X$6,IF(AB265=AB266,IF((AB264-AB265)&lt;=(AB267-AB266),2,0),IF(AB265=AB264,IF((AB263-AB264)&gt;(AB266-AB265),2,0),2)),0)))</f>
        <v>0</v>
      </c>
      <c r="Y265" s="12">
        <f t="shared" si="92"/>
        <v>1</v>
      </c>
      <c r="Z265" s="12">
        <f t="shared" si="93"/>
        <v>1</v>
      </c>
      <c r="AA265" s="12">
        <f t="shared" si="94"/>
        <v>1</v>
      </c>
      <c r="AB265" s="12">
        <f t="shared" si="95"/>
        <v>1</v>
      </c>
      <c r="AD265" s="12">
        <f t="shared" si="96"/>
        <v>83</v>
      </c>
      <c r="AE265" s="18">
        <f t="shared" si="97"/>
        <v>0</v>
      </c>
      <c r="AF265" s="12">
        <f>IF(S$4=0,0,IF(SUM(AF$7:AF264)=2,0,IF(AJ265=AF$6,IF(AJ265=AJ266,IF((AJ264-AJ265)&lt;=(AJ267-AJ266),2,0),IF(AJ265=AJ264,IF((AJ263-AJ264)&gt;(AJ266-AJ265),2,0),2)),0)))</f>
        <v>0</v>
      </c>
      <c r="AG265" s="12">
        <f>IF(C$4=0,0,IF(SUM(AG$7:AG264)=1,0,IF(AK265=AG$6,IF(AK265=AK266,IF((AK264-AK265)&lt;=(AK267-AK266),1,0),IF(AK265=AK264,IF((AK263-AK264)&gt;(AK266-AK265),1,0),1)),0)))</f>
        <v>0</v>
      </c>
      <c r="AH265" s="12">
        <f>IF(C$4=0,0,IF(SUM(AH$7:AH264)=2,0,IF(AL265=AH$6,IF(AL265=AL266,IF((AL264-AL265)&lt;=(AL267-AL266),2,0),IF(AL265=AL264,IF((AL263-AL264)&gt;(AL266-AL265),2,0),2)),0)))</f>
        <v>0</v>
      </c>
      <c r="AI265" s="12">
        <f>IF(S$4=0,0,IF(SUM(AI$7:AI264)=2,0,IF(AM265=AI$6,IF(AM265=AM266,IF((AM264-AM265)&lt;=(AM267-AM266),2,0),IF(AM265=AM264,IF((AM263-AM264)&gt;(AM266-AM265),2,0),2)),0)))</f>
        <v>0</v>
      </c>
      <c r="AJ265" s="12">
        <f t="shared" si="98"/>
        <v>1</v>
      </c>
      <c r="AK265" s="12">
        <f t="shared" si="99"/>
        <v>1</v>
      </c>
      <c r="AL265" s="12">
        <f t="shared" si="100"/>
        <v>1</v>
      </c>
      <c r="AM265" s="12">
        <f t="shared" si="101"/>
        <v>1</v>
      </c>
    </row>
    <row r="266" spans="1:39" ht="12" customHeight="1" x14ac:dyDescent="0.15">
      <c r="A266" s="5">
        <f t="shared" si="87"/>
        <v>0</v>
      </c>
      <c r="B266" s="5">
        <f t="shared" si="88"/>
        <v>0</v>
      </c>
      <c r="C266" s="14">
        <f t="shared" ref="C266:C301" si="104">C265-1</f>
        <v>82</v>
      </c>
      <c r="F266" s="150">
        <f>VLOOKUP(C266,Blad1!$A:$I,9,0)</f>
        <v>110</v>
      </c>
      <c r="G266" s="67" t="str">
        <f t="shared" si="102"/>
        <v/>
      </c>
      <c r="K266" s="1">
        <f>IF(C$4=0,0,(SUM(D$8:D266)/C$4))</f>
        <v>0</v>
      </c>
      <c r="N266" s="1" t="str">
        <f t="shared" si="89"/>
        <v xml:space="preserve"> </v>
      </c>
      <c r="P266" s="3" t="str">
        <f>IF(O266="Plus",$K266,IF(O266="Basis",$K266-SUM(P$8:P265),IF(O266="Breedte",$K266-SUM(P$8:P265),IF(O265="Breedte",1-SUM(P$8:P265)," "))))</f>
        <v xml:space="preserve"> </v>
      </c>
      <c r="Q266" s="57" t="str">
        <f t="shared" si="103"/>
        <v/>
      </c>
      <c r="R266" s="57"/>
      <c r="S266" s="12">
        <f t="shared" si="90"/>
        <v>82</v>
      </c>
      <c r="T266" s="18">
        <f t="shared" si="91"/>
        <v>0</v>
      </c>
      <c r="U266" s="12">
        <f>IF(C$4=0,0,IF(SUM(U$7:U265)=2,0,IF(Y266=U$6,IF(Y266=Y267,IF((Y265-Y266)&lt;=(Y268-Y267),2,0),IF(Y266=Y265,IF((Y264-Y265)&gt;(Y267-Y266),2,0),2)),0)))</f>
        <v>0</v>
      </c>
      <c r="V266" s="12">
        <f>IF(C$4=0,0,IF(SUM(V$7:V265)=1,0,IF(Z266=V$6,IF(Z266=Z267,IF((Z265-Z266)&lt;=(Z268-Z267),1,0),IF(Z266=Z265,IF((Z264-Z265)&gt;(Z267-Z266),1,0),1)),0)))</f>
        <v>0</v>
      </c>
      <c r="W266" s="12">
        <f>IF(C$4=0,0,IF(SUM(W$7:W265)=2,0,IF(AA266=W$6,IF(AA266=AA267,IF((AA265-AA266)&lt;=(AA268-AA267),2,0),IF(AA266=AA265,IF((AA264-AA265)&gt;(AA267-AA266),2,0),2)),0)))</f>
        <v>0</v>
      </c>
      <c r="X266" s="12">
        <f>IF(C$4=0,0,IF(SUM(X$7:X265)=2,0,IF(AB266=X$6,IF(AB266=AB267,IF((AB265-AB266)&lt;=(AB268-AB267),2,0),IF(AB266=AB265,IF((AB264-AB265)&gt;(AB267-AB266),2,0),2)),0)))</f>
        <v>0</v>
      </c>
      <c r="Y266" s="12">
        <f t="shared" si="92"/>
        <v>1</v>
      </c>
      <c r="Z266" s="12">
        <f t="shared" si="93"/>
        <v>1</v>
      </c>
      <c r="AA266" s="12">
        <f t="shared" si="94"/>
        <v>1</v>
      </c>
      <c r="AB266" s="12">
        <f t="shared" si="95"/>
        <v>1</v>
      </c>
      <c r="AD266" s="12">
        <f t="shared" si="96"/>
        <v>82</v>
      </c>
      <c r="AE266" s="18">
        <f t="shared" si="97"/>
        <v>0</v>
      </c>
      <c r="AF266" s="12">
        <f>IF(S$4=0,0,IF(SUM(AF$7:AF265)=2,0,IF(AJ266=AF$6,IF(AJ266=AJ267,IF((AJ265-AJ266)&lt;=(AJ268-AJ267),2,0),IF(AJ266=AJ265,IF((AJ264-AJ265)&gt;(AJ267-AJ266),2,0),2)),0)))</f>
        <v>0</v>
      </c>
      <c r="AG266" s="12">
        <f>IF(C$4=0,0,IF(SUM(AG$7:AG265)=1,0,IF(AK266=AG$6,IF(AK266=AK267,IF((AK265-AK266)&lt;=(AK268-AK267),1,0),IF(AK266=AK265,IF((AK264-AK265)&gt;(AK267-AK266),1,0),1)),0)))</f>
        <v>0</v>
      </c>
      <c r="AH266" s="12">
        <f>IF(C$4=0,0,IF(SUM(AH$7:AH265)=2,0,IF(AL266=AH$6,IF(AL266=AL267,IF((AL265-AL266)&lt;=(AL268-AL267),2,0),IF(AL266=AL265,IF((AL264-AL265)&gt;(AL267-AL266),2,0),2)),0)))</f>
        <v>0</v>
      </c>
      <c r="AI266" s="12">
        <f>IF(S$4=0,0,IF(SUM(AI$7:AI265)=2,0,IF(AM266=AI$6,IF(AM266=AM267,IF((AM265-AM266)&lt;=(AM268-AM267),2,0),IF(AM266=AM265,IF((AM264-AM265)&gt;(AM267-AM266),2,0),2)),0)))</f>
        <v>0</v>
      </c>
      <c r="AJ266" s="12">
        <f t="shared" si="98"/>
        <v>1</v>
      </c>
      <c r="AK266" s="12">
        <f t="shared" si="99"/>
        <v>1</v>
      </c>
      <c r="AL266" s="12">
        <f t="shared" si="100"/>
        <v>1</v>
      </c>
      <c r="AM266" s="12">
        <f t="shared" si="101"/>
        <v>1</v>
      </c>
    </row>
    <row r="267" spans="1:39" ht="12" customHeight="1" x14ac:dyDescent="0.15">
      <c r="A267" s="5">
        <f t="shared" si="87"/>
        <v>0</v>
      </c>
      <c r="B267" s="5">
        <f t="shared" si="88"/>
        <v>0</v>
      </c>
      <c r="C267" s="14">
        <f t="shared" si="104"/>
        <v>81</v>
      </c>
      <c r="F267" s="150">
        <f>VLOOKUP(C267,Blad1!$A:$I,9,0)</f>
        <v>110</v>
      </c>
      <c r="G267" s="67" t="str">
        <f t="shared" si="102"/>
        <v/>
      </c>
      <c r="K267" s="1">
        <f>IF(C$4=0,0,(SUM(D$8:D267)/C$4))</f>
        <v>0</v>
      </c>
      <c r="N267" s="1" t="str">
        <f t="shared" si="89"/>
        <v xml:space="preserve"> </v>
      </c>
      <c r="P267" s="3" t="str">
        <f>IF(O267="Plus",$K267,IF(O267="Basis",$K267-SUM(P$8:P266),IF(O267="Breedte",$K267-SUM(P$8:P266),IF(O266="Breedte",1-SUM(P$8:P266)," "))))</f>
        <v xml:space="preserve"> </v>
      </c>
      <c r="Q267" s="57" t="str">
        <f t="shared" si="103"/>
        <v/>
      </c>
      <c r="R267" s="57"/>
      <c r="S267" s="12">
        <f t="shared" si="90"/>
        <v>81</v>
      </c>
      <c r="T267" s="18">
        <f t="shared" si="91"/>
        <v>0</v>
      </c>
      <c r="U267" s="12">
        <f>IF(C$4=0,0,IF(SUM(U$7:U266)=2,0,IF(Y267=U$6,IF(Y267=Y268,IF((Y266-Y267)&lt;=(Y269-Y268),2,0),IF(Y267=Y266,IF((Y265-Y266)&gt;(Y268-Y267),2,0),2)),0)))</f>
        <v>0</v>
      </c>
      <c r="V267" s="12">
        <f>IF(C$4=0,0,IF(SUM(V$7:V266)=1,0,IF(Z267=V$6,IF(Z267=Z268,IF((Z266-Z267)&lt;=(Z269-Z268),1,0),IF(Z267=Z266,IF((Z265-Z266)&gt;(Z268-Z267),1,0),1)),0)))</f>
        <v>0</v>
      </c>
      <c r="W267" s="12">
        <f>IF(C$4=0,0,IF(SUM(W$7:W266)=2,0,IF(AA267=W$6,IF(AA267=AA268,IF((AA266-AA267)&lt;=(AA269-AA268),2,0),IF(AA267=AA266,IF((AA265-AA266)&gt;(AA268-AA267),2,0),2)),0)))</f>
        <v>0</v>
      </c>
      <c r="X267" s="12">
        <f>IF(C$4=0,0,IF(SUM(X$7:X266)=2,0,IF(AB267=X$6,IF(AB267=AB268,IF((AB266-AB267)&lt;=(AB269-AB268),2,0),IF(AB267=AB266,IF((AB265-AB266)&gt;(AB268-AB267),2,0),2)),0)))</f>
        <v>0</v>
      </c>
      <c r="Y267" s="12">
        <f t="shared" si="92"/>
        <v>1</v>
      </c>
      <c r="Z267" s="12">
        <f t="shared" si="93"/>
        <v>1</v>
      </c>
      <c r="AA267" s="12">
        <f t="shared" si="94"/>
        <v>1</v>
      </c>
      <c r="AB267" s="12">
        <f t="shared" si="95"/>
        <v>1</v>
      </c>
      <c r="AD267" s="12">
        <f t="shared" si="96"/>
        <v>81</v>
      </c>
      <c r="AE267" s="18">
        <f t="shared" si="97"/>
        <v>0</v>
      </c>
      <c r="AF267" s="12">
        <f>IF(S$4=0,0,IF(SUM(AF$7:AF266)=2,0,IF(AJ267=AF$6,IF(AJ267=AJ268,IF((AJ266-AJ267)&lt;=(AJ269-AJ268),2,0),IF(AJ267=AJ266,IF((AJ265-AJ266)&gt;(AJ268-AJ267),2,0),2)),0)))</f>
        <v>0</v>
      </c>
      <c r="AG267" s="12">
        <f>IF(C$4=0,0,IF(SUM(AG$7:AG266)=1,0,IF(AK267=AG$6,IF(AK267=AK268,IF((AK266-AK267)&lt;=(AK269-AK268),1,0),IF(AK267=AK266,IF((AK265-AK266)&gt;(AK268-AK267),1,0),1)),0)))</f>
        <v>0</v>
      </c>
      <c r="AH267" s="12">
        <f>IF(C$4=0,0,IF(SUM(AH$7:AH266)=2,0,IF(AL267=AH$6,IF(AL267=AL268,IF((AL266-AL267)&lt;=(AL269-AL268),2,0),IF(AL267=AL266,IF((AL265-AL266)&gt;(AL268-AL267),2,0),2)),0)))</f>
        <v>0</v>
      </c>
      <c r="AI267" s="12">
        <f>IF(S$4=0,0,IF(SUM(AI$7:AI266)=2,0,IF(AM267=AI$6,IF(AM267=AM268,IF((AM266-AM267)&lt;=(AM269-AM268),2,0),IF(AM267=AM266,IF((AM265-AM266)&gt;(AM268-AM267),2,0),2)),0)))</f>
        <v>0</v>
      </c>
      <c r="AJ267" s="12">
        <f t="shared" si="98"/>
        <v>1</v>
      </c>
      <c r="AK267" s="12">
        <f t="shared" si="99"/>
        <v>1</v>
      </c>
      <c r="AL267" s="12">
        <f t="shared" si="100"/>
        <v>1</v>
      </c>
      <c r="AM267" s="12">
        <f t="shared" si="101"/>
        <v>1</v>
      </c>
    </row>
    <row r="268" spans="1:39" ht="12" customHeight="1" x14ac:dyDescent="0.15">
      <c r="A268" s="5">
        <f>IF(I268="A",25,IF(I268="B",50,IF(I268="C",75,IF(I268="D",90,0))))</f>
        <v>0</v>
      </c>
      <c r="B268" s="5">
        <f t="shared" si="88"/>
        <v>0</v>
      </c>
      <c r="C268" s="14">
        <f t="shared" si="104"/>
        <v>80</v>
      </c>
      <c r="F268" s="150">
        <f>VLOOKUP(C268,Blad1!$A:$I,9,0)</f>
        <v>110</v>
      </c>
      <c r="G268" s="67" t="str">
        <f t="shared" si="102"/>
        <v/>
      </c>
      <c r="K268" s="1">
        <f>IF(C$4=0,0,(SUM(D$8:D268)/C$4))</f>
        <v>0</v>
      </c>
      <c r="N268" s="1" t="str">
        <f t="shared" si="89"/>
        <v xml:space="preserve"> </v>
      </c>
      <c r="P268" s="3" t="str">
        <f>IF(O268="Plus",$K268,IF(O268="Basis",$K268-SUM(P$8:P267),IF(O268="Breedte",$K268-SUM(P$8:P267),IF(O267="Breedte",1-SUM(P$8:P267)," "))))</f>
        <v xml:space="preserve"> </v>
      </c>
      <c r="Q268" s="57" t="str">
        <f t="shared" si="103"/>
        <v/>
      </c>
      <c r="R268" s="57"/>
      <c r="S268" s="12">
        <f t="shared" si="90"/>
        <v>80</v>
      </c>
      <c r="T268" s="18">
        <f t="shared" si="91"/>
        <v>0</v>
      </c>
      <c r="U268" s="12">
        <f>IF(C$4=0,0,IF(SUM(U$7:U267)=2,0,IF(Y268=U$6,IF(Y268=Y269,IF((Y267-Y268)&lt;=(Y270-Y269),2,0),IF(Y268=Y267,IF((Y266-Y267)&gt;(Y269-Y268),2,0),2)),0)))</f>
        <v>0</v>
      </c>
      <c r="V268" s="12">
        <f>IF(C$4=0,0,IF(SUM(V$7:V267)=1,0,IF(Z268=V$6,IF(Z268=Z269,IF((Z267-Z268)&lt;=(Z270-Z269),1,0),IF(Z268=Z267,IF((Z266-Z267)&gt;(Z269-Z268),1,0),1)),0)))</f>
        <v>0</v>
      </c>
      <c r="W268" s="12">
        <f>IF(C$4=0,0,IF(SUM(W$7:W267)=2,0,IF(AA268=W$6,IF(AA268=AA269,IF((AA267-AA268)&lt;=(AA270-AA269),2,0),IF(AA268=AA267,IF((AA266-AA267)&gt;(AA269-AA268),2,0),2)),0)))</f>
        <v>0</v>
      </c>
      <c r="X268" s="12">
        <f>IF(C$4=0,0,IF(SUM(X$7:X267)=2,0,IF(AB268=X$6,IF(AB268=AB269,IF((AB267-AB268)&lt;=(AB270-AB269),2,0),IF(AB268=AB267,IF((AB266-AB267)&gt;(AB269-AB268),2,0),2)),0)))</f>
        <v>0</v>
      </c>
      <c r="Y268" s="12">
        <f t="shared" si="92"/>
        <v>1</v>
      </c>
      <c r="Z268" s="12">
        <f t="shared" si="93"/>
        <v>1</v>
      </c>
      <c r="AA268" s="12">
        <f t="shared" si="94"/>
        <v>1</v>
      </c>
      <c r="AB268" s="12">
        <f t="shared" si="95"/>
        <v>1</v>
      </c>
      <c r="AD268" s="12">
        <f t="shared" si="96"/>
        <v>80</v>
      </c>
      <c r="AE268" s="18">
        <f t="shared" si="97"/>
        <v>0</v>
      </c>
      <c r="AF268" s="12">
        <f>IF(S$4=0,0,IF(SUM(AF$7:AF267)=2,0,IF(AJ268=AF$6,IF(AJ268=AJ269,IF((AJ267-AJ268)&lt;=(AJ270-AJ269),2,0),IF(AJ268=AJ267,IF((AJ266-AJ267)&gt;(AJ269-AJ268),2,0),2)),0)))</f>
        <v>0</v>
      </c>
      <c r="AG268" s="12">
        <f>IF(C$4=0,0,IF(SUM(AG$7:AG267)=1,0,IF(AK268=AG$6,IF(AK268=AK269,IF((AK267-AK268)&lt;=(AK270-AK269),1,0),IF(AK268=AK267,IF((AK266-AK267)&gt;(AK269-AK268),1,0),1)),0)))</f>
        <v>0</v>
      </c>
      <c r="AH268" s="12">
        <f>IF(C$4=0,0,IF(SUM(AH$7:AH267)=2,0,IF(AL268=AH$6,IF(AL268=AL269,IF((AL267-AL268)&lt;=(AL270-AL269),2,0),IF(AL268=AL267,IF((AL266-AL267)&gt;(AL269-AL268),2,0),2)),0)))</f>
        <v>0</v>
      </c>
      <c r="AI268" s="12">
        <f>IF(S$4=0,0,IF(SUM(AI$7:AI267)=2,0,IF(AM268=AI$6,IF(AM268=AM269,IF((AM267-AM268)&lt;=(AM270-AM269),2,0),IF(AM268=AM267,IF((AM266-AM267)&gt;(AM269-AM268),2,0),2)),0)))</f>
        <v>0</v>
      </c>
      <c r="AJ268" s="12">
        <f t="shared" si="98"/>
        <v>1</v>
      </c>
      <c r="AK268" s="12">
        <f t="shared" si="99"/>
        <v>1</v>
      </c>
      <c r="AL268" s="12">
        <f t="shared" si="100"/>
        <v>1</v>
      </c>
      <c r="AM268" s="12">
        <f t="shared" si="101"/>
        <v>1</v>
      </c>
    </row>
    <row r="269" spans="1:39" ht="12" customHeight="1" x14ac:dyDescent="0.15">
      <c r="A269" s="5">
        <f>IF(I269="A",25,IF(I269="B",50,IF(I269="C",75,IF(I269="D",90,0))))</f>
        <v>0</v>
      </c>
      <c r="B269" s="5">
        <f t="shared" si="88"/>
        <v>0</v>
      </c>
      <c r="C269" s="14">
        <f t="shared" si="104"/>
        <v>79</v>
      </c>
      <c r="F269" s="150">
        <f>VLOOKUP(C269,Blad1!$A:$I,9,0)</f>
        <v>110</v>
      </c>
      <c r="G269" s="67" t="str">
        <f t="shared" si="102"/>
        <v/>
      </c>
      <c r="K269" s="1">
        <f>IF(C$4=0,0,(SUM(D$8:D269)/C$4))</f>
        <v>0</v>
      </c>
      <c r="N269" s="1" t="str">
        <f t="shared" si="89"/>
        <v xml:space="preserve"> </v>
      </c>
      <c r="P269" s="3" t="str">
        <f>IF(O269="Plus",$K269,IF(O269="Basis",$K269-SUM(P$8:P268),IF(O269="Breedte",$K269-SUM(P$8:P268),IF(O268="Breedte",1-SUM(P$8:P268)," "))))</f>
        <v xml:space="preserve"> </v>
      </c>
      <c r="Q269" s="57" t="str">
        <f t="shared" si="103"/>
        <v/>
      </c>
      <c r="R269" s="57"/>
      <c r="S269" s="12">
        <f t="shared" si="90"/>
        <v>79</v>
      </c>
      <c r="T269" s="18">
        <f t="shared" si="91"/>
        <v>0</v>
      </c>
      <c r="U269" s="12">
        <f>IF(C$4=0,0,IF(SUM(U$7:U268)=2,0,IF(Y269=U$6,IF(Y269=Y270,IF((Y268-Y269)&lt;=(Y271-Y270),2,0),IF(Y269=Y268,IF((Y267-Y268)&gt;(Y270-Y269),2,0),2)),0)))</f>
        <v>0</v>
      </c>
      <c r="V269" s="12">
        <f>IF(C$4=0,0,IF(SUM(V$7:V268)=1,0,IF(Z269=V$6,IF(Z269=Z270,IF((Z268-Z269)&lt;=(Z271-Z270),1,0),IF(Z269=Z268,IF((Z267-Z268)&gt;(Z270-Z269),1,0),1)),0)))</f>
        <v>0</v>
      </c>
      <c r="W269" s="12">
        <f>IF(C$4=0,0,IF(SUM(W$7:W268)=2,0,IF(AA269=W$6,IF(AA269=AA270,IF((AA268-AA269)&lt;=(AA271-AA270),2,0),IF(AA269=AA268,IF((AA267-AA268)&gt;(AA270-AA269),2,0),2)),0)))</f>
        <v>0</v>
      </c>
      <c r="X269" s="12">
        <f>IF(C$4=0,0,IF(SUM(X$7:X268)=2,0,IF(AB269=X$6,IF(AB269=AB270,IF((AB268-AB269)&lt;=(AB271-AB270),2,0),IF(AB269=AB268,IF((AB267-AB268)&gt;(AB270-AB269),2,0),2)),0)))</f>
        <v>0</v>
      </c>
      <c r="Y269" s="12">
        <f t="shared" si="92"/>
        <v>1</v>
      </c>
      <c r="Z269" s="12">
        <f t="shared" si="93"/>
        <v>1</v>
      </c>
      <c r="AA269" s="12">
        <f t="shared" si="94"/>
        <v>1</v>
      </c>
      <c r="AB269" s="12">
        <f t="shared" si="95"/>
        <v>1</v>
      </c>
      <c r="AD269" s="12">
        <f t="shared" si="96"/>
        <v>79</v>
      </c>
      <c r="AE269" s="18">
        <f t="shared" si="97"/>
        <v>0</v>
      </c>
      <c r="AF269" s="12">
        <f>IF(S$4=0,0,IF(SUM(AF$7:AF268)=2,0,IF(AJ269=AF$6,IF(AJ269=AJ270,IF((AJ268-AJ269)&lt;=(AJ271-AJ270),2,0),IF(AJ269=AJ268,IF((AJ267-AJ268)&gt;(AJ270-AJ269),2,0),2)),0)))</f>
        <v>0</v>
      </c>
      <c r="AG269" s="12">
        <f>IF(C$4=0,0,IF(SUM(AG$7:AG268)=1,0,IF(AK269=AG$6,IF(AK269=AK270,IF((AK268-AK269)&lt;=(AK271-AK270),1,0),IF(AK269=AK268,IF((AK267-AK268)&gt;(AK270-AK269),1,0),1)),0)))</f>
        <v>0</v>
      </c>
      <c r="AH269" s="12">
        <f>IF(C$4=0,0,IF(SUM(AH$7:AH268)=2,0,IF(AL269=AH$6,IF(AL269=AL270,IF((AL268-AL269)&lt;=(AL271-AL270),2,0),IF(AL269=AL268,IF((AL267-AL268)&gt;(AL270-AL269),2,0),2)),0)))</f>
        <v>0</v>
      </c>
      <c r="AI269" s="12">
        <f>IF(S$4=0,0,IF(SUM(AI$7:AI268)=2,0,IF(AM269=AI$6,IF(AM269=AM270,IF((AM268-AM269)&lt;=(AM271-AM270),2,0),IF(AM269=AM268,IF((AM267-AM268)&gt;(AM270-AM269),2,0),2)),0)))</f>
        <v>0</v>
      </c>
      <c r="AJ269" s="12">
        <f t="shared" si="98"/>
        <v>1</v>
      </c>
      <c r="AK269" s="12">
        <f t="shared" si="99"/>
        <v>1</v>
      </c>
      <c r="AL269" s="12">
        <f t="shared" si="100"/>
        <v>1</v>
      </c>
      <c r="AM269" s="12">
        <f t="shared" si="101"/>
        <v>1</v>
      </c>
    </row>
    <row r="270" spans="1:39" ht="12" customHeight="1" x14ac:dyDescent="0.15">
      <c r="A270" s="5">
        <f>IF(I270="A",25,IF(I270="B",50,IF(I270="C",75,IF(I270="D",90,0))))</f>
        <v>0</v>
      </c>
      <c r="B270" s="5">
        <f t="shared" si="88"/>
        <v>0</v>
      </c>
      <c r="C270" s="14">
        <f t="shared" si="104"/>
        <v>78</v>
      </c>
      <c r="F270" s="150">
        <f>VLOOKUP(C270,Blad1!$A:$I,9,0)</f>
        <v>110</v>
      </c>
      <c r="G270" s="67" t="str">
        <f t="shared" si="102"/>
        <v/>
      </c>
      <c r="K270" s="1">
        <f>IF(C$4=0,0,(SUM(D$8:D270)/C$4))</f>
        <v>0</v>
      </c>
      <c r="N270" s="1" t="str">
        <f t="shared" si="89"/>
        <v xml:space="preserve"> </v>
      </c>
      <c r="P270" s="3" t="str">
        <f>IF(O270="Plus",$K270,IF(O270="Basis",$K270-SUM(P$8:P269),IF(O270="Breedte",$K270-SUM(P$8:P269),IF(O269="Breedte",1-SUM(P$8:P269)," "))))</f>
        <v xml:space="preserve"> </v>
      </c>
      <c r="Q270" s="57" t="str">
        <f t="shared" si="103"/>
        <v/>
      </c>
      <c r="R270" s="57"/>
      <c r="S270" s="12">
        <f t="shared" si="90"/>
        <v>78</v>
      </c>
      <c r="T270" s="18">
        <f t="shared" si="91"/>
        <v>0</v>
      </c>
      <c r="U270" s="12">
        <f>IF(C$4=0,0,IF(SUM(U$7:U269)=2,0,IF(Y270=U$6,IF(Y270=Y271,IF((Y269-Y270)&lt;=(Y272-Y271),2,0),IF(Y270=Y269,IF((Y268-Y269)&gt;(Y271-Y270),2,0),2)),0)))</f>
        <v>0</v>
      </c>
      <c r="V270" s="12">
        <f>IF(C$4=0,0,IF(SUM(V$7:V269)=1,0,IF(Z270=V$6,IF(Z270=Z271,IF((Z269-Z270)&lt;=(Z272-Z271),1,0),IF(Z270=Z269,IF((Z268-Z269)&gt;(Z271-Z270),1,0),1)),0)))</f>
        <v>0</v>
      </c>
      <c r="W270" s="12">
        <f>IF(C$4=0,0,IF(SUM(W$7:W269)=2,0,IF(AA270=W$6,IF(AA270=AA271,IF((AA269-AA270)&lt;=(AA272-AA271),2,0),IF(AA270=AA269,IF((AA268-AA269)&gt;(AA271-AA270),2,0),2)),0)))</f>
        <v>0</v>
      </c>
      <c r="X270" s="12">
        <f>IF(C$4=0,0,IF(SUM(X$7:X269)=2,0,IF(AB270=X$6,IF(AB270=AB271,IF((AB269-AB270)&lt;=(AB272-AB271),2,0),IF(AB270=AB269,IF((AB268-AB269)&gt;(AB271-AB270),2,0),2)),0)))</f>
        <v>0</v>
      </c>
      <c r="Y270" s="12">
        <f t="shared" si="92"/>
        <v>1</v>
      </c>
      <c r="Z270" s="12">
        <f t="shared" si="93"/>
        <v>1</v>
      </c>
      <c r="AA270" s="12">
        <f t="shared" si="94"/>
        <v>1</v>
      </c>
      <c r="AB270" s="12">
        <f t="shared" si="95"/>
        <v>1</v>
      </c>
      <c r="AD270" s="12">
        <f t="shared" si="96"/>
        <v>78</v>
      </c>
      <c r="AE270" s="18">
        <f t="shared" si="97"/>
        <v>0</v>
      </c>
      <c r="AF270" s="12">
        <f>IF(S$4=0,0,IF(SUM(AF$7:AF269)=2,0,IF(AJ270=AF$6,IF(AJ270=AJ271,IF((AJ269-AJ270)&lt;=(AJ272-AJ271),2,0),IF(AJ270=AJ269,IF((AJ268-AJ269)&gt;(AJ271-AJ270),2,0),2)),0)))</f>
        <v>0</v>
      </c>
      <c r="AG270" s="12">
        <f>IF(C$4=0,0,IF(SUM(AG$7:AG269)=1,0,IF(AK270=AG$6,IF(AK270=AK271,IF((AK269-AK270)&lt;=(AK272-AK271),1,0),IF(AK270=AK269,IF((AK268-AK269)&gt;(AK271-AK270),1,0),1)),0)))</f>
        <v>0</v>
      </c>
      <c r="AH270" s="12">
        <f>IF(C$4=0,0,IF(SUM(AH$7:AH269)=2,0,IF(AL270=AH$6,IF(AL270=AL271,IF((AL269-AL270)&lt;=(AL272-AL271),2,0),IF(AL270=AL269,IF((AL268-AL269)&gt;(AL271-AL270),2,0),2)),0)))</f>
        <v>0</v>
      </c>
      <c r="AI270" s="12">
        <f>IF(S$4=0,0,IF(SUM(AI$7:AI269)=2,0,IF(AM270=AI$6,IF(AM270=AM271,IF((AM269-AM270)&lt;=(AM272-AM271),2,0),IF(AM270=AM269,IF((AM268-AM269)&gt;(AM271-AM270),2,0),2)),0)))</f>
        <v>0</v>
      </c>
      <c r="AJ270" s="12">
        <f t="shared" si="98"/>
        <v>1</v>
      </c>
      <c r="AK270" s="12">
        <f t="shared" si="99"/>
        <v>1</v>
      </c>
      <c r="AL270" s="12">
        <f t="shared" si="100"/>
        <v>1</v>
      </c>
      <c r="AM270" s="12">
        <f t="shared" si="101"/>
        <v>1</v>
      </c>
    </row>
    <row r="271" spans="1:39" ht="12" customHeight="1" x14ac:dyDescent="0.15">
      <c r="A271" s="5">
        <f>IF(I271="A",25,IF(I271="B",50,IF(I271="C",75,IF(I271="D",90,0))))</f>
        <v>0</v>
      </c>
      <c r="B271" s="5">
        <f t="shared" si="88"/>
        <v>0</v>
      </c>
      <c r="C271" s="14">
        <f t="shared" si="104"/>
        <v>77</v>
      </c>
      <c r="F271" s="150">
        <f>VLOOKUP(C271,Blad1!$A:$I,9,0)</f>
        <v>110</v>
      </c>
      <c r="G271" s="67" t="str">
        <f t="shared" si="102"/>
        <v/>
      </c>
      <c r="K271" s="1">
        <f>IF(C$4=0,0,(SUM(D$8:D271)/C$4))</f>
        <v>0</v>
      </c>
      <c r="N271" s="1" t="str">
        <f t="shared" si="89"/>
        <v xml:space="preserve"> </v>
      </c>
      <c r="P271" s="3" t="str">
        <f>IF(O271="Plus",$K271,IF(O271="Basis",$K271-SUM(P$8:P270),IF(O271="Breedte",$K271-SUM(P$8:P270),IF(O270="Breedte",1-SUM(P$8:P270)," "))))</f>
        <v xml:space="preserve"> </v>
      </c>
      <c r="Q271" s="57" t="str">
        <f t="shared" si="103"/>
        <v/>
      </c>
      <c r="R271" s="57"/>
      <c r="S271" s="12">
        <f t="shared" si="90"/>
        <v>77</v>
      </c>
      <c r="T271" s="18">
        <f t="shared" si="91"/>
        <v>0</v>
      </c>
      <c r="U271" s="12">
        <f>IF(C$4=0,0,IF(SUM(U$7:U270)=2,0,IF(Y271=U$6,IF(Y271=Y272,IF((Y270-Y271)&lt;=(Y273-Y272),2,0),IF(Y271=Y270,IF((Y269-Y270)&gt;(Y272-Y271),2,0),2)),0)))</f>
        <v>0</v>
      </c>
      <c r="V271" s="12">
        <f>IF(C$4=0,0,IF(SUM(V$7:V270)=1,0,IF(Z271=V$6,IF(Z271=Z272,IF((Z270-Z271)&lt;=(Z273-Z272),1,0),IF(Z271=Z270,IF((Z269-Z270)&gt;(Z272-Z271),1,0),1)),0)))</f>
        <v>0</v>
      </c>
      <c r="W271" s="12">
        <f>IF(C$4=0,0,IF(SUM(W$7:W270)=2,0,IF(AA271=W$6,IF(AA271=AA272,IF((AA270-AA271)&lt;=(AA273-AA272),2,0),IF(AA271=AA270,IF((AA269-AA270)&gt;(AA272-AA271),2,0),2)),0)))</f>
        <v>0</v>
      </c>
      <c r="X271" s="12">
        <f>IF(C$4=0,0,IF(SUM(X$7:X270)=2,0,IF(AB271=X$6,IF(AB271=AB272,IF((AB270-AB271)&lt;=(AB273-AB272),2,0),IF(AB271=AB270,IF((AB269-AB270)&gt;(AB272-AB271),2,0),2)),0)))</f>
        <v>0</v>
      </c>
      <c r="Y271" s="12">
        <f t="shared" si="92"/>
        <v>1</v>
      </c>
      <c r="Z271" s="12">
        <f t="shared" si="93"/>
        <v>1</v>
      </c>
      <c r="AA271" s="12">
        <f t="shared" si="94"/>
        <v>1</v>
      </c>
      <c r="AB271" s="12">
        <f t="shared" si="95"/>
        <v>1</v>
      </c>
      <c r="AD271" s="12">
        <f t="shared" si="96"/>
        <v>77</v>
      </c>
      <c r="AE271" s="18">
        <f t="shared" si="97"/>
        <v>0</v>
      </c>
      <c r="AF271" s="12">
        <f>IF(S$4=0,0,IF(SUM(AF$7:AF270)=2,0,IF(AJ271=AF$6,IF(AJ271=AJ272,IF((AJ270-AJ271)&lt;=(AJ273-AJ272),2,0),IF(AJ271=AJ270,IF((AJ269-AJ270)&gt;(AJ272-AJ271),2,0),2)),0)))</f>
        <v>0</v>
      </c>
      <c r="AG271" s="12">
        <f>IF(C$4=0,0,IF(SUM(AG$7:AG270)=1,0,IF(AK271=AG$6,IF(AK271=AK272,IF((AK270-AK271)&lt;=(AK273-AK272),1,0),IF(AK271=AK270,IF((AK269-AK270)&gt;(AK272-AK271),1,0),1)),0)))</f>
        <v>0</v>
      </c>
      <c r="AH271" s="12">
        <f>IF(C$4=0,0,IF(SUM(AH$7:AH270)=2,0,IF(AL271=AH$6,IF(AL271=AL272,IF((AL270-AL271)&lt;=(AL273-AL272),2,0),IF(AL271=AL270,IF((AL269-AL270)&gt;(AL272-AL271),2,0),2)),0)))</f>
        <v>0</v>
      </c>
      <c r="AI271" s="12">
        <f>IF(S$4=0,0,IF(SUM(AI$7:AI270)=2,0,IF(AM271=AI$6,IF(AM271=AM272,IF((AM270-AM271)&lt;=(AM273-AM272),2,0),IF(AM271=AM270,IF((AM269-AM270)&gt;(AM272-AM271),2,0),2)),0)))</f>
        <v>0</v>
      </c>
      <c r="AJ271" s="12">
        <f t="shared" si="98"/>
        <v>1</v>
      </c>
      <c r="AK271" s="12">
        <f t="shared" si="99"/>
        <v>1</v>
      </c>
      <c r="AL271" s="12">
        <f t="shared" si="100"/>
        <v>1</v>
      </c>
      <c r="AM271" s="12">
        <f t="shared" si="101"/>
        <v>1</v>
      </c>
    </row>
    <row r="272" spans="1:39" ht="12" customHeight="1" x14ac:dyDescent="0.15">
      <c r="A272" s="5">
        <f>IF(I272="A",25,IF(I272="B",50,IF(I272="C",75,IF(I272="D",90,0))))</f>
        <v>0</v>
      </c>
      <c r="B272" s="5">
        <f t="shared" si="88"/>
        <v>0</v>
      </c>
      <c r="C272" s="14">
        <f t="shared" si="104"/>
        <v>76</v>
      </c>
      <c r="F272" s="150">
        <f>VLOOKUP(C272,Blad1!$A:$I,9,0)</f>
        <v>110</v>
      </c>
      <c r="G272" s="67" t="str">
        <f t="shared" si="102"/>
        <v/>
      </c>
      <c r="K272" s="1">
        <f>IF(C$4=0,0,(SUM(D$8:D272)/C$4))</f>
        <v>0</v>
      </c>
      <c r="N272" s="1" t="str">
        <f t="shared" si="89"/>
        <v xml:space="preserve"> </v>
      </c>
      <c r="Q272" s="57" t="str">
        <f t="shared" si="103"/>
        <v/>
      </c>
      <c r="R272" s="57"/>
      <c r="S272" s="12">
        <f t="shared" si="90"/>
        <v>76</v>
      </c>
      <c r="T272" s="18">
        <f t="shared" si="91"/>
        <v>0</v>
      </c>
      <c r="U272" s="12">
        <f>IF(C$4=0,0,IF(SUM(U$7:U271)=2,0,IF(Y272=U$6,IF(Y272=Y273,IF((Y271-Y272)&lt;=(Y274-Y273),2,0),IF(Y272=Y271,IF((Y270-Y271)&gt;(Y273-Y272),2,0),2)),0)))</f>
        <v>0</v>
      </c>
      <c r="V272" s="12">
        <f>IF(C$4=0,0,IF(SUM(V$7:V271)=1,0,IF(Z272=V$6,IF(Z272=Z273,IF((Z271-Z272)&lt;=(Z274-Z273),1,0),IF(Z272=Z271,IF((Z270-Z271)&gt;(Z273-Z272),1,0),1)),0)))</f>
        <v>0</v>
      </c>
      <c r="W272" s="12">
        <f>IF(C$4=0,0,IF(SUM(W$7:W271)=2,0,IF(AA272=W$6,IF(AA272=AA273,IF((AA271-AA272)&lt;=(AA274-AA273),2,0),IF(AA272=AA271,IF((AA270-AA271)&gt;(AA273-AA272),2,0),2)),0)))</f>
        <v>0</v>
      </c>
      <c r="X272" s="12">
        <f>IF(C$4=0,0,IF(SUM(X$7:X271)=2,0,IF(AB272=X$6,IF(AB272=AB273,IF((AB271-AB272)&lt;=(AB274-AB273),2,0),IF(AB272=AB271,IF((AB270-AB271)&gt;(AB273-AB272),2,0),2)),0)))</f>
        <v>0</v>
      </c>
      <c r="Y272" s="12">
        <f t="shared" si="92"/>
        <v>1</v>
      </c>
      <c r="Z272" s="12">
        <f t="shared" si="93"/>
        <v>1</v>
      </c>
      <c r="AA272" s="12">
        <f t="shared" si="94"/>
        <v>1</v>
      </c>
      <c r="AB272" s="12">
        <f t="shared" si="95"/>
        <v>1</v>
      </c>
      <c r="AD272" s="12">
        <f t="shared" si="96"/>
        <v>76</v>
      </c>
      <c r="AE272" s="18">
        <f t="shared" si="97"/>
        <v>0</v>
      </c>
      <c r="AF272" s="12">
        <f>IF(S$4=0,0,IF(SUM(AF$7:AF271)=2,0,IF(AJ272=AF$6,IF(AJ272=AJ273,IF((AJ271-AJ272)&lt;=(AJ274-AJ273),2,0),IF(AJ272=AJ271,IF((AJ270-AJ271)&gt;(AJ273-AJ272),2,0),2)),0)))</f>
        <v>0</v>
      </c>
      <c r="AG272" s="12">
        <f>IF(C$4=0,0,IF(SUM(AG$7:AG271)=1,0,IF(AK272=AG$6,IF(AK272=AK273,IF((AK271-AK272)&lt;=(AK274-AK273),1,0),IF(AK272=AK271,IF((AK270-AK271)&gt;(AK273-AK272),1,0),1)),0)))</f>
        <v>0</v>
      </c>
      <c r="AH272" s="12">
        <f>IF(C$4=0,0,IF(SUM(AH$7:AH271)=2,0,IF(AL272=AH$6,IF(AL272=AL273,IF((AL271-AL272)&lt;=(AL274-AL273),2,0),IF(AL272=AL271,IF((AL270-AL271)&gt;(AL273-AL272),2,0),2)),0)))</f>
        <v>0</v>
      </c>
      <c r="AI272" s="12">
        <f>IF(S$4=0,0,IF(SUM(AI$7:AI271)=2,0,IF(AM272=AI$6,IF(AM272=AM273,IF((AM271-AM272)&lt;=(AM274-AM273),2,0),IF(AM272=AM271,IF((AM270-AM271)&gt;(AM273-AM272),2,0),2)),0)))</f>
        <v>0</v>
      </c>
      <c r="AJ272" s="12">
        <f t="shared" si="98"/>
        <v>1</v>
      </c>
      <c r="AK272" s="12">
        <f t="shared" si="99"/>
        <v>1</v>
      </c>
      <c r="AL272" s="12">
        <f t="shared" si="100"/>
        <v>1</v>
      </c>
      <c r="AM272" s="12">
        <f t="shared" si="101"/>
        <v>1</v>
      </c>
    </row>
    <row r="273" spans="3:39" ht="12" customHeight="1" x14ac:dyDescent="0.15">
      <c r="C273" s="14">
        <f t="shared" si="104"/>
        <v>75</v>
      </c>
      <c r="F273" s="150">
        <f>VLOOKUP(C273,Blad1!$A:$I,9,0)</f>
        <v>110</v>
      </c>
      <c r="G273" s="67" t="str">
        <f t="shared" si="102"/>
        <v/>
      </c>
      <c r="K273" s="1">
        <f>IF(C$4=0,0,(SUM(D$8:D273)/C$4))</f>
        <v>0</v>
      </c>
      <c r="N273" s="1" t="str">
        <f t="shared" si="89"/>
        <v xml:space="preserve"> </v>
      </c>
      <c r="Q273" s="57" t="str">
        <f t="shared" si="103"/>
        <v/>
      </c>
      <c r="R273" s="57"/>
      <c r="S273" s="12">
        <f t="shared" si="90"/>
        <v>75</v>
      </c>
      <c r="T273" s="18">
        <f t="shared" si="91"/>
        <v>0</v>
      </c>
      <c r="U273" s="12">
        <f>IF(C$4=0,0,IF(SUM(U$7:U272)=2,0,IF(Y273=U$6,IF(Y273=Y274,IF((Y272-Y273)&lt;=(Y275-Y274),2,0),IF(Y273=Y272,IF((Y271-Y272)&gt;(Y274-Y273),2,0),2)),0)))</f>
        <v>0</v>
      </c>
      <c r="V273" s="12">
        <f>IF(C$4=0,0,IF(SUM(V$7:V272)=1,0,IF(Z273=V$6,IF(Z273=Z274,IF((Z272-Z273)&lt;=(Z275-Z274),1,0),IF(Z273=Z272,IF((Z271-Z272)&gt;(Z274-Z273),1,0),1)),0)))</f>
        <v>0</v>
      </c>
      <c r="W273" s="12">
        <f>IF(C$4=0,0,IF(SUM(W$7:W272)=2,0,IF(AA273=W$6,IF(AA273=AA274,IF((AA272-AA273)&lt;=(AA275-AA274),2,0),IF(AA273=AA272,IF((AA271-AA272)&gt;(AA274-AA273),2,0),2)),0)))</f>
        <v>0</v>
      </c>
      <c r="X273" s="12">
        <f>IF(C$4=0,0,IF(SUM(X$7:X272)=2,0,IF(AB273=X$6,IF(AB273=AB274,IF((AB272-AB273)&lt;=(AB275-AB274),2,0),IF(AB273=AB272,IF((AB271-AB272)&gt;(AB274-AB273),2,0),2)),0)))</f>
        <v>0</v>
      </c>
      <c r="Y273" s="12">
        <f t="shared" si="92"/>
        <v>1</v>
      </c>
      <c r="Z273" s="12">
        <f t="shared" si="93"/>
        <v>1</v>
      </c>
      <c r="AA273" s="12">
        <f t="shared" si="94"/>
        <v>1</v>
      </c>
      <c r="AB273" s="12">
        <f t="shared" si="95"/>
        <v>1</v>
      </c>
      <c r="AD273" s="12">
        <f t="shared" si="96"/>
        <v>75</v>
      </c>
      <c r="AE273" s="18">
        <f t="shared" si="97"/>
        <v>0</v>
      </c>
      <c r="AF273" s="12">
        <f>IF(S$4=0,0,IF(SUM(AF$7:AF272)=2,0,IF(AJ273=AF$6,IF(AJ273=AJ274,IF((AJ272-AJ273)&lt;=(AJ275-AJ274),2,0),IF(AJ273=AJ272,IF((AJ271-AJ272)&gt;(AJ274-AJ273),2,0),2)),0)))</f>
        <v>0</v>
      </c>
      <c r="AG273" s="12">
        <f>IF(C$4=0,0,IF(SUM(AG$7:AG272)=1,0,IF(AK273=AG$6,IF(AK273=AK274,IF((AK272-AK273)&lt;=(AK275-AK274),1,0),IF(AK273=AK272,IF((AK271-AK272)&gt;(AK274-AK273),1,0),1)),0)))</f>
        <v>0</v>
      </c>
      <c r="AH273" s="12">
        <f>IF(C$4=0,0,IF(SUM(AH$7:AH272)=2,0,IF(AL273=AH$6,IF(AL273=AL274,IF((AL272-AL273)&lt;=(AL275-AL274),2,0),IF(AL273=AL272,IF((AL271-AL272)&gt;(AL274-AL273),2,0),2)),0)))</f>
        <v>0</v>
      </c>
      <c r="AI273" s="12">
        <f>IF(S$4=0,0,IF(SUM(AI$7:AI272)=2,0,IF(AM273=AI$6,IF(AM273=AM274,IF((AM272-AM273)&lt;=(AM275-AM274),2,0),IF(AM273=AM272,IF((AM271-AM272)&gt;(AM274-AM273),2,0),2)),0)))</f>
        <v>0</v>
      </c>
      <c r="AJ273" s="12">
        <f t="shared" si="98"/>
        <v>1</v>
      </c>
      <c r="AK273" s="12">
        <f t="shared" si="99"/>
        <v>1</v>
      </c>
      <c r="AL273" s="12">
        <f t="shared" si="100"/>
        <v>1</v>
      </c>
      <c r="AM273" s="12">
        <f t="shared" si="101"/>
        <v>1</v>
      </c>
    </row>
    <row r="274" spans="3:39" ht="12" customHeight="1" x14ac:dyDescent="0.15">
      <c r="C274" s="14">
        <f t="shared" si="104"/>
        <v>74</v>
      </c>
      <c r="F274" s="150">
        <f>VLOOKUP(C274,Blad1!$A:$I,9,0)</f>
        <v>110</v>
      </c>
      <c r="G274" s="67" t="str">
        <f t="shared" si="102"/>
        <v/>
      </c>
      <c r="K274" s="1">
        <f>IF(C$4=0,0,(SUM(D$8:D274)/C$4))</f>
        <v>0</v>
      </c>
      <c r="N274" s="1" t="str">
        <f t="shared" si="89"/>
        <v xml:space="preserve"> </v>
      </c>
      <c r="Q274" s="57" t="str">
        <f t="shared" si="103"/>
        <v/>
      </c>
      <c r="R274" s="57"/>
      <c r="S274" s="12">
        <f t="shared" si="90"/>
        <v>74</v>
      </c>
      <c r="T274" s="18">
        <f t="shared" si="91"/>
        <v>0</v>
      </c>
      <c r="U274" s="12">
        <f>IF(C$4=0,0,IF(SUM(U$7:U273)=2,0,IF(Y274=U$6,IF(Y274=Y275,IF((Y273-Y274)&lt;=(Y276-Y275),2,0),IF(Y274=Y273,IF((Y272-Y273)&gt;(Y275-Y274),2,0),2)),0)))</f>
        <v>0</v>
      </c>
      <c r="V274" s="12">
        <f>IF(C$4=0,0,IF(SUM(V$7:V273)=1,0,IF(Z274=V$6,IF(Z274=Z275,IF((Z273-Z274)&lt;=(Z276-Z275),1,0),IF(Z274=Z273,IF((Z272-Z273)&gt;(Z275-Z274),1,0),1)),0)))</f>
        <v>0</v>
      </c>
      <c r="W274" s="12">
        <f>IF(C$4=0,0,IF(SUM(W$7:W273)=2,0,IF(AA274=W$6,IF(AA274=AA275,IF((AA273-AA274)&lt;=(AA276-AA275),2,0),IF(AA274=AA273,IF((AA272-AA273)&gt;(AA275-AA274),2,0),2)),0)))</f>
        <v>0</v>
      </c>
      <c r="X274" s="12">
        <f>IF(C$4=0,0,IF(SUM(X$7:X273)=2,0,IF(AB274=X$6,IF(AB274=AB275,IF((AB273-AB274)&lt;=(AB276-AB275),2,0),IF(AB274=AB273,IF((AB272-AB273)&gt;(AB275-AB274),2,0),2)),0)))</f>
        <v>0</v>
      </c>
      <c r="Y274" s="12">
        <f t="shared" si="92"/>
        <v>1</v>
      </c>
      <c r="Z274" s="12">
        <f t="shared" si="93"/>
        <v>1</v>
      </c>
      <c r="AA274" s="12">
        <f t="shared" si="94"/>
        <v>1</v>
      </c>
      <c r="AB274" s="12">
        <f t="shared" si="95"/>
        <v>1</v>
      </c>
      <c r="AD274" s="12">
        <f t="shared" si="96"/>
        <v>74</v>
      </c>
      <c r="AE274" s="18">
        <f t="shared" si="97"/>
        <v>0</v>
      </c>
      <c r="AF274" s="12">
        <f>IF(S$4=0,0,IF(SUM(AF$7:AF273)=2,0,IF(AJ274=AF$6,IF(AJ274=AJ275,IF((AJ273-AJ274)&lt;=(AJ276-AJ275),2,0),IF(AJ274=AJ273,IF((AJ272-AJ273)&gt;(AJ275-AJ274),2,0),2)),0)))</f>
        <v>0</v>
      </c>
      <c r="AG274" s="12">
        <f>IF(C$4=0,0,IF(SUM(AG$7:AG273)=1,0,IF(AK274=AG$6,IF(AK274=AK275,IF((AK273-AK274)&lt;=(AK276-AK275),1,0),IF(AK274=AK273,IF((AK272-AK273)&gt;(AK275-AK274),1,0),1)),0)))</f>
        <v>0</v>
      </c>
      <c r="AH274" s="12">
        <f>IF(C$4=0,0,IF(SUM(AH$7:AH273)=2,0,IF(AL274=AH$6,IF(AL274=AL275,IF((AL273-AL274)&lt;=(AL276-AL275),2,0),IF(AL274=AL273,IF((AL272-AL273)&gt;(AL275-AL274),2,0),2)),0)))</f>
        <v>0</v>
      </c>
      <c r="AI274" s="12">
        <f>IF(S$4=0,0,IF(SUM(AI$7:AI273)=2,0,IF(AM274=AI$6,IF(AM274=AM275,IF((AM273-AM274)&lt;=(AM276-AM275),2,0),IF(AM274=AM273,IF((AM272-AM273)&gt;(AM275-AM274),2,0),2)),0)))</f>
        <v>0</v>
      </c>
      <c r="AJ274" s="12">
        <f t="shared" si="98"/>
        <v>1</v>
      </c>
      <c r="AK274" s="12">
        <f t="shared" si="99"/>
        <v>1</v>
      </c>
      <c r="AL274" s="12">
        <f t="shared" si="100"/>
        <v>1</v>
      </c>
      <c r="AM274" s="12">
        <f t="shared" si="101"/>
        <v>1</v>
      </c>
    </row>
    <row r="275" spans="3:39" ht="12" customHeight="1" x14ac:dyDescent="0.15">
      <c r="C275" s="14">
        <f t="shared" si="104"/>
        <v>73</v>
      </c>
      <c r="F275" s="150">
        <f>VLOOKUP(C275,Blad1!$A:$I,9,0)</f>
        <v>110</v>
      </c>
      <c r="G275" s="67" t="str">
        <f t="shared" si="102"/>
        <v/>
      </c>
      <c r="K275" s="1">
        <f>IF(C$4=0,0,(SUM(D$8:D275)/C$4))</f>
        <v>0</v>
      </c>
      <c r="N275" s="1" t="str">
        <f t="shared" si="89"/>
        <v xml:space="preserve"> </v>
      </c>
      <c r="Q275" s="57" t="str">
        <f t="shared" si="103"/>
        <v/>
      </c>
      <c r="R275" s="57"/>
      <c r="S275" s="12">
        <f t="shared" si="90"/>
        <v>73</v>
      </c>
      <c r="T275" s="18">
        <f t="shared" si="91"/>
        <v>0</v>
      </c>
      <c r="U275" s="12">
        <f>IF(C$4=0,0,IF(SUM(U$7:U274)=2,0,IF(Y275=U$6,IF(Y275=Y276,IF((Y274-Y275)&lt;=(Y277-Y276),2,0),IF(Y275=Y274,IF((Y273-Y274)&gt;(Y276-Y275),2,0),2)),0)))</f>
        <v>0</v>
      </c>
      <c r="V275" s="12">
        <f>IF(C$4=0,0,IF(SUM(V$7:V274)=1,0,IF(Z275=V$6,IF(Z275=Z276,IF((Z274-Z275)&lt;=(Z277-Z276),1,0),IF(Z275=Z274,IF((Z273-Z274)&gt;(Z276-Z275),1,0),1)),0)))</f>
        <v>0</v>
      </c>
      <c r="W275" s="12">
        <f>IF(C$4=0,0,IF(SUM(W$7:W274)=2,0,IF(AA275=W$6,IF(AA275=AA276,IF((AA274-AA275)&lt;=(AA277-AA276),2,0),IF(AA275=AA274,IF((AA273-AA274)&gt;(AA276-AA275),2,0),2)),0)))</f>
        <v>0</v>
      </c>
      <c r="X275" s="12">
        <f>IF(C$4=0,0,IF(SUM(X$7:X274)=2,0,IF(AB275=X$6,IF(AB275=AB276,IF((AB274-AB275)&lt;=(AB277-AB276),2,0),IF(AB275=AB274,IF((AB273-AB274)&gt;(AB276-AB275),2,0),2)),0)))</f>
        <v>0</v>
      </c>
      <c r="Y275" s="12">
        <f t="shared" si="92"/>
        <v>1</v>
      </c>
      <c r="Z275" s="12">
        <f t="shared" si="93"/>
        <v>1</v>
      </c>
      <c r="AA275" s="12">
        <f t="shared" si="94"/>
        <v>1</v>
      </c>
      <c r="AB275" s="12">
        <f t="shared" si="95"/>
        <v>1</v>
      </c>
      <c r="AD275" s="12">
        <f t="shared" si="96"/>
        <v>73</v>
      </c>
      <c r="AE275" s="18">
        <f t="shared" si="97"/>
        <v>0</v>
      </c>
      <c r="AF275" s="12">
        <f>IF(S$4=0,0,IF(SUM(AF$7:AF274)=2,0,IF(AJ275=AF$6,IF(AJ275=AJ276,IF((AJ274-AJ275)&lt;=(AJ277-AJ276),2,0),IF(AJ275=AJ274,IF((AJ273-AJ274)&gt;(AJ276-AJ275),2,0),2)),0)))</f>
        <v>0</v>
      </c>
      <c r="AG275" s="12">
        <f>IF(C$4=0,0,IF(SUM(AG$7:AG274)=1,0,IF(AK275=AG$6,IF(AK275=AK276,IF((AK274-AK275)&lt;=(AK277-AK276),1,0),IF(AK275=AK274,IF((AK273-AK274)&gt;(AK276-AK275),1,0),1)),0)))</f>
        <v>0</v>
      </c>
      <c r="AH275" s="12">
        <f>IF(C$4=0,0,IF(SUM(AH$7:AH274)=2,0,IF(AL275=AH$6,IF(AL275=AL276,IF((AL274-AL275)&lt;=(AL277-AL276),2,0),IF(AL275=AL274,IF((AL273-AL274)&gt;(AL276-AL275),2,0),2)),0)))</f>
        <v>0</v>
      </c>
      <c r="AI275" s="12">
        <f>IF(S$4=0,0,IF(SUM(AI$7:AI274)=2,0,IF(AM275=AI$6,IF(AM275=AM276,IF((AM274-AM275)&lt;=(AM277-AM276),2,0),IF(AM275=AM274,IF((AM273-AM274)&gt;(AM276-AM275),2,0),2)),0)))</f>
        <v>0</v>
      </c>
      <c r="AJ275" s="12">
        <f t="shared" si="98"/>
        <v>1</v>
      </c>
      <c r="AK275" s="12">
        <f t="shared" si="99"/>
        <v>1</v>
      </c>
      <c r="AL275" s="12">
        <f t="shared" si="100"/>
        <v>1</v>
      </c>
      <c r="AM275" s="12">
        <f t="shared" si="101"/>
        <v>1</v>
      </c>
    </row>
    <row r="276" spans="3:39" ht="12" customHeight="1" x14ac:dyDescent="0.15">
      <c r="C276" s="14">
        <f t="shared" si="104"/>
        <v>72</v>
      </c>
      <c r="F276" s="150">
        <f>VLOOKUP(C276,Blad1!$A:$I,9,0)</f>
        <v>110</v>
      </c>
      <c r="G276" s="67" t="str">
        <f t="shared" si="102"/>
        <v/>
      </c>
      <c r="K276" s="1">
        <f>IF(C$4=0,0,(SUM(D$8:D276)/C$4))</f>
        <v>0</v>
      </c>
      <c r="N276" s="1" t="str">
        <f t="shared" si="89"/>
        <v xml:space="preserve"> </v>
      </c>
      <c r="Q276" s="57" t="str">
        <f t="shared" si="103"/>
        <v/>
      </c>
      <c r="R276" s="57"/>
      <c r="S276" s="12">
        <f t="shared" si="90"/>
        <v>72</v>
      </c>
      <c r="T276" s="18">
        <f t="shared" si="91"/>
        <v>0</v>
      </c>
      <c r="U276" s="12">
        <f>IF(C$4=0,0,IF(SUM(U$7:U275)=2,0,IF(Y276=U$6,IF(Y276=Y277,IF((Y275-Y276)&lt;=(Y278-Y277),2,0),IF(Y276=Y275,IF((Y274-Y275)&gt;(Y277-Y276),2,0),2)),0)))</f>
        <v>0</v>
      </c>
      <c r="V276" s="12">
        <f>IF(C$4=0,0,IF(SUM(V$7:V275)=1,0,IF(Z276=V$6,IF(Z276=Z277,IF((Z275-Z276)&lt;=(Z278-Z277),1,0),IF(Z276=Z275,IF((Z274-Z275)&gt;(Z277-Z276),1,0),1)),0)))</f>
        <v>0</v>
      </c>
      <c r="W276" s="12">
        <f>IF(C$4=0,0,IF(SUM(W$7:W275)=2,0,IF(AA276=W$6,IF(AA276=AA277,IF((AA275-AA276)&lt;=(AA278-AA277),2,0),IF(AA276=AA275,IF((AA274-AA275)&gt;(AA277-AA276),2,0),2)),0)))</f>
        <v>0</v>
      </c>
      <c r="X276" s="12">
        <f>IF(C$4=0,0,IF(SUM(X$7:X275)=2,0,IF(AB276=X$6,IF(AB276=AB277,IF((AB275-AB276)&lt;=(AB278-AB277),2,0),IF(AB276=AB275,IF((AB274-AB275)&gt;(AB277-AB276),2,0),2)),0)))</f>
        <v>0</v>
      </c>
      <c r="Y276" s="12">
        <f t="shared" si="92"/>
        <v>1</v>
      </c>
      <c r="Z276" s="12">
        <f t="shared" si="93"/>
        <v>1</v>
      </c>
      <c r="AA276" s="12">
        <f t="shared" si="94"/>
        <v>1</v>
      </c>
      <c r="AB276" s="12">
        <f t="shared" si="95"/>
        <v>1</v>
      </c>
      <c r="AD276" s="12">
        <f t="shared" si="96"/>
        <v>72</v>
      </c>
      <c r="AE276" s="18">
        <f t="shared" si="97"/>
        <v>0</v>
      </c>
      <c r="AF276" s="12">
        <f>IF(S$4=0,0,IF(SUM(AF$7:AF275)=2,0,IF(AJ276=AF$6,IF(AJ276=AJ277,IF((AJ275-AJ276)&lt;=(AJ278-AJ277),2,0),IF(AJ276=AJ275,IF((AJ274-AJ275)&gt;(AJ277-AJ276),2,0),2)),0)))</f>
        <v>0</v>
      </c>
      <c r="AG276" s="12">
        <f>IF(C$4=0,0,IF(SUM(AG$7:AG275)=1,0,IF(AK276=AG$6,IF(AK276=AK277,IF((AK275-AK276)&lt;=(AK278-AK277),1,0),IF(AK276=AK275,IF((AK274-AK275)&gt;(AK277-AK276),1,0),1)),0)))</f>
        <v>0</v>
      </c>
      <c r="AH276" s="12">
        <f>IF(C$4=0,0,IF(SUM(AH$7:AH275)=2,0,IF(AL276=AH$6,IF(AL276=AL277,IF((AL275-AL276)&lt;=(AL278-AL277),2,0),IF(AL276=AL275,IF((AL274-AL275)&gt;(AL277-AL276),2,0),2)),0)))</f>
        <v>0</v>
      </c>
      <c r="AI276" s="12">
        <f>IF(S$4=0,0,IF(SUM(AI$7:AI275)=2,0,IF(AM276=AI$6,IF(AM276=AM277,IF((AM275-AM276)&lt;=(AM278-AM277),2,0),IF(AM276=AM275,IF((AM274-AM275)&gt;(AM277-AM276),2,0),2)),0)))</f>
        <v>0</v>
      </c>
      <c r="AJ276" s="12">
        <f t="shared" si="98"/>
        <v>1</v>
      </c>
      <c r="AK276" s="12">
        <f t="shared" si="99"/>
        <v>1</v>
      </c>
      <c r="AL276" s="12">
        <f t="shared" si="100"/>
        <v>1</v>
      </c>
      <c r="AM276" s="12">
        <f t="shared" si="101"/>
        <v>1</v>
      </c>
    </row>
    <row r="277" spans="3:39" ht="12" customHeight="1" x14ac:dyDescent="0.15">
      <c r="C277" s="14">
        <f t="shared" si="104"/>
        <v>71</v>
      </c>
      <c r="F277" s="150">
        <f>VLOOKUP(C277,Blad1!$A:$I,9,0)</f>
        <v>110</v>
      </c>
      <c r="G277" s="67" t="str">
        <f t="shared" si="102"/>
        <v/>
      </c>
      <c r="K277" s="1">
        <f>IF(C$4=0,0,(SUM(D$8:D277)/C$4))</f>
        <v>0</v>
      </c>
      <c r="N277" s="1" t="str">
        <f t="shared" si="89"/>
        <v xml:space="preserve"> </v>
      </c>
      <c r="Q277" s="57" t="str">
        <f t="shared" si="103"/>
        <v/>
      </c>
      <c r="R277" s="57"/>
      <c r="S277" s="12">
        <f t="shared" si="90"/>
        <v>71</v>
      </c>
      <c r="T277" s="18">
        <f t="shared" si="91"/>
        <v>0</v>
      </c>
      <c r="U277" s="12">
        <f>IF(C$4=0,0,IF(SUM(U$7:U276)=2,0,IF(Y277=U$6,IF(Y277=Y278,IF((Y276-Y277)&lt;=(Y279-Y278),2,0),IF(Y277=Y276,IF((Y275-Y276)&gt;(Y278-Y277),2,0),2)),0)))</f>
        <v>0</v>
      </c>
      <c r="V277" s="12">
        <f>IF(C$4=0,0,IF(SUM(V$7:V276)=1,0,IF(Z277=V$6,IF(Z277=Z278,IF((Z276-Z277)&lt;=(Z279-Z278),1,0),IF(Z277=Z276,IF((Z275-Z276)&gt;(Z278-Z277),1,0),1)),0)))</f>
        <v>0</v>
      </c>
      <c r="W277" s="12">
        <f>IF(C$4=0,0,IF(SUM(W$7:W276)=2,0,IF(AA277=W$6,IF(AA277=AA278,IF((AA276-AA277)&lt;=(AA279-AA278),2,0),IF(AA277=AA276,IF((AA275-AA276)&gt;(AA278-AA277),2,0),2)),0)))</f>
        <v>0</v>
      </c>
      <c r="X277" s="12">
        <f>IF(C$4=0,0,IF(SUM(X$7:X276)=2,0,IF(AB277=X$6,IF(AB277=AB278,IF((AB276-AB277)&lt;=(AB279-AB278),2,0),IF(AB277=AB276,IF((AB275-AB276)&gt;(AB278-AB277),2,0),2)),0)))</f>
        <v>0</v>
      </c>
      <c r="Y277" s="12">
        <f t="shared" si="92"/>
        <v>1</v>
      </c>
      <c r="Z277" s="12">
        <f t="shared" si="93"/>
        <v>1</v>
      </c>
      <c r="AA277" s="12">
        <f t="shared" si="94"/>
        <v>1</v>
      </c>
      <c r="AB277" s="12">
        <f t="shared" si="95"/>
        <v>1</v>
      </c>
      <c r="AD277" s="12">
        <f t="shared" si="96"/>
        <v>71</v>
      </c>
      <c r="AE277" s="18">
        <f t="shared" si="97"/>
        <v>0</v>
      </c>
      <c r="AF277" s="12">
        <f>IF(S$4=0,0,IF(SUM(AF$7:AF276)=2,0,IF(AJ277=AF$6,IF(AJ277=AJ278,IF((AJ276-AJ277)&lt;=(AJ279-AJ278),2,0),IF(AJ277=AJ276,IF((AJ275-AJ276)&gt;(AJ278-AJ277),2,0),2)),0)))</f>
        <v>0</v>
      </c>
      <c r="AG277" s="12">
        <f>IF(C$4=0,0,IF(SUM(AG$7:AG276)=1,0,IF(AK277=AG$6,IF(AK277=AK278,IF((AK276-AK277)&lt;=(AK279-AK278),1,0),IF(AK277=AK276,IF((AK275-AK276)&gt;(AK278-AK277),1,0),1)),0)))</f>
        <v>0</v>
      </c>
      <c r="AH277" s="12">
        <f>IF(C$4=0,0,IF(SUM(AH$7:AH276)=2,0,IF(AL277=AH$6,IF(AL277=AL278,IF((AL276-AL277)&lt;=(AL279-AL278),2,0),IF(AL277=AL276,IF((AL275-AL276)&gt;(AL278-AL277),2,0),2)),0)))</f>
        <v>0</v>
      </c>
      <c r="AI277" s="12">
        <f>IF(S$4=0,0,IF(SUM(AI$7:AI276)=2,0,IF(AM277=AI$6,IF(AM277=AM278,IF((AM276-AM277)&lt;=(AM279-AM278),2,0),IF(AM277=AM276,IF((AM275-AM276)&gt;(AM278-AM277),2,0),2)),0)))</f>
        <v>0</v>
      </c>
      <c r="AJ277" s="12">
        <f t="shared" si="98"/>
        <v>1</v>
      </c>
      <c r="AK277" s="12">
        <f t="shared" si="99"/>
        <v>1</v>
      </c>
      <c r="AL277" s="12">
        <f t="shared" si="100"/>
        <v>1</v>
      </c>
      <c r="AM277" s="12">
        <f t="shared" si="101"/>
        <v>1</v>
      </c>
    </row>
    <row r="278" spans="3:39" ht="12" customHeight="1" x14ac:dyDescent="0.15">
      <c r="C278" s="14">
        <f t="shared" si="104"/>
        <v>70</v>
      </c>
      <c r="F278" s="150">
        <f>VLOOKUP(C278,Blad1!$A:$I,9,0)</f>
        <v>110</v>
      </c>
      <c r="G278" s="67" t="str">
        <f t="shared" si="102"/>
        <v/>
      </c>
      <c r="K278" s="1">
        <f>IF(C$4=0,0,(SUM(D$8:D278)/C$4))</f>
        <v>0</v>
      </c>
      <c r="N278" s="1" t="str">
        <f t="shared" si="89"/>
        <v xml:space="preserve"> </v>
      </c>
      <c r="Q278" s="57" t="str">
        <f t="shared" si="103"/>
        <v/>
      </c>
      <c r="R278" s="57"/>
      <c r="S278" s="12">
        <f t="shared" si="90"/>
        <v>70</v>
      </c>
      <c r="T278" s="18">
        <f t="shared" si="91"/>
        <v>0</v>
      </c>
      <c r="U278" s="12">
        <f>IF(C$4=0,0,IF(SUM(U$7:U277)=2,0,IF(Y278=U$6,IF(Y278=Y279,IF((Y277-Y278)&lt;=(Y280-Y279),2,0),IF(Y278=Y277,IF((Y276-Y277)&gt;(Y279-Y278),2,0),2)),0)))</f>
        <v>0</v>
      </c>
      <c r="V278" s="12">
        <f>IF(C$4=0,0,IF(SUM(V$7:V277)=1,0,IF(Z278=V$6,IF(Z278=Z279,IF((Z277-Z278)&lt;=(Z280-Z279),1,0),IF(Z278=Z277,IF((Z276-Z277)&gt;(Z279-Z278),1,0),1)),0)))</f>
        <v>0</v>
      </c>
      <c r="W278" s="12">
        <f>IF(C$4=0,0,IF(SUM(W$7:W277)=2,0,IF(AA278=W$6,IF(AA278=AA279,IF((AA277-AA278)&lt;=(AA280-AA279),2,0),IF(AA278=AA277,IF((AA276-AA277)&gt;(AA279-AA278),2,0),2)),0)))</f>
        <v>0</v>
      </c>
      <c r="X278" s="12">
        <f>IF(C$4=0,0,IF(SUM(X$7:X277)=2,0,IF(AB278=X$6,IF(AB278=AB279,IF((AB277-AB278)&lt;=(AB280-AB279),2,0),IF(AB278=AB277,IF((AB276-AB277)&gt;(AB279-AB278),2,0),2)),0)))</f>
        <v>0</v>
      </c>
      <c r="Y278" s="12">
        <f t="shared" si="92"/>
        <v>1</v>
      </c>
      <c r="Z278" s="12">
        <f t="shared" si="93"/>
        <v>1</v>
      </c>
      <c r="AA278" s="12">
        <f t="shared" si="94"/>
        <v>1</v>
      </c>
      <c r="AB278" s="12">
        <f t="shared" si="95"/>
        <v>1</v>
      </c>
      <c r="AD278" s="12">
        <f t="shared" si="96"/>
        <v>70</v>
      </c>
      <c r="AE278" s="18">
        <f t="shared" si="97"/>
        <v>0</v>
      </c>
      <c r="AF278" s="12">
        <f>IF(S$4=0,0,IF(SUM(AF$7:AF277)=2,0,IF(AJ278=AF$6,IF(AJ278=AJ279,IF((AJ277-AJ278)&lt;=(AJ280-AJ279),2,0),IF(AJ278=AJ277,IF((AJ276-AJ277)&gt;(AJ279-AJ278),2,0),2)),0)))</f>
        <v>0</v>
      </c>
      <c r="AG278" s="12">
        <f>IF(C$4=0,0,IF(SUM(AG$7:AG277)=1,0,IF(AK278=AG$6,IF(AK278=AK279,IF((AK277-AK278)&lt;=(AK280-AK279),1,0),IF(AK278=AK277,IF((AK276-AK277)&gt;(AK279-AK278),1,0),1)),0)))</f>
        <v>0</v>
      </c>
      <c r="AH278" s="12">
        <f>IF(C$4=0,0,IF(SUM(AH$7:AH277)=2,0,IF(AL278=AH$6,IF(AL278=AL279,IF((AL277-AL278)&lt;=(AL280-AL279),2,0),IF(AL278=AL277,IF((AL276-AL277)&gt;(AL279-AL278),2,0),2)),0)))</f>
        <v>0</v>
      </c>
      <c r="AI278" s="12">
        <f>IF(S$4=0,0,IF(SUM(AI$7:AI277)=2,0,IF(AM278=AI$6,IF(AM278=AM279,IF((AM277-AM278)&lt;=(AM280-AM279),2,0),IF(AM278=AM277,IF((AM276-AM277)&gt;(AM279-AM278),2,0),2)),0)))</f>
        <v>0</v>
      </c>
      <c r="AJ278" s="12">
        <f t="shared" si="98"/>
        <v>1</v>
      </c>
      <c r="AK278" s="12">
        <f t="shared" si="99"/>
        <v>1</v>
      </c>
      <c r="AL278" s="12">
        <f t="shared" si="100"/>
        <v>1</v>
      </c>
      <c r="AM278" s="12">
        <f t="shared" si="101"/>
        <v>1</v>
      </c>
    </row>
    <row r="279" spans="3:39" ht="12" customHeight="1" x14ac:dyDescent="0.15">
      <c r="C279" s="14">
        <f t="shared" si="104"/>
        <v>69</v>
      </c>
      <c r="F279" s="150">
        <f>VLOOKUP(C279,Blad1!$A:$I,9,0)</f>
        <v>110</v>
      </c>
      <c r="G279" s="67" t="str">
        <f t="shared" si="102"/>
        <v/>
      </c>
      <c r="K279" s="1">
        <f>IF(C$4=0,0,(SUM(D$8:D279)/C$4))</f>
        <v>0</v>
      </c>
      <c r="N279" s="1" t="str">
        <f t="shared" si="89"/>
        <v xml:space="preserve"> </v>
      </c>
      <c r="Q279" s="57" t="str">
        <f t="shared" si="103"/>
        <v/>
      </c>
      <c r="R279" s="57"/>
      <c r="S279" s="12">
        <f t="shared" si="90"/>
        <v>69</v>
      </c>
      <c r="T279" s="18">
        <f t="shared" si="91"/>
        <v>0</v>
      </c>
      <c r="U279" s="12">
        <f>IF(C$4=0,0,IF(SUM(U$7:U278)=2,0,IF(Y279=U$6,IF(Y279=Y280,IF((Y278-Y279)&lt;=(Y281-Y280),2,0),IF(Y279=Y278,IF((Y277-Y278)&gt;(Y280-Y279),2,0),2)),0)))</f>
        <v>0</v>
      </c>
      <c r="V279" s="12">
        <f>IF(C$4=0,0,IF(SUM(V$7:V278)=1,0,IF(Z279=V$6,IF(Z279=Z280,IF((Z278-Z279)&lt;=(Z281-Z280),1,0),IF(Z279=Z278,IF((Z277-Z278)&gt;(Z280-Z279),1,0),1)),0)))</f>
        <v>0</v>
      </c>
      <c r="W279" s="12">
        <f>IF(C$4=0,0,IF(SUM(W$7:W278)=2,0,IF(AA279=W$6,IF(AA279=AA280,IF((AA278-AA279)&lt;=(AA281-AA280),2,0),IF(AA279=AA278,IF((AA277-AA278)&gt;(AA280-AA279),2,0),2)),0)))</f>
        <v>0</v>
      </c>
      <c r="X279" s="12">
        <f>IF(C$4=0,0,IF(SUM(X$7:X278)=2,0,IF(AB279=X$6,IF(AB279=AB280,IF((AB278-AB279)&lt;=(AB281-AB280),2,0),IF(AB279=AB278,IF((AB277-AB278)&gt;(AB280-AB279),2,0),2)),0)))</f>
        <v>0</v>
      </c>
      <c r="Y279" s="12">
        <f t="shared" si="92"/>
        <v>1</v>
      </c>
      <c r="Z279" s="12">
        <f t="shared" si="93"/>
        <v>1</v>
      </c>
      <c r="AA279" s="12">
        <f t="shared" si="94"/>
        <v>1</v>
      </c>
      <c r="AB279" s="12">
        <f t="shared" si="95"/>
        <v>1</v>
      </c>
      <c r="AD279" s="12">
        <f t="shared" si="96"/>
        <v>69</v>
      </c>
      <c r="AE279" s="18">
        <f t="shared" si="97"/>
        <v>0</v>
      </c>
      <c r="AF279" s="12">
        <f>IF(S$4=0,0,IF(SUM(AF$7:AF278)=2,0,IF(AJ279=AF$6,IF(AJ279=AJ280,IF((AJ278-AJ279)&lt;=(AJ281-AJ280),2,0),IF(AJ279=AJ278,IF((AJ277-AJ278)&gt;(AJ280-AJ279),2,0),2)),0)))</f>
        <v>0</v>
      </c>
      <c r="AG279" s="12">
        <f>IF(C$4=0,0,IF(SUM(AG$7:AG278)=1,0,IF(AK279=AG$6,IF(AK279=AK280,IF((AK278-AK279)&lt;=(AK281-AK280),1,0),IF(AK279=AK278,IF((AK277-AK278)&gt;(AK280-AK279),1,0),1)),0)))</f>
        <v>0</v>
      </c>
      <c r="AH279" s="12">
        <f>IF(C$4=0,0,IF(SUM(AH$7:AH278)=2,0,IF(AL279=AH$6,IF(AL279=AL280,IF((AL278-AL279)&lt;=(AL281-AL280),2,0),IF(AL279=AL278,IF((AL277-AL278)&gt;(AL280-AL279),2,0),2)),0)))</f>
        <v>0</v>
      </c>
      <c r="AI279" s="12">
        <f>IF(S$4=0,0,IF(SUM(AI$7:AI278)=2,0,IF(AM279=AI$6,IF(AM279=AM280,IF((AM278-AM279)&lt;=(AM281-AM280),2,0),IF(AM279=AM278,IF((AM277-AM278)&gt;(AM280-AM279),2,0),2)),0)))</f>
        <v>0</v>
      </c>
      <c r="AJ279" s="12">
        <f t="shared" si="98"/>
        <v>1</v>
      </c>
      <c r="AK279" s="12">
        <f t="shared" si="99"/>
        <v>1</v>
      </c>
      <c r="AL279" s="12">
        <f t="shared" si="100"/>
        <v>1</v>
      </c>
      <c r="AM279" s="12">
        <f t="shared" si="101"/>
        <v>1</v>
      </c>
    </row>
    <row r="280" spans="3:39" ht="12" customHeight="1" x14ac:dyDescent="0.15">
      <c r="C280" s="14">
        <f t="shared" si="104"/>
        <v>68</v>
      </c>
      <c r="F280" s="150">
        <f>VLOOKUP(C280,Blad1!$A:$I,9,0)</f>
        <v>110</v>
      </c>
      <c r="G280" s="67" t="str">
        <f t="shared" si="102"/>
        <v/>
      </c>
      <c r="K280" s="1">
        <f>IF(C$4=0,0,(SUM(D$8:D280)/C$4))</f>
        <v>0</v>
      </c>
      <c r="N280" s="1" t="str">
        <f t="shared" si="89"/>
        <v xml:space="preserve"> </v>
      </c>
      <c r="Q280" s="57" t="str">
        <f t="shared" si="103"/>
        <v/>
      </c>
      <c r="R280" s="57"/>
      <c r="S280" s="12">
        <f t="shared" si="90"/>
        <v>68</v>
      </c>
      <c r="T280" s="18">
        <f t="shared" si="91"/>
        <v>0</v>
      </c>
      <c r="U280" s="12">
        <f>IF(C$4=0,0,IF(SUM(U$7:U279)=2,0,IF(Y280=U$6,IF(Y280=Y281,IF((Y279-Y280)&lt;=(Y282-Y281),2,0),IF(Y280=Y279,IF((Y278-Y279)&gt;(Y281-Y280),2,0),2)),0)))</f>
        <v>0</v>
      </c>
      <c r="V280" s="12">
        <f>IF(C$4=0,0,IF(SUM(V$7:V279)=1,0,IF(Z280=V$6,IF(Z280=Z281,IF((Z279-Z280)&lt;=(Z282-Z281),1,0),IF(Z280=Z279,IF((Z278-Z279)&gt;(Z281-Z280),1,0),1)),0)))</f>
        <v>0</v>
      </c>
      <c r="W280" s="12">
        <f>IF(C$4=0,0,IF(SUM(W$7:W279)=2,0,IF(AA280=W$6,IF(AA280=AA281,IF((AA279-AA280)&lt;=(AA282-AA281),2,0),IF(AA280=AA279,IF((AA278-AA279)&gt;(AA281-AA280),2,0),2)),0)))</f>
        <v>0</v>
      </c>
      <c r="X280" s="12">
        <f>IF(C$4=0,0,IF(SUM(X$7:X279)=2,0,IF(AB280=X$6,IF(AB280=AB281,IF((AB279-AB280)&lt;=(AB282-AB281),2,0),IF(AB280=AB279,IF((AB278-AB279)&gt;(AB281-AB280),2,0),2)),0)))</f>
        <v>0</v>
      </c>
      <c r="Y280" s="12">
        <f t="shared" si="92"/>
        <v>1</v>
      </c>
      <c r="Z280" s="12">
        <f t="shared" si="93"/>
        <v>1</v>
      </c>
      <c r="AA280" s="12">
        <f t="shared" si="94"/>
        <v>1</v>
      </c>
      <c r="AB280" s="12">
        <f t="shared" si="95"/>
        <v>1</v>
      </c>
      <c r="AD280" s="12">
        <f t="shared" si="96"/>
        <v>68</v>
      </c>
      <c r="AE280" s="18">
        <f t="shared" si="97"/>
        <v>0</v>
      </c>
      <c r="AF280" s="12">
        <f>IF(S$4=0,0,IF(SUM(AF$7:AF279)=2,0,IF(AJ280=AF$6,IF(AJ280=AJ281,IF((AJ279-AJ280)&lt;=(AJ282-AJ281),2,0),IF(AJ280=AJ279,IF((AJ278-AJ279)&gt;(AJ281-AJ280),2,0),2)),0)))</f>
        <v>0</v>
      </c>
      <c r="AG280" s="12">
        <f>IF(C$4=0,0,IF(SUM(AG$7:AG279)=1,0,IF(AK280=AG$6,IF(AK280=AK281,IF((AK279-AK280)&lt;=(AK282-AK281),1,0),IF(AK280=AK279,IF((AK278-AK279)&gt;(AK281-AK280),1,0),1)),0)))</f>
        <v>0</v>
      </c>
      <c r="AH280" s="12">
        <f>IF(C$4=0,0,IF(SUM(AH$7:AH279)=2,0,IF(AL280=AH$6,IF(AL280=AL281,IF((AL279-AL280)&lt;=(AL282-AL281),2,0),IF(AL280=AL279,IF((AL278-AL279)&gt;(AL281-AL280),2,0),2)),0)))</f>
        <v>0</v>
      </c>
      <c r="AI280" s="12">
        <f>IF(S$4=0,0,IF(SUM(AI$7:AI279)=2,0,IF(AM280=AI$6,IF(AM280=AM281,IF((AM279-AM280)&lt;=(AM282-AM281),2,0),IF(AM280=AM279,IF((AM278-AM279)&gt;(AM281-AM280),2,0),2)),0)))</f>
        <v>0</v>
      </c>
      <c r="AJ280" s="12">
        <f t="shared" si="98"/>
        <v>1</v>
      </c>
      <c r="AK280" s="12">
        <f t="shared" si="99"/>
        <v>1</v>
      </c>
      <c r="AL280" s="12">
        <f t="shared" si="100"/>
        <v>1</v>
      </c>
      <c r="AM280" s="12">
        <f t="shared" si="101"/>
        <v>1</v>
      </c>
    </row>
    <row r="281" spans="3:39" ht="12" customHeight="1" x14ac:dyDescent="0.15">
      <c r="C281" s="14">
        <f t="shared" si="104"/>
        <v>67</v>
      </c>
      <c r="F281" s="150">
        <f>VLOOKUP(C281,Blad1!$A:$I,9,0)</f>
        <v>110</v>
      </c>
      <c r="G281" s="67" t="str">
        <f t="shared" si="102"/>
        <v/>
      </c>
      <c r="K281" s="1">
        <f>IF(C$4=0,0,(SUM(D$8:D281)/C$4))</f>
        <v>0</v>
      </c>
      <c r="N281" s="1" t="str">
        <f t="shared" si="89"/>
        <v xml:space="preserve"> </v>
      </c>
      <c r="S281" s="12">
        <f t="shared" si="90"/>
        <v>67</v>
      </c>
      <c r="T281" s="18">
        <f t="shared" si="91"/>
        <v>0</v>
      </c>
      <c r="U281" s="12">
        <f>IF(C$4=0,0,IF(SUM(U$7:U280)=2,0,IF(Y281=U$6,IF(Y281=Y282,IF((Y280-Y281)&lt;=(Y283-Y282),2,0),IF(Y281=Y280,IF((Y279-Y280)&gt;(Y282-Y281),2,0),2)),0)))</f>
        <v>0</v>
      </c>
      <c r="V281" s="12">
        <f>IF(C$4=0,0,IF(SUM(V$7:V280)=1,0,IF(Z281=V$6,IF(Z281=Z282,IF((Z280-Z281)&lt;=(Z283-Z282),1,0),IF(Z281=Z280,IF((Z279-Z280)&gt;(Z282-Z281),1,0),1)),0)))</f>
        <v>0</v>
      </c>
      <c r="W281" s="12">
        <f>IF(C$4=0,0,IF(SUM(W$7:W280)=2,0,IF(AA281=W$6,IF(AA281=AA282,IF((AA280-AA281)&lt;=(AA283-AA282),2,0),IF(AA281=AA280,IF((AA279-AA280)&gt;(AA282-AA281),2,0),2)),0)))</f>
        <v>0</v>
      </c>
      <c r="X281" s="12">
        <f>IF(C$4=0,0,IF(SUM(X$7:X280)=2,0,IF(AB281=X$6,IF(AB281=AB282,IF((AB280-AB281)&lt;=(AB283-AB282),2,0),IF(AB281=AB280,IF((AB279-AB280)&gt;(AB282-AB281),2,0),2)),0)))</f>
        <v>0</v>
      </c>
      <c r="Y281" s="12">
        <f t="shared" si="92"/>
        <v>1</v>
      </c>
      <c r="Z281" s="12">
        <f t="shared" si="93"/>
        <v>1</v>
      </c>
      <c r="AA281" s="12">
        <f t="shared" si="94"/>
        <v>1</v>
      </c>
      <c r="AB281" s="12">
        <f t="shared" si="95"/>
        <v>1</v>
      </c>
      <c r="AD281" s="12">
        <f t="shared" si="96"/>
        <v>67</v>
      </c>
      <c r="AE281" s="18">
        <f t="shared" si="97"/>
        <v>0</v>
      </c>
      <c r="AF281" s="12">
        <f>IF(S$4=0,0,IF(SUM(AF$7:AF280)=2,0,IF(AJ281=AF$6,IF(AJ281=AJ282,IF((AJ280-AJ281)&lt;=(AJ283-AJ282),2,0),IF(AJ281=AJ280,IF((AJ279-AJ280)&gt;(AJ282-AJ281),2,0),2)),0)))</f>
        <v>0</v>
      </c>
      <c r="AG281" s="12">
        <f>IF(C$4=0,0,IF(SUM(AG$7:AG280)=1,0,IF(AK281=AG$6,IF(AK281=AK282,IF((AK280-AK281)&lt;=(AK283-AK282),1,0),IF(AK281=AK280,IF((AK279-AK280)&gt;(AK282-AK281),1,0),1)),0)))</f>
        <v>0</v>
      </c>
      <c r="AH281" s="12">
        <f>IF(C$4=0,0,IF(SUM(AH$7:AH280)=2,0,IF(AL281=AH$6,IF(AL281=AL282,IF((AL280-AL281)&lt;=(AL283-AL282),2,0),IF(AL281=AL280,IF((AL279-AL280)&gt;(AL282-AL281),2,0),2)),0)))</f>
        <v>0</v>
      </c>
      <c r="AI281" s="12">
        <f>IF(S$4=0,0,IF(SUM(AI$7:AI280)=2,0,IF(AM281=AI$6,IF(AM281=AM282,IF((AM280-AM281)&lt;=(AM283-AM282),2,0),IF(AM281=AM280,IF((AM279-AM280)&gt;(AM282-AM281),2,0),2)),0)))</f>
        <v>0</v>
      </c>
      <c r="AJ281" s="12">
        <f t="shared" si="98"/>
        <v>1</v>
      </c>
      <c r="AK281" s="12">
        <f t="shared" si="99"/>
        <v>1</v>
      </c>
      <c r="AL281" s="12">
        <f t="shared" si="100"/>
        <v>1</v>
      </c>
      <c r="AM281" s="12">
        <f t="shared" si="101"/>
        <v>1</v>
      </c>
    </row>
    <row r="282" spans="3:39" ht="12" customHeight="1" x14ac:dyDescent="0.15">
      <c r="C282" s="14">
        <f t="shared" si="104"/>
        <v>66</v>
      </c>
      <c r="F282" s="150">
        <f>VLOOKUP(C282,Blad1!$A:$I,9,0)</f>
        <v>110</v>
      </c>
      <c r="G282" s="67" t="str">
        <f t="shared" si="102"/>
        <v/>
      </c>
      <c r="K282" s="1">
        <f>IF(C$4=0,0,(SUM(D$8:D282)/C$4))</f>
        <v>0</v>
      </c>
      <c r="N282" s="1" t="str">
        <f t="shared" si="89"/>
        <v xml:space="preserve"> </v>
      </c>
      <c r="S282" s="12">
        <f t="shared" si="90"/>
        <v>66</v>
      </c>
      <c r="T282" s="18">
        <f t="shared" si="91"/>
        <v>0</v>
      </c>
      <c r="U282" s="12">
        <f>IF(C$4=0,0,IF(SUM(U$7:U281)=2,0,IF(Y282=U$6,IF(Y282=Y283,IF((Y281-Y282)&lt;=(Y284-Y283),2,0),IF(Y282=Y281,IF((Y280-Y281)&gt;(Y283-Y282),2,0),2)),0)))</f>
        <v>0</v>
      </c>
      <c r="V282" s="12">
        <f>IF(C$4=0,0,IF(SUM(V$7:V281)=1,0,IF(Z282=V$6,IF(Z282=Z283,IF((Z281-Z282)&lt;=(Z284-Z283),1,0),IF(Z282=Z281,IF((Z280-Z281)&gt;(Z283-Z282),1,0),1)),0)))</f>
        <v>0</v>
      </c>
      <c r="W282" s="12">
        <f>IF(C$4=0,0,IF(SUM(W$7:W281)=2,0,IF(AA282=W$6,IF(AA282=AA283,IF((AA281-AA282)&lt;=(AA284-AA283),2,0),IF(AA282=AA281,IF((AA280-AA281)&gt;(AA283-AA282),2,0),2)),0)))</f>
        <v>0</v>
      </c>
      <c r="X282" s="12">
        <f>IF(C$4=0,0,IF(SUM(X$7:X281)=2,0,IF(AB282=X$6,IF(AB282=AB283,IF((AB281-AB282)&lt;=(AB284-AB283),2,0),IF(AB282=AB281,IF((AB280-AB281)&gt;(AB283-AB282),2,0),2)),0)))</f>
        <v>0</v>
      </c>
      <c r="Y282" s="12">
        <f t="shared" si="92"/>
        <v>1</v>
      </c>
      <c r="Z282" s="12">
        <f t="shared" si="93"/>
        <v>1</v>
      </c>
      <c r="AA282" s="12">
        <f t="shared" si="94"/>
        <v>1</v>
      </c>
      <c r="AB282" s="12">
        <f t="shared" si="95"/>
        <v>1</v>
      </c>
      <c r="AD282" s="12">
        <f t="shared" si="96"/>
        <v>66</v>
      </c>
      <c r="AE282" s="18">
        <f t="shared" si="97"/>
        <v>0</v>
      </c>
      <c r="AF282" s="12">
        <f>IF(S$4=0,0,IF(SUM(AF$7:AF281)=2,0,IF(AJ282=AF$6,IF(AJ282=AJ283,IF((AJ281-AJ282)&lt;=(AJ284-AJ283),2,0),IF(AJ282=AJ281,IF((AJ280-AJ281)&gt;(AJ283-AJ282),2,0),2)),0)))</f>
        <v>0</v>
      </c>
      <c r="AG282" s="12">
        <f>IF(C$4=0,0,IF(SUM(AG$7:AG281)=1,0,IF(AK282=AG$6,IF(AK282=AK283,IF((AK281-AK282)&lt;=(AK284-AK283),1,0),IF(AK282=AK281,IF((AK280-AK281)&gt;(AK283-AK282),1,0),1)),0)))</f>
        <v>0</v>
      </c>
      <c r="AH282" s="12">
        <f>IF(C$4=0,0,IF(SUM(AH$7:AH281)=2,0,IF(AL282=AH$6,IF(AL282=AL283,IF((AL281-AL282)&lt;=(AL284-AL283),2,0),IF(AL282=AL281,IF((AL280-AL281)&gt;(AL283-AL282),2,0),2)),0)))</f>
        <v>0</v>
      </c>
      <c r="AI282" s="12">
        <f>IF(S$4=0,0,IF(SUM(AI$7:AI281)=2,0,IF(AM282=AI$6,IF(AM282=AM283,IF((AM281-AM282)&lt;=(AM284-AM283),2,0),IF(AM282=AM281,IF((AM280-AM281)&gt;(AM283-AM282),2,0),2)),0)))</f>
        <v>0</v>
      </c>
      <c r="AJ282" s="12">
        <f t="shared" si="98"/>
        <v>1</v>
      </c>
      <c r="AK282" s="12">
        <f t="shared" si="99"/>
        <v>1</v>
      </c>
      <c r="AL282" s="12">
        <f t="shared" si="100"/>
        <v>1</v>
      </c>
      <c r="AM282" s="12">
        <f t="shared" si="101"/>
        <v>1</v>
      </c>
    </row>
    <row r="283" spans="3:39" ht="12" customHeight="1" x14ac:dyDescent="0.15">
      <c r="C283" s="14">
        <f t="shared" si="104"/>
        <v>65</v>
      </c>
      <c r="F283" s="150">
        <f>VLOOKUP(C283,Blad1!$A:$I,9,0)</f>
        <v>110</v>
      </c>
      <c r="G283" s="67" t="str">
        <f t="shared" si="102"/>
        <v/>
      </c>
      <c r="K283" s="1">
        <f>IF(C$4=0,0,(SUM(D$8:D283)/C$4))</f>
        <v>0</v>
      </c>
      <c r="N283" s="1" t="str">
        <f t="shared" si="89"/>
        <v xml:space="preserve"> </v>
      </c>
      <c r="S283" s="12">
        <f t="shared" si="90"/>
        <v>65</v>
      </c>
      <c r="T283" s="18">
        <f t="shared" si="91"/>
        <v>0</v>
      </c>
      <c r="U283" s="12">
        <f>IF(C$4=0,0,IF(SUM(U$7:U282)=2,0,IF(Y283=U$6,IF(Y283=Y284,IF((Y282-Y283)&lt;=(Y285-Y284),2,0),IF(Y283=Y282,IF((Y281-Y282)&gt;(Y284-Y283),2,0),2)),0)))</f>
        <v>0</v>
      </c>
      <c r="V283" s="12">
        <f>IF(C$4=0,0,IF(SUM(V$7:V282)=1,0,IF(Z283=V$6,IF(Z283=Z284,IF((Z282-Z283)&lt;=(Z285-Z284),1,0),IF(Z283=Z282,IF((Z281-Z282)&gt;(Z284-Z283),1,0),1)),0)))</f>
        <v>0</v>
      </c>
      <c r="W283" s="12">
        <f>IF(C$4=0,0,IF(SUM(W$7:W282)=2,0,IF(AA283=W$6,IF(AA283=AA284,IF((AA282-AA283)&lt;=(AA285-AA284),2,0),IF(AA283=AA282,IF((AA281-AA282)&gt;(AA284-AA283),2,0),2)),0)))</f>
        <v>0</v>
      </c>
      <c r="X283" s="12">
        <f>IF(C$4=0,0,IF(SUM(X$7:X282)=2,0,IF(AB283=X$6,IF(AB283=AB284,IF((AB282-AB283)&lt;=(AB285-AB284),2,0),IF(AB283=AB282,IF((AB281-AB282)&gt;(AB284-AB283),2,0),2)),0)))</f>
        <v>0</v>
      </c>
      <c r="Y283" s="12">
        <f t="shared" si="92"/>
        <v>1</v>
      </c>
      <c r="Z283" s="12">
        <f t="shared" si="93"/>
        <v>1</v>
      </c>
      <c r="AA283" s="12">
        <f t="shared" si="94"/>
        <v>1</v>
      </c>
      <c r="AB283" s="12">
        <f t="shared" si="95"/>
        <v>1</v>
      </c>
      <c r="AD283" s="12">
        <f t="shared" si="96"/>
        <v>65</v>
      </c>
      <c r="AE283" s="18">
        <f t="shared" si="97"/>
        <v>0</v>
      </c>
      <c r="AF283" s="12">
        <f>IF(S$4=0,0,IF(SUM(AF$7:AF282)=2,0,IF(AJ283=AF$6,IF(AJ283=AJ284,IF((AJ282-AJ283)&lt;=(AJ285-AJ284),2,0),IF(AJ283=AJ282,IF((AJ281-AJ282)&gt;(AJ284-AJ283),2,0),2)),0)))</f>
        <v>0</v>
      </c>
      <c r="AG283" s="12">
        <f>IF(C$4=0,0,IF(SUM(AG$7:AG282)=1,0,IF(AK283=AG$6,IF(AK283=AK284,IF((AK282-AK283)&lt;=(AK285-AK284),1,0),IF(AK283=AK282,IF((AK281-AK282)&gt;(AK284-AK283),1,0),1)),0)))</f>
        <v>0</v>
      </c>
      <c r="AH283" s="12">
        <f>IF(C$4=0,0,IF(SUM(AH$7:AH282)=2,0,IF(AL283=AH$6,IF(AL283=AL284,IF((AL282-AL283)&lt;=(AL285-AL284),2,0),IF(AL283=AL282,IF((AL281-AL282)&gt;(AL284-AL283),2,0),2)),0)))</f>
        <v>0</v>
      </c>
      <c r="AI283" s="12">
        <f>IF(S$4=0,0,IF(SUM(AI$7:AI282)=2,0,IF(AM283=AI$6,IF(AM283=AM284,IF((AM282-AM283)&lt;=(AM285-AM284),2,0),IF(AM283=AM282,IF((AM281-AM282)&gt;(AM284-AM283),2,0),2)),0)))</f>
        <v>0</v>
      </c>
      <c r="AJ283" s="12">
        <f t="shared" si="98"/>
        <v>1</v>
      </c>
      <c r="AK283" s="12">
        <f t="shared" si="99"/>
        <v>1</v>
      </c>
      <c r="AL283" s="12">
        <f t="shared" si="100"/>
        <v>1</v>
      </c>
      <c r="AM283" s="12">
        <f t="shared" si="101"/>
        <v>1</v>
      </c>
    </row>
    <row r="284" spans="3:39" ht="12" customHeight="1" x14ac:dyDescent="0.15">
      <c r="C284" s="14">
        <f t="shared" si="104"/>
        <v>64</v>
      </c>
      <c r="F284" s="150">
        <f>VLOOKUP(C284,Blad1!$A:$I,9,0)</f>
        <v>110</v>
      </c>
      <c r="G284" s="67" t="str">
        <f t="shared" si="102"/>
        <v/>
      </c>
      <c r="K284" s="1">
        <f>IF(C$4=0,0,(SUM(D$8:D284)/C$4))</f>
        <v>0</v>
      </c>
      <c r="N284" s="1" t="str">
        <f t="shared" si="89"/>
        <v xml:space="preserve"> </v>
      </c>
      <c r="S284" s="12">
        <f t="shared" si="90"/>
        <v>64</v>
      </c>
      <c r="T284" s="18">
        <f t="shared" si="91"/>
        <v>0</v>
      </c>
      <c r="U284" s="12">
        <f>IF(C$4=0,0,IF(SUM(U$7:U283)=2,0,IF(Y284=U$6,IF(Y284=Y285,IF((Y283-Y284)&lt;=(Y286-Y285),2,0),IF(Y284=Y283,IF((Y282-Y283)&gt;(Y285-Y284),2,0),2)),0)))</f>
        <v>0</v>
      </c>
      <c r="V284" s="12">
        <f>IF(C$4=0,0,IF(SUM(V$7:V283)=1,0,IF(Z284=V$6,IF(Z284=Z285,IF((Z283-Z284)&lt;=(Z286-Z285),1,0),IF(Z284=Z283,IF((Z282-Z283)&gt;(Z285-Z284),1,0),1)),0)))</f>
        <v>0</v>
      </c>
      <c r="W284" s="12">
        <f>IF(C$4=0,0,IF(SUM(W$7:W283)=2,0,IF(AA284=W$6,IF(AA284=AA285,IF((AA283-AA284)&lt;=(AA286-AA285),2,0),IF(AA284=AA283,IF((AA282-AA283)&gt;(AA285-AA284),2,0),2)),0)))</f>
        <v>0</v>
      </c>
      <c r="X284" s="12">
        <f>IF(C$4=0,0,IF(SUM(X$7:X283)=2,0,IF(AB284=X$6,IF(AB284=AB285,IF((AB283-AB284)&lt;=(AB286-AB285),2,0),IF(AB284=AB283,IF((AB282-AB283)&gt;(AB285-AB284),2,0),2)),0)))</f>
        <v>0</v>
      </c>
      <c r="Y284" s="12">
        <f t="shared" si="92"/>
        <v>1</v>
      </c>
      <c r="Z284" s="12">
        <f t="shared" si="93"/>
        <v>1</v>
      </c>
      <c r="AA284" s="12">
        <f t="shared" si="94"/>
        <v>1</v>
      </c>
      <c r="AB284" s="12">
        <f t="shared" si="95"/>
        <v>1</v>
      </c>
      <c r="AD284" s="12">
        <f t="shared" si="96"/>
        <v>64</v>
      </c>
      <c r="AE284" s="18">
        <f t="shared" si="97"/>
        <v>0</v>
      </c>
      <c r="AF284" s="12">
        <f>IF(S$4=0,0,IF(SUM(AF$7:AF283)=2,0,IF(AJ284=AF$6,IF(AJ284=AJ285,IF((AJ283-AJ284)&lt;=(AJ286-AJ285),2,0),IF(AJ284=AJ283,IF((AJ282-AJ283)&gt;(AJ285-AJ284),2,0),2)),0)))</f>
        <v>0</v>
      </c>
      <c r="AG284" s="12">
        <f>IF(C$4=0,0,IF(SUM(AG$7:AG283)=1,0,IF(AK284=AG$6,IF(AK284=AK285,IF((AK283-AK284)&lt;=(AK286-AK285),1,0),IF(AK284=AK283,IF((AK282-AK283)&gt;(AK285-AK284),1,0),1)),0)))</f>
        <v>0</v>
      </c>
      <c r="AH284" s="12">
        <f>IF(C$4=0,0,IF(SUM(AH$7:AH283)=2,0,IF(AL284=AH$6,IF(AL284=AL285,IF((AL283-AL284)&lt;=(AL286-AL285),2,0),IF(AL284=AL283,IF((AL282-AL283)&gt;(AL285-AL284),2,0),2)),0)))</f>
        <v>0</v>
      </c>
      <c r="AI284" s="12">
        <f>IF(S$4=0,0,IF(SUM(AI$7:AI283)=2,0,IF(AM284=AI$6,IF(AM284=AM285,IF((AM283-AM284)&lt;=(AM286-AM285),2,0),IF(AM284=AM283,IF((AM282-AM283)&gt;(AM285-AM284),2,0),2)),0)))</f>
        <v>0</v>
      </c>
      <c r="AJ284" s="12">
        <f t="shared" si="98"/>
        <v>1</v>
      </c>
      <c r="AK284" s="12">
        <f t="shared" si="99"/>
        <v>1</v>
      </c>
      <c r="AL284" s="12">
        <f t="shared" si="100"/>
        <v>1</v>
      </c>
      <c r="AM284" s="12">
        <f t="shared" si="101"/>
        <v>1</v>
      </c>
    </row>
    <row r="285" spans="3:39" ht="12" customHeight="1" x14ac:dyDescent="0.15">
      <c r="C285" s="14">
        <f t="shared" si="104"/>
        <v>63</v>
      </c>
      <c r="F285" s="150">
        <f>VLOOKUP(C285,Blad1!$A:$I,9,0)</f>
        <v>110</v>
      </c>
      <c r="G285" s="67" t="str">
        <f t="shared" si="102"/>
        <v/>
      </c>
      <c r="K285" s="1">
        <f>IF(C$4=0,0,(SUM(D$8:D285)/C$4))</f>
        <v>0</v>
      </c>
      <c r="N285" s="1" t="str">
        <f t="shared" si="89"/>
        <v xml:space="preserve"> </v>
      </c>
      <c r="S285" s="12">
        <f t="shared" si="90"/>
        <v>63</v>
      </c>
      <c r="T285" s="18">
        <f t="shared" si="91"/>
        <v>0</v>
      </c>
      <c r="U285" s="12">
        <f>IF(C$4=0,0,IF(SUM(U$7:U284)=2,0,IF(Y285=U$6,IF(Y285=Y286,IF((Y284-Y285)&lt;=(Y287-Y286),2,0),IF(Y285=Y284,IF((Y283-Y284)&gt;(Y286-Y285),2,0),2)),0)))</f>
        <v>0</v>
      </c>
      <c r="V285" s="12">
        <f>IF(C$4=0,0,IF(SUM(V$7:V284)=1,0,IF(Z285=V$6,IF(Z285=Z286,IF((Z284-Z285)&lt;=(Z287-Z286),1,0),IF(Z285=Z284,IF((Z283-Z284)&gt;(Z286-Z285),1,0),1)),0)))</f>
        <v>0</v>
      </c>
      <c r="W285" s="12">
        <f>IF(C$4=0,0,IF(SUM(W$7:W284)=2,0,IF(AA285=W$6,IF(AA285=AA286,IF((AA284-AA285)&lt;=(AA287-AA286),2,0),IF(AA285=AA284,IF((AA283-AA284)&gt;(AA286-AA285),2,0),2)),0)))</f>
        <v>0</v>
      </c>
      <c r="X285" s="12">
        <f>IF(C$4=0,0,IF(SUM(X$7:X284)=2,0,IF(AB285=X$6,IF(AB285=AB286,IF((AB284-AB285)&lt;=(AB287-AB286),2,0),IF(AB285=AB284,IF((AB283-AB284)&gt;(AB286-AB285),2,0),2)),0)))</f>
        <v>0</v>
      </c>
      <c r="Y285" s="12">
        <f t="shared" si="92"/>
        <v>1</v>
      </c>
      <c r="Z285" s="12">
        <f t="shared" si="93"/>
        <v>1</v>
      </c>
      <c r="AA285" s="12">
        <f t="shared" si="94"/>
        <v>1</v>
      </c>
      <c r="AB285" s="12">
        <f t="shared" si="95"/>
        <v>1</v>
      </c>
      <c r="AD285" s="12">
        <f t="shared" si="96"/>
        <v>63</v>
      </c>
      <c r="AE285" s="18">
        <f t="shared" si="97"/>
        <v>0</v>
      </c>
      <c r="AF285" s="12">
        <f>IF(S$4=0,0,IF(SUM(AF$7:AF284)=2,0,IF(AJ285=AF$6,IF(AJ285=AJ286,IF((AJ284-AJ285)&lt;=(AJ287-AJ286),2,0),IF(AJ285=AJ284,IF((AJ283-AJ284)&gt;(AJ286-AJ285),2,0),2)),0)))</f>
        <v>0</v>
      </c>
      <c r="AG285" s="12">
        <f>IF(C$4=0,0,IF(SUM(AG$7:AG284)=1,0,IF(AK285=AG$6,IF(AK285=AK286,IF((AK284-AK285)&lt;=(AK287-AK286),1,0),IF(AK285=AK284,IF((AK283-AK284)&gt;(AK286-AK285),1,0),1)),0)))</f>
        <v>0</v>
      </c>
      <c r="AH285" s="12">
        <f>IF(C$4=0,0,IF(SUM(AH$7:AH284)=2,0,IF(AL285=AH$6,IF(AL285=AL286,IF((AL284-AL285)&lt;=(AL287-AL286),2,0),IF(AL285=AL284,IF((AL283-AL284)&gt;(AL286-AL285),2,0),2)),0)))</f>
        <v>0</v>
      </c>
      <c r="AI285" s="12">
        <f>IF(S$4=0,0,IF(SUM(AI$7:AI284)=2,0,IF(AM285=AI$6,IF(AM285=AM286,IF((AM284-AM285)&lt;=(AM287-AM286),2,0),IF(AM285=AM284,IF((AM283-AM284)&gt;(AM286-AM285),2,0),2)),0)))</f>
        <v>0</v>
      </c>
      <c r="AJ285" s="12">
        <f t="shared" si="98"/>
        <v>1</v>
      </c>
      <c r="AK285" s="12">
        <f t="shared" si="99"/>
        <v>1</v>
      </c>
      <c r="AL285" s="12">
        <f t="shared" si="100"/>
        <v>1</v>
      </c>
      <c r="AM285" s="12">
        <f t="shared" si="101"/>
        <v>1</v>
      </c>
    </row>
    <row r="286" spans="3:39" ht="12" customHeight="1" x14ac:dyDescent="0.15">
      <c r="C286" s="14">
        <f t="shared" si="104"/>
        <v>62</v>
      </c>
      <c r="F286" s="150">
        <f>VLOOKUP(C286,Blad1!$A:$I,9,0)</f>
        <v>110</v>
      </c>
      <c r="G286" s="67" t="str">
        <f t="shared" si="102"/>
        <v/>
      </c>
      <c r="K286" s="1">
        <f>IF(C$4=0,0,(SUM(D$8:D286)/C$4))</f>
        <v>0</v>
      </c>
      <c r="N286" s="1" t="str">
        <f t="shared" si="89"/>
        <v xml:space="preserve"> </v>
      </c>
      <c r="S286" s="12">
        <f t="shared" si="90"/>
        <v>62</v>
      </c>
      <c r="T286" s="18">
        <f t="shared" si="91"/>
        <v>0</v>
      </c>
      <c r="U286" s="12">
        <f>IF(C$4=0,0,IF(SUM(U$7:U285)=2,0,IF(Y286=U$6,IF(Y286=Y287,IF((Y285-Y286)&lt;=(Y288-Y287),2,0),IF(Y286=Y285,IF((Y284-Y285)&gt;(Y287-Y286),2,0),2)),0)))</f>
        <v>0</v>
      </c>
      <c r="V286" s="12">
        <f>IF(C$4=0,0,IF(SUM(V$7:V285)=1,0,IF(Z286=V$6,IF(Z286=Z287,IF((Z285-Z286)&lt;=(Z288-Z287),1,0),IF(Z286=Z285,IF((Z284-Z285)&gt;(Z287-Z286),1,0),1)),0)))</f>
        <v>0</v>
      </c>
      <c r="W286" s="12">
        <f>IF(C$4=0,0,IF(SUM(W$7:W285)=2,0,IF(AA286=W$6,IF(AA286=AA287,IF((AA285-AA286)&lt;=(AA288-AA287),2,0),IF(AA286=AA285,IF((AA284-AA285)&gt;(AA287-AA286),2,0),2)),0)))</f>
        <v>0</v>
      </c>
      <c r="X286" s="12">
        <f>IF(C$4=0,0,IF(SUM(X$7:X285)=2,0,IF(AB286=X$6,IF(AB286=AB287,IF((AB285-AB286)&lt;=(AB288-AB287),2,0),IF(AB286=AB285,IF((AB284-AB285)&gt;(AB287-AB286),2,0),2)),0)))</f>
        <v>0</v>
      </c>
      <c r="Y286" s="12">
        <f t="shared" si="92"/>
        <v>1</v>
      </c>
      <c r="Z286" s="12">
        <f t="shared" si="93"/>
        <v>1</v>
      </c>
      <c r="AA286" s="12">
        <f t="shared" si="94"/>
        <v>1</v>
      </c>
      <c r="AB286" s="12">
        <f t="shared" si="95"/>
        <v>1</v>
      </c>
      <c r="AD286" s="12">
        <f t="shared" si="96"/>
        <v>62</v>
      </c>
      <c r="AE286" s="18">
        <f t="shared" si="97"/>
        <v>0</v>
      </c>
      <c r="AF286" s="12">
        <f>IF(S$4=0,0,IF(SUM(AF$7:AF285)=2,0,IF(AJ286=AF$6,IF(AJ286=AJ287,IF((AJ285-AJ286)&lt;=(AJ288-AJ287),2,0),IF(AJ286=AJ285,IF((AJ284-AJ285)&gt;(AJ287-AJ286),2,0),2)),0)))</f>
        <v>0</v>
      </c>
      <c r="AG286" s="12">
        <f>IF(C$4=0,0,IF(SUM(AG$7:AG285)=1,0,IF(AK286=AG$6,IF(AK286=AK287,IF((AK285-AK286)&lt;=(AK288-AK287),1,0),IF(AK286=AK285,IF((AK284-AK285)&gt;(AK287-AK286),1,0),1)),0)))</f>
        <v>0</v>
      </c>
      <c r="AH286" s="12">
        <f>IF(C$4=0,0,IF(SUM(AH$7:AH285)=2,0,IF(AL286=AH$6,IF(AL286=AL287,IF((AL285-AL286)&lt;=(AL288-AL287),2,0),IF(AL286=AL285,IF((AL284-AL285)&gt;(AL287-AL286),2,0),2)),0)))</f>
        <v>0</v>
      </c>
      <c r="AI286" s="12">
        <f>IF(S$4=0,0,IF(SUM(AI$7:AI285)=2,0,IF(AM286=AI$6,IF(AM286=AM287,IF((AM285-AM286)&lt;=(AM288-AM287),2,0),IF(AM286=AM285,IF((AM284-AM285)&gt;(AM287-AM286),2,0),2)),0)))</f>
        <v>0</v>
      </c>
      <c r="AJ286" s="12">
        <f t="shared" si="98"/>
        <v>1</v>
      </c>
      <c r="AK286" s="12">
        <f t="shared" si="99"/>
        <v>1</v>
      </c>
      <c r="AL286" s="12">
        <f t="shared" si="100"/>
        <v>1</v>
      </c>
      <c r="AM286" s="12">
        <f t="shared" si="101"/>
        <v>1</v>
      </c>
    </row>
    <row r="287" spans="3:39" ht="12" customHeight="1" x14ac:dyDescent="0.15">
      <c r="C287" s="14">
        <f t="shared" si="104"/>
        <v>61</v>
      </c>
      <c r="F287" s="150">
        <f>VLOOKUP(C287,Blad1!$A:$I,9,0)</f>
        <v>110</v>
      </c>
      <c r="G287" s="67" t="str">
        <f t="shared" si="102"/>
        <v/>
      </c>
      <c r="K287" s="1">
        <f>IF(C$4=0,0,(SUM(D$8:D287)/C$4))</f>
        <v>0</v>
      </c>
      <c r="N287" s="1" t="str">
        <f t="shared" si="89"/>
        <v xml:space="preserve"> </v>
      </c>
      <c r="S287" s="12">
        <f t="shared" si="90"/>
        <v>61</v>
      </c>
      <c r="T287" s="18">
        <f t="shared" si="91"/>
        <v>0</v>
      </c>
      <c r="U287" s="12">
        <f>IF(C$4=0,0,IF(SUM(U$7:U286)=2,0,IF(Y287=U$6,IF(Y287=Y288,IF((Y286-Y287)&lt;=(Y289-Y288),2,0),IF(Y287=Y286,IF((Y285-Y286)&gt;(Y288-Y287),2,0),2)),0)))</f>
        <v>0</v>
      </c>
      <c r="V287" s="12">
        <f>IF(C$4=0,0,IF(SUM(V$7:V286)=1,0,IF(Z287=V$6,IF(Z287=Z288,IF((Z286-Z287)&lt;=(Z289-Z288),1,0),IF(Z287=Z286,IF((Z285-Z286)&gt;(Z288-Z287),1,0),1)),0)))</f>
        <v>0</v>
      </c>
      <c r="W287" s="12">
        <f>IF(C$4=0,0,IF(SUM(W$7:W286)=2,0,IF(AA287=W$6,IF(AA287=AA288,IF((AA286-AA287)&lt;=(AA289-AA288),2,0),IF(AA287=AA286,IF((AA285-AA286)&gt;(AA288-AA287),2,0),2)),0)))</f>
        <v>0</v>
      </c>
      <c r="X287" s="12">
        <f>IF(C$4=0,0,IF(SUM(X$7:X286)=2,0,IF(AB287=X$6,IF(AB287=AB288,IF((AB286-AB287)&lt;=(AB289-AB288),2,0),IF(AB287=AB286,IF((AB285-AB286)&gt;(AB288-AB287),2,0),2)),0)))</f>
        <v>0</v>
      </c>
      <c r="Y287" s="12">
        <f t="shared" si="92"/>
        <v>1</v>
      </c>
      <c r="Z287" s="12">
        <f t="shared" si="93"/>
        <v>1</v>
      </c>
      <c r="AA287" s="12">
        <f t="shared" si="94"/>
        <v>1</v>
      </c>
      <c r="AB287" s="12">
        <f t="shared" si="95"/>
        <v>1</v>
      </c>
      <c r="AD287" s="12">
        <f t="shared" si="96"/>
        <v>61</v>
      </c>
      <c r="AE287" s="18">
        <f t="shared" si="97"/>
        <v>0</v>
      </c>
      <c r="AF287" s="12">
        <f>IF(S$4=0,0,IF(SUM(AF$7:AF286)=2,0,IF(AJ287=AF$6,IF(AJ287=AJ288,IF((AJ286-AJ287)&lt;=(AJ289-AJ288),2,0),IF(AJ287=AJ286,IF((AJ285-AJ286)&gt;(AJ288-AJ287),2,0),2)),0)))</f>
        <v>0</v>
      </c>
      <c r="AG287" s="12">
        <f>IF(C$4=0,0,IF(SUM(AG$7:AG286)=1,0,IF(AK287=AG$6,IF(AK287=AK288,IF((AK286-AK287)&lt;=(AK289-AK288),1,0),IF(AK287=AK286,IF((AK285-AK286)&gt;(AK288-AK287),1,0),1)),0)))</f>
        <v>0</v>
      </c>
      <c r="AH287" s="12">
        <f>IF(C$4=0,0,IF(SUM(AH$7:AH286)=2,0,IF(AL287=AH$6,IF(AL287=AL288,IF((AL286-AL287)&lt;=(AL289-AL288),2,0),IF(AL287=AL286,IF((AL285-AL286)&gt;(AL288-AL287),2,0),2)),0)))</f>
        <v>0</v>
      </c>
      <c r="AI287" s="12">
        <f>IF(S$4=0,0,IF(SUM(AI$7:AI286)=2,0,IF(AM287=AI$6,IF(AM287=AM288,IF((AM286-AM287)&lt;=(AM289-AM288),2,0),IF(AM287=AM286,IF((AM285-AM286)&gt;(AM288-AM287),2,0),2)),0)))</f>
        <v>0</v>
      </c>
      <c r="AJ287" s="12">
        <f t="shared" si="98"/>
        <v>1</v>
      </c>
      <c r="AK287" s="12">
        <f t="shared" si="99"/>
        <v>1</v>
      </c>
      <c r="AL287" s="12">
        <f t="shared" si="100"/>
        <v>1</v>
      </c>
      <c r="AM287" s="12">
        <f t="shared" si="101"/>
        <v>1</v>
      </c>
    </row>
    <row r="288" spans="3:39" ht="12" customHeight="1" x14ac:dyDescent="0.15">
      <c r="C288" s="14">
        <f t="shared" si="104"/>
        <v>60</v>
      </c>
      <c r="F288" s="150">
        <f>VLOOKUP(C288,Blad1!$A:$I,9,0)</f>
        <v>110</v>
      </c>
      <c r="G288" s="67" t="str">
        <f t="shared" si="102"/>
        <v/>
      </c>
      <c r="K288" s="1">
        <f>IF(C$4=0,0,(SUM(D$8:D288)/C$4))</f>
        <v>0</v>
      </c>
      <c r="N288" s="1" t="str">
        <f t="shared" si="89"/>
        <v xml:space="preserve"> </v>
      </c>
      <c r="S288" s="12">
        <f t="shared" si="90"/>
        <v>60</v>
      </c>
      <c r="T288" s="18">
        <f t="shared" si="91"/>
        <v>0</v>
      </c>
      <c r="U288" s="12">
        <f>IF(C$4=0,0,IF(SUM(U$7:U287)=2,0,IF(Y288=U$6,IF(Y288=Y289,IF((Y287-Y288)&lt;=(Y290-Y289),2,0),IF(Y288=Y287,IF((Y286-Y287)&gt;(Y289-Y288),2,0),2)),0)))</f>
        <v>0</v>
      </c>
      <c r="V288" s="12">
        <f>IF(C$4=0,0,IF(SUM(V$7:V287)=1,0,IF(Z288=V$6,IF(Z288=Z289,IF((Z287-Z288)&lt;=(Z290-Z289),1,0),IF(Z288=Z287,IF((Z286-Z287)&gt;(Z289-Z288),1,0),1)),0)))</f>
        <v>0</v>
      </c>
      <c r="W288" s="12">
        <f>IF(C$4=0,0,IF(SUM(W$7:W287)=2,0,IF(AA288=W$6,IF(AA288=AA289,IF((AA287-AA288)&lt;=(AA290-AA289),2,0),IF(AA288=AA287,IF((AA286-AA287)&gt;(AA289-AA288),2,0),2)),0)))</f>
        <v>0</v>
      </c>
      <c r="X288" s="12">
        <f>IF(C$4=0,0,IF(SUM(X$7:X287)=2,0,IF(AB288=X$6,IF(AB288=AB289,IF((AB287-AB288)&lt;=(AB290-AB289),2,0),IF(AB288=AB287,IF((AB286-AB287)&gt;(AB289-AB288),2,0),2)),0)))</f>
        <v>0</v>
      </c>
      <c r="Y288" s="12">
        <f t="shared" si="92"/>
        <v>1</v>
      </c>
      <c r="Z288" s="12">
        <f t="shared" si="93"/>
        <v>1</v>
      </c>
      <c r="AA288" s="12">
        <f t="shared" si="94"/>
        <v>1</v>
      </c>
      <c r="AB288" s="12">
        <f t="shared" si="95"/>
        <v>1</v>
      </c>
      <c r="AD288" s="12">
        <f t="shared" si="96"/>
        <v>60</v>
      </c>
      <c r="AE288" s="18">
        <f t="shared" si="97"/>
        <v>0</v>
      </c>
      <c r="AF288" s="12">
        <f>IF(S$4=0,0,IF(SUM(AF$7:AF287)=2,0,IF(AJ288=AF$6,IF(AJ288=AJ289,IF((AJ287-AJ288)&lt;=(AJ290-AJ289),2,0),IF(AJ288=AJ287,IF((AJ286-AJ287)&gt;(AJ289-AJ288),2,0),2)),0)))</f>
        <v>0</v>
      </c>
      <c r="AG288" s="12">
        <f>IF(C$4=0,0,IF(SUM(AG$7:AG287)=1,0,IF(AK288=AG$6,IF(AK288=AK289,IF((AK287-AK288)&lt;=(AK290-AK289),1,0),IF(AK288=AK287,IF((AK286-AK287)&gt;(AK289-AK288),1,0),1)),0)))</f>
        <v>0</v>
      </c>
      <c r="AH288" s="12">
        <f>IF(C$4=0,0,IF(SUM(AH$7:AH287)=2,0,IF(AL288=AH$6,IF(AL288=AL289,IF((AL287-AL288)&lt;=(AL290-AL289),2,0),IF(AL288=AL287,IF((AL286-AL287)&gt;(AL289-AL288),2,0),2)),0)))</f>
        <v>0</v>
      </c>
      <c r="AI288" s="12">
        <f>IF(S$4=0,0,IF(SUM(AI$7:AI287)=2,0,IF(AM288=AI$6,IF(AM288=AM289,IF((AM287-AM288)&lt;=(AM290-AM289),2,0),IF(AM288=AM287,IF((AM286-AM287)&gt;(AM289-AM288),2,0),2)),0)))</f>
        <v>0</v>
      </c>
      <c r="AJ288" s="12">
        <f t="shared" si="98"/>
        <v>1</v>
      </c>
      <c r="AK288" s="12">
        <f t="shared" si="99"/>
        <v>1</v>
      </c>
      <c r="AL288" s="12">
        <f t="shared" si="100"/>
        <v>1</v>
      </c>
      <c r="AM288" s="12">
        <f t="shared" si="101"/>
        <v>1</v>
      </c>
    </row>
    <row r="289" spans="3:39" ht="12" customHeight="1" x14ac:dyDescent="0.15">
      <c r="C289" s="14">
        <f t="shared" si="104"/>
        <v>59</v>
      </c>
      <c r="F289" s="150">
        <f>VLOOKUP(C289,Blad1!$A:$I,9,0)</f>
        <v>110</v>
      </c>
      <c r="G289" s="67" t="str">
        <f t="shared" si="102"/>
        <v/>
      </c>
      <c r="K289" s="1">
        <f>IF(C$4=0,0,(SUM(D$8:D289)/C$4))</f>
        <v>0</v>
      </c>
      <c r="N289" s="1" t="str">
        <f t="shared" si="89"/>
        <v xml:space="preserve"> </v>
      </c>
      <c r="S289" s="12">
        <f t="shared" si="90"/>
        <v>59</v>
      </c>
      <c r="T289" s="18">
        <f t="shared" si="91"/>
        <v>0</v>
      </c>
      <c r="U289" s="12">
        <f>IF(C$4=0,0,IF(SUM(U$7:U288)=2,0,IF(Y289=U$6,IF(Y289=Y290,IF((Y288-Y289)&lt;=(Y291-Y290),2,0),IF(Y289=Y288,IF((Y287-Y288)&gt;(Y290-Y289),2,0),2)),0)))</f>
        <v>0</v>
      </c>
      <c r="V289" s="12">
        <f>IF(C$4=0,0,IF(SUM(V$7:V288)=1,0,IF(Z289=V$6,IF(Z289=Z290,IF((Z288-Z289)&lt;=(Z291-Z290),1,0),IF(Z289=Z288,IF((Z287-Z288)&gt;(Z290-Z289),1,0),1)),0)))</f>
        <v>0</v>
      </c>
      <c r="W289" s="12">
        <f>IF(C$4=0,0,IF(SUM(W$7:W288)=2,0,IF(AA289=W$6,IF(AA289=AA290,IF((AA288-AA289)&lt;=(AA291-AA290),2,0),IF(AA289=AA288,IF((AA287-AA288)&gt;(AA290-AA289),2,0),2)),0)))</f>
        <v>0</v>
      </c>
      <c r="X289" s="12">
        <f>IF(C$4=0,0,IF(SUM(X$7:X288)=2,0,IF(AB289=X$6,IF(AB289=AB290,IF((AB288-AB289)&lt;=(AB291-AB290),2,0),IF(AB289=AB288,IF((AB287-AB288)&gt;(AB290-AB289),2,0),2)),0)))</f>
        <v>0</v>
      </c>
      <c r="Y289" s="12">
        <f t="shared" si="92"/>
        <v>1</v>
      </c>
      <c r="Z289" s="12">
        <f t="shared" si="93"/>
        <v>1</v>
      </c>
      <c r="AA289" s="12">
        <f t="shared" si="94"/>
        <v>1</v>
      </c>
      <c r="AB289" s="12">
        <f t="shared" si="95"/>
        <v>1</v>
      </c>
      <c r="AD289" s="12">
        <f t="shared" si="96"/>
        <v>59</v>
      </c>
      <c r="AE289" s="18">
        <f t="shared" si="97"/>
        <v>0</v>
      </c>
      <c r="AF289" s="12">
        <f>IF(S$4=0,0,IF(SUM(AF$7:AF288)=2,0,IF(AJ289=AF$6,IF(AJ289=AJ290,IF((AJ288-AJ289)&lt;=(AJ291-AJ290),2,0),IF(AJ289=AJ288,IF((AJ287-AJ288)&gt;(AJ290-AJ289),2,0),2)),0)))</f>
        <v>0</v>
      </c>
      <c r="AG289" s="12">
        <f>IF(C$4=0,0,IF(SUM(AG$7:AG288)=1,0,IF(AK289=AG$6,IF(AK289=AK290,IF((AK288-AK289)&lt;=(AK291-AK290),1,0),IF(AK289=AK288,IF((AK287-AK288)&gt;(AK290-AK289),1,0),1)),0)))</f>
        <v>0</v>
      </c>
      <c r="AH289" s="12">
        <f>IF(C$4=0,0,IF(SUM(AH$7:AH288)=2,0,IF(AL289=AH$6,IF(AL289=AL290,IF((AL288-AL289)&lt;=(AL291-AL290),2,0),IF(AL289=AL288,IF((AL287-AL288)&gt;(AL290-AL289),2,0),2)),0)))</f>
        <v>0</v>
      </c>
      <c r="AI289" s="12">
        <f>IF(S$4=0,0,IF(SUM(AI$7:AI288)=2,0,IF(AM289=AI$6,IF(AM289=AM290,IF((AM288-AM289)&lt;=(AM291-AM290),2,0),IF(AM289=AM288,IF((AM287-AM288)&gt;(AM290-AM289),2,0),2)),0)))</f>
        <v>0</v>
      </c>
      <c r="AJ289" s="12">
        <f t="shared" si="98"/>
        <v>1</v>
      </c>
      <c r="AK289" s="12">
        <f t="shared" si="99"/>
        <v>1</v>
      </c>
      <c r="AL289" s="12">
        <f t="shared" si="100"/>
        <v>1</v>
      </c>
      <c r="AM289" s="12">
        <f t="shared" si="101"/>
        <v>1</v>
      </c>
    </row>
    <row r="290" spans="3:39" ht="12" customHeight="1" x14ac:dyDescent="0.15">
      <c r="C290" s="14">
        <f t="shared" si="104"/>
        <v>58</v>
      </c>
      <c r="F290" s="150">
        <f>VLOOKUP(C290,Blad1!$A:$I,9,0)</f>
        <v>110</v>
      </c>
      <c r="G290" s="67" t="str">
        <f t="shared" si="102"/>
        <v/>
      </c>
      <c r="K290" s="1">
        <f>IF(C$4=0,0,(SUM(D$8:D290)/C$4))</f>
        <v>0</v>
      </c>
      <c r="N290" s="1" t="str">
        <f t="shared" si="89"/>
        <v xml:space="preserve"> </v>
      </c>
      <c r="S290" s="12">
        <f t="shared" si="90"/>
        <v>58</v>
      </c>
      <c r="T290" s="18">
        <f t="shared" si="91"/>
        <v>0</v>
      </c>
      <c r="U290" s="12">
        <f>IF(C$4=0,0,IF(SUM(U$7:U289)=2,0,IF(Y290=U$6,IF(Y290=Y291,IF((Y289-Y290)&lt;=(Y292-Y291),2,0),IF(Y290=Y289,IF((Y288-Y289)&gt;(Y291-Y290),2,0),2)),0)))</f>
        <v>0</v>
      </c>
      <c r="V290" s="12">
        <f>IF(C$4=0,0,IF(SUM(V$7:V289)=1,0,IF(Z290=V$6,IF(Z290=Z291,IF((Z289-Z290)&lt;=(Z292-Z291),1,0),IF(Z290=Z289,IF((Z288-Z289)&gt;(Z291-Z290),1,0),1)),0)))</f>
        <v>0</v>
      </c>
      <c r="W290" s="12">
        <f>IF(C$4=0,0,IF(SUM(W$7:W289)=2,0,IF(AA290=W$6,IF(AA290=AA291,IF((AA289-AA290)&lt;=(AA292-AA291),2,0),IF(AA290=AA289,IF((AA288-AA289)&gt;(AA291-AA290),2,0),2)),0)))</f>
        <v>0</v>
      </c>
      <c r="X290" s="12">
        <f>IF(C$4=0,0,IF(SUM(X$7:X289)=2,0,IF(AB290=X$6,IF(AB290=AB291,IF((AB289-AB290)&lt;=(AB292-AB291),2,0),IF(AB290=AB289,IF((AB288-AB289)&gt;(AB291-AB290),2,0),2)),0)))</f>
        <v>0</v>
      </c>
      <c r="Y290" s="12">
        <f t="shared" si="92"/>
        <v>1</v>
      </c>
      <c r="Z290" s="12">
        <f t="shared" si="93"/>
        <v>1</v>
      </c>
      <c r="AA290" s="12">
        <f t="shared" si="94"/>
        <v>1</v>
      </c>
      <c r="AB290" s="12">
        <f t="shared" si="95"/>
        <v>1</v>
      </c>
      <c r="AD290" s="12">
        <f t="shared" si="96"/>
        <v>58</v>
      </c>
      <c r="AE290" s="18">
        <f t="shared" si="97"/>
        <v>0</v>
      </c>
      <c r="AF290" s="12">
        <f>IF(S$4=0,0,IF(SUM(AF$7:AF289)=2,0,IF(AJ290=AF$6,IF(AJ290=AJ291,IF((AJ289-AJ290)&lt;=(AJ292-AJ291),2,0),IF(AJ290=AJ289,IF((AJ288-AJ289)&gt;(AJ291-AJ290),2,0),2)),0)))</f>
        <v>0</v>
      </c>
      <c r="AG290" s="12">
        <f>IF(C$4=0,0,IF(SUM(AG$7:AG289)=1,0,IF(AK290=AG$6,IF(AK290=AK291,IF((AK289-AK290)&lt;=(AK292-AK291),1,0),IF(AK290=AK289,IF((AK288-AK289)&gt;(AK291-AK290),1,0),1)),0)))</f>
        <v>0</v>
      </c>
      <c r="AH290" s="12">
        <f>IF(C$4=0,0,IF(SUM(AH$7:AH289)=2,0,IF(AL290=AH$6,IF(AL290=AL291,IF((AL289-AL290)&lt;=(AL292-AL291),2,0),IF(AL290=AL289,IF((AL288-AL289)&gt;(AL291-AL290),2,0),2)),0)))</f>
        <v>0</v>
      </c>
      <c r="AI290" s="12">
        <f>IF(S$4=0,0,IF(SUM(AI$7:AI289)=2,0,IF(AM290=AI$6,IF(AM290=AM291,IF((AM289-AM290)&lt;=(AM292-AM291),2,0),IF(AM290=AM289,IF((AM288-AM289)&gt;(AM291-AM290),2,0),2)),0)))</f>
        <v>0</v>
      </c>
      <c r="AJ290" s="12">
        <f t="shared" si="98"/>
        <v>1</v>
      </c>
      <c r="AK290" s="12">
        <f t="shared" si="99"/>
        <v>1</v>
      </c>
      <c r="AL290" s="12">
        <f t="shared" si="100"/>
        <v>1</v>
      </c>
      <c r="AM290" s="12">
        <f t="shared" si="101"/>
        <v>1</v>
      </c>
    </row>
    <row r="291" spans="3:39" ht="12" customHeight="1" x14ac:dyDescent="0.15">
      <c r="C291" s="14">
        <f t="shared" si="104"/>
        <v>57</v>
      </c>
      <c r="F291" s="150">
        <f>VLOOKUP(C291,Blad1!$A:$I,9,0)</f>
        <v>110</v>
      </c>
      <c r="G291" s="67" t="str">
        <f t="shared" si="102"/>
        <v/>
      </c>
      <c r="K291" s="1">
        <f>IF(C$4=0,0,(SUM(D$8:D291)/C$4))</f>
        <v>0</v>
      </c>
      <c r="N291" s="1" t="str">
        <f t="shared" si="89"/>
        <v xml:space="preserve"> </v>
      </c>
      <c r="S291" s="12">
        <f t="shared" si="90"/>
        <v>57</v>
      </c>
      <c r="T291" s="18">
        <f t="shared" si="91"/>
        <v>0</v>
      </c>
      <c r="U291" s="12">
        <f>IF(C$4=0,0,IF(SUM(U$7:U290)=2,0,IF(Y291=U$6,IF(Y291=Y292,IF((Y290-Y291)&lt;=(Y293-Y292),2,0),IF(Y291=Y290,IF((Y289-Y290)&gt;(Y292-Y291),2,0),2)),0)))</f>
        <v>0</v>
      </c>
      <c r="V291" s="12">
        <f>IF(C$4=0,0,IF(SUM(V$7:V290)=1,0,IF(Z291=V$6,IF(Z291=Z292,IF((Z290-Z291)&lt;=(Z293-Z292),1,0),IF(Z291=Z290,IF((Z289-Z290)&gt;(Z292-Z291),1,0),1)),0)))</f>
        <v>0</v>
      </c>
      <c r="W291" s="12">
        <f>IF(C$4=0,0,IF(SUM(W$7:W290)=2,0,IF(AA291=W$6,IF(AA291=AA292,IF((AA290-AA291)&lt;=(AA293-AA292),2,0),IF(AA291=AA290,IF((AA289-AA290)&gt;(AA292-AA291),2,0),2)),0)))</f>
        <v>0</v>
      </c>
      <c r="X291" s="12">
        <f>IF(C$4=0,0,IF(SUM(X$7:X290)=2,0,IF(AB291=X$6,IF(AB291=AB292,IF((AB290-AB291)&lt;=(AB293-AB292),2,0),IF(AB291=AB290,IF((AB289-AB290)&gt;(AB292-AB291),2,0),2)),0)))</f>
        <v>0</v>
      </c>
      <c r="Y291" s="12">
        <f t="shared" si="92"/>
        <v>1</v>
      </c>
      <c r="Z291" s="12">
        <f t="shared" si="93"/>
        <v>1</v>
      </c>
      <c r="AA291" s="12">
        <f t="shared" si="94"/>
        <v>1</v>
      </c>
      <c r="AB291" s="12">
        <f t="shared" si="95"/>
        <v>1</v>
      </c>
      <c r="AD291" s="12">
        <f t="shared" si="96"/>
        <v>57</v>
      </c>
      <c r="AE291" s="18">
        <f t="shared" si="97"/>
        <v>0</v>
      </c>
      <c r="AF291" s="12">
        <f>IF(S$4=0,0,IF(SUM(AF$7:AF290)=2,0,IF(AJ291=AF$6,IF(AJ291=AJ292,IF((AJ290-AJ291)&lt;=(AJ293-AJ292),2,0),IF(AJ291=AJ290,IF((AJ289-AJ290)&gt;(AJ292-AJ291),2,0),2)),0)))</f>
        <v>0</v>
      </c>
      <c r="AG291" s="12">
        <f>IF(C$4=0,0,IF(SUM(AG$7:AG290)=1,0,IF(AK291=AG$6,IF(AK291=AK292,IF((AK290-AK291)&lt;=(AK293-AK292),1,0),IF(AK291=AK290,IF((AK289-AK290)&gt;(AK292-AK291),1,0),1)),0)))</f>
        <v>0</v>
      </c>
      <c r="AH291" s="12">
        <f>IF(C$4=0,0,IF(SUM(AH$7:AH290)=2,0,IF(AL291=AH$6,IF(AL291=AL292,IF((AL290-AL291)&lt;=(AL293-AL292),2,0),IF(AL291=AL290,IF((AL289-AL290)&gt;(AL292-AL291),2,0),2)),0)))</f>
        <v>0</v>
      </c>
      <c r="AI291" s="12">
        <f>IF(S$4=0,0,IF(SUM(AI$7:AI290)=2,0,IF(AM291=AI$6,IF(AM291=AM292,IF((AM290-AM291)&lt;=(AM293-AM292),2,0),IF(AM291=AM290,IF((AM289-AM290)&gt;(AM292-AM291),2,0),2)),0)))</f>
        <v>0</v>
      </c>
      <c r="AJ291" s="12">
        <f t="shared" si="98"/>
        <v>1</v>
      </c>
      <c r="AK291" s="12">
        <f t="shared" si="99"/>
        <v>1</v>
      </c>
      <c r="AL291" s="12">
        <f t="shared" si="100"/>
        <v>1</v>
      </c>
      <c r="AM291" s="12">
        <f t="shared" si="101"/>
        <v>1</v>
      </c>
    </row>
    <row r="292" spans="3:39" ht="12" customHeight="1" x14ac:dyDescent="0.15">
      <c r="C292" s="14">
        <f t="shared" si="104"/>
        <v>56</v>
      </c>
      <c r="F292" s="150">
        <f>VLOOKUP(C292,Blad1!$A:$I,9,0)</f>
        <v>110</v>
      </c>
      <c r="G292" s="67" t="str">
        <f t="shared" si="102"/>
        <v/>
      </c>
      <c r="K292" s="1">
        <f>IF(C$4=0,0,(SUM(D$8:D292)/C$4))</f>
        <v>0</v>
      </c>
      <c r="N292" s="1" t="str">
        <f t="shared" si="89"/>
        <v xml:space="preserve"> </v>
      </c>
      <c r="S292" s="12">
        <f t="shared" si="90"/>
        <v>56</v>
      </c>
      <c r="T292" s="18">
        <f t="shared" si="91"/>
        <v>0</v>
      </c>
      <c r="U292" s="12">
        <f>IF(C$4=0,0,IF(SUM(U$7:U291)=2,0,IF(Y292=U$6,IF(Y292=Y293,IF((Y291-Y292)&lt;=(Y294-Y293),2,0),IF(Y292=Y291,IF((Y290-Y291)&gt;(Y293-Y292),2,0),2)),0)))</f>
        <v>0</v>
      </c>
      <c r="V292" s="12">
        <f>IF(C$4=0,0,IF(SUM(V$7:V291)=1,0,IF(Z292=V$6,IF(Z292=Z293,IF((Z291-Z292)&lt;=(Z294-Z293),1,0),IF(Z292=Z291,IF((Z290-Z291)&gt;(Z293-Z292),1,0),1)),0)))</f>
        <v>0</v>
      </c>
      <c r="W292" s="12">
        <f>IF(C$4=0,0,IF(SUM(W$7:W291)=2,0,IF(AA292=W$6,IF(AA292=AA293,IF((AA291-AA292)&lt;=(AA294-AA293),2,0),IF(AA292=AA291,IF((AA290-AA291)&gt;(AA293-AA292),2,0),2)),0)))</f>
        <v>0</v>
      </c>
      <c r="X292" s="12">
        <f>IF(C$4=0,0,IF(SUM(X$7:X291)=2,0,IF(AB292=X$6,IF(AB292=AB293,IF((AB291-AB292)&lt;=(AB294-AB293),2,0),IF(AB292=AB291,IF((AB290-AB291)&gt;(AB293-AB292),2,0),2)),0)))</f>
        <v>0</v>
      </c>
      <c r="Y292" s="12">
        <f t="shared" si="92"/>
        <v>1</v>
      </c>
      <c r="Z292" s="12">
        <f t="shared" si="93"/>
        <v>1</v>
      </c>
      <c r="AA292" s="12">
        <f t="shared" si="94"/>
        <v>1</v>
      </c>
      <c r="AB292" s="12">
        <f t="shared" si="95"/>
        <v>1</v>
      </c>
      <c r="AD292" s="12">
        <f t="shared" si="96"/>
        <v>56</v>
      </c>
      <c r="AE292" s="18">
        <f t="shared" si="97"/>
        <v>0</v>
      </c>
      <c r="AF292" s="12">
        <f>IF(S$4=0,0,IF(SUM(AF$7:AF291)=2,0,IF(AJ292=AF$6,IF(AJ292=AJ293,IF((AJ291-AJ292)&lt;=(AJ294-AJ293),2,0),IF(AJ292=AJ291,IF((AJ290-AJ291)&gt;(AJ293-AJ292),2,0),2)),0)))</f>
        <v>0</v>
      </c>
      <c r="AG292" s="12">
        <f>IF(C$4=0,0,IF(SUM(AG$7:AG291)=1,0,IF(AK292=AG$6,IF(AK292=AK293,IF((AK291-AK292)&lt;=(AK294-AK293),1,0),IF(AK292=AK291,IF((AK290-AK291)&gt;(AK293-AK292),1,0),1)),0)))</f>
        <v>0</v>
      </c>
      <c r="AH292" s="12">
        <f>IF(C$4=0,0,IF(SUM(AH$7:AH291)=2,0,IF(AL292=AH$6,IF(AL292=AL293,IF((AL291-AL292)&lt;=(AL294-AL293),2,0),IF(AL292=AL291,IF((AL290-AL291)&gt;(AL293-AL292),2,0),2)),0)))</f>
        <v>0</v>
      </c>
      <c r="AI292" s="12">
        <f>IF(S$4=0,0,IF(SUM(AI$7:AI291)=2,0,IF(AM292=AI$6,IF(AM292=AM293,IF((AM291-AM292)&lt;=(AM294-AM293),2,0),IF(AM292=AM291,IF((AM290-AM291)&gt;(AM293-AM292),2,0),2)),0)))</f>
        <v>0</v>
      </c>
      <c r="AJ292" s="12">
        <f t="shared" si="98"/>
        <v>1</v>
      </c>
      <c r="AK292" s="12">
        <f t="shared" si="99"/>
        <v>1</v>
      </c>
      <c r="AL292" s="12">
        <f t="shared" si="100"/>
        <v>1</v>
      </c>
      <c r="AM292" s="12">
        <f t="shared" si="101"/>
        <v>1</v>
      </c>
    </row>
    <row r="293" spans="3:39" ht="12" customHeight="1" x14ac:dyDescent="0.15">
      <c r="C293" s="14">
        <f t="shared" si="104"/>
        <v>55</v>
      </c>
      <c r="F293" s="150">
        <f>VLOOKUP(C293,Blad1!$A:$I,9,0)</f>
        <v>110</v>
      </c>
      <c r="G293" s="67" t="str">
        <f t="shared" si="102"/>
        <v/>
      </c>
      <c r="K293" s="1">
        <f>IF(C$4=0,0,(SUM(D$8:D293)/C$4))</f>
        <v>0</v>
      </c>
      <c r="N293" s="1" t="str">
        <f t="shared" si="89"/>
        <v xml:space="preserve"> </v>
      </c>
      <c r="S293" s="12">
        <f t="shared" si="90"/>
        <v>55</v>
      </c>
      <c r="T293" s="18">
        <f t="shared" si="91"/>
        <v>0</v>
      </c>
      <c r="U293" s="12">
        <f>IF(C$4=0,0,IF(SUM(U$7:U292)=2,0,IF(Y293=U$6,IF(Y293=Y294,IF((Y292-Y293)&lt;=(Y295-Y294),2,0),IF(Y293=Y292,IF((Y291-Y292)&gt;(Y294-Y293),2,0),2)),0)))</f>
        <v>0</v>
      </c>
      <c r="V293" s="12">
        <f>IF(C$4=0,0,IF(SUM(V$7:V292)=1,0,IF(Z293=V$6,IF(Z293=Z294,IF((Z292-Z293)&lt;=(Z295-Z294),1,0),IF(Z293=Z292,IF((Z291-Z292)&gt;(Z294-Z293),1,0),1)),0)))</f>
        <v>0</v>
      </c>
      <c r="W293" s="12">
        <f>IF(C$4=0,0,IF(SUM(W$7:W292)=2,0,IF(AA293=W$6,IF(AA293=AA294,IF((AA292-AA293)&lt;=(AA295-AA294),2,0),IF(AA293=AA292,IF((AA291-AA292)&gt;(AA294-AA293),2,0),2)),0)))</f>
        <v>0</v>
      </c>
      <c r="X293" s="12">
        <f>IF(C$4=0,0,IF(SUM(X$7:X292)=2,0,IF(AB293=X$6,IF(AB293=AB294,IF((AB292-AB293)&lt;=(AB295-AB294),2,0),IF(AB293=AB292,IF((AB291-AB292)&gt;(AB294-AB293),2,0),2)),0)))</f>
        <v>0</v>
      </c>
      <c r="Y293" s="12">
        <f t="shared" si="92"/>
        <v>1</v>
      </c>
      <c r="Z293" s="12">
        <f t="shared" si="93"/>
        <v>1</v>
      </c>
      <c r="AA293" s="12">
        <f t="shared" si="94"/>
        <v>1</v>
      </c>
      <c r="AB293" s="12">
        <f t="shared" si="95"/>
        <v>1</v>
      </c>
      <c r="AD293" s="12">
        <f t="shared" si="96"/>
        <v>55</v>
      </c>
      <c r="AE293" s="18">
        <f t="shared" si="97"/>
        <v>0</v>
      </c>
      <c r="AF293" s="12">
        <f>IF(S$4=0,0,IF(SUM(AF$7:AF292)=2,0,IF(AJ293=AF$6,IF(AJ293=AJ294,IF((AJ292-AJ293)&lt;=(AJ295-AJ294),2,0),IF(AJ293=AJ292,IF((AJ291-AJ292)&gt;(AJ294-AJ293),2,0),2)),0)))</f>
        <v>0</v>
      </c>
      <c r="AG293" s="12">
        <f>IF(C$4=0,0,IF(SUM(AG$7:AG292)=1,0,IF(AK293=AG$6,IF(AK293=AK294,IF((AK292-AK293)&lt;=(AK295-AK294),1,0),IF(AK293=AK292,IF((AK291-AK292)&gt;(AK294-AK293),1,0),1)),0)))</f>
        <v>0</v>
      </c>
      <c r="AH293" s="12">
        <f>IF(C$4=0,0,IF(SUM(AH$7:AH292)=2,0,IF(AL293=AH$6,IF(AL293=AL294,IF((AL292-AL293)&lt;=(AL295-AL294),2,0),IF(AL293=AL292,IF((AL291-AL292)&gt;(AL294-AL293),2,0),2)),0)))</f>
        <v>0</v>
      </c>
      <c r="AI293" s="12">
        <f>IF(S$4=0,0,IF(SUM(AI$7:AI292)=2,0,IF(AM293=AI$6,IF(AM293=AM294,IF((AM292-AM293)&lt;=(AM295-AM294),2,0),IF(AM293=AM292,IF((AM291-AM292)&gt;(AM294-AM293),2,0),2)),0)))</f>
        <v>0</v>
      </c>
      <c r="AJ293" s="12">
        <f t="shared" si="98"/>
        <v>1</v>
      </c>
      <c r="AK293" s="12">
        <f t="shared" si="99"/>
        <v>1</v>
      </c>
      <c r="AL293" s="12">
        <f t="shared" si="100"/>
        <v>1</v>
      </c>
      <c r="AM293" s="12">
        <f t="shared" si="101"/>
        <v>1</v>
      </c>
    </row>
    <row r="294" spans="3:39" ht="12" customHeight="1" x14ac:dyDescent="0.15">
      <c r="C294" s="14">
        <f t="shared" si="104"/>
        <v>54</v>
      </c>
      <c r="F294" s="150">
        <f>VLOOKUP(C294,Blad1!$A:$I,9,0)</f>
        <v>110</v>
      </c>
      <c r="G294" s="67" t="str">
        <f t="shared" si="102"/>
        <v/>
      </c>
      <c r="K294" s="1">
        <f>IF(C$4=0,0,(SUM(D$8:D294)/C$4))</f>
        <v>0</v>
      </c>
      <c r="N294" s="1" t="str">
        <f t="shared" si="89"/>
        <v xml:space="preserve"> </v>
      </c>
      <c r="S294" s="12">
        <f t="shared" si="90"/>
        <v>54</v>
      </c>
      <c r="T294" s="18">
        <f t="shared" si="91"/>
        <v>0</v>
      </c>
      <c r="U294" s="12">
        <f>IF(C$4=0,0,IF(SUM(U$7:U293)=2,0,IF(Y294=U$6,IF(Y294=Y295,IF((Y293-Y294)&lt;=(Y296-Y295),2,0),IF(Y294=Y293,IF((Y292-Y293)&gt;(Y295-Y294),2,0),2)),0)))</f>
        <v>0</v>
      </c>
      <c r="V294" s="12">
        <f>IF(C$4=0,0,IF(SUM(V$7:V293)=1,0,IF(Z294=V$6,IF(Z294=Z295,IF((Z293-Z294)&lt;=(Z296-Z295),1,0),IF(Z294=Z293,IF((Z292-Z293)&gt;(Z295-Z294),1,0),1)),0)))</f>
        <v>0</v>
      </c>
      <c r="W294" s="12">
        <f>IF(C$4=0,0,IF(SUM(W$7:W293)=2,0,IF(AA294=W$6,IF(AA294=AA295,IF((AA293-AA294)&lt;=(AA296-AA295),2,0),IF(AA294=AA293,IF((AA292-AA293)&gt;(AA295-AA294),2,0),2)),0)))</f>
        <v>0</v>
      </c>
      <c r="X294" s="12">
        <f>IF(C$4=0,0,IF(SUM(X$7:X293)=2,0,IF(AB294=X$6,IF(AB294=AB295,IF((AB293-AB294)&lt;=(AB296-AB295),2,0),IF(AB294=AB293,IF((AB292-AB293)&gt;(AB295-AB294),2,0),2)),0)))</f>
        <v>0</v>
      </c>
      <c r="Y294" s="12">
        <f t="shared" si="92"/>
        <v>1</v>
      </c>
      <c r="Z294" s="12">
        <f t="shared" si="93"/>
        <v>1</v>
      </c>
      <c r="AA294" s="12">
        <f t="shared" si="94"/>
        <v>1</v>
      </c>
      <c r="AB294" s="12">
        <f t="shared" si="95"/>
        <v>1</v>
      </c>
      <c r="AD294" s="12">
        <f t="shared" si="96"/>
        <v>54</v>
      </c>
      <c r="AE294" s="18">
        <f t="shared" si="97"/>
        <v>0</v>
      </c>
      <c r="AF294" s="12">
        <f>IF(S$4=0,0,IF(SUM(AF$7:AF293)=2,0,IF(AJ294=AF$6,IF(AJ294=AJ295,IF((AJ293-AJ294)&lt;=(AJ296-AJ295),2,0),IF(AJ294=AJ293,IF((AJ292-AJ293)&gt;(AJ295-AJ294),2,0),2)),0)))</f>
        <v>0</v>
      </c>
      <c r="AG294" s="12">
        <f>IF(C$4=0,0,IF(SUM(AG$7:AG293)=1,0,IF(AK294=AG$6,IF(AK294=AK295,IF((AK293-AK294)&lt;=(AK296-AK295),1,0),IF(AK294=AK293,IF((AK292-AK293)&gt;(AK295-AK294),1,0),1)),0)))</f>
        <v>0</v>
      </c>
      <c r="AH294" s="12">
        <f>IF(C$4=0,0,IF(SUM(AH$7:AH293)=2,0,IF(AL294=AH$6,IF(AL294=AL295,IF((AL293-AL294)&lt;=(AL296-AL295),2,0),IF(AL294=AL293,IF((AL292-AL293)&gt;(AL295-AL294),2,0),2)),0)))</f>
        <v>0</v>
      </c>
      <c r="AI294" s="12">
        <f>IF(S$4=0,0,IF(SUM(AI$7:AI293)=2,0,IF(AM294=AI$6,IF(AM294=AM295,IF((AM293-AM294)&lt;=(AM296-AM295),2,0),IF(AM294=AM293,IF((AM292-AM293)&gt;(AM295-AM294),2,0),2)),0)))</f>
        <v>0</v>
      </c>
      <c r="AJ294" s="12">
        <f t="shared" si="98"/>
        <v>1</v>
      </c>
      <c r="AK294" s="12">
        <f t="shared" si="99"/>
        <v>1</v>
      </c>
      <c r="AL294" s="12">
        <f t="shared" si="100"/>
        <v>1</v>
      </c>
      <c r="AM294" s="12">
        <f t="shared" si="101"/>
        <v>1</v>
      </c>
    </row>
    <row r="295" spans="3:39" ht="12" customHeight="1" x14ac:dyDescent="0.15">
      <c r="C295" s="14">
        <f t="shared" si="104"/>
        <v>53</v>
      </c>
      <c r="F295" s="150">
        <f>VLOOKUP(C295,Blad1!$A:$I,9,0)</f>
        <v>110</v>
      </c>
      <c r="G295" s="67" t="str">
        <f t="shared" si="102"/>
        <v/>
      </c>
      <c r="K295" s="1">
        <f>IF(C$4=0,0,(SUM(D$8:D295)/C$4))</f>
        <v>0</v>
      </c>
      <c r="N295" s="1" t="str">
        <f t="shared" si="89"/>
        <v xml:space="preserve"> </v>
      </c>
      <c r="S295" s="12">
        <f t="shared" si="90"/>
        <v>53</v>
      </c>
      <c r="T295" s="18">
        <f t="shared" si="91"/>
        <v>0</v>
      </c>
      <c r="U295" s="12">
        <f>IF(C$4=0,0,IF(SUM(U$7:U294)=2,0,IF(Y295=U$6,IF(Y295=Y296,IF((Y294-Y295)&lt;=(Y297-Y296),2,0),IF(Y295=Y294,IF((Y293-Y294)&gt;(Y296-Y295),2,0),2)),0)))</f>
        <v>0</v>
      </c>
      <c r="V295" s="12">
        <f>IF(C$4=0,0,IF(SUM(V$7:V294)=1,0,IF(Z295=V$6,IF(Z295=Z296,IF((Z294-Z295)&lt;=(Z297-Z296),1,0),IF(Z295=Z294,IF((Z293-Z294)&gt;(Z296-Z295),1,0),1)),0)))</f>
        <v>0</v>
      </c>
      <c r="W295" s="12">
        <f>IF(C$4=0,0,IF(SUM(W$7:W294)=2,0,IF(AA295=W$6,IF(AA295=AA296,IF((AA294-AA295)&lt;=(AA297-AA296),2,0),IF(AA295=AA294,IF((AA293-AA294)&gt;(AA296-AA295),2,0),2)),0)))</f>
        <v>0</v>
      </c>
      <c r="X295" s="12">
        <f>IF(C$4=0,0,IF(SUM(X$7:X294)=2,0,IF(AB295=X$6,IF(AB295=AB296,IF((AB294-AB295)&lt;=(AB297-AB296),2,0),IF(AB295=AB294,IF((AB293-AB294)&gt;(AB296-AB295),2,0),2)),0)))</f>
        <v>0</v>
      </c>
      <c r="Y295" s="12">
        <f t="shared" si="92"/>
        <v>1</v>
      </c>
      <c r="Z295" s="12">
        <f t="shared" si="93"/>
        <v>1</v>
      </c>
      <c r="AA295" s="12">
        <f t="shared" si="94"/>
        <v>1</v>
      </c>
      <c r="AB295" s="12">
        <f t="shared" si="95"/>
        <v>1</v>
      </c>
      <c r="AD295" s="12">
        <f t="shared" si="96"/>
        <v>53</v>
      </c>
      <c r="AE295" s="18">
        <f t="shared" si="97"/>
        <v>0</v>
      </c>
      <c r="AF295" s="12">
        <f>IF(S$4=0,0,IF(SUM(AF$7:AF294)=2,0,IF(AJ295=AF$6,IF(AJ295=AJ296,IF((AJ294-AJ295)&lt;=(AJ297-AJ296),2,0),IF(AJ295=AJ294,IF((AJ293-AJ294)&gt;(AJ296-AJ295),2,0),2)),0)))</f>
        <v>0</v>
      </c>
      <c r="AG295" s="12">
        <f>IF(C$4=0,0,IF(SUM(AG$7:AG294)=1,0,IF(AK295=AG$6,IF(AK295=AK296,IF((AK294-AK295)&lt;=(AK297-AK296),1,0),IF(AK295=AK294,IF((AK293-AK294)&gt;(AK296-AK295),1,0),1)),0)))</f>
        <v>0</v>
      </c>
      <c r="AH295" s="12">
        <f>IF(C$4=0,0,IF(SUM(AH$7:AH294)=2,0,IF(AL295=AH$6,IF(AL295=AL296,IF((AL294-AL295)&lt;=(AL297-AL296),2,0),IF(AL295=AL294,IF((AL293-AL294)&gt;(AL296-AL295),2,0),2)),0)))</f>
        <v>0</v>
      </c>
      <c r="AI295" s="12">
        <f>IF(S$4=0,0,IF(SUM(AI$7:AI294)=2,0,IF(AM295=AI$6,IF(AM295=AM296,IF((AM294-AM295)&lt;=(AM297-AM296),2,0),IF(AM295=AM294,IF((AM293-AM294)&gt;(AM296-AM295),2,0),2)),0)))</f>
        <v>0</v>
      </c>
      <c r="AJ295" s="12">
        <f t="shared" si="98"/>
        <v>1</v>
      </c>
      <c r="AK295" s="12">
        <f t="shared" si="99"/>
        <v>1</v>
      </c>
      <c r="AL295" s="12">
        <f t="shared" si="100"/>
        <v>1</v>
      </c>
      <c r="AM295" s="12">
        <f t="shared" si="101"/>
        <v>1</v>
      </c>
    </row>
    <row r="296" spans="3:39" ht="12" customHeight="1" x14ac:dyDescent="0.15">
      <c r="C296" s="14">
        <f t="shared" si="104"/>
        <v>52</v>
      </c>
      <c r="F296" s="150">
        <f>VLOOKUP(C296,Blad1!$A:$I,9,0)</f>
        <v>110</v>
      </c>
      <c r="G296" s="67" t="str">
        <f t="shared" si="102"/>
        <v/>
      </c>
      <c r="K296" s="1">
        <f>IF(C$4=0,0,(SUM(D$8:D296)/C$4))</f>
        <v>0</v>
      </c>
      <c r="N296" s="1" t="str">
        <f t="shared" si="89"/>
        <v xml:space="preserve"> </v>
      </c>
      <c r="S296" s="12">
        <f t="shared" si="90"/>
        <v>52</v>
      </c>
      <c r="T296" s="18">
        <f t="shared" si="91"/>
        <v>0</v>
      </c>
      <c r="U296" s="12">
        <f>IF(C$4=0,0,IF(SUM(U$7:U295)=2,0,IF(Y296=U$6,IF(Y296=Y297,IF((Y295-Y296)&lt;=(Y298-Y297),2,0),IF(Y296=Y295,IF((Y294-Y295)&gt;(Y297-Y296),2,0),2)),0)))</f>
        <v>0</v>
      </c>
      <c r="V296" s="12">
        <f>IF(C$4=0,0,IF(SUM(V$7:V295)=1,0,IF(Z296=V$6,IF(Z296=Z297,IF((Z295-Z296)&lt;=(Z298-Z297),1,0),IF(Z296=Z295,IF((Z294-Z295)&gt;(Z297-Z296),1,0),1)),0)))</f>
        <v>0</v>
      </c>
      <c r="W296" s="12">
        <f>IF(C$4=0,0,IF(SUM(W$7:W295)=2,0,IF(AA296=W$6,IF(AA296=AA297,IF((AA295-AA296)&lt;=(AA298-AA297),2,0),IF(AA296=AA295,IF((AA294-AA295)&gt;(AA297-AA296),2,0),2)),0)))</f>
        <v>0</v>
      </c>
      <c r="X296" s="12">
        <f>IF(C$4=0,0,IF(SUM(X$7:X295)=2,0,IF(AB296=X$6,IF(AB296=AB297,IF((AB295-AB296)&lt;=(AB298-AB297),2,0),IF(AB296=AB295,IF((AB294-AB295)&gt;(AB297-AB296),2,0),2)),0)))</f>
        <v>0</v>
      </c>
      <c r="Y296" s="12">
        <f t="shared" si="92"/>
        <v>1</v>
      </c>
      <c r="Z296" s="12">
        <f t="shared" si="93"/>
        <v>1</v>
      </c>
      <c r="AA296" s="12">
        <f t="shared" si="94"/>
        <v>1</v>
      </c>
      <c r="AB296" s="12">
        <f t="shared" si="95"/>
        <v>1</v>
      </c>
      <c r="AD296" s="12">
        <f t="shared" si="96"/>
        <v>52</v>
      </c>
      <c r="AE296" s="18">
        <f t="shared" si="97"/>
        <v>0</v>
      </c>
      <c r="AF296" s="12">
        <f>IF(S$4=0,0,IF(SUM(AF$7:AF295)=2,0,IF(AJ296=AF$6,IF(AJ296=AJ297,IF((AJ295-AJ296)&lt;=(AJ298-AJ297),2,0),IF(AJ296=AJ295,IF((AJ294-AJ295)&gt;(AJ297-AJ296),2,0),2)),0)))</f>
        <v>0</v>
      </c>
      <c r="AG296" s="12">
        <f>IF(C$4=0,0,IF(SUM(AG$7:AG295)=1,0,IF(AK296=AG$6,IF(AK296=AK297,IF((AK295-AK296)&lt;=(AK298-AK297),1,0),IF(AK296=AK295,IF((AK294-AK295)&gt;(AK297-AK296),1,0),1)),0)))</f>
        <v>0</v>
      </c>
      <c r="AH296" s="12">
        <f>IF(C$4=0,0,IF(SUM(AH$7:AH295)=2,0,IF(AL296=AH$6,IF(AL296=AL297,IF((AL295-AL296)&lt;=(AL298-AL297),2,0),IF(AL296=AL295,IF((AL294-AL295)&gt;(AL297-AL296),2,0),2)),0)))</f>
        <v>0</v>
      </c>
      <c r="AI296" s="12">
        <f>IF(S$4=0,0,IF(SUM(AI$7:AI295)=2,0,IF(AM296=AI$6,IF(AM296=AM297,IF((AM295-AM296)&lt;=(AM298-AM297),2,0),IF(AM296=AM295,IF((AM294-AM295)&gt;(AM297-AM296),2,0),2)),0)))</f>
        <v>0</v>
      </c>
      <c r="AJ296" s="12">
        <f t="shared" si="98"/>
        <v>1</v>
      </c>
      <c r="AK296" s="12">
        <f t="shared" si="99"/>
        <v>1</v>
      </c>
      <c r="AL296" s="12">
        <f t="shared" si="100"/>
        <v>1</v>
      </c>
      <c r="AM296" s="12">
        <f t="shared" si="101"/>
        <v>1</v>
      </c>
    </row>
    <row r="297" spans="3:39" ht="12" customHeight="1" x14ac:dyDescent="0.15">
      <c r="C297" s="14">
        <f t="shared" si="104"/>
        <v>51</v>
      </c>
      <c r="F297" s="150">
        <f>VLOOKUP(C297,Blad1!$A:$I,9,0)</f>
        <v>110</v>
      </c>
      <c r="G297" s="67" t="str">
        <f t="shared" si="102"/>
        <v/>
      </c>
      <c r="K297" s="1">
        <f>IF(C$4=0,0,(SUM(D$8:D297)/C$4))</f>
        <v>0</v>
      </c>
      <c r="N297" s="1" t="str">
        <f t="shared" si="89"/>
        <v xml:space="preserve"> </v>
      </c>
      <c r="S297" s="12">
        <f t="shared" si="90"/>
        <v>51</v>
      </c>
      <c r="T297" s="18">
        <f t="shared" si="91"/>
        <v>0</v>
      </c>
      <c r="U297" s="12">
        <f>IF(C$4=0,0,IF(SUM(U$7:U296)=2,0,IF(Y297=U$6,IF(Y297=Y298,IF((Y296-Y297)&lt;=(Y299-Y298),2,0),IF(Y297=Y296,IF((Y295-Y296)&gt;(Y298-Y297),2,0),2)),0)))</f>
        <v>0</v>
      </c>
      <c r="V297" s="12">
        <f>IF(C$4=0,0,IF(SUM(V$7:V296)=1,0,IF(Z297=V$6,IF(Z297=Z298,IF((Z296-Z297)&lt;=(Z299-Z298),1,0),IF(Z297=Z296,IF((Z295-Z296)&gt;(Z298-Z297),1,0),1)),0)))</f>
        <v>0</v>
      </c>
      <c r="W297" s="12">
        <f>IF(C$4=0,0,IF(SUM(W$7:W296)=2,0,IF(AA297=W$6,IF(AA297=AA298,IF((AA296-AA297)&lt;=(AA299-AA298),2,0),IF(AA297=AA296,IF((AA295-AA296)&gt;(AA298-AA297),2,0),2)),0)))</f>
        <v>0</v>
      </c>
      <c r="X297" s="12">
        <f>IF(C$4=0,0,IF(SUM(X$7:X296)=2,0,IF(AB297=X$6,IF(AB297=AB298,IF((AB296-AB297)&lt;=(AB299-AB298),2,0),IF(AB297=AB296,IF((AB295-AB296)&gt;(AB298-AB297),2,0),2)),0)))</f>
        <v>0</v>
      </c>
      <c r="Y297" s="12">
        <f t="shared" si="92"/>
        <v>1</v>
      </c>
      <c r="Z297" s="12">
        <f t="shared" si="93"/>
        <v>1</v>
      </c>
      <c r="AA297" s="12">
        <f t="shared" si="94"/>
        <v>1</v>
      </c>
      <c r="AB297" s="12">
        <f t="shared" si="95"/>
        <v>1</v>
      </c>
      <c r="AD297" s="12">
        <f t="shared" si="96"/>
        <v>51</v>
      </c>
      <c r="AE297" s="18">
        <f t="shared" si="97"/>
        <v>0</v>
      </c>
      <c r="AF297" s="12">
        <f>IF(S$4=0,0,IF(SUM(AF$7:AF296)=2,0,IF(AJ297=AF$6,IF(AJ297=AJ298,IF((AJ296-AJ297)&lt;=(AJ299-AJ298),2,0),IF(AJ297=AJ296,IF((AJ295-AJ296)&gt;(AJ298-AJ297),2,0),2)),0)))</f>
        <v>0</v>
      </c>
      <c r="AG297" s="12">
        <f>IF(C$4=0,0,IF(SUM(AG$7:AG296)=1,0,IF(AK297=AG$6,IF(AK297=AK298,IF((AK296-AK297)&lt;=(AK299-AK298),1,0),IF(AK297=AK296,IF((AK295-AK296)&gt;(AK298-AK297),1,0),1)),0)))</f>
        <v>0</v>
      </c>
      <c r="AH297" s="12">
        <f>IF(C$4=0,0,IF(SUM(AH$7:AH296)=2,0,IF(AL297=AH$6,IF(AL297=AL298,IF((AL296-AL297)&lt;=(AL299-AL298),2,0),IF(AL297=AL296,IF((AL295-AL296)&gt;(AL298-AL297),2,0),2)),0)))</f>
        <v>0</v>
      </c>
      <c r="AI297" s="12">
        <f>IF(S$4=0,0,IF(SUM(AI$7:AI296)=2,0,IF(AM297=AI$6,IF(AM297=AM298,IF((AM296-AM297)&lt;=(AM299-AM298),2,0),IF(AM297=AM296,IF((AM295-AM296)&gt;(AM298-AM297),2,0),2)),0)))</f>
        <v>0</v>
      </c>
      <c r="AJ297" s="12">
        <f t="shared" si="98"/>
        <v>1</v>
      </c>
      <c r="AK297" s="12">
        <f t="shared" si="99"/>
        <v>1</v>
      </c>
      <c r="AL297" s="12">
        <f t="shared" si="100"/>
        <v>1</v>
      </c>
      <c r="AM297" s="12">
        <f t="shared" si="101"/>
        <v>1</v>
      </c>
    </row>
    <row r="298" spans="3:39" ht="12" customHeight="1" x14ac:dyDescent="0.15">
      <c r="C298" s="14">
        <f t="shared" si="104"/>
        <v>50</v>
      </c>
      <c r="F298" s="150">
        <f>VLOOKUP(C298,Blad1!$A:$I,9,0)</f>
        <v>110</v>
      </c>
      <c r="G298" s="67" t="str">
        <f t="shared" si="102"/>
        <v/>
      </c>
      <c r="K298" s="1">
        <f>IF(C$4=0,0,(SUM(D$8:D298)/C$4))</f>
        <v>0</v>
      </c>
      <c r="N298" s="1" t="str">
        <f t="shared" si="89"/>
        <v xml:space="preserve"> </v>
      </c>
      <c r="S298" s="12">
        <f t="shared" si="90"/>
        <v>50</v>
      </c>
      <c r="T298" s="18">
        <f t="shared" si="91"/>
        <v>0</v>
      </c>
      <c r="U298" s="12">
        <f>IF(C$4=0,0,IF(SUM(U$7:U297)=2,0,IF(Y298=U$6,IF(Y298=Y299,IF((Y297-Y298)&lt;=(Y300-Y299),2,0),IF(Y298=Y297,IF((Y296-Y297)&gt;(Y299-Y298),2,0),2)),0)))</f>
        <v>0</v>
      </c>
      <c r="V298" s="12">
        <f>IF(C$4=0,0,IF(SUM(V$7:V297)=1,0,IF(Z298=V$6,IF(Z298=Z299,IF((Z297-Z298)&lt;=(Z300-Z299),1,0),IF(Z298=Z297,IF((Z296-Z297)&gt;(Z299-Z298),1,0),1)),0)))</f>
        <v>0</v>
      </c>
      <c r="W298" s="12">
        <f>IF(C$4=0,0,IF(SUM(W$7:W297)=2,0,IF(AA298=W$6,IF(AA298=AA299,IF((AA297-AA298)&lt;=(AA300-AA299),2,0),IF(AA298=AA297,IF((AA296-AA297)&gt;(AA299-AA298),2,0),2)),0)))</f>
        <v>0</v>
      </c>
      <c r="X298" s="12">
        <f>IF(C$4=0,0,IF(SUM(X$7:X297)=2,0,IF(AB298=X$6,IF(AB298=AB299,IF((AB297-AB298)&lt;=(AB300-AB299),2,0),IF(AB298=AB297,IF((AB296-AB297)&gt;(AB299-AB298),2,0),2)),0)))</f>
        <v>0</v>
      </c>
      <c r="Y298" s="12">
        <f t="shared" si="92"/>
        <v>1</v>
      </c>
      <c r="Z298" s="12">
        <f t="shared" si="93"/>
        <v>1</v>
      </c>
      <c r="AA298" s="12">
        <f t="shared" si="94"/>
        <v>1</v>
      </c>
      <c r="AB298" s="12">
        <f t="shared" si="95"/>
        <v>1</v>
      </c>
      <c r="AD298" s="12">
        <f t="shared" si="96"/>
        <v>50</v>
      </c>
      <c r="AE298" s="18">
        <f t="shared" si="97"/>
        <v>0</v>
      </c>
      <c r="AF298" s="12">
        <f>IF(S$4=0,0,IF(SUM(AF$7:AF297)=2,0,IF(AJ298=AF$6,IF(AJ298=AJ299,IF((AJ297-AJ298)&lt;=(AJ300-AJ299),2,0),IF(AJ298=AJ297,IF((AJ296-AJ297)&gt;(AJ299-AJ298),2,0),2)),0)))</f>
        <v>0</v>
      </c>
      <c r="AG298" s="12">
        <f>IF(C$4=0,0,IF(SUM(AG$7:AG297)=1,0,IF(AK298=AG$6,IF(AK298=AK299,IF((AK297-AK298)&lt;=(AK300-AK299),1,0),IF(AK298=AK297,IF((AK296-AK297)&gt;(AK299-AK298),1,0),1)),0)))</f>
        <v>0</v>
      </c>
      <c r="AH298" s="12">
        <f>IF(C$4=0,0,IF(SUM(AH$7:AH297)=2,0,IF(AL298=AH$6,IF(AL298=AL299,IF((AL297-AL298)&lt;=(AL300-AL299),2,0),IF(AL298=AL297,IF((AL296-AL297)&gt;(AL299-AL298),2,0),2)),0)))</f>
        <v>0</v>
      </c>
      <c r="AI298" s="12">
        <f>IF(S$4=0,0,IF(SUM(AI$7:AI297)=2,0,IF(AM298=AI$6,IF(AM298=AM299,IF((AM297-AM298)&lt;=(AM300-AM299),2,0),IF(AM298=AM297,IF((AM296-AM297)&gt;(AM299-AM298),2,0),2)),0)))</f>
        <v>0</v>
      </c>
      <c r="AJ298" s="12">
        <f t="shared" si="98"/>
        <v>1</v>
      </c>
      <c r="AK298" s="12">
        <f t="shared" si="99"/>
        <v>1</v>
      </c>
      <c r="AL298" s="12">
        <f t="shared" si="100"/>
        <v>1</v>
      </c>
      <c r="AM298" s="12">
        <f t="shared" si="101"/>
        <v>1</v>
      </c>
    </row>
    <row r="299" spans="3:39" ht="12" customHeight="1" x14ac:dyDescent="0.15">
      <c r="C299" s="14">
        <f t="shared" si="104"/>
        <v>49</v>
      </c>
      <c r="F299" s="150">
        <f>VLOOKUP(C299,Blad1!$A:$I,9,0)</f>
        <v>110</v>
      </c>
      <c r="G299" s="67" t="str">
        <f t="shared" si="102"/>
        <v/>
      </c>
      <c r="K299" s="1">
        <f>IF(C$4=0,0,(SUM(D$8:D299)/C$4))</f>
        <v>0</v>
      </c>
      <c r="N299" s="1" t="str">
        <f t="shared" si="89"/>
        <v xml:space="preserve"> </v>
      </c>
      <c r="S299" s="12">
        <f t="shared" si="90"/>
        <v>49</v>
      </c>
      <c r="T299" s="18">
        <f t="shared" si="91"/>
        <v>0</v>
      </c>
      <c r="U299" s="12">
        <f>IF(C$4=0,0,IF(SUM(U$7:U298)=2,0,IF(Y299=U$6,IF(Y299=Y300,IF((Y298-Y299)&lt;=(Y301-Y300),2,0),IF(Y299=Y298,IF((Y297-Y298)&gt;(Y300-Y299),2,0),2)),0)))</f>
        <v>0</v>
      </c>
      <c r="V299" s="12">
        <f>IF(C$4=0,0,IF(SUM(V$7:V298)=1,0,IF(Z299=V$6,IF(Z299=Z300,IF((Z298-Z299)&lt;=(Z301-Z300),1,0),IF(Z299=Z298,IF((Z297-Z298)&gt;(Z300-Z299),1,0),1)),0)))</f>
        <v>0</v>
      </c>
      <c r="W299" s="12">
        <f>IF(C$4=0,0,IF(SUM(W$7:W298)=2,0,IF(AA299=W$6,IF(AA299=AA300,IF((AA298-AA299)&lt;=(AA301-AA300),2,0),IF(AA299=AA298,IF((AA297-AA298)&gt;(AA300-AA299),2,0),2)),0)))</f>
        <v>0</v>
      </c>
      <c r="X299" s="12">
        <f>IF(C$4=0,0,IF(SUM(X$7:X298)=2,0,IF(AB299=X$6,IF(AB299=AB300,IF((AB298-AB299)&lt;=(AB301-AB300),2,0),IF(AB299=AB298,IF((AB297-AB298)&gt;(AB300-AB299),2,0),2)),0)))</f>
        <v>0</v>
      </c>
      <c r="Y299" s="12">
        <f t="shared" si="92"/>
        <v>1</v>
      </c>
      <c r="Z299" s="12">
        <f t="shared" si="93"/>
        <v>1</v>
      </c>
      <c r="AA299" s="12">
        <f t="shared" si="94"/>
        <v>1</v>
      </c>
      <c r="AB299" s="12">
        <f t="shared" si="95"/>
        <v>1</v>
      </c>
      <c r="AD299" s="12">
        <f t="shared" si="96"/>
        <v>49</v>
      </c>
      <c r="AE299" s="18">
        <f t="shared" si="97"/>
        <v>0</v>
      </c>
      <c r="AF299" s="12">
        <f>IF(S$4=0,0,IF(SUM(AF$7:AF298)=2,0,IF(AJ299=AF$6,IF(AJ299=AJ300,IF((AJ298-AJ299)&lt;=(AJ301-AJ300),2,0),IF(AJ299=AJ298,IF((AJ297-AJ298)&gt;(AJ300-AJ299),2,0),2)),0)))</f>
        <v>0</v>
      </c>
      <c r="AG299" s="12">
        <f>IF(C$4=0,0,IF(SUM(AG$7:AG298)=1,0,IF(AK299=AG$6,IF(AK299=AK300,IF((AK298-AK299)&lt;=(AK301-AK300),1,0),IF(AK299=AK298,IF((AK297-AK298)&gt;(AK300-AK299),1,0),1)),0)))</f>
        <v>0</v>
      </c>
      <c r="AH299" s="12">
        <f>IF(C$4=0,0,IF(SUM(AH$7:AH298)=2,0,IF(AL299=AH$6,IF(AL299=AL300,IF((AL298-AL299)&lt;=(AL301-AL300),2,0),IF(AL299=AL298,IF((AL297-AL298)&gt;(AL300-AL299),2,0),2)),0)))</f>
        <v>0</v>
      </c>
      <c r="AI299" s="12">
        <f>IF(S$4=0,0,IF(SUM(AI$7:AI298)=2,0,IF(AM299=AI$6,IF(AM299=AM300,IF((AM298-AM299)&lt;=(AM301-AM300),2,0),IF(AM299=AM298,IF((AM297-AM298)&gt;(AM300-AM299),2,0),2)),0)))</f>
        <v>0</v>
      </c>
      <c r="AJ299" s="12">
        <f t="shared" si="98"/>
        <v>1</v>
      </c>
      <c r="AK299" s="12">
        <f t="shared" si="99"/>
        <v>1</v>
      </c>
      <c r="AL299" s="12">
        <f t="shared" si="100"/>
        <v>1</v>
      </c>
      <c r="AM299" s="12">
        <f t="shared" si="101"/>
        <v>1</v>
      </c>
    </row>
    <row r="300" spans="3:39" ht="12" customHeight="1" x14ac:dyDescent="0.15">
      <c r="C300" s="14">
        <f t="shared" si="104"/>
        <v>48</v>
      </c>
      <c r="F300" s="150">
        <f>VLOOKUP(C300,Blad1!$A:$I,9,0)</f>
        <v>110</v>
      </c>
      <c r="G300" s="67" t="str">
        <f t="shared" si="102"/>
        <v/>
      </c>
      <c r="K300" s="1">
        <f>IF(C$4=0,0,(SUM(D$8:D300)/C$4))</f>
        <v>0</v>
      </c>
      <c r="N300" s="1" t="str">
        <f t="shared" si="89"/>
        <v xml:space="preserve"> </v>
      </c>
      <c r="S300" s="12">
        <f t="shared" si="90"/>
        <v>48</v>
      </c>
      <c r="T300" s="18">
        <f t="shared" si="91"/>
        <v>0</v>
      </c>
      <c r="U300" s="12">
        <f>IF(C$4=0,0,IF(SUM(U$7:U299)=2,0,IF(Y300=U$6,IF(Y300=Y301,IF((Y299-Y300)&lt;=(Y302-Y301),2,0),IF(Y300=Y299,IF((Y298-Y299)&gt;(Y301-Y300),2,0),2)),0)))</f>
        <v>0</v>
      </c>
      <c r="V300" s="12">
        <f>IF(C$4=0,0,IF(SUM(V$7:V299)=1,0,IF(Z300=V$6,IF(Z300=Z301,IF((Z299-Z300)&lt;=(Z302-Z301),1,0),IF(Z300=Z299,IF((Z298-Z299)&gt;(Z301-Z300),1,0),1)),0)))</f>
        <v>0</v>
      </c>
      <c r="W300" s="12">
        <f>IF(C$4=0,0,IF(SUM(W$7:W299)=2,0,IF(AA300=W$6,IF(AA300=AA301,IF((AA299-AA300)&lt;=(AA302-AA301),2,0),IF(AA300=AA299,IF((AA298-AA299)&gt;(AA301-AA300),2,0),2)),0)))</f>
        <v>0</v>
      </c>
      <c r="X300" s="12">
        <f>IF(C$4=0,0,IF(SUM(X$7:X299)=2,0,IF(AB300=X$6,IF(AB300=AB301,IF((AB299-AB300)&lt;=(AB302-AB301),2,0),IF(AB300=AB299,IF((AB298-AB299)&gt;(AB301-AB300),2,0),2)),0)))</f>
        <v>0</v>
      </c>
      <c r="Y300" s="12">
        <f t="shared" si="92"/>
        <v>1</v>
      </c>
      <c r="Z300" s="12">
        <f t="shared" si="93"/>
        <v>1</v>
      </c>
      <c r="AA300" s="12">
        <f t="shared" si="94"/>
        <v>1</v>
      </c>
      <c r="AB300" s="12">
        <f t="shared" si="95"/>
        <v>1</v>
      </c>
      <c r="AD300" s="12">
        <f t="shared" si="96"/>
        <v>48</v>
      </c>
      <c r="AE300" s="18">
        <f t="shared" si="97"/>
        <v>0</v>
      </c>
      <c r="AF300" s="12">
        <f>IF(S$4=0,0,IF(SUM(AF$7:AF299)=2,0,IF(AJ300=AF$6,IF(AJ300=AJ301,IF((AJ299-AJ300)&lt;=(AJ302-AJ301),2,0),IF(AJ300=AJ299,IF((AJ298-AJ299)&gt;(AJ301-AJ300),2,0),2)),0)))</f>
        <v>0</v>
      </c>
      <c r="AG300" s="12">
        <f>IF(C$4=0,0,IF(SUM(AG$7:AG299)=1,0,IF(AK300=AG$6,IF(AK300=AK301,IF((AK299-AK300)&lt;=(AK302-AK301),1,0),IF(AK300=AK299,IF((AK298-AK299)&gt;(AK301-AK300),1,0),1)),0)))</f>
        <v>0</v>
      </c>
      <c r="AH300" s="12">
        <f>IF(C$4=0,0,IF(SUM(AH$7:AH299)=2,0,IF(AL300=AH$6,IF(AL300=AL301,IF((AL299-AL300)&lt;=(AL302-AL301),2,0),IF(AL300=AL299,IF((AL298-AL299)&gt;(AL301-AL300),2,0),2)),0)))</f>
        <v>0</v>
      </c>
      <c r="AI300" s="12">
        <f>IF(S$4=0,0,IF(SUM(AI$7:AI299)=2,0,IF(AM300=AI$6,IF(AM300=AM301,IF((AM299-AM300)&lt;=(AM302-AM301),2,0),IF(AM300=AM299,IF((AM298-AM299)&gt;(AM301-AM300),2,0),2)),0)))</f>
        <v>0</v>
      </c>
      <c r="AJ300" s="12">
        <f t="shared" si="98"/>
        <v>1</v>
      </c>
      <c r="AK300" s="12">
        <f t="shared" si="99"/>
        <v>1</v>
      </c>
      <c r="AL300" s="12">
        <f t="shared" si="100"/>
        <v>1</v>
      </c>
      <c r="AM300" s="12">
        <f t="shared" si="101"/>
        <v>1</v>
      </c>
    </row>
    <row r="301" spans="3:39" ht="12" customHeight="1" x14ac:dyDescent="0.15">
      <c r="C301" s="14">
        <f t="shared" si="104"/>
        <v>47</v>
      </c>
      <c r="F301" s="150">
        <f>VLOOKUP(C301,Blad1!$A:$I,9,0)</f>
        <v>110</v>
      </c>
      <c r="G301" s="67" t="str">
        <f t="shared" si="102"/>
        <v/>
      </c>
      <c r="K301" s="1">
        <f>IF(C$4=0,0,(SUM(D$8:D301)/C$4))</f>
        <v>0</v>
      </c>
      <c r="N301" s="1" t="str">
        <f t="shared" si="89"/>
        <v xml:space="preserve"> </v>
      </c>
      <c r="S301" s="12">
        <f t="shared" si="90"/>
        <v>47</v>
      </c>
      <c r="T301" s="18">
        <f t="shared" si="91"/>
        <v>0</v>
      </c>
      <c r="U301" s="12">
        <f>IF(C$4=0,0,IF(SUM(U$7:U300)=2,0,IF(Y301=U$6,IF(Y301=Y302,IF((Y300-Y301)&lt;=(Y303-Y302),2,0),IF(Y301=Y300,IF((Y299-Y300)&gt;(Y302-Y301),2,0),2)),0)))</f>
        <v>0</v>
      </c>
      <c r="V301" s="12">
        <f>IF(C$4=0,0,IF(SUM(V$7:V300)=1,0,IF(Z301=V$6,IF(Z301=Z302,IF((Z300-Z301)&lt;=(Z303-Z302),1,0),IF(Z301=Z300,IF((Z299-Z300)&gt;(Z302-Z301),1,0),1)),0)))</f>
        <v>0</v>
      </c>
      <c r="W301" s="12">
        <f>IF(C$4=0,0,IF(SUM(W$7:W300)=2,0,IF(AA301=W$6,IF(AA301=AA302,IF((AA300-AA301)&lt;=(AA303-AA302),2,0),IF(AA301=AA300,IF((AA299-AA300)&gt;(AA302-AA301),2,0),2)),0)))</f>
        <v>0</v>
      </c>
      <c r="X301" s="12">
        <f>IF(C$4=0,0,IF(SUM(X$7:X300)=2,0,IF(AB301=X$6,IF(AB301=AB302,IF((AB300-AB301)&lt;=(AB303-AB302),2,0),IF(AB301=AB300,IF((AB299-AB300)&gt;(AB302-AB301),2,0),2)),0)))</f>
        <v>0</v>
      </c>
      <c r="Y301" s="12">
        <f t="shared" si="92"/>
        <v>1</v>
      </c>
      <c r="Z301" s="12">
        <f t="shared" si="93"/>
        <v>1</v>
      </c>
      <c r="AA301" s="12">
        <f t="shared" si="94"/>
        <v>1</v>
      </c>
      <c r="AB301" s="12">
        <f t="shared" si="95"/>
        <v>1</v>
      </c>
      <c r="AD301" s="12">
        <f t="shared" si="96"/>
        <v>47</v>
      </c>
      <c r="AE301" s="18">
        <f t="shared" si="97"/>
        <v>0</v>
      </c>
      <c r="AF301" s="12">
        <f>IF(S$4=0,0,IF(SUM(AF$7:AF300)=2,0,IF(AJ301=AF$6,IF(AJ301=AJ302,IF((AJ300-AJ301)&lt;=(AJ303-AJ302),2,0),IF(AJ301=AJ300,IF((AJ299-AJ300)&gt;(AJ302-AJ301),2,0),2)),0)))</f>
        <v>0</v>
      </c>
      <c r="AG301" s="12">
        <f>IF(C$4=0,0,IF(SUM(AG$7:AG300)=1,0,IF(AK301=AG$6,IF(AK301=AK302,IF((AK300-AK301)&lt;=(AK303-AK302),1,0),IF(AK301=AK300,IF((AK299-AK300)&gt;(AK302-AK301),1,0),1)),0)))</f>
        <v>0</v>
      </c>
      <c r="AH301" s="12">
        <f>IF(C$4=0,0,IF(SUM(AH$7:AH300)=2,0,IF(AL301=AH$6,IF(AL301=AL302,IF((AL300-AL301)&lt;=(AL303-AL302),2,0),IF(AL301=AL300,IF((AL299-AL300)&gt;(AL302-AL301),2,0),2)),0)))</f>
        <v>0</v>
      </c>
      <c r="AI301" s="12">
        <f>IF(S$4=0,0,IF(SUM(AI$7:AI300)=2,0,IF(AM301=AI$6,IF(AM301=AM302,IF((AM300-AM301)&lt;=(AM303-AM302),2,0),IF(AM301=AM300,IF((AM299-AM300)&gt;(AM302-AM301),2,0),2)),0)))</f>
        <v>0</v>
      </c>
      <c r="AJ301" s="12">
        <f t="shared" si="98"/>
        <v>1</v>
      </c>
      <c r="AK301" s="12">
        <f t="shared" si="99"/>
        <v>1</v>
      </c>
      <c r="AL301" s="12">
        <f t="shared" si="100"/>
        <v>1</v>
      </c>
      <c r="AM301" s="12">
        <f t="shared" si="101"/>
        <v>1</v>
      </c>
    </row>
    <row r="302" spans="3:39" ht="12" customHeight="1" x14ac:dyDescent="0.15">
      <c r="G302" s="67" t="str">
        <f t="shared" si="102"/>
        <v>V</v>
      </c>
    </row>
    <row r="303" spans="3:39" ht="12" customHeight="1" x14ac:dyDescent="0.15">
      <c r="G303" s="67" t="str">
        <f t="shared" si="102"/>
        <v>V</v>
      </c>
    </row>
    <row r="304" spans="3:39" ht="12" customHeight="1" x14ac:dyDescent="0.15">
      <c r="G304" s="67" t="str">
        <f t="shared" si="102"/>
        <v>V</v>
      </c>
    </row>
    <row r="305" spans="7:7" ht="12" customHeight="1" x14ac:dyDescent="0.15">
      <c r="G305" s="67" t="str">
        <f t="shared" si="102"/>
        <v>V</v>
      </c>
    </row>
    <row r="306" spans="7:7" ht="12" customHeight="1" x14ac:dyDescent="0.15">
      <c r="G306" s="67" t="str">
        <f t="shared" si="102"/>
        <v>V</v>
      </c>
    </row>
    <row r="307" spans="7:7" ht="12" customHeight="1" x14ac:dyDescent="0.15">
      <c r="G307" s="67" t="str">
        <f t="shared" si="102"/>
        <v>V</v>
      </c>
    </row>
    <row r="308" spans="7:7" ht="12" customHeight="1" x14ac:dyDescent="0.15">
      <c r="G308" s="67" t="str">
        <f t="shared" si="102"/>
        <v>V</v>
      </c>
    </row>
    <row r="309" spans="7:7" ht="12" customHeight="1" x14ac:dyDescent="0.15">
      <c r="G309" s="67" t="str">
        <f t="shared" si="102"/>
        <v>V</v>
      </c>
    </row>
    <row r="310" spans="7:7" ht="12" customHeight="1" x14ac:dyDescent="0.15">
      <c r="G310" s="67" t="str">
        <f t="shared" si="102"/>
        <v>V</v>
      </c>
    </row>
    <row r="311" spans="7:7" ht="12" customHeight="1" x14ac:dyDescent="0.15">
      <c r="G311" s="67" t="str">
        <f t="shared" si="102"/>
        <v>V</v>
      </c>
    </row>
    <row r="312" spans="7:7" ht="12" customHeight="1" x14ac:dyDescent="0.15">
      <c r="G312" s="67" t="str">
        <f t="shared" si="102"/>
        <v>V</v>
      </c>
    </row>
    <row r="313" spans="7:7" ht="12" customHeight="1" x14ac:dyDescent="0.15">
      <c r="G313" s="67" t="str">
        <f t="shared" si="102"/>
        <v>V</v>
      </c>
    </row>
    <row r="314" spans="7:7" ht="12" customHeight="1" x14ac:dyDescent="0.15">
      <c r="G314" s="67" t="str">
        <f t="shared" si="102"/>
        <v>V</v>
      </c>
    </row>
    <row r="315" spans="7:7" ht="12" customHeight="1" x14ac:dyDescent="0.15">
      <c r="G315" s="67" t="str">
        <f t="shared" si="102"/>
        <v>V</v>
      </c>
    </row>
    <row r="316" spans="7:7" ht="12" customHeight="1" x14ac:dyDescent="0.15">
      <c r="G316" s="67" t="str">
        <f t="shared" si="102"/>
        <v>V</v>
      </c>
    </row>
    <row r="317" spans="7:7" ht="12" customHeight="1" x14ac:dyDescent="0.15">
      <c r="G317" s="67" t="str">
        <f t="shared" si="102"/>
        <v>V</v>
      </c>
    </row>
    <row r="318" spans="7:7" ht="12" customHeight="1" x14ac:dyDescent="0.15">
      <c r="G318" s="67" t="str">
        <f t="shared" si="102"/>
        <v>V</v>
      </c>
    </row>
    <row r="319" spans="7:7" ht="12" customHeight="1" x14ac:dyDescent="0.15">
      <c r="G319" s="67" t="str">
        <f t="shared" si="102"/>
        <v>V</v>
      </c>
    </row>
    <row r="320" spans="7:7" ht="12" customHeight="1" x14ac:dyDescent="0.15">
      <c r="G320" s="67" t="str">
        <f t="shared" si="102"/>
        <v>V</v>
      </c>
    </row>
    <row r="321" spans="7:7" ht="12" customHeight="1" x14ac:dyDescent="0.15">
      <c r="G321" s="67" t="str">
        <f t="shared" si="102"/>
        <v>V</v>
      </c>
    </row>
    <row r="322" spans="7:7" ht="12" customHeight="1" x14ac:dyDescent="0.15">
      <c r="G322" s="67" t="str">
        <f t="shared" si="102"/>
        <v>V</v>
      </c>
    </row>
    <row r="323" spans="7:7" ht="12" customHeight="1" x14ac:dyDescent="0.15">
      <c r="G323" s="67" t="str">
        <f t="shared" si="102"/>
        <v>V</v>
      </c>
    </row>
    <row r="324" spans="7:7" ht="12" customHeight="1" x14ac:dyDescent="0.15">
      <c r="G324" s="67" t="str">
        <f t="shared" si="102"/>
        <v>V</v>
      </c>
    </row>
    <row r="325" spans="7:7" ht="12" customHeight="1" x14ac:dyDescent="0.15">
      <c r="G325" s="67" t="str">
        <f t="shared" si="102"/>
        <v>V</v>
      </c>
    </row>
    <row r="326" spans="7:7" ht="12" customHeight="1" x14ac:dyDescent="0.15">
      <c r="G326" s="67" t="str">
        <f t="shared" si="102"/>
        <v>V</v>
      </c>
    </row>
    <row r="327" spans="7:7" ht="12" customHeight="1" x14ac:dyDescent="0.15">
      <c r="G327" s="67" t="str">
        <f t="shared" si="102"/>
        <v>V</v>
      </c>
    </row>
    <row r="328" spans="7:7" ht="12" customHeight="1" x14ac:dyDescent="0.15">
      <c r="G328" s="67" t="str">
        <f t="shared" si="102"/>
        <v>V</v>
      </c>
    </row>
    <row r="329" spans="7:7" ht="12" customHeight="1" x14ac:dyDescent="0.15">
      <c r="G329" s="67" t="str">
        <f t="shared" ref="G329:G372" si="105">IF(C329=261,"I",IF(C329=247,"II",IF(C329=233,"III",IF(C329=218,"IV",IF(C329=0,"V","")))))</f>
        <v>V</v>
      </c>
    </row>
    <row r="330" spans="7:7" ht="12" customHeight="1" x14ac:dyDescent="0.15">
      <c r="G330" s="67" t="str">
        <f t="shared" si="105"/>
        <v>V</v>
      </c>
    </row>
    <row r="331" spans="7:7" ht="12" customHeight="1" x14ac:dyDescent="0.15">
      <c r="G331" s="67" t="str">
        <f t="shared" si="105"/>
        <v>V</v>
      </c>
    </row>
    <row r="332" spans="7:7" ht="12" customHeight="1" x14ac:dyDescent="0.15">
      <c r="G332" s="67" t="str">
        <f t="shared" si="105"/>
        <v>V</v>
      </c>
    </row>
    <row r="333" spans="7:7" ht="12" customHeight="1" x14ac:dyDescent="0.15">
      <c r="G333" s="67" t="str">
        <f t="shared" si="105"/>
        <v>V</v>
      </c>
    </row>
    <row r="334" spans="7:7" ht="12" customHeight="1" x14ac:dyDescent="0.15">
      <c r="G334" s="67" t="str">
        <f t="shared" si="105"/>
        <v>V</v>
      </c>
    </row>
    <row r="335" spans="7:7" ht="12" customHeight="1" x14ac:dyDescent="0.15">
      <c r="G335" s="67" t="str">
        <f t="shared" si="105"/>
        <v>V</v>
      </c>
    </row>
    <row r="336" spans="7:7" ht="12" customHeight="1" x14ac:dyDescent="0.15">
      <c r="G336" s="67" t="str">
        <f t="shared" si="105"/>
        <v>V</v>
      </c>
    </row>
    <row r="337" spans="7:7" ht="12" customHeight="1" x14ac:dyDescent="0.15">
      <c r="G337" s="67" t="str">
        <f t="shared" si="105"/>
        <v>V</v>
      </c>
    </row>
    <row r="338" spans="7:7" ht="12" customHeight="1" x14ac:dyDescent="0.15">
      <c r="G338" s="67" t="str">
        <f t="shared" si="105"/>
        <v>V</v>
      </c>
    </row>
    <row r="339" spans="7:7" ht="12" customHeight="1" x14ac:dyDescent="0.15">
      <c r="G339" s="67" t="str">
        <f t="shared" si="105"/>
        <v>V</v>
      </c>
    </row>
    <row r="340" spans="7:7" ht="12" customHeight="1" x14ac:dyDescent="0.15">
      <c r="G340" s="67" t="str">
        <f t="shared" si="105"/>
        <v>V</v>
      </c>
    </row>
    <row r="341" spans="7:7" ht="12" customHeight="1" x14ac:dyDescent="0.15">
      <c r="G341" s="67" t="str">
        <f t="shared" si="105"/>
        <v>V</v>
      </c>
    </row>
    <row r="342" spans="7:7" ht="12" customHeight="1" x14ac:dyDescent="0.15">
      <c r="G342" s="67" t="str">
        <f t="shared" si="105"/>
        <v>V</v>
      </c>
    </row>
    <row r="343" spans="7:7" ht="12" customHeight="1" x14ac:dyDescent="0.15">
      <c r="G343" s="67" t="str">
        <f t="shared" si="105"/>
        <v>V</v>
      </c>
    </row>
    <row r="344" spans="7:7" ht="12" customHeight="1" x14ac:dyDescent="0.15">
      <c r="G344" s="67" t="str">
        <f t="shared" si="105"/>
        <v>V</v>
      </c>
    </row>
    <row r="345" spans="7:7" ht="12" customHeight="1" x14ac:dyDescent="0.15">
      <c r="G345" s="67" t="str">
        <f t="shared" si="105"/>
        <v>V</v>
      </c>
    </row>
    <row r="346" spans="7:7" ht="12" customHeight="1" x14ac:dyDescent="0.15">
      <c r="G346" s="67" t="str">
        <f t="shared" si="105"/>
        <v>V</v>
      </c>
    </row>
    <row r="347" spans="7:7" ht="12" customHeight="1" x14ac:dyDescent="0.15">
      <c r="G347" s="67" t="str">
        <f t="shared" si="105"/>
        <v>V</v>
      </c>
    </row>
    <row r="348" spans="7:7" ht="12" customHeight="1" x14ac:dyDescent="0.15">
      <c r="G348" s="67" t="str">
        <f t="shared" si="105"/>
        <v>V</v>
      </c>
    </row>
    <row r="349" spans="7:7" ht="12" customHeight="1" x14ac:dyDescent="0.15">
      <c r="G349" s="67" t="str">
        <f t="shared" si="105"/>
        <v>V</v>
      </c>
    </row>
    <row r="350" spans="7:7" ht="12" customHeight="1" x14ac:dyDescent="0.15">
      <c r="G350" s="67" t="str">
        <f t="shared" si="105"/>
        <v>V</v>
      </c>
    </row>
    <row r="351" spans="7:7" ht="12" customHeight="1" x14ac:dyDescent="0.15">
      <c r="G351" s="67" t="str">
        <f t="shared" si="105"/>
        <v>V</v>
      </c>
    </row>
    <row r="352" spans="7:7" ht="12" customHeight="1" x14ac:dyDescent="0.15">
      <c r="G352" s="67" t="str">
        <f t="shared" si="105"/>
        <v>V</v>
      </c>
    </row>
    <row r="353" spans="7:7" ht="12" customHeight="1" x14ac:dyDescent="0.15">
      <c r="G353" s="67" t="str">
        <f t="shared" si="105"/>
        <v>V</v>
      </c>
    </row>
    <row r="354" spans="7:7" ht="12" customHeight="1" x14ac:dyDescent="0.15">
      <c r="G354" s="67" t="str">
        <f t="shared" si="105"/>
        <v>V</v>
      </c>
    </row>
    <row r="355" spans="7:7" ht="12" customHeight="1" x14ac:dyDescent="0.15">
      <c r="G355" s="67" t="str">
        <f t="shared" si="105"/>
        <v>V</v>
      </c>
    </row>
    <row r="356" spans="7:7" ht="12" customHeight="1" x14ac:dyDescent="0.15">
      <c r="G356" s="67" t="str">
        <f t="shared" si="105"/>
        <v>V</v>
      </c>
    </row>
    <row r="357" spans="7:7" ht="12" customHeight="1" x14ac:dyDescent="0.15">
      <c r="G357" s="67" t="str">
        <f t="shared" si="105"/>
        <v>V</v>
      </c>
    </row>
    <row r="358" spans="7:7" ht="12" customHeight="1" x14ac:dyDescent="0.15">
      <c r="G358" s="67" t="str">
        <f t="shared" si="105"/>
        <v>V</v>
      </c>
    </row>
    <row r="359" spans="7:7" ht="12" customHeight="1" x14ac:dyDescent="0.15">
      <c r="G359" s="67" t="str">
        <f t="shared" si="105"/>
        <v>V</v>
      </c>
    </row>
    <row r="360" spans="7:7" ht="12" customHeight="1" x14ac:dyDescent="0.15">
      <c r="G360" s="67" t="str">
        <f t="shared" si="105"/>
        <v>V</v>
      </c>
    </row>
    <row r="361" spans="7:7" ht="12" customHeight="1" x14ac:dyDescent="0.15">
      <c r="G361" s="67" t="str">
        <f t="shared" si="105"/>
        <v>V</v>
      </c>
    </row>
    <row r="362" spans="7:7" ht="12" customHeight="1" x14ac:dyDescent="0.15">
      <c r="G362" s="67" t="str">
        <f t="shared" si="105"/>
        <v>V</v>
      </c>
    </row>
    <row r="363" spans="7:7" ht="12" customHeight="1" x14ac:dyDescent="0.15">
      <c r="G363" s="67" t="str">
        <f t="shared" si="105"/>
        <v>V</v>
      </c>
    </row>
    <row r="364" spans="7:7" ht="12" customHeight="1" x14ac:dyDescent="0.15">
      <c r="G364" s="67" t="str">
        <f t="shared" si="105"/>
        <v>V</v>
      </c>
    </row>
    <row r="365" spans="7:7" ht="12" customHeight="1" x14ac:dyDescent="0.15">
      <c r="G365" s="67" t="str">
        <f t="shared" si="105"/>
        <v>V</v>
      </c>
    </row>
    <row r="366" spans="7:7" ht="12" customHeight="1" x14ac:dyDescent="0.15">
      <c r="G366" s="67" t="str">
        <f t="shared" si="105"/>
        <v>V</v>
      </c>
    </row>
    <row r="367" spans="7:7" ht="12" customHeight="1" x14ac:dyDescent="0.15">
      <c r="G367" s="67" t="str">
        <f t="shared" si="105"/>
        <v>V</v>
      </c>
    </row>
    <row r="368" spans="7:7" ht="12" customHeight="1" x14ac:dyDescent="0.15">
      <c r="G368" s="67" t="str">
        <f t="shared" si="105"/>
        <v>V</v>
      </c>
    </row>
    <row r="369" spans="7:7" ht="12" customHeight="1" x14ac:dyDescent="0.15">
      <c r="G369" s="67" t="str">
        <f t="shared" si="105"/>
        <v>V</v>
      </c>
    </row>
    <row r="370" spans="7:7" ht="12" customHeight="1" x14ac:dyDescent="0.15">
      <c r="G370" s="67" t="str">
        <f t="shared" si="105"/>
        <v>V</v>
      </c>
    </row>
    <row r="371" spans="7:7" ht="12" customHeight="1" x14ac:dyDescent="0.15">
      <c r="G371" s="67" t="str">
        <f t="shared" si="105"/>
        <v>V</v>
      </c>
    </row>
    <row r="372" spans="7:7" ht="12" customHeight="1" x14ac:dyDescent="0.15">
      <c r="G372" s="67" t="str">
        <f t="shared" si="105"/>
        <v>V</v>
      </c>
    </row>
  </sheetData>
  <sheetProtection sheet="1" objects="1" scenarios="1" selectLockedCells="1"/>
  <mergeCells count="5">
    <mergeCell ref="AQ37:BB37"/>
    <mergeCell ref="C1:N1"/>
    <mergeCell ref="C2:N2"/>
    <mergeCell ref="AQ33:BB33"/>
    <mergeCell ref="AQ35:BB35"/>
  </mergeCells>
  <conditionalFormatting sqref="AT10:AV15 AZ15:BB15">
    <cfRule type="cellIs" dxfId="899" priority="156" stopIfTrue="1" operator="lessThanOrEqual">
      <formula>0</formula>
    </cfRule>
  </conditionalFormatting>
  <conditionalFormatting sqref="AT18:AV22">
    <cfRule type="cellIs" dxfId="898" priority="155" stopIfTrue="1" operator="lessThanOrEqual">
      <formula>0</formula>
    </cfRule>
  </conditionalFormatting>
  <conditionalFormatting sqref="AW18:AZ22">
    <cfRule type="cellIs" dxfId="897" priority="154" stopIfTrue="1" operator="lessThanOrEqual">
      <formula>0</formula>
    </cfRule>
  </conditionalFormatting>
  <conditionalFormatting sqref="K8:K65533">
    <cfRule type="expression" dxfId="896" priority="151" stopIfTrue="1">
      <formula>OR($C8&lt;0,AND($C8=$Y8,$B8=$Y8))</formula>
    </cfRule>
    <cfRule type="expression" dxfId="895" priority="152" stopIfTrue="1">
      <formula>SUM($U8:$X8)&gt;0</formula>
    </cfRule>
    <cfRule type="expression" dxfId="894" priority="153" stopIfTrue="1">
      <formula>$D8=0</formula>
    </cfRule>
  </conditionalFormatting>
  <conditionalFormatting sqref="L8:M65533">
    <cfRule type="expression" dxfId="893" priority="149" stopIfTrue="1">
      <formula>OR($C8&lt;0,AND($C8=$Y8,$B8=$Y8))</formula>
    </cfRule>
    <cfRule type="expression" dxfId="892" priority="150" stopIfTrue="1">
      <formula>SUM($U8:$X8)&gt;1</formula>
    </cfRule>
  </conditionalFormatting>
  <conditionalFormatting sqref="D8:F65536">
    <cfRule type="expression" dxfId="891" priority="46" stopIfTrue="1">
      <formula>OR($C8&lt;0,AND($C8=$Y8,$B8=$Y8))</formula>
    </cfRule>
  </conditionalFormatting>
  <conditionalFormatting sqref="B8:B65536">
    <cfRule type="expression" dxfId="890" priority="145" stopIfTrue="1">
      <formula>OR($C8&lt;0,AND($C8=$Y8,$B8=$Y8))</formula>
    </cfRule>
    <cfRule type="expression" dxfId="889" priority="146" stopIfTrue="1">
      <formula>$B8&gt;0</formula>
    </cfRule>
    <cfRule type="cellIs" dxfId="888" priority="147" stopIfTrue="1" operator="equal">
      <formula>0</formula>
    </cfRule>
  </conditionalFormatting>
  <conditionalFormatting sqref="K65535:K65536">
    <cfRule type="expression" dxfId="887" priority="142" stopIfTrue="1">
      <formula>OR($C65535&lt;0,AND($C65535=$Y65535,$B65535=$Y65535))</formula>
    </cfRule>
    <cfRule type="expression" dxfId="886" priority="143" stopIfTrue="1">
      <formula>SUM($U65535:$X65537)&gt;0</formula>
    </cfRule>
    <cfRule type="expression" dxfId="885" priority="144" stopIfTrue="1">
      <formula>$D65535=0</formula>
    </cfRule>
  </conditionalFormatting>
  <conditionalFormatting sqref="K65534">
    <cfRule type="expression" dxfId="884" priority="139" stopIfTrue="1">
      <formula>OR($C65534&lt;0,AND($C65534=$Y65534,$B65534=$Y65534))</formula>
    </cfRule>
    <cfRule type="expression" dxfId="883" priority="140" stopIfTrue="1">
      <formula>SUM($U65534:$X65536)&gt;0</formula>
    </cfRule>
    <cfRule type="expression" dxfId="882" priority="141" stopIfTrue="1">
      <formula>$D65534=0</formula>
    </cfRule>
  </conditionalFormatting>
  <conditionalFormatting sqref="L65535:M65536">
    <cfRule type="expression" dxfId="881" priority="137" stopIfTrue="1">
      <formula>OR($C65535&lt;0,AND($C65535=$Y65535,$B65535=$Y65535))</formula>
    </cfRule>
    <cfRule type="expression" dxfId="880" priority="138" stopIfTrue="1">
      <formula>SUM($U65535:$X65537)&gt;1</formula>
    </cfRule>
  </conditionalFormatting>
  <conditionalFormatting sqref="L65534:M65534">
    <cfRule type="expression" dxfId="879" priority="135" stopIfTrue="1">
      <formula>OR($C65534&lt;0,AND($C65534=$Y65534,$B65534=$Y65534))</formula>
    </cfRule>
    <cfRule type="expression" dxfId="878" priority="136" stopIfTrue="1">
      <formula>SUM($U65534:$X65536)&gt;1</formula>
    </cfRule>
  </conditionalFormatting>
  <conditionalFormatting sqref="N8:P65536">
    <cfRule type="expression" dxfId="877" priority="133" stopIfTrue="1">
      <formula>OR($C8&lt;0,AND($C8=$Y8,$B8=$Y8))</formula>
    </cfRule>
    <cfRule type="expression" dxfId="876" priority="134" stopIfTrue="1">
      <formula>OR($O8="Plus",$O8="Basis",$O8="Breedte")</formula>
    </cfRule>
  </conditionalFormatting>
  <conditionalFormatting sqref="A8:A272">
    <cfRule type="expression" dxfId="875" priority="130" stopIfTrue="1">
      <formula>OR($C8&lt;0,AND($C8=$AJ8,$A8=$AJ8))</formula>
    </cfRule>
    <cfRule type="expression" dxfId="874" priority="131" stopIfTrue="1">
      <formula>$A8&gt;0</formula>
    </cfRule>
    <cfRule type="cellIs" dxfId="873" priority="132" stopIfTrue="1" operator="equal">
      <formula>0</formula>
    </cfRule>
  </conditionalFormatting>
  <conditionalFormatting sqref="G8:H65536 C8:C65536">
    <cfRule type="expression" dxfId="872" priority="128" stopIfTrue="1">
      <formula>OR($C8&lt;0,AND($C8=$Y8,$B8=$Y8))</formula>
    </cfRule>
    <cfRule type="expression" dxfId="871" priority="129" stopIfTrue="1">
      <formula>$B8&gt;0</formula>
    </cfRule>
  </conditionalFormatting>
  <conditionalFormatting sqref="I8:J65536">
    <cfRule type="expression" dxfId="870" priority="126" stopIfTrue="1">
      <formula>OR($C8&lt;0,AND($C8=$AJ8,$A8=$AJ8))</formula>
    </cfRule>
    <cfRule type="expression" dxfId="869" priority="127" stopIfTrue="1">
      <formula>$A8&gt;0</formula>
    </cfRule>
  </conditionalFormatting>
  <conditionalFormatting sqref="AR25">
    <cfRule type="cellIs" dxfId="868" priority="125" operator="equal">
      <formula>0</formula>
    </cfRule>
  </conditionalFormatting>
  <conditionalFormatting sqref="AR27">
    <cfRule type="cellIs" dxfId="867" priority="124" operator="equal">
      <formula>0</formula>
    </cfRule>
  </conditionalFormatting>
  <conditionalFormatting sqref="AR29">
    <cfRule type="cellIs" dxfId="866" priority="123" operator="equal">
      <formula>0</formula>
    </cfRule>
  </conditionalFormatting>
  <conditionalFormatting sqref="AQ26">
    <cfRule type="containsErrors" dxfId="865" priority="122">
      <formula>ISERROR(AQ26)</formula>
    </cfRule>
  </conditionalFormatting>
  <conditionalFormatting sqref="AQ28">
    <cfRule type="containsErrors" dxfId="864" priority="121">
      <formula>ISERROR(AQ28)</formula>
    </cfRule>
  </conditionalFormatting>
  <conditionalFormatting sqref="AQ30">
    <cfRule type="containsErrors" dxfId="863" priority="120">
      <formula>ISERROR(AQ30)</formula>
    </cfRule>
  </conditionalFormatting>
  <conditionalFormatting sqref="AR25">
    <cfRule type="cellIs" dxfId="862" priority="119" operator="equal">
      <formula>0</formula>
    </cfRule>
  </conditionalFormatting>
  <conditionalFormatting sqref="AR27">
    <cfRule type="cellIs" dxfId="861" priority="118" operator="equal">
      <formula>0</formula>
    </cfRule>
  </conditionalFormatting>
  <conditionalFormatting sqref="AR29">
    <cfRule type="cellIs" dxfId="860" priority="117" operator="equal">
      <formula>0</formula>
    </cfRule>
  </conditionalFormatting>
  <conditionalFormatting sqref="AQ26">
    <cfRule type="containsErrors" dxfId="859" priority="116">
      <formula>ISERROR(AQ26)</formula>
    </cfRule>
  </conditionalFormatting>
  <conditionalFormatting sqref="AQ28">
    <cfRule type="containsErrors" dxfId="858" priority="115">
      <formula>ISERROR(AQ28)</formula>
    </cfRule>
  </conditionalFormatting>
  <conditionalFormatting sqref="AQ30">
    <cfRule type="containsErrors" dxfId="857" priority="114">
      <formula>ISERROR(AQ30)</formula>
    </cfRule>
  </conditionalFormatting>
  <conditionalFormatting sqref="AR25">
    <cfRule type="cellIs" dxfId="856" priority="113" operator="equal">
      <formula>0</formula>
    </cfRule>
  </conditionalFormatting>
  <conditionalFormatting sqref="AR27">
    <cfRule type="cellIs" dxfId="855" priority="112" operator="equal">
      <formula>0</formula>
    </cfRule>
  </conditionalFormatting>
  <conditionalFormatting sqref="AR29">
    <cfRule type="cellIs" dxfId="854" priority="111" operator="equal">
      <formula>0</formula>
    </cfRule>
  </conditionalFormatting>
  <conditionalFormatting sqref="AQ26">
    <cfRule type="containsErrors" dxfId="853" priority="110">
      <formula>ISERROR(AQ26)</formula>
    </cfRule>
  </conditionalFormatting>
  <conditionalFormatting sqref="AQ28">
    <cfRule type="containsErrors" dxfId="852" priority="109">
      <formula>ISERROR(AQ28)</formula>
    </cfRule>
  </conditionalFormatting>
  <conditionalFormatting sqref="AQ30">
    <cfRule type="containsErrors" dxfId="851" priority="108">
      <formula>ISERROR(AQ30)</formula>
    </cfRule>
  </conditionalFormatting>
  <conditionalFormatting sqref="AR25">
    <cfRule type="cellIs" dxfId="850" priority="107" operator="equal">
      <formula>0</formula>
    </cfRule>
  </conditionalFormatting>
  <conditionalFormatting sqref="AR27">
    <cfRule type="cellIs" dxfId="849" priority="106" operator="equal">
      <formula>0</formula>
    </cfRule>
  </conditionalFormatting>
  <conditionalFormatting sqref="AR29">
    <cfRule type="cellIs" dxfId="848" priority="105" operator="equal">
      <formula>0</formula>
    </cfRule>
  </conditionalFormatting>
  <conditionalFormatting sqref="AQ26">
    <cfRule type="containsErrors" dxfId="847" priority="104">
      <formula>ISERROR(AQ26)</formula>
    </cfRule>
  </conditionalFormatting>
  <conditionalFormatting sqref="AQ28">
    <cfRule type="containsErrors" dxfId="846" priority="103">
      <formula>ISERROR(AQ28)</formula>
    </cfRule>
  </conditionalFormatting>
  <conditionalFormatting sqref="AQ30">
    <cfRule type="containsErrors" dxfId="845" priority="102">
      <formula>ISERROR(AQ30)</formula>
    </cfRule>
  </conditionalFormatting>
  <conditionalFormatting sqref="AR25">
    <cfRule type="cellIs" dxfId="844" priority="101" operator="equal">
      <formula>0</formula>
    </cfRule>
  </conditionalFormatting>
  <conditionalFormatting sqref="AR27">
    <cfRule type="cellIs" dxfId="843" priority="100" operator="equal">
      <formula>0</formula>
    </cfRule>
  </conditionalFormatting>
  <conditionalFormatting sqref="AR29">
    <cfRule type="cellIs" dxfId="842" priority="99" operator="equal">
      <formula>0</formula>
    </cfRule>
  </conditionalFormatting>
  <conditionalFormatting sqref="AQ26">
    <cfRule type="containsErrors" dxfId="841" priority="98">
      <formula>ISERROR(AQ26)</formula>
    </cfRule>
  </conditionalFormatting>
  <conditionalFormatting sqref="AQ28">
    <cfRule type="containsErrors" dxfId="840" priority="97">
      <formula>ISERROR(AQ28)</formula>
    </cfRule>
  </conditionalFormatting>
  <conditionalFormatting sqref="AQ30">
    <cfRule type="containsErrors" dxfId="839" priority="96">
      <formula>ISERROR(AQ30)</formula>
    </cfRule>
  </conditionalFormatting>
  <conditionalFormatting sqref="AR25">
    <cfRule type="cellIs" dxfId="838" priority="95" operator="equal">
      <formula>0</formula>
    </cfRule>
  </conditionalFormatting>
  <conditionalFormatting sqref="AR27">
    <cfRule type="cellIs" dxfId="837" priority="94" operator="equal">
      <formula>0</formula>
    </cfRule>
  </conditionalFormatting>
  <conditionalFormatting sqref="AR29">
    <cfRule type="cellIs" dxfId="836" priority="93" operator="equal">
      <formula>0</formula>
    </cfRule>
  </conditionalFormatting>
  <conditionalFormatting sqref="AQ26">
    <cfRule type="containsErrors" dxfId="835" priority="92">
      <formula>ISERROR(AQ26)</formula>
    </cfRule>
  </conditionalFormatting>
  <conditionalFormatting sqref="AQ28">
    <cfRule type="containsErrors" dxfId="834" priority="91">
      <formula>ISERROR(AQ28)</formula>
    </cfRule>
  </conditionalFormatting>
  <conditionalFormatting sqref="AQ30">
    <cfRule type="containsErrors" dxfId="833" priority="90">
      <formula>ISERROR(AQ30)</formula>
    </cfRule>
  </conditionalFormatting>
  <conditionalFormatting sqref="AR25">
    <cfRule type="cellIs" dxfId="832" priority="89" operator="equal">
      <formula>0</formula>
    </cfRule>
  </conditionalFormatting>
  <conditionalFormatting sqref="AR27">
    <cfRule type="cellIs" dxfId="831" priority="88" operator="equal">
      <formula>0</formula>
    </cfRule>
  </conditionalFormatting>
  <conditionalFormatting sqref="AR29">
    <cfRule type="cellIs" dxfId="830" priority="87" operator="equal">
      <formula>0</formula>
    </cfRule>
  </conditionalFormatting>
  <conditionalFormatting sqref="AQ26">
    <cfRule type="containsErrors" dxfId="829" priority="86">
      <formula>ISERROR(AQ26)</formula>
    </cfRule>
  </conditionalFormatting>
  <conditionalFormatting sqref="AQ28">
    <cfRule type="containsErrors" dxfId="828" priority="85">
      <formula>ISERROR(AQ28)</formula>
    </cfRule>
  </conditionalFormatting>
  <conditionalFormatting sqref="AQ30">
    <cfRule type="containsErrors" dxfId="827" priority="84">
      <formula>ISERROR(AQ30)</formula>
    </cfRule>
  </conditionalFormatting>
  <conditionalFormatting sqref="AR25">
    <cfRule type="cellIs" dxfId="826" priority="83" operator="equal">
      <formula>0</formula>
    </cfRule>
  </conditionalFormatting>
  <conditionalFormatting sqref="AR27">
    <cfRule type="cellIs" dxfId="825" priority="82" operator="equal">
      <formula>0</formula>
    </cfRule>
  </conditionalFormatting>
  <conditionalFormatting sqref="AR29">
    <cfRule type="cellIs" dxfId="824" priority="81" operator="equal">
      <formula>0</formula>
    </cfRule>
  </conditionalFormatting>
  <conditionalFormatting sqref="AQ26">
    <cfRule type="containsErrors" dxfId="823" priority="80">
      <formula>ISERROR(AQ26)</formula>
    </cfRule>
  </conditionalFormatting>
  <conditionalFormatting sqref="AQ28">
    <cfRule type="containsErrors" dxfId="822" priority="79">
      <formula>ISERROR(AQ28)</formula>
    </cfRule>
  </conditionalFormatting>
  <conditionalFormatting sqref="AQ30">
    <cfRule type="containsErrors" dxfId="821" priority="78">
      <formula>ISERROR(AQ30)</formula>
    </cfRule>
  </conditionalFormatting>
  <conditionalFormatting sqref="AR25">
    <cfRule type="cellIs" dxfId="820" priority="77" operator="equal">
      <formula>0</formula>
    </cfRule>
  </conditionalFormatting>
  <conditionalFormatting sqref="AR27">
    <cfRule type="cellIs" dxfId="819" priority="76" operator="equal">
      <formula>0</formula>
    </cfRule>
  </conditionalFormatting>
  <conditionalFormatting sqref="AR29">
    <cfRule type="cellIs" dxfId="818" priority="75" operator="equal">
      <formula>0</formula>
    </cfRule>
  </conditionalFormatting>
  <conditionalFormatting sqref="AQ26">
    <cfRule type="containsErrors" dxfId="817" priority="74">
      <formula>ISERROR(AQ26)</formula>
    </cfRule>
  </conditionalFormatting>
  <conditionalFormatting sqref="AQ28">
    <cfRule type="containsErrors" dxfId="816" priority="73">
      <formula>ISERROR(AQ28)</formula>
    </cfRule>
  </conditionalFormatting>
  <conditionalFormatting sqref="AQ30">
    <cfRule type="containsErrors" dxfId="815" priority="72">
      <formula>ISERROR(AQ30)</formula>
    </cfRule>
  </conditionalFormatting>
  <conditionalFormatting sqref="AR25">
    <cfRule type="cellIs" dxfId="814" priority="71" operator="equal">
      <formula>0</formula>
    </cfRule>
  </conditionalFormatting>
  <conditionalFormatting sqref="AR27">
    <cfRule type="cellIs" dxfId="813" priority="70" operator="equal">
      <formula>0</formula>
    </cfRule>
  </conditionalFormatting>
  <conditionalFormatting sqref="AR29">
    <cfRule type="cellIs" dxfId="812" priority="69" operator="equal">
      <formula>0</formula>
    </cfRule>
  </conditionalFormatting>
  <conditionalFormatting sqref="AQ26">
    <cfRule type="containsErrors" dxfId="811" priority="68">
      <formula>ISERROR(AQ26)</formula>
    </cfRule>
  </conditionalFormatting>
  <conditionalFormatting sqref="AQ28">
    <cfRule type="containsErrors" dxfId="810" priority="67">
      <formula>ISERROR(AQ28)</formula>
    </cfRule>
  </conditionalFormatting>
  <conditionalFormatting sqref="AQ30">
    <cfRule type="containsErrors" dxfId="809" priority="66">
      <formula>ISERROR(AQ30)</formula>
    </cfRule>
  </conditionalFormatting>
  <conditionalFormatting sqref="AR25">
    <cfRule type="cellIs" dxfId="808" priority="65" operator="equal">
      <formula>0</formula>
    </cfRule>
  </conditionalFormatting>
  <conditionalFormatting sqref="AR27">
    <cfRule type="cellIs" dxfId="807" priority="64" operator="equal">
      <formula>0</formula>
    </cfRule>
  </conditionalFormatting>
  <conditionalFormatting sqref="AR29">
    <cfRule type="cellIs" dxfId="806" priority="63" operator="equal">
      <formula>0</formula>
    </cfRule>
  </conditionalFormatting>
  <conditionalFormatting sqref="AQ26">
    <cfRule type="containsErrors" dxfId="805" priority="62">
      <formula>ISERROR(AQ26)</formula>
    </cfRule>
  </conditionalFormatting>
  <conditionalFormatting sqref="AQ28">
    <cfRule type="containsErrors" dxfId="804" priority="61">
      <formula>ISERROR(AQ28)</formula>
    </cfRule>
  </conditionalFormatting>
  <conditionalFormatting sqref="AQ30">
    <cfRule type="containsErrors" dxfId="803" priority="60">
      <formula>ISERROR(AQ30)</formula>
    </cfRule>
  </conditionalFormatting>
  <conditionalFormatting sqref="AR25">
    <cfRule type="cellIs" dxfId="802" priority="59" operator="equal">
      <formula>0</formula>
    </cfRule>
  </conditionalFormatting>
  <conditionalFormatting sqref="AR27">
    <cfRule type="cellIs" dxfId="801" priority="58" operator="equal">
      <formula>0</formula>
    </cfRule>
  </conditionalFormatting>
  <conditionalFormatting sqref="AR29">
    <cfRule type="cellIs" dxfId="800" priority="57" operator="equal">
      <formula>0</formula>
    </cfRule>
  </conditionalFormatting>
  <conditionalFormatting sqref="AQ26">
    <cfRule type="containsErrors" dxfId="799" priority="56">
      <formula>ISERROR(AQ26)</formula>
    </cfRule>
  </conditionalFormatting>
  <conditionalFormatting sqref="AQ28">
    <cfRule type="containsErrors" dxfId="798" priority="55">
      <formula>ISERROR(AQ28)</formula>
    </cfRule>
  </conditionalFormatting>
  <conditionalFormatting sqref="AQ30">
    <cfRule type="containsErrors" dxfId="797" priority="54">
      <formula>ISERROR(AQ30)</formula>
    </cfRule>
  </conditionalFormatting>
  <conditionalFormatting sqref="F8:F301">
    <cfRule type="expression" dxfId="796" priority="148">
      <formula>$D8=0</formula>
    </cfRule>
  </conditionalFormatting>
  <conditionalFormatting sqref="AT10:AV15 AZ15:BB15">
    <cfRule type="cellIs" dxfId="795" priority="45" stopIfTrue="1" operator="lessThanOrEqual">
      <formula>0</formula>
    </cfRule>
  </conditionalFormatting>
  <conditionalFormatting sqref="AT18:AV22">
    <cfRule type="cellIs" dxfId="794" priority="44" stopIfTrue="1" operator="lessThanOrEqual">
      <formula>0</formula>
    </cfRule>
  </conditionalFormatting>
  <conditionalFormatting sqref="AW18:AZ22">
    <cfRule type="cellIs" dxfId="793" priority="43" stopIfTrue="1" operator="lessThanOrEqual">
      <formula>0</formula>
    </cfRule>
  </conditionalFormatting>
  <conditionalFormatting sqref="AR25">
    <cfRule type="cellIs" dxfId="792" priority="42" operator="equal">
      <formula>0</formula>
    </cfRule>
  </conditionalFormatting>
  <conditionalFormatting sqref="AR27">
    <cfRule type="cellIs" dxfId="791" priority="41" operator="equal">
      <formula>0</formula>
    </cfRule>
  </conditionalFormatting>
  <conditionalFormatting sqref="AR29">
    <cfRule type="cellIs" dxfId="790" priority="40" operator="equal">
      <formula>0</formula>
    </cfRule>
  </conditionalFormatting>
  <conditionalFormatting sqref="AQ26">
    <cfRule type="containsErrors" dxfId="789" priority="39">
      <formula>ISERROR(AQ26)</formula>
    </cfRule>
  </conditionalFormatting>
  <conditionalFormatting sqref="AQ28">
    <cfRule type="containsErrors" dxfId="788" priority="38">
      <formula>ISERROR(AQ28)</formula>
    </cfRule>
  </conditionalFormatting>
  <conditionalFormatting sqref="AQ30">
    <cfRule type="containsErrors" dxfId="787" priority="37">
      <formula>ISERROR(AQ30)</formula>
    </cfRule>
  </conditionalFormatting>
  <conditionalFormatting sqref="AR25">
    <cfRule type="cellIs" dxfId="786" priority="36" operator="equal">
      <formula>0</formula>
    </cfRule>
  </conditionalFormatting>
  <conditionalFormatting sqref="AR27">
    <cfRule type="cellIs" dxfId="785" priority="35" operator="equal">
      <formula>0</formula>
    </cfRule>
  </conditionalFormatting>
  <conditionalFormatting sqref="AR29">
    <cfRule type="cellIs" dxfId="784" priority="34" operator="equal">
      <formula>0</formula>
    </cfRule>
  </conditionalFormatting>
  <conditionalFormatting sqref="AQ26">
    <cfRule type="containsErrors" dxfId="783" priority="33">
      <formula>ISERROR(AQ26)</formula>
    </cfRule>
  </conditionalFormatting>
  <conditionalFormatting sqref="AQ28">
    <cfRule type="containsErrors" dxfId="782" priority="32">
      <formula>ISERROR(AQ28)</formula>
    </cfRule>
  </conditionalFormatting>
  <conditionalFormatting sqref="AQ30">
    <cfRule type="containsErrors" dxfId="781" priority="31">
      <formula>ISERROR(AQ30)</formula>
    </cfRule>
  </conditionalFormatting>
  <conditionalFormatting sqref="AR25">
    <cfRule type="cellIs" dxfId="780" priority="30" operator="equal">
      <formula>0</formula>
    </cfRule>
  </conditionalFormatting>
  <conditionalFormatting sqref="AR27">
    <cfRule type="cellIs" dxfId="779" priority="29" operator="equal">
      <formula>0</formula>
    </cfRule>
  </conditionalFormatting>
  <conditionalFormatting sqref="AR29">
    <cfRule type="cellIs" dxfId="778" priority="28" operator="equal">
      <formula>0</formula>
    </cfRule>
  </conditionalFormatting>
  <conditionalFormatting sqref="AQ26">
    <cfRule type="containsErrors" dxfId="777" priority="27">
      <formula>ISERROR(AQ26)</formula>
    </cfRule>
  </conditionalFormatting>
  <conditionalFormatting sqref="AQ28">
    <cfRule type="containsErrors" dxfId="776" priority="26">
      <formula>ISERROR(AQ28)</formula>
    </cfRule>
  </conditionalFormatting>
  <conditionalFormatting sqref="AQ30">
    <cfRule type="containsErrors" dxfId="775" priority="25">
      <formula>ISERROR(AQ30)</formula>
    </cfRule>
  </conditionalFormatting>
  <conditionalFormatting sqref="AR25">
    <cfRule type="cellIs" dxfId="774" priority="24" operator="equal">
      <formula>0</formula>
    </cfRule>
  </conditionalFormatting>
  <conditionalFormatting sqref="AR27">
    <cfRule type="cellIs" dxfId="773" priority="23" operator="equal">
      <formula>0</formula>
    </cfRule>
  </conditionalFormatting>
  <conditionalFormatting sqref="AR29">
    <cfRule type="cellIs" dxfId="772" priority="22" operator="equal">
      <formula>0</formula>
    </cfRule>
  </conditionalFormatting>
  <conditionalFormatting sqref="AQ26">
    <cfRule type="containsErrors" dxfId="771" priority="21">
      <formula>ISERROR(AQ26)</formula>
    </cfRule>
  </conditionalFormatting>
  <conditionalFormatting sqref="AQ28">
    <cfRule type="containsErrors" dxfId="770" priority="20">
      <formula>ISERROR(AQ28)</formula>
    </cfRule>
  </conditionalFormatting>
  <conditionalFormatting sqref="AQ30">
    <cfRule type="containsErrors" dxfId="769" priority="19">
      <formula>ISERROR(AQ30)</formula>
    </cfRule>
  </conditionalFormatting>
  <conditionalFormatting sqref="AR25">
    <cfRule type="cellIs" dxfId="768" priority="18" operator="equal">
      <formula>0</formula>
    </cfRule>
  </conditionalFormatting>
  <conditionalFormatting sqref="AR27">
    <cfRule type="cellIs" dxfId="767" priority="17" operator="equal">
      <formula>0</formula>
    </cfRule>
  </conditionalFormatting>
  <conditionalFormatting sqref="AR29">
    <cfRule type="cellIs" dxfId="766" priority="16" operator="equal">
      <formula>0</formula>
    </cfRule>
  </conditionalFormatting>
  <conditionalFormatting sqref="AQ26">
    <cfRule type="containsErrors" dxfId="765" priority="15">
      <formula>ISERROR(AQ26)</formula>
    </cfRule>
  </conditionalFormatting>
  <conditionalFormatting sqref="AQ28">
    <cfRule type="containsErrors" dxfId="764" priority="14">
      <formula>ISERROR(AQ28)</formula>
    </cfRule>
  </conditionalFormatting>
  <conditionalFormatting sqref="AQ30">
    <cfRule type="containsErrors" dxfId="763" priority="13">
      <formula>ISERROR(AQ30)</formula>
    </cfRule>
  </conditionalFormatting>
  <conditionalFormatting sqref="AR25">
    <cfRule type="cellIs" dxfId="762" priority="12" operator="equal">
      <formula>0</formula>
    </cfRule>
  </conditionalFormatting>
  <conditionalFormatting sqref="AR27">
    <cfRule type="cellIs" dxfId="761" priority="11" operator="equal">
      <formula>0</formula>
    </cfRule>
  </conditionalFormatting>
  <conditionalFormatting sqref="AR29">
    <cfRule type="cellIs" dxfId="760" priority="10" operator="equal">
      <formula>0</formula>
    </cfRule>
  </conditionalFormatting>
  <conditionalFormatting sqref="AQ26">
    <cfRule type="containsErrors" dxfId="759" priority="9">
      <formula>ISERROR(AQ26)</formula>
    </cfRule>
  </conditionalFormatting>
  <conditionalFormatting sqref="AQ28">
    <cfRule type="containsErrors" dxfId="758" priority="8">
      <formula>ISERROR(AQ28)</formula>
    </cfRule>
  </conditionalFormatting>
  <conditionalFormatting sqref="AQ30">
    <cfRule type="containsErrors" dxfId="757" priority="7">
      <formula>ISERROR(AQ30)</formula>
    </cfRule>
  </conditionalFormatting>
  <conditionalFormatting sqref="AT10:AV15 AZ15:BB15">
    <cfRule type="cellIs" dxfId="756" priority="6" stopIfTrue="1" operator="lessThanOrEqual">
      <formula>0</formula>
    </cfRule>
  </conditionalFormatting>
  <conditionalFormatting sqref="AT18:AV22 AT26:AV30">
    <cfRule type="cellIs" dxfId="755" priority="5" stopIfTrue="1" operator="lessThanOrEqual">
      <formula>0</formula>
    </cfRule>
  </conditionalFormatting>
  <conditionalFormatting sqref="AY26:BB30 AY18:BB22">
    <cfRule type="cellIs" dxfId="754" priority="4" stopIfTrue="1" operator="lessThanOrEqual">
      <formula>0</formula>
    </cfRule>
  </conditionalFormatting>
  <conditionalFormatting sqref="AR32 AR34 AR36">
    <cfRule type="cellIs" dxfId="753" priority="3" operator="equal">
      <formula>0</formula>
    </cfRule>
  </conditionalFormatting>
  <conditionalFormatting sqref="AQ33 AQ35 AQ37">
    <cfRule type="containsErrors" dxfId="752" priority="2">
      <formula>ISERROR(AQ33)</formula>
    </cfRule>
  </conditionalFormatting>
  <conditionalFormatting sqref="D13:D53">
    <cfRule type="expression" dxfId="751" priority="1" stopIfTrue="1">
      <formula>OR($C13&lt;0,AND($C13=$Y13,$B13=$Y13))</formula>
    </cfRule>
  </conditionalFormatting>
  <pageMargins left="0.75" right="0.75" top="1" bottom="1" header="0.5" footer="0.5"/>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7"/>
  <sheetViews>
    <sheetView workbookViewId="0">
      <pane xSplit="5" ySplit="7" topLeftCell="F8" activePane="bottomRight" state="frozen"/>
      <selection activeCell="C9" sqref="C9"/>
      <selection pane="topRight" activeCell="C9" sqref="C9"/>
      <selection pane="bottomLeft" activeCell="C9" sqref="C9"/>
      <selection pane="bottomRight" activeCell="C9" sqref="C9"/>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8.140625" customWidth="1"/>
    <col min="44" max="45" width="8.28515625" customWidth="1"/>
    <col min="46" max="46" width="6.7109375" customWidth="1"/>
    <col min="47" max="47" width="6.85546875" customWidth="1"/>
    <col min="48" max="48" width="8.28515625" customWidth="1"/>
    <col min="49" max="49" width="6.140625" customWidth="1"/>
    <col min="50" max="50" width="8.28515625" customWidth="1"/>
    <col min="52" max="52" width="6.85546875" customWidth="1"/>
    <col min="53" max="53" width="7.7109375" customWidth="1"/>
    <col min="55" max="55" width="1.42578125" customWidth="1"/>
  </cols>
  <sheetData>
    <row r="1" spans="1:54" ht="18" customHeight="1" x14ac:dyDescent="0.2">
      <c r="B1" s="8" t="s">
        <v>2</v>
      </c>
      <c r="C1" s="250" t="s">
        <v>51</v>
      </c>
      <c r="D1" s="251"/>
      <c r="E1" s="251"/>
      <c r="F1" s="251"/>
      <c r="G1" s="251"/>
      <c r="H1" s="251"/>
      <c r="I1" s="251"/>
      <c r="J1" s="251"/>
      <c r="K1" s="251"/>
      <c r="L1" s="251"/>
      <c r="M1" s="251"/>
      <c r="N1" s="252"/>
      <c r="O1" s="16"/>
      <c r="P1" s="7"/>
      <c r="Q1" t="s">
        <v>21</v>
      </c>
    </row>
    <row r="2" spans="1:54" ht="18" customHeight="1" x14ac:dyDescent="0.2">
      <c r="B2" s="8" t="s">
        <v>3</v>
      </c>
      <c r="C2" s="250" t="s">
        <v>39</v>
      </c>
      <c r="D2" s="251"/>
      <c r="E2" s="251"/>
      <c r="F2" s="251"/>
      <c r="G2" s="251"/>
      <c r="H2" s="251"/>
      <c r="I2" s="251"/>
      <c r="J2" s="251"/>
      <c r="K2" s="251"/>
      <c r="L2" s="251"/>
      <c r="M2" s="251"/>
      <c r="N2" s="252"/>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150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80</v>
      </c>
    </row>
    <row r="8" spans="1:54" ht="12" customHeight="1" thickTop="1" x14ac:dyDescent="0.15">
      <c r="A8" s="5">
        <f>IF(I8="A",25,IF(I8="B",25,IF(I8="C",25,IF(I8="D",15,IF(I8="E",10,0)))))</f>
        <v>0</v>
      </c>
      <c r="B8" s="5">
        <f>IF(G8="I",20,IF(G8="II",20,IF(G8="III",20,IF(G8="IV",20,IF(G8="V",20,0)))))</f>
        <v>0</v>
      </c>
      <c r="C8" s="14">
        <f>C5</f>
        <v>150</v>
      </c>
      <c r="F8" s="241">
        <f>VLOOKUP(C8,Blad1!$A:$J,10,0)</f>
        <v>230</v>
      </c>
      <c r="G8" s="67" t="str">
        <f>IF(C8=110,"I",IF(C8=103,"II",IF(C8=98,"III",IF(C8=91,"IV",IF(C8=0,"V","")))))</f>
        <v/>
      </c>
      <c r="H8" s="4" t="str">
        <f>IF(G8="I",$K8,IF(G8="II",$K8-SUM(H7:H$8),IF(G8="III",$K8-SUM(H7:H$8),IF(G8="IV",$K8-SUM(H7:H$8),IF(G8="V",1-SUM(H7:H$8)," ")))))</f>
        <v xml:space="preserve"> </v>
      </c>
      <c r="I8" s="68" t="str">
        <f>IF(C8=105,"A",IF(C8=97,"B",IF(C8=88,"C",IF(C8=81,"D",IF(C8=0,"E","")))))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R8" s="180">
        <f>F8</f>
        <v>230</v>
      </c>
      <c r="S8" s="12">
        <f>C8</f>
        <v>150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150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row>
    <row r="9" spans="1:54" ht="12" customHeight="1" x14ac:dyDescent="0.15">
      <c r="A9" s="5">
        <f t="shared" ref="A9:A72" si="1">IF(I9="A",25,IF(I9="B",25,IF(I9="C",25,IF(I9="D",15,IF(I9="E",10,0)))))</f>
        <v>0</v>
      </c>
      <c r="B9" s="5">
        <f t="shared" ref="B9:B72" si="2">IF(G9="I",20,IF(G9="II",20,IF(G9="III",20,IF(G9="IV",20,IF(G9="V",20,0)))))</f>
        <v>0</v>
      </c>
      <c r="C9" s="14">
        <f>C8-1</f>
        <v>149</v>
      </c>
      <c r="F9" s="241">
        <f>VLOOKUP(C9,Blad1!$A:$J,10,0)</f>
        <v>230</v>
      </c>
      <c r="G9" s="67" t="str">
        <f t="shared" ref="G9:G72" si="3">IF(C9=110,"I",IF(C9=103,"II",IF(C9=98,"III",IF(C9=91,"IV",IF(C9=0,"V","")))))</f>
        <v/>
      </c>
      <c r="H9" s="4" t="str">
        <f>IF(G9="I",$K9,IF(G9="II",$K9-SUM(H8:H$8),IF(G9="III",$K9-SUM(H8:H$8),IF(G9="IV",$K9-SUM(H8:H$8),IF(G9="V",1-SUM(H8:H$8)," ")))))</f>
        <v xml:space="preserve"> </v>
      </c>
      <c r="I9" s="68" t="str">
        <f t="shared" ref="I9:I72" si="4">IF(C9=105,"A",IF(C9=97,"B",IF(C9=88,"C",IF(C9=81,"D",IF(C9=0,"E","")))))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R9" s="180">
        <f t="shared" ref="R9:R72" si="6">F9</f>
        <v>230</v>
      </c>
      <c r="S9" s="12">
        <f>C9</f>
        <v>149</v>
      </c>
      <c r="T9" s="18">
        <f t="shared" ref="T9:T72" si="7">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8">IF(D9=0,1,ABS(K9-0.2))</f>
        <v>1</v>
      </c>
      <c r="Z9" s="12">
        <f t="shared" ref="Z9:Z72" si="9">IF(D9=0,1,ABS(K9-0.5))</f>
        <v>1</v>
      </c>
      <c r="AA9" s="12">
        <f t="shared" ref="AA9:AA72" si="10">IF(D9=0,1,ABS(K9-0.8))</f>
        <v>1</v>
      </c>
      <c r="AB9" s="12">
        <f t="shared" ref="AB9:AB72" si="11">IF(D9=0,1,ABS(K9-1))</f>
        <v>1</v>
      </c>
      <c r="AD9" s="12">
        <f>S9</f>
        <v>149</v>
      </c>
      <c r="AE9" s="18">
        <f t="shared" ref="AE9:AE72" si="12">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3">IF(AE9=0,1,ABS(AH9-0.25))</f>
        <v>1</v>
      </c>
      <c r="AK9" s="12">
        <f>IF(T9=0,1,ABS(W9-0.5))</f>
        <v>1</v>
      </c>
      <c r="AL9" s="12">
        <f>IF(T9=0,1,ABS(W9-0.75))</f>
        <v>1</v>
      </c>
      <c r="AM9" s="12">
        <f>IF(T9=0,1,ABS(W9-0.9))</f>
        <v>1</v>
      </c>
      <c r="AQ9" s="30"/>
      <c r="AR9" s="31"/>
      <c r="AS9" s="32" t="s">
        <v>17</v>
      </c>
      <c r="AT9" s="32" t="s">
        <v>18</v>
      </c>
      <c r="AU9" s="32" t="s">
        <v>19</v>
      </c>
      <c r="AV9" s="32" t="s">
        <v>20</v>
      </c>
      <c r="AW9" s="45"/>
    </row>
    <row r="10" spans="1:54" ht="12" customHeight="1" x14ac:dyDescent="0.15">
      <c r="A10" s="5">
        <f t="shared" si="1"/>
        <v>0</v>
      </c>
      <c r="B10" s="5">
        <f t="shared" si="2"/>
        <v>0</v>
      </c>
      <c r="C10" s="14">
        <f t="shared" ref="C10:C73" si="14">C9-1</f>
        <v>148</v>
      </c>
      <c r="F10" s="241">
        <f>VLOOKUP(C10,Blad1!$A:$J,10,0)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R10" s="180">
        <f t="shared" si="6"/>
        <v>230</v>
      </c>
      <c r="S10" s="12">
        <f t="shared" ref="S10:S73" si="15">C10</f>
        <v>148</v>
      </c>
      <c r="T10" s="18">
        <f t="shared" si="7"/>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8"/>
        <v>1</v>
      </c>
      <c r="Z10" s="12">
        <f t="shared" si="9"/>
        <v>1</v>
      </c>
      <c r="AA10" s="12">
        <f t="shared" si="10"/>
        <v>1</v>
      </c>
      <c r="AB10" s="12">
        <f t="shared" si="11"/>
        <v>1</v>
      </c>
      <c r="AD10" s="12">
        <f t="shared" ref="AD10:AD73" si="16">S10</f>
        <v>148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ref="AK10:AK73" si="17">IF(T10=0,1,ABS(W10-0.5))</f>
        <v>1</v>
      </c>
      <c r="AL10" s="12">
        <f t="shared" ref="AL10:AL73" si="18">IF(T10=0,1,ABS(W10-0.75))</f>
        <v>1</v>
      </c>
      <c r="AM10" s="12">
        <f t="shared" ref="AM10:AM73" si="19">IF(T10=0,1,ABS(W10-0.9))</f>
        <v>1</v>
      </c>
      <c r="AQ10" s="49" t="s">
        <v>26</v>
      </c>
      <c r="AR10" s="50">
        <v>0.2</v>
      </c>
      <c r="AS10" s="144">
        <f>IF($U3=0,0,VLOOKUP("I",$G:$S,13,FALSE))</f>
        <v>110</v>
      </c>
      <c r="AT10" s="144">
        <f>AU10*AT$14</f>
        <v>0</v>
      </c>
      <c r="AU10" s="145">
        <f>AV10</f>
        <v>0</v>
      </c>
      <c r="AV10" s="145">
        <f>IF($U3=0,0,VLOOKUP("I",$G:$S,5,FALSE))</f>
        <v>0</v>
      </c>
      <c r="AW10" s="45"/>
    </row>
    <row r="11" spans="1:54" ht="12" customHeight="1" x14ac:dyDescent="0.15">
      <c r="A11" s="5">
        <f t="shared" si="1"/>
        <v>0</v>
      </c>
      <c r="B11" s="5">
        <f t="shared" si="2"/>
        <v>0</v>
      </c>
      <c r="C11" s="14">
        <f t="shared" si="14"/>
        <v>147</v>
      </c>
      <c r="F11" s="241">
        <f>VLOOKUP(C11,Blad1!$A:$J,10,0)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R11" s="180">
        <f t="shared" si="6"/>
        <v>230</v>
      </c>
      <c r="S11" s="12">
        <f t="shared" si="15"/>
        <v>147</v>
      </c>
      <c r="T11" s="18">
        <f t="shared" si="7"/>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8"/>
        <v>1</v>
      </c>
      <c r="Z11" s="12">
        <f t="shared" si="9"/>
        <v>1</v>
      </c>
      <c r="AA11" s="12">
        <f t="shared" si="10"/>
        <v>1</v>
      </c>
      <c r="AB11" s="12">
        <f t="shared" si="11"/>
        <v>1</v>
      </c>
      <c r="AD11" s="12">
        <f t="shared" si="16"/>
        <v>147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7"/>
        <v>1</v>
      </c>
      <c r="AL11" s="12">
        <f t="shared" si="18"/>
        <v>1</v>
      </c>
      <c r="AM11" s="12">
        <f t="shared" si="19"/>
        <v>1</v>
      </c>
      <c r="AQ11" s="49" t="s">
        <v>30</v>
      </c>
      <c r="AR11" s="50">
        <v>0.6</v>
      </c>
      <c r="AS11" s="144">
        <f>IF($U4=0,0,VLOOKUP("IV",$G:$S,13,FALSE))</f>
        <v>91</v>
      </c>
      <c r="AT11" s="144">
        <f>AU11*AT$14</f>
        <v>0</v>
      </c>
      <c r="AU11" s="145">
        <f>AV11-AV10</f>
        <v>0</v>
      </c>
      <c r="AV11" s="145">
        <f>IF($U4=0,0,VLOOKUP("IV",$G:$S,5,FALSE))</f>
        <v>0</v>
      </c>
      <c r="AW11" s="45"/>
    </row>
    <row r="12" spans="1:54" ht="12" customHeight="1" x14ac:dyDescent="0.15">
      <c r="A12" s="5">
        <f t="shared" si="1"/>
        <v>0</v>
      </c>
      <c r="B12" s="5">
        <f t="shared" si="2"/>
        <v>0</v>
      </c>
      <c r="C12" s="14">
        <f t="shared" si="14"/>
        <v>146</v>
      </c>
      <c r="F12" s="241">
        <f>VLOOKUP(C12,Blad1!$A:$J,10,0)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R12" s="180">
        <f t="shared" si="6"/>
        <v>230</v>
      </c>
      <c r="S12" s="12">
        <f t="shared" si="15"/>
        <v>146</v>
      </c>
      <c r="T12" s="18">
        <f t="shared" si="7"/>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8"/>
        <v>1</v>
      </c>
      <c r="Z12" s="12">
        <f t="shared" si="9"/>
        <v>1</v>
      </c>
      <c r="AA12" s="12">
        <f t="shared" si="10"/>
        <v>1</v>
      </c>
      <c r="AB12" s="12">
        <f t="shared" si="11"/>
        <v>1</v>
      </c>
      <c r="AD12" s="12">
        <f t="shared" si="16"/>
        <v>146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7"/>
        <v>1</v>
      </c>
      <c r="AL12" s="12">
        <f t="shared" si="18"/>
        <v>1</v>
      </c>
      <c r="AM12" s="12">
        <f t="shared" si="19"/>
        <v>1</v>
      </c>
      <c r="AQ12" s="49" t="s">
        <v>29</v>
      </c>
      <c r="AR12" s="50">
        <v>0.2</v>
      </c>
      <c r="AS12" s="144">
        <f>IF($U5=0,0,VLOOKUP("V",$G:$S,13,FALSE))</f>
        <v>0</v>
      </c>
      <c r="AT12" s="144">
        <f>AU12*AT$14</f>
        <v>0</v>
      </c>
      <c r="AU12" s="145">
        <f>AV12-AV11</f>
        <v>0</v>
      </c>
      <c r="AV12" s="145">
        <f>IF($U5=0,0,VLOOKUP("V",$G:$S,5,FALSE))</f>
        <v>0</v>
      </c>
      <c r="AW12" s="45"/>
    </row>
    <row r="13" spans="1:54" ht="12" customHeight="1" x14ac:dyDescent="0.15">
      <c r="A13" s="5">
        <f t="shared" si="1"/>
        <v>0</v>
      </c>
      <c r="B13" s="5">
        <f t="shared" si="2"/>
        <v>0</v>
      </c>
      <c r="C13" s="14">
        <f t="shared" si="14"/>
        <v>145</v>
      </c>
      <c r="F13" s="241">
        <f>VLOOKUP(C13,Blad1!$A:$J,10,0)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R13" s="180">
        <f t="shared" si="6"/>
        <v>230</v>
      </c>
      <c r="S13" s="12">
        <f t="shared" si="15"/>
        <v>145</v>
      </c>
      <c r="T13" s="18">
        <f t="shared" si="7"/>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8"/>
        <v>1</v>
      </c>
      <c r="Z13" s="12">
        <f t="shared" si="9"/>
        <v>1</v>
      </c>
      <c r="AA13" s="12">
        <f t="shared" si="10"/>
        <v>1</v>
      </c>
      <c r="AB13" s="12">
        <f t="shared" si="11"/>
        <v>1</v>
      </c>
      <c r="AD13" s="12">
        <f t="shared" si="16"/>
        <v>145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7"/>
        <v>1</v>
      </c>
      <c r="AL13" s="12">
        <f t="shared" si="18"/>
        <v>1</v>
      </c>
      <c r="AM13" s="12">
        <f t="shared" si="19"/>
        <v>1</v>
      </c>
      <c r="AQ13" s="49"/>
      <c r="AR13" s="50"/>
      <c r="AS13" s="144"/>
      <c r="AT13" s="144"/>
      <c r="AU13" s="145"/>
      <c r="AV13" s="145">
        <f>IF(SUM(AT10:AT12)&lt;AT14,1,0)</f>
        <v>0</v>
      </c>
      <c r="AW13" s="45"/>
    </row>
    <row r="14" spans="1:54" ht="12" customHeight="1" thickBot="1" x14ac:dyDescent="0.3">
      <c r="A14" s="5">
        <f t="shared" si="1"/>
        <v>0</v>
      </c>
      <c r="B14" s="5">
        <f t="shared" si="2"/>
        <v>0</v>
      </c>
      <c r="C14" s="14">
        <f t="shared" si="14"/>
        <v>144</v>
      </c>
      <c r="F14" s="241">
        <f>VLOOKUP(C14,Blad1!$A:$J,10,0)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9" t="str">
        <f>CONCATENATE(IF(E14=0,"",CONCATENATE(E14,"; ")))</f>
        <v/>
      </c>
      <c r="R14" s="180">
        <f t="shared" si="6"/>
        <v>230</v>
      </c>
      <c r="S14" s="12">
        <f t="shared" si="15"/>
        <v>144</v>
      </c>
      <c r="T14" s="18">
        <f t="shared" si="7"/>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8"/>
        <v>1</v>
      </c>
      <c r="Z14" s="12">
        <f t="shared" si="9"/>
        <v>1</v>
      </c>
      <c r="AA14" s="12">
        <f t="shared" si="10"/>
        <v>1</v>
      </c>
      <c r="AB14" s="12">
        <f t="shared" si="11"/>
        <v>1</v>
      </c>
      <c r="AD14" s="12">
        <f t="shared" si="16"/>
        <v>144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7"/>
        <v>1</v>
      </c>
      <c r="AL14" s="12">
        <f t="shared" si="18"/>
        <v>1</v>
      </c>
      <c r="AM14" s="12">
        <f t="shared" si="19"/>
        <v>1</v>
      </c>
      <c r="AQ14" s="34"/>
      <c r="AR14" s="35"/>
      <c r="AS14" s="146"/>
      <c r="AT14" s="147">
        <f>$C$4</f>
        <v>0</v>
      </c>
      <c r="AU14" s="146"/>
      <c r="AV14" s="146"/>
      <c r="AW14" s="45"/>
    </row>
    <row r="15" spans="1:54" ht="12" customHeight="1" thickTop="1" thickBot="1" x14ac:dyDescent="0.2">
      <c r="A15" s="5">
        <f t="shared" si="1"/>
        <v>0</v>
      </c>
      <c r="B15" s="5">
        <f t="shared" si="2"/>
        <v>0</v>
      </c>
      <c r="C15" s="14">
        <f t="shared" si="14"/>
        <v>143</v>
      </c>
      <c r="F15" s="241">
        <f>VLOOKUP(C15,Blad1!$A:$J,10,0)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ref="Q15:Q78" si="20">IF(L14="plus",IF(E15=0,"",CONCATENATE(E15,", ")),IF(L14="basis",IF(E15=0,"",CONCATENATE(E15,", ")),CONCATENATE(Q14,IF(E15=0,"",CONCATENATE(E15,", ")))))</f>
        <v/>
      </c>
      <c r="R15" s="180">
        <f t="shared" si="6"/>
        <v>230</v>
      </c>
      <c r="S15" s="12">
        <f t="shared" si="15"/>
        <v>143</v>
      </c>
      <c r="T15" s="18">
        <f t="shared" si="7"/>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8"/>
        <v>1</v>
      </c>
      <c r="Z15" s="12">
        <f t="shared" si="9"/>
        <v>1</v>
      </c>
      <c r="AA15" s="12">
        <f t="shared" si="10"/>
        <v>1</v>
      </c>
      <c r="AB15" s="12">
        <f t="shared" si="11"/>
        <v>1</v>
      </c>
      <c r="AD15" s="12">
        <f t="shared" si="16"/>
        <v>143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7"/>
        <v>1</v>
      </c>
      <c r="AL15" s="12">
        <f t="shared" si="18"/>
        <v>1</v>
      </c>
      <c r="AM15" s="12">
        <f t="shared" si="19"/>
        <v>1</v>
      </c>
      <c r="AV15" s="129"/>
      <c r="AW15" s="135"/>
      <c r="AX15" s="135"/>
    </row>
    <row r="16" spans="1:54" ht="12" customHeight="1" thickTop="1" thickBot="1" x14ac:dyDescent="0.2">
      <c r="A16" s="5">
        <f t="shared" si="1"/>
        <v>0</v>
      </c>
      <c r="B16" s="5">
        <f t="shared" si="2"/>
        <v>0</v>
      </c>
      <c r="C16" s="14">
        <f t="shared" si="14"/>
        <v>142</v>
      </c>
      <c r="F16" s="241">
        <f>VLOOKUP(C16,Blad1!$A:$J,10,0)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20"/>
        <v/>
      </c>
      <c r="R16" s="180">
        <f t="shared" si="6"/>
        <v>230</v>
      </c>
      <c r="S16" s="12">
        <f t="shared" si="15"/>
        <v>142</v>
      </c>
      <c r="T16" s="18">
        <f t="shared" si="7"/>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8"/>
        <v>1</v>
      </c>
      <c r="Z16" s="12">
        <f t="shared" si="9"/>
        <v>1</v>
      </c>
      <c r="AA16" s="12">
        <f t="shared" si="10"/>
        <v>1</v>
      </c>
      <c r="AB16" s="12">
        <f t="shared" si="11"/>
        <v>1</v>
      </c>
      <c r="AD16" s="12">
        <f t="shared" si="16"/>
        <v>142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7"/>
        <v>1</v>
      </c>
      <c r="AL16" s="12">
        <f t="shared" si="18"/>
        <v>1</v>
      </c>
      <c r="AM16" s="12">
        <f t="shared" si="19"/>
        <v>1</v>
      </c>
      <c r="AP16" s="44"/>
      <c r="AQ16" s="27" t="s">
        <v>6</v>
      </c>
      <c r="AR16" s="28"/>
      <c r="AS16" s="28" t="s">
        <v>8</v>
      </c>
      <c r="AT16" s="28"/>
      <c r="AU16" s="28"/>
      <c r="AV16" s="51"/>
      <c r="AW16" s="140"/>
      <c r="AX16" s="131"/>
      <c r="AY16" s="28" t="s">
        <v>9</v>
      </c>
      <c r="AZ16" s="28"/>
      <c r="BA16" s="28"/>
      <c r="BB16" s="29"/>
    </row>
    <row r="17" spans="1:55" ht="12" customHeight="1" thickTop="1" x14ac:dyDescent="0.15">
      <c r="A17" s="5">
        <f t="shared" si="1"/>
        <v>0</v>
      </c>
      <c r="B17" s="5">
        <f t="shared" si="2"/>
        <v>0</v>
      </c>
      <c r="C17" s="14">
        <f t="shared" si="14"/>
        <v>141</v>
      </c>
      <c r="F17" s="241">
        <f>VLOOKUP(C17,Blad1!$A:$J,10,0)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20"/>
        <v/>
      </c>
      <c r="R17" s="180">
        <f t="shared" si="6"/>
        <v>230</v>
      </c>
      <c r="S17" s="12">
        <f t="shared" si="15"/>
        <v>141</v>
      </c>
      <c r="T17" s="18">
        <f t="shared" si="7"/>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8"/>
        <v>1</v>
      </c>
      <c r="Z17" s="12">
        <f t="shared" si="9"/>
        <v>1</v>
      </c>
      <c r="AA17" s="12">
        <f t="shared" si="10"/>
        <v>1</v>
      </c>
      <c r="AB17" s="12">
        <f t="shared" si="11"/>
        <v>1</v>
      </c>
      <c r="AD17" s="12">
        <f t="shared" si="16"/>
        <v>141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7"/>
        <v>1</v>
      </c>
      <c r="AL17" s="12">
        <f t="shared" si="18"/>
        <v>1</v>
      </c>
      <c r="AM17" s="12">
        <f t="shared" si="19"/>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2">
      <c r="A18" s="5">
        <f t="shared" si="1"/>
        <v>0</v>
      </c>
      <c r="B18" s="5">
        <f t="shared" si="2"/>
        <v>0</v>
      </c>
      <c r="C18" s="14">
        <f t="shared" si="14"/>
        <v>140</v>
      </c>
      <c r="F18" s="241">
        <f>VLOOKUP(C18,Blad1!$A:$J,10,0)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20"/>
        <v/>
      </c>
      <c r="R18" s="180">
        <f t="shared" si="6"/>
        <v>230</v>
      </c>
      <c r="S18" s="12">
        <f t="shared" si="15"/>
        <v>140</v>
      </c>
      <c r="T18" s="18">
        <f t="shared" si="7"/>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8"/>
        <v>1</v>
      </c>
      <c r="Z18" s="12">
        <f t="shared" si="9"/>
        <v>1</v>
      </c>
      <c r="AA18" s="12">
        <f t="shared" si="10"/>
        <v>1</v>
      </c>
      <c r="AB18" s="12">
        <f t="shared" si="11"/>
        <v>1</v>
      </c>
      <c r="AD18" s="12">
        <f t="shared" si="16"/>
        <v>140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7"/>
        <v>1</v>
      </c>
      <c r="AL18" s="12">
        <f t="shared" si="18"/>
        <v>1</v>
      </c>
      <c r="AM18" s="12">
        <f t="shared" si="19"/>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2">
      <c r="A19" s="5">
        <f t="shared" si="1"/>
        <v>0</v>
      </c>
      <c r="B19" s="5">
        <f t="shared" si="2"/>
        <v>0</v>
      </c>
      <c r="C19" s="14">
        <f t="shared" si="14"/>
        <v>139</v>
      </c>
      <c r="F19" s="241">
        <f>VLOOKUP(C19,Blad1!$A:$J,10,0)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20"/>
        <v/>
      </c>
      <c r="R19" s="180">
        <f t="shared" si="6"/>
        <v>230</v>
      </c>
      <c r="S19" s="12">
        <f t="shared" si="15"/>
        <v>139</v>
      </c>
      <c r="T19" s="18">
        <f t="shared" si="7"/>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8"/>
        <v>1</v>
      </c>
      <c r="Z19" s="12">
        <f t="shared" si="9"/>
        <v>1</v>
      </c>
      <c r="AA19" s="12">
        <f t="shared" si="10"/>
        <v>1</v>
      </c>
      <c r="AB19" s="12">
        <f t="shared" si="11"/>
        <v>1</v>
      </c>
      <c r="AD19" s="12">
        <f t="shared" si="16"/>
        <v>139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7"/>
        <v>1</v>
      </c>
      <c r="AL19" s="12">
        <f t="shared" si="18"/>
        <v>1</v>
      </c>
      <c r="AM19" s="12">
        <f t="shared" si="19"/>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1"/>
        <v>0</v>
      </c>
      <c r="B20" s="5">
        <f t="shared" si="2"/>
        <v>0</v>
      </c>
      <c r="C20" s="14">
        <f t="shared" si="14"/>
        <v>138</v>
      </c>
      <c r="F20" s="241">
        <f>VLOOKUP(C20,Blad1!$A:$J,10,0)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20"/>
        <v/>
      </c>
      <c r="R20" s="180">
        <f t="shared" si="6"/>
        <v>230</v>
      </c>
      <c r="S20" s="12">
        <f t="shared" si="15"/>
        <v>138</v>
      </c>
      <c r="T20" s="18">
        <f t="shared" si="7"/>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8"/>
        <v>1</v>
      </c>
      <c r="Z20" s="12">
        <f t="shared" si="9"/>
        <v>1</v>
      </c>
      <c r="AA20" s="12">
        <f t="shared" si="10"/>
        <v>1</v>
      </c>
      <c r="AB20" s="12">
        <f t="shared" si="11"/>
        <v>1</v>
      </c>
      <c r="AD20" s="12">
        <f t="shared" si="16"/>
        <v>138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7"/>
        <v>1</v>
      </c>
      <c r="AL20" s="12">
        <f t="shared" si="18"/>
        <v>1</v>
      </c>
      <c r="AM20" s="12">
        <f t="shared" si="19"/>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2">
      <c r="A21" s="5">
        <f t="shared" si="1"/>
        <v>0</v>
      </c>
      <c r="B21" s="5">
        <f t="shared" si="2"/>
        <v>0</v>
      </c>
      <c r="C21" s="14">
        <f t="shared" si="14"/>
        <v>137</v>
      </c>
      <c r="F21" s="241">
        <f>VLOOKUP(C21,Blad1!$A:$J,10,0)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20"/>
        <v/>
      </c>
      <c r="R21" s="180">
        <f t="shared" si="6"/>
        <v>230</v>
      </c>
      <c r="S21" s="12">
        <f t="shared" si="15"/>
        <v>137</v>
      </c>
      <c r="T21" s="18">
        <f t="shared" si="7"/>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8"/>
        <v>1</v>
      </c>
      <c r="Z21" s="12">
        <f t="shared" si="9"/>
        <v>1</v>
      </c>
      <c r="AA21" s="12">
        <f t="shared" si="10"/>
        <v>1</v>
      </c>
      <c r="AB21" s="12">
        <f t="shared" si="11"/>
        <v>1</v>
      </c>
      <c r="AD21" s="12">
        <f t="shared" si="16"/>
        <v>137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7"/>
        <v>1</v>
      </c>
      <c r="AL21" s="12">
        <f t="shared" si="18"/>
        <v>1</v>
      </c>
      <c r="AM21" s="12">
        <f t="shared" si="19"/>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2">
      <c r="A22" s="5">
        <f t="shared" si="1"/>
        <v>0</v>
      </c>
      <c r="B22" s="5">
        <f t="shared" si="2"/>
        <v>0</v>
      </c>
      <c r="C22" s="14">
        <f t="shared" si="14"/>
        <v>136</v>
      </c>
      <c r="F22" s="241">
        <f>VLOOKUP(C22,Blad1!$A:$J,10,0)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20"/>
        <v/>
      </c>
      <c r="R22" s="180">
        <f t="shared" si="6"/>
        <v>230</v>
      </c>
      <c r="S22" s="12">
        <f t="shared" si="15"/>
        <v>136</v>
      </c>
      <c r="T22" s="18">
        <f t="shared" si="7"/>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8"/>
        <v>1</v>
      </c>
      <c r="Z22" s="12">
        <f t="shared" si="9"/>
        <v>1</v>
      </c>
      <c r="AA22" s="12">
        <f t="shared" si="10"/>
        <v>1</v>
      </c>
      <c r="AB22" s="12">
        <f t="shared" si="11"/>
        <v>1</v>
      </c>
      <c r="AD22" s="12">
        <f t="shared" si="16"/>
        <v>136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7"/>
        <v>1</v>
      </c>
      <c r="AL22" s="12">
        <f t="shared" si="18"/>
        <v>1</v>
      </c>
      <c r="AM22" s="12">
        <f t="shared" si="19"/>
        <v>1</v>
      </c>
      <c r="AP22" s="44"/>
      <c r="AQ22" s="52"/>
      <c r="AR22" s="53"/>
      <c r="AS22" s="36"/>
      <c r="AT22" s="142">
        <f>$C$4</f>
        <v>0</v>
      </c>
      <c r="AU22" s="36"/>
      <c r="AV22" s="36"/>
      <c r="AW22" s="60"/>
      <c r="AX22" s="141"/>
      <c r="AY22" s="37"/>
      <c r="AZ22" s="48">
        <f>AT22</f>
        <v>0</v>
      </c>
      <c r="BA22" s="37"/>
      <c r="BB22" s="38"/>
    </row>
    <row r="23" spans="1:55" ht="12" customHeight="1" thickTop="1" thickBot="1" x14ac:dyDescent="0.2">
      <c r="A23" s="5">
        <f t="shared" si="1"/>
        <v>0</v>
      </c>
      <c r="B23" s="5">
        <f t="shared" si="2"/>
        <v>0</v>
      </c>
      <c r="C23" s="14">
        <f t="shared" si="14"/>
        <v>135</v>
      </c>
      <c r="F23" s="241">
        <f>VLOOKUP(C23,Blad1!$A:$J,10,0)</f>
        <v>230</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20"/>
        <v/>
      </c>
      <c r="R23" s="180">
        <f t="shared" si="6"/>
        <v>230</v>
      </c>
      <c r="S23" s="12">
        <f t="shared" si="15"/>
        <v>135</v>
      </c>
      <c r="T23" s="18">
        <f t="shared" si="7"/>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8"/>
        <v>1</v>
      </c>
      <c r="Z23" s="12">
        <f t="shared" si="9"/>
        <v>1</v>
      </c>
      <c r="AA23" s="12">
        <f t="shared" si="10"/>
        <v>1</v>
      </c>
      <c r="AB23" s="12">
        <f t="shared" si="11"/>
        <v>1</v>
      </c>
      <c r="AD23" s="12">
        <f t="shared" si="16"/>
        <v>135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7"/>
        <v>1</v>
      </c>
      <c r="AL23" s="12">
        <f t="shared" si="18"/>
        <v>1</v>
      </c>
      <c r="AM23" s="12">
        <f t="shared" si="19"/>
        <v>1</v>
      </c>
      <c r="AV23" s="134"/>
      <c r="AW23" s="134"/>
      <c r="AX23" s="134"/>
    </row>
    <row r="24" spans="1:55" ht="12" customHeight="1" thickTop="1" thickBot="1" x14ac:dyDescent="0.2">
      <c r="A24" s="5">
        <f t="shared" si="1"/>
        <v>0</v>
      </c>
      <c r="B24" s="5">
        <f t="shared" si="2"/>
        <v>0</v>
      </c>
      <c r="C24" s="14">
        <f t="shared" si="14"/>
        <v>134</v>
      </c>
      <c r="F24" s="241">
        <f>VLOOKUP(C24,Blad1!$A:$J,10,0)</f>
        <v>230</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20"/>
        <v/>
      </c>
      <c r="R24" s="180">
        <f t="shared" si="6"/>
        <v>230</v>
      </c>
      <c r="S24" s="12">
        <f t="shared" si="15"/>
        <v>134</v>
      </c>
      <c r="T24" s="18">
        <f t="shared" si="7"/>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8"/>
        <v>1</v>
      </c>
      <c r="Z24" s="12">
        <f t="shared" si="9"/>
        <v>1</v>
      </c>
      <c r="AA24" s="12">
        <f t="shared" si="10"/>
        <v>1</v>
      </c>
      <c r="AB24" s="12">
        <f t="shared" si="11"/>
        <v>1</v>
      </c>
      <c r="AD24" s="12">
        <f t="shared" si="16"/>
        <v>134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7"/>
        <v>1</v>
      </c>
      <c r="AL24" s="12">
        <f t="shared" si="18"/>
        <v>1</v>
      </c>
      <c r="AM24" s="12">
        <f t="shared" si="19"/>
        <v>1</v>
      </c>
      <c r="AQ24" s="27" t="s">
        <v>6</v>
      </c>
      <c r="AR24" s="28"/>
      <c r="AS24" s="28" t="s">
        <v>8</v>
      </c>
      <c r="AT24" s="28"/>
      <c r="AU24" s="28"/>
      <c r="AV24" s="51"/>
      <c r="AW24" s="140"/>
      <c r="AX24" s="131"/>
      <c r="AY24" s="28" t="s">
        <v>9</v>
      </c>
      <c r="AZ24" s="28"/>
      <c r="BA24" s="28"/>
      <c r="BB24" s="29"/>
    </row>
    <row r="25" spans="1:55" ht="12" customHeight="1" thickTop="1" x14ac:dyDescent="0.15">
      <c r="A25" s="5">
        <f t="shared" si="1"/>
        <v>0</v>
      </c>
      <c r="B25" s="5">
        <f t="shared" si="2"/>
        <v>0</v>
      </c>
      <c r="C25" s="14">
        <f t="shared" si="14"/>
        <v>133</v>
      </c>
      <c r="F25" s="241">
        <f>VLOOKUP(C25,Blad1!$A:$J,10,0)</f>
        <v>230</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20"/>
        <v/>
      </c>
      <c r="R25" s="180">
        <f t="shared" si="6"/>
        <v>230</v>
      </c>
      <c r="S25" s="12">
        <f t="shared" si="15"/>
        <v>133</v>
      </c>
      <c r="T25" s="18">
        <f t="shared" si="7"/>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8"/>
        <v>1</v>
      </c>
      <c r="Z25" s="12">
        <f t="shared" si="9"/>
        <v>1</v>
      </c>
      <c r="AA25" s="12">
        <f t="shared" si="10"/>
        <v>1</v>
      </c>
      <c r="AB25" s="12">
        <f t="shared" si="11"/>
        <v>1</v>
      </c>
      <c r="AD25" s="12">
        <f t="shared" si="16"/>
        <v>133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7"/>
        <v>1</v>
      </c>
      <c r="AL25" s="12">
        <f t="shared" si="18"/>
        <v>1</v>
      </c>
      <c r="AM25" s="12">
        <f t="shared" si="19"/>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2">
      <c r="A26" s="5">
        <f t="shared" si="1"/>
        <v>0</v>
      </c>
      <c r="B26" s="5">
        <f t="shared" si="2"/>
        <v>0</v>
      </c>
      <c r="C26" s="14">
        <f t="shared" si="14"/>
        <v>132</v>
      </c>
      <c r="F26" s="241">
        <f>VLOOKUP(C26,Blad1!$A:$J,10,0)</f>
        <v>230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20"/>
        <v/>
      </c>
      <c r="R26" s="180">
        <f t="shared" si="6"/>
        <v>230</v>
      </c>
      <c r="S26" s="12">
        <f t="shared" si="15"/>
        <v>132</v>
      </c>
      <c r="T26" s="18">
        <f t="shared" si="7"/>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8"/>
        <v>1</v>
      </c>
      <c r="Z26" s="12">
        <f t="shared" si="9"/>
        <v>1</v>
      </c>
      <c r="AA26" s="12">
        <f t="shared" si="10"/>
        <v>1</v>
      </c>
      <c r="AB26" s="12">
        <f t="shared" si="11"/>
        <v>1</v>
      </c>
      <c r="AD26" s="12">
        <f t="shared" si="16"/>
        <v>132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7"/>
        <v>1</v>
      </c>
      <c r="AL26" s="12">
        <f t="shared" si="18"/>
        <v>1</v>
      </c>
      <c r="AM26" s="12">
        <f t="shared" si="19"/>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2" customHeight="1" thickTop="1" thickBot="1" x14ac:dyDescent="0.2">
      <c r="A27" s="5">
        <f t="shared" si="1"/>
        <v>0</v>
      </c>
      <c r="B27" s="5">
        <f t="shared" si="2"/>
        <v>0</v>
      </c>
      <c r="C27" s="14">
        <f t="shared" si="14"/>
        <v>131</v>
      </c>
      <c r="F27" s="241">
        <f>VLOOKUP(C27,Blad1!$A:$J,10,0)</f>
        <v>230</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20"/>
        <v/>
      </c>
      <c r="R27" s="180">
        <f t="shared" si="6"/>
        <v>230</v>
      </c>
      <c r="S27" s="12">
        <f t="shared" si="15"/>
        <v>131</v>
      </c>
      <c r="T27" s="18">
        <f t="shared" si="7"/>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8"/>
        <v>1</v>
      </c>
      <c r="Z27" s="12">
        <f t="shared" si="9"/>
        <v>1</v>
      </c>
      <c r="AA27" s="12">
        <f t="shared" si="10"/>
        <v>1</v>
      </c>
      <c r="AB27" s="12">
        <f t="shared" si="11"/>
        <v>1</v>
      </c>
      <c r="AD27" s="12">
        <f t="shared" si="16"/>
        <v>131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7"/>
        <v>1</v>
      </c>
      <c r="AL27" s="12">
        <f t="shared" si="18"/>
        <v>1</v>
      </c>
      <c r="AM27" s="12">
        <f t="shared" si="19"/>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2">
      <c r="A28" s="5">
        <f t="shared" si="1"/>
        <v>0</v>
      </c>
      <c r="B28" s="5">
        <f t="shared" si="2"/>
        <v>0</v>
      </c>
      <c r="C28" s="14">
        <f t="shared" si="14"/>
        <v>130</v>
      </c>
      <c r="F28" s="241">
        <f>VLOOKUP(C28,Blad1!$A:$J,10,0)</f>
        <v>230</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20"/>
        <v/>
      </c>
      <c r="R28" s="180">
        <f t="shared" si="6"/>
        <v>230</v>
      </c>
      <c r="S28" s="12">
        <f t="shared" si="15"/>
        <v>130</v>
      </c>
      <c r="T28" s="18">
        <f t="shared" si="7"/>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8"/>
        <v>1</v>
      </c>
      <c r="Z28" s="12">
        <f t="shared" si="9"/>
        <v>1</v>
      </c>
      <c r="AA28" s="12">
        <f t="shared" si="10"/>
        <v>1</v>
      </c>
      <c r="AB28" s="12">
        <f t="shared" si="11"/>
        <v>1</v>
      </c>
      <c r="AD28" s="12">
        <f t="shared" si="16"/>
        <v>130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7"/>
        <v>1</v>
      </c>
      <c r="AL28" s="12">
        <f t="shared" si="18"/>
        <v>1</v>
      </c>
      <c r="AM28" s="12">
        <f t="shared" si="19"/>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2">
      <c r="A29" s="5">
        <f t="shared" si="1"/>
        <v>0</v>
      </c>
      <c r="B29" s="5">
        <f t="shared" si="2"/>
        <v>0</v>
      </c>
      <c r="C29" s="14">
        <f t="shared" si="14"/>
        <v>129</v>
      </c>
      <c r="F29" s="241">
        <f>VLOOKUP(C29,Blad1!$A:$J,10,0)</f>
        <v>230</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20"/>
        <v/>
      </c>
      <c r="R29" s="180">
        <f t="shared" si="6"/>
        <v>230</v>
      </c>
      <c r="S29" s="12">
        <f t="shared" si="15"/>
        <v>129</v>
      </c>
      <c r="T29" s="18">
        <f t="shared" si="7"/>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8"/>
        <v>1</v>
      </c>
      <c r="Z29" s="12">
        <f t="shared" si="9"/>
        <v>1</v>
      </c>
      <c r="AA29" s="12">
        <f t="shared" si="10"/>
        <v>1</v>
      </c>
      <c r="AB29" s="12">
        <f t="shared" si="11"/>
        <v>1</v>
      </c>
      <c r="AD29" s="12">
        <f t="shared" si="16"/>
        <v>129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7"/>
        <v>1</v>
      </c>
      <c r="AL29" s="12">
        <f t="shared" si="18"/>
        <v>1</v>
      </c>
      <c r="AM29" s="12">
        <f t="shared" si="19"/>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2">
      <c r="A30" s="5">
        <f t="shared" si="1"/>
        <v>0</v>
      </c>
      <c r="B30" s="5">
        <f t="shared" si="2"/>
        <v>0</v>
      </c>
      <c r="C30" s="14">
        <f t="shared" si="14"/>
        <v>128</v>
      </c>
      <c r="F30" s="241">
        <f>VLOOKUP(C30,Blad1!$A:$J,10,0)</f>
        <v>230</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20"/>
        <v/>
      </c>
      <c r="R30" s="180">
        <f t="shared" si="6"/>
        <v>230</v>
      </c>
      <c r="S30" s="12">
        <f t="shared" si="15"/>
        <v>128</v>
      </c>
      <c r="T30" s="18">
        <f t="shared" si="7"/>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8"/>
        <v>1</v>
      </c>
      <c r="Z30" s="12">
        <f t="shared" si="9"/>
        <v>1</v>
      </c>
      <c r="AA30" s="12">
        <f t="shared" si="10"/>
        <v>1</v>
      </c>
      <c r="AB30" s="12">
        <f t="shared" si="11"/>
        <v>1</v>
      </c>
      <c r="AD30" s="12">
        <f t="shared" si="16"/>
        <v>128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7"/>
        <v>1</v>
      </c>
      <c r="AL30" s="12">
        <f t="shared" si="18"/>
        <v>1</v>
      </c>
      <c r="AM30" s="12">
        <f t="shared" si="19"/>
        <v>1</v>
      </c>
      <c r="AQ30" s="52"/>
      <c r="AR30" s="53"/>
      <c r="AS30" s="36"/>
      <c r="AT30" s="142">
        <f>$C$4</f>
        <v>0</v>
      </c>
      <c r="AU30" s="36"/>
      <c r="AV30" s="36"/>
      <c r="AW30" s="136"/>
      <c r="AX30" s="136"/>
      <c r="AY30" s="37"/>
      <c r="AZ30" s="48">
        <f>AT30</f>
        <v>0</v>
      </c>
      <c r="BA30" s="37"/>
      <c r="BB30" s="38"/>
    </row>
    <row r="31" spans="1:55" ht="12" customHeight="1" thickTop="1" thickBot="1" x14ac:dyDescent="0.2">
      <c r="A31" s="5">
        <f t="shared" si="1"/>
        <v>0</v>
      </c>
      <c r="B31" s="5">
        <f t="shared" si="2"/>
        <v>0</v>
      </c>
      <c r="C31" s="14">
        <f t="shared" si="14"/>
        <v>127</v>
      </c>
      <c r="F31" s="241">
        <f>VLOOKUP(C31,Blad1!$A:$J,10,0)</f>
        <v>230</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20"/>
        <v/>
      </c>
      <c r="R31" s="180">
        <f t="shared" si="6"/>
        <v>230</v>
      </c>
      <c r="S31" s="12">
        <f t="shared" si="15"/>
        <v>127</v>
      </c>
      <c r="T31" s="18">
        <f t="shared" si="7"/>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8"/>
        <v>1</v>
      </c>
      <c r="Z31" s="12">
        <f t="shared" si="9"/>
        <v>1</v>
      </c>
      <c r="AA31" s="12">
        <f t="shared" si="10"/>
        <v>1</v>
      </c>
      <c r="AB31" s="12">
        <f t="shared" si="11"/>
        <v>1</v>
      </c>
      <c r="AD31" s="12">
        <f t="shared" si="16"/>
        <v>127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7"/>
        <v>1</v>
      </c>
      <c r="AL31" s="12">
        <f t="shared" si="18"/>
        <v>1</v>
      </c>
      <c r="AM31" s="12">
        <f t="shared" si="19"/>
        <v>1</v>
      </c>
      <c r="AQ31" s="60"/>
      <c r="AR31" s="60"/>
      <c r="AS31" s="60"/>
      <c r="AT31" s="60"/>
      <c r="AU31" s="60"/>
      <c r="AV31" s="60"/>
      <c r="AW31" s="135"/>
      <c r="AX31" s="135"/>
      <c r="AY31" s="60"/>
      <c r="AZ31" s="60"/>
      <c r="BA31" s="60"/>
      <c r="BB31" s="60"/>
    </row>
    <row r="32" spans="1:55" ht="12" customHeight="1" thickTop="1" x14ac:dyDescent="0.15">
      <c r="A32" s="5">
        <f t="shared" si="1"/>
        <v>0</v>
      </c>
      <c r="B32" s="5">
        <f t="shared" si="2"/>
        <v>0</v>
      </c>
      <c r="C32" s="14">
        <f t="shared" si="14"/>
        <v>126</v>
      </c>
      <c r="F32" s="241">
        <f>VLOOKUP(C32,Blad1!$A:$J,10,0)</f>
        <v>230</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20"/>
        <v/>
      </c>
      <c r="R32" s="180">
        <f t="shared" si="6"/>
        <v>230</v>
      </c>
      <c r="S32" s="12">
        <f t="shared" si="15"/>
        <v>126</v>
      </c>
      <c r="T32" s="18">
        <f t="shared" si="7"/>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8"/>
        <v>1</v>
      </c>
      <c r="Z32" s="12">
        <f t="shared" si="9"/>
        <v>1</v>
      </c>
      <c r="AA32" s="12">
        <f t="shared" si="10"/>
        <v>1</v>
      </c>
      <c r="AB32" s="12">
        <f t="shared" si="11"/>
        <v>1</v>
      </c>
      <c r="AD32" s="12">
        <f t="shared" si="16"/>
        <v>126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7"/>
        <v>1</v>
      </c>
      <c r="AL32" s="12">
        <f t="shared" si="18"/>
        <v>1</v>
      </c>
      <c r="AM32" s="12">
        <f t="shared" si="19"/>
        <v>1</v>
      </c>
      <c r="AQ32" s="49" t="s">
        <v>24</v>
      </c>
      <c r="AR32" s="51"/>
      <c r="AS32" s="122"/>
      <c r="AT32" s="51"/>
      <c r="AU32" s="51"/>
      <c r="AV32" s="51"/>
      <c r="AW32" s="51"/>
      <c r="AX32" s="51"/>
      <c r="AY32" s="51"/>
      <c r="AZ32" s="51"/>
      <c r="BA32" s="51"/>
      <c r="BB32" s="55"/>
    </row>
    <row r="33" spans="1:54" ht="12" customHeight="1" x14ac:dyDescent="0.15">
      <c r="A33" s="5">
        <f t="shared" si="1"/>
        <v>0</v>
      </c>
      <c r="B33" s="5">
        <f t="shared" si="2"/>
        <v>0</v>
      </c>
      <c r="C33" s="14">
        <f t="shared" si="14"/>
        <v>125</v>
      </c>
      <c r="F33" s="241">
        <f>VLOOKUP(C33,Blad1!$A:$J,10,0)</f>
        <v>230</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20"/>
        <v/>
      </c>
      <c r="R33" s="180">
        <f t="shared" si="6"/>
        <v>230</v>
      </c>
      <c r="S33" s="12">
        <f t="shared" si="15"/>
        <v>125</v>
      </c>
      <c r="T33" s="18">
        <f t="shared" si="7"/>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8"/>
        <v>1</v>
      </c>
      <c r="Z33" s="12">
        <f t="shared" si="9"/>
        <v>1</v>
      </c>
      <c r="AA33" s="12">
        <f t="shared" si="10"/>
        <v>1</v>
      </c>
      <c r="AB33" s="12">
        <f t="shared" si="11"/>
        <v>1</v>
      </c>
      <c r="AD33" s="12">
        <f t="shared" si="16"/>
        <v>125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7"/>
        <v>1</v>
      </c>
      <c r="AL33" s="12">
        <f t="shared" si="18"/>
        <v>1</v>
      </c>
      <c r="AM33" s="12">
        <f t="shared" si="19"/>
        <v>1</v>
      </c>
      <c r="AQ33" s="253" t="e">
        <f>VLOOKUP(AQ32,L8:Q275,6,FALSE)</f>
        <v>#N/A</v>
      </c>
      <c r="AR33" s="254"/>
      <c r="AS33" s="254"/>
      <c r="AT33" s="254"/>
      <c r="AU33" s="254"/>
      <c r="AV33" s="254"/>
      <c r="AW33" s="254"/>
      <c r="AX33" s="254"/>
      <c r="AY33" s="254"/>
      <c r="AZ33" s="254"/>
      <c r="BA33" s="254"/>
      <c r="BB33" s="255"/>
    </row>
    <row r="34" spans="1:54" ht="12" customHeight="1" x14ac:dyDescent="0.15">
      <c r="A34" s="5">
        <f t="shared" si="1"/>
        <v>0</v>
      </c>
      <c r="B34" s="5">
        <f t="shared" si="2"/>
        <v>0</v>
      </c>
      <c r="C34" s="14">
        <f t="shared" si="14"/>
        <v>124</v>
      </c>
      <c r="F34" s="241">
        <f>VLOOKUP(C34,Blad1!$A:$J,10,0)</f>
        <v>230</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20"/>
        <v/>
      </c>
      <c r="R34" s="180">
        <f t="shared" si="6"/>
        <v>230</v>
      </c>
      <c r="S34" s="12">
        <f t="shared" si="15"/>
        <v>124</v>
      </c>
      <c r="T34" s="18">
        <f t="shared" si="7"/>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8"/>
        <v>1</v>
      </c>
      <c r="Z34" s="12">
        <f t="shared" si="9"/>
        <v>1</v>
      </c>
      <c r="AA34" s="12">
        <f t="shared" si="10"/>
        <v>1</v>
      </c>
      <c r="AB34" s="12">
        <f t="shared" si="11"/>
        <v>1</v>
      </c>
      <c r="AD34" s="12">
        <f t="shared" si="16"/>
        <v>124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7"/>
        <v>1</v>
      </c>
      <c r="AL34" s="12">
        <f t="shared" si="18"/>
        <v>1</v>
      </c>
      <c r="AM34" s="12">
        <f t="shared" si="19"/>
        <v>1</v>
      </c>
      <c r="AQ34" s="49" t="s">
        <v>22</v>
      </c>
      <c r="AR34" s="51"/>
      <c r="AS34" s="122"/>
      <c r="AT34" s="51"/>
      <c r="AU34" s="51"/>
      <c r="AV34" s="51"/>
      <c r="AW34" s="51"/>
      <c r="AX34" s="51"/>
      <c r="AY34" s="51"/>
      <c r="AZ34" s="51"/>
      <c r="BA34" s="51"/>
      <c r="BB34" s="55"/>
    </row>
    <row r="35" spans="1:54" ht="24" customHeight="1" x14ac:dyDescent="0.15">
      <c r="A35" s="5">
        <f t="shared" si="1"/>
        <v>0</v>
      </c>
      <c r="B35" s="5">
        <f t="shared" si="2"/>
        <v>0</v>
      </c>
      <c r="C35" s="14">
        <f t="shared" si="14"/>
        <v>123</v>
      </c>
      <c r="F35" s="241">
        <f>VLOOKUP(C35,Blad1!$A:$J,10,0)</f>
        <v>229</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20"/>
        <v/>
      </c>
      <c r="R35" s="180">
        <f t="shared" si="6"/>
        <v>229</v>
      </c>
      <c r="S35" s="12">
        <f t="shared" si="15"/>
        <v>123</v>
      </c>
      <c r="T35" s="18">
        <f t="shared" si="7"/>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8"/>
        <v>1</v>
      </c>
      <c r="Z35" s="12">
        <f t="shared" si="9"/>
        <v>1</v>
      </c>
      <c r="AA35" s="12">
        <f t="shared" si="10"/>
        <v>1</v>
      </c>
      <c r="AB35" s="12">
        <f t="shared" si="11"/>
        <v>1</v>
      </c>
      <c r="AD35" s="12">
        <f t="shared" si="16"/>
        <v>123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7"/>
        <v>1</v>
      </c>
      <c r="AL35" s="12">
        <f t="shared" si="18"/>
        <v>1</v>
      </c>
      <c r="AM35" s="12">
        <f t="shared" si="19"/>
        <v>1</v>
      </c>
      <c r="AQ35" s="256" t="e">
        <f>VLOOKUP(AQ34,L8:Q275,6,FALSE)</f>
        <v>#N/A</v>
      </c>
      <c r="AR35" s="257"/>
      <c r="AS35" s="257"/>
      <c r="AT35" s="257"/>
      <c r="AU35" s="257"/>
      <c r="AV35" s="257"/>
      <c r="AW35" s="257"/>
      <c r="AX35" s="257"/>
      <c r="AY35" s="257"/>
      <c r="AZ35" s="257"/>
      <c r="BA35" s="257"/>
      <c r="BB35" s="258"/>
    </row>
    <row r="36" spans="1:54" ht="12" customHeight="1" x14ac:dyDescent="0.15">
      <c r="A36" s="5">
        <f t="shared" si="1"/>
        <v>0</v>
      </c>
      <c r="B36" s="5">
        <f t="shared" si="2"/>
        <v>0</v>
      </c>
      <c r="C36" s="14">
        <f t="shared" si="14"/>
        <v>122</v>
      </c>
      <c r="F36" s="241">
        <f>VLOOKUP(C36,Blad1!$A:$J,10,0)</f>
        <v>227</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20"/>
        <v/>
      </c>
      <c r="R36" s="180">
        <f t="shared" si="6"/>
        <v>227</v>
      </c>
      <c r="S36" s="12">
        <f t="shared" si="15"/>
        <v>122</v>
      </c>
      <c r="T36" s="18">
        <f t="shared" si="7"/>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8"/>
        <v>1</v>
      </c>
      <c r="Z36" s="12">
        <f t="shared" si="9"/>
        <v>1</v>
      </c>
      <c r="AA36" s="12">
        <f t="shared" si="10"/>
        <v>1</v>
      </c>
      <c r="AB36" s="12">
        <f t="shared" si="11"/>
        <v>1</v>
      </c>
      <c r="AD36" s="12">
        <f t="shared" si="16"/>
        <v>122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7"/>
        <v>1</v>
      </c>
      <c r="AL36" s="12">
        <f t="shared" si="18"/>
        <v>1</v>
      </c>
      <c r="AM36" s="12">
        <f t="shared" si="19"/>
        <v>1</v>
      </c>
      <c r="AQ36" s="49" t="s">
        <v>23</v>
      </c>
      <c r="AR36" s="51"/>
      <c r="AS36" s="122"/>
      <c r="AT36" s="51"/>
      <c r="AU36" s="51"/>
      <c r="AV36" s="51"/>
      <c r="AW36" s="51"/>
      <c r="AX36" s="51"/>
      <c r="AY36" s="51"/>
      <c r="AZ36" s="51"/>
      <c r="BA36" s="51"/>
      <c r="BB36" s="55"/>
    </row>
    <row r="37" spans="1:54" ht="12" customHeight="1" thickBot="1" x14ac:dyDescent="0.2">
      <c r="A37" s="5">
        <f t="shared" si="1"/>
        <v>0</v>
      </c>
      <c r="B37" s="5">
        <f t="shared" si="2"/>
        <v>0</v>
      </c>
      <c r="C37" s="14">
        <f t="shared" si="14"/>
        <v>121</v>
      </c>
      <c r="F37" s="241">
        <f>VLOOKUP(C37,Blad1!$A:$J,10,0)</f>
        <v>226</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20"/>
        <v/>
      </c>
      <c r="R37" s="180">
        <f t="shared" si="6"/>
        <v>226</v>
      </c>
      <c r="S37" s="12">
        <f t="shared" si="15"/>
        <v>121</v>
      </c>
      <c r="T37" s="18">
        <f t="shared" si="7"/>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8"/>
        <v>1</v>
      </c>
      <c r="Z37" s="12">
        <f t="shared" si="9"/>
        <v>1</v>
      </c>
      <c r="AA37" s="12">
        <f t="shared" si="10"/>
        <v>1</v>
      </c>
      <c r="AB37" s="12">
        <f t="shared" si="11"/>
        <v>1</v>
      </c>
      <c r="AD37" s="12">
        <f t="shared" si="16"/>
        <v>121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7"/>
        <v>1</v>
      </c>
      <c r="AL37" s="12">
        <f t="shared" si="18"/>
        <v>1</v>
      </c>
      <c r="AM37" s="12">
        <f t="shared" si="19"/>
        <v>1</v>
      </c>
      <c r="AQ37" s="247" t="e">
        <f>VLOOKUP(AQ36,L8:T275,6,FALSE)</f>
        <v>#N/A</v>
      </c>
      <c r="AR37" s="248"/>
      <c r="AS37" s="248"/>
      <c r="AT37" s="248"/>
      <c r="AU37" s="248"/>
      <c r="AV37" s="248"/>
      <c r="AW37" s="248"/>
      <c r="AX37" s="248"/>
      <c r="AY37" s="248"/>
      <c r="AZ37" s="248"/>
      <c r="BA37" s="248"/>
      <c r="BB37" s="249"/>
    </row>
    <row r="38" spans="1:54" ht="12" customHeight="1" thickTop="1" x14ac:dyDescent="0.15">
      <c r="A38" s="5">
        <f t="shared" si="1"/>
        <v>0</v>
      </c>
      <c r="B38" s="5">
        <f t="shared" si="2"/>
        <v>0</v>
      </c>
      <c r="C38" s="14">
        <f t="shared" si="14"/>
        <v>120</v>
      </c>
      <c r="F38" s="241">
        <f>VLOOKUP(C38,Blad1!$A:$J,10,0)</f>
        <v>225</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20"/>
        <v/>
      </c>
      <c r="R38" s="180">
        <f t="shared" si="6"/>
        <v>225</v>
      </c>
      <c r="S38" s="12">
        <f t="shared" si="15"/>
        <v>120</v>
      </c>
      <c r="T38" s="18">
        <f t="shared" si="7"/>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8"/>
        <v>1</v>
      </c>
      <c r="Z38" s="12">
        <f t="shared" si="9"/>
        <v>1</v>
      </c>
      <c r="AA38" s="12">
        <f t="shared" si="10"/>
        <v>1</v>
      </c>
      <c r="AB38" s="12">
        <f t="shared" si="11"/>
        <v>1</v>
      </c>
      <c r="AD38" s="12">
        <f t="shared" si="16"/>
        <v>120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7"/>
        <v>1</v>
      </c>
      <c r="AL38" s="12">
        <f t="shared" si="18"/>
        <v>1</v>
      </c>
      <c r="AM38" s="12">
        <f t="shared" si="19"/>
        <v>1</v>
      </c>
    </row>
    <row r="39" spans="1:54" ht="12" customHeight="1" x14ac:dyDescent="0.15">
      <c r="A39" s="5">
        <f t="shared" si="1"/>
        <v>0</v>
      </c>
      <c r="B39" s="5">
        <f t="shared" si="2"/>
        <v>0</v>
      </c>
      <c r="C39" s="14">
        <f t="shared" si="14"/>
        <v>119</v>
      </c>
      <c r="F39" s="241">
        <f>VLOOKUP(C39,Blad1!$A:$J,10,0)</f>
        <v>224</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20"/>
        <v/>
      </c>
      <c r="R39" s="180">
        <f t="shared" si="6"/>
        <v>224</v>
      </c>
      <c r="S39" s="12">
        <f t="shared" si="15"/>
        <v>119</v>
      </c>
      <c r="T39" s="18">
        <f t="shared" si="7"/>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8"/>
        <v>1</v>
      </c>
      <c r="Z39" s="12">
        <f t="shared" si="9"/>
        <v>1</v>
      </c>
      <c r="AA39" s="12">
        <f t="shared" si="10"/>
        <v>1</v>
      </c>
      <c r="AB39" s="12">
        <f t="shared" si="11"/>
        <v>1</v>
      </c>
      <c r="AD39" s="12">
        <f t="shared" si="16"/>
        <v>119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7"/>
        <v>1</v>
      </c>
      <c r="AL39" s="12">
        <f t="shared" si="18"/>
        <v>1</v>
      </c>
      <c r="AM39" s="12">
        <f t="shared" si="19"/>
        <v>1</v>
      </c>
    </row>
    <row r="40" spans="1:54" ht="12" customHeight="1" x14ac:dyDescent="0.15">
      <c r="A40" s="5">
        <f t="shared" si="1"/>
        <v>0</v>
      </c>
      <c r="B40" s="5">
        <f t="shared" si="2"/>
        <v>0</v>
      </c>
      <c r="C40" s="14">
        <f t="shared" si="14"/>
        <v>118</v>
      </c>
      <c r="F40" s="241">
        <f>VLOOKUP(C40,Blad1!$A:$J,10,0)</f>
        <v>222</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20"/>
        <v/>
      </c>
      <c r="R40" s="180">
        <f t="shared" si="6"/>
        <v>222</v>
      </c>
      <c r="S40" s="12">
        <f t="shared" si="15"/>
        <v>118</v>
      </c>
      <c r="T40" s="18">
        <f t="shared" si="7"/>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8"/>
        <v>1</v>
      </c>
      <c r="Z40" s="12">
        <f t="shared" si="9"/>
        <v>1</v>
      </c>
      <c r="AA40" s="12">
        <f t="shared" si="10"/>
        <v>1</v>
      </c>
      <c r="AB40" s="12">
        <f t="shared" si="11"/>
        <v>1</v>
      </c>
      <c r="AD40" s="12">
        <f t="shared" si="16"/>
        <v>118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7"/>
        <v>1</v>
      </c>
      <c r="AL40" s="12">
        <f t="shared" si="18"/>
        <v>1</v>
      </c>
      <c r="AM40" s="12">
        <f t="shared" si="19"/>
        <v>1</v>
      </c>
    </row>
    <row r="41" spans="1:54" ht="12" customHeight="1" x14ac:dyDescent="0.15">
      <c r="A41" s="5">
        <f t="shared" si="1"/>
        <v>0</v>
      </c>
      <c r="B41" s="5">
        <f t="shared" si="2"/>
        <v>0</v>
      </c>
      <c r="C41" s="14">
        <f t="shared" si="14"/>
        <v>117</v>
      </c>
      <c r="F41" s="241">
        <f>VLOOKUP(C41,Blad1!$A:$J,10,0)</f>
        <v>221</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20"/>
        <v/>
      </c>
      <c r="R41" s="180">
        <f t="shared" si="6"/>
        <v>221</v>
      </c>
      <c r="S41" s="12">
        <f t="shared" si="15"/>
        <v>117</v>
      </c>
      <c r="T41" s="18">
        <f t="shared" si="7"/>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8"/>
        <v>1</v>
      </c>
      <c r="Z41" s="12">
        <f t="shared" si="9"/>
        <v>1</v>
      </c>
      <c r="AA41" s="12">
        <f t="shared" si="10"/>
        <v>1</v>
      </c>
      <c r="AB41" s="12">
        <f t="shared" si="11"/>
        <v>1</v>
      </c>
      <c r="AD41" s="12">
        <f t="shared" si="16"/>
        <v>117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7"/>
        <v>1</v>
      </c>
      <c r="AL41" s="12">
        <f t="shared" si="18"/>
        <v>1</v>
      </c>
      <c r="AM41" s="12">
        <f t="shared" si="19"/>
        <v>1</v>
      </c>
    </row>
    <row r="42" spans="1:54" ht="12" customHeight="1" x14ac:dyDescent="0.15">
      <c r="A42" s="5">
        <f t="shared" si="1"/>
        <v>0</v>
      </c>
      <c r="B42" s="5">
        <f t="shared" si="2"/>
        <v>0</v>
      </c>
      <c r="C42" s="14">
        <f t="shared" si="14"/>
        <v>116</v>
      </c>
      <c r="F42" s="241">
        <f>VLOOKUP(C42,Blad1!$A:$J,10,0)</f>
        <v>220</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20"/>
        <v/>
      </c>
      <c r="R42" s="180">
        <f t="shared" si="6"/>
        <v>220</v>
      </c>
      <c r="S42" s="12">
        <f t="shared" si="15"/>
        <v>116</v>
      </c>
      <c r="T42" s="18">
        <f t="shared" si="7"/>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8"/>
        <v>1</v>
      </c>
      <c r="Z42" s="12">
        <f t="shared" si="9"/>
        <v>1</v>
      </c>
      <c r="AA42" s="12">
        <f t="shared" si="10"/>
        <v>1</v>
      </c>
      <c r="AB42" s="12">
        <f t="shared" si="11"/>
        <v>1</v>
      </c>
      <c r="AD42" s="12">
        <f t="shared" si="16"/>
        <v>116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7"/>
        <v>1</v>
      </c>
      <c r="AL42" s="12">
        <f t="shared" si="18"/>
        <v>1</v>
      </c>
      <c r="AM42" s="12">
        <f t="shared" si="19"/>
        <v>1</v>
      </c>
    </row>
    <row r="43" spans="1:54" ht="12" customHeight="1" x14ac:dyDescent="0.15">
      <c r="A43" s="5">
        <f t="shared" si="1"/>
        <v>0</v>
      </c>
      <c r="B43" s="5">
        <f t="shared" si="2"/>
        <v>0</v>
      </c>
      <c r="C43" s="14">
        <f t="shared" si="14"/>
        <v>115</v>
      </c>
      <c r="F43" s="241">
        <f>VLOOKUP(C43,Blad1!$A:$J,10,0)</f>
        <v>219</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20"/>
        <v/>
      </c>
      <c r="R43" s="180">
        <f t="shared" si="6"/>
        <v>219</v>
      </c>
      <c r="S43" s="12">
        <f t="shared" si="15"/>
        <v>115</v>
      </c>
      <c r="T43" s="18">
        <f t="shared" si="7"/>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8"/>
        <v>1</v>
      </c>
      <c r="Z43" s="12">
        <f t="shared" si="9"/>
        <v>1</v>
      </c>
      <c r="AA43" s="12">
        <f t="shared" si="10"/>
        <v>1</v>
      </c>
      <c r="AB43" s="12">
        <f t="shared" si="11"/>
        <v>1</v>
      </c>
      <c r="AD43" s="12">
        <f t="shared" si="16"/>
        <v>115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7"/>
        <v>1</v>
      </c>
      <c r="AL43" s="12">
        <f t="shared" si="18"/>
        <v>1</v>
      </c>
      <c r="AM43" s="12">
        <f t="shared" si="19"/>
        <v>1</v>
      </c>
    </row>
    <row r="44" spans="1:54" ht="12" customHeight="1" x14ac:dyDescent="0.15">
      <c r="A44" s="5">
        <f t="shared" si="1"/>
        <v>0</v>
      </c>
      <c r="B44" s="5">
        <f t="shared" si="2"/>
        <v>0</v>
      </c>
      <c r="C44" s="14">
        <f t="shared" si="14"/>
        <v>114</v>
      </c>
      <c r="F44" s="241">
        <f>VLOOKUP(C44,Blad1!$A:$J,10,0)</f>
        <v>218</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20"/>
        <v/>
      </c>
      <c r="R44" s="180">
        <f t="shared" si="6"/>
        <v>218</v>
      </c>
      <c r="S44" s="12">
        <f t="shared" si="15"/>
        <v>114</v>
      </c>
      <c r="T44" s="18">
        <f t="shared" si="7"/>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8"/>
        <v>1</v>
      </c>
      <c r="Z44" s="12">
        <f t="shared" si="9"/>
        <v>1</v>
      </c>
      <c r="AA44" s="12">
        <f t="shared" si="10"/>
        <v>1</v>
      </c>
      <c r="AB44" s="12">
        <f t="shared" si="11"/>
        <v>1</v>
      </c>
      <c r="AD44" s="12">
        <f t="shared" si="16"/>
        <v>114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7"/>
        <v>1</v>
      </c>
      <c r="AL44" s="12">
        <f t="shared" si="18"/>
        <v>1</v>
      </c>
      <c r="AM44" s="12">
        <f t="shared" si="19"/>
        <v>1</v>
      </c>
    </row>
    <row r="45" spans="1:54" ht="12" customHeight="1" x14ac:dyDescent="0.15">
      <c r="A45" s="5">
        <f t="shared" si="1"/>
        <v>0</v>
      </c>
      <c r="B45" s="5">
        <f t="shared" si="2"/>
        <v>0</v>
      </c>
      <c r="C45" s="14">
        <f t="shared" si="14"/>
        <v>113</v>
      </c>
      <c r="F45" s="241">
        <f>VLOOKUP(C45,Blad1!$A:$J,10,0)</f>
        <v>217</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20"/>
        <v/>
      </c>
      <c r="R45" s="180">
        <f t="shared" si="6"/>
        <v>217</v>
      </c>
      <c r="S45" s="12">
        <f t="shared" si="15"/>
        <v>113</v>
      </c>
      <c r="T45" s="18">
        <f t="shared" si="7"/>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8"/>
        <v>1</v>
      </c>
      <c r="Z45" s="12">
        <f t="shared" si="9"/>
        <v>1</v>
      </c>
      <c r="AA45" s="12">
        <f t="shared" si="10"/>
        <v>1</v>
      </c>
      <c r="AB45" s="12">
        <f t="shared" si="11"/>
        <v>1</v>
      </c>
      <c r="AD45" s="12">
        <f t="shared" si="16"/>
        <v>113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7"/>
        <v>1</v>
      </c>
      <c r="AL45" s="12">
        <f t="shared" si="18"/>
        <v>1</v>
      </c>
      <c r="AM45" s="12">
        <f t="shared" si="19"/>
        <v>1</v>
      </c>
    </row>
    <row r="46" spans="1:54" ht="12" customHeight="1" x14ac:dyDescent="0.15">
      <c r="A46" s="5">
        <f t="shared" si="1"/>
        <v>0</v>
      </c>
      <c r="B46" s="5">
        <f t="shared" si="2"/>
        <v>0</v>
      </c>
      <c r="C46" s="14">
        <f t="shared" si="14"/>
        <v>112</v>
      </c>
      <c r="F46" s="241">
        <f>VLOOKUP(C46,Blad1!$A:$J,10,0)</f>
        <v>216</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20"/>
        <v/>
      </c>
      <c r="R46" s="180">
        <f t="shared" si="6"/>
        <v>216</v>
      </c>
      <c r="S46" s="12">
        <f t="shared" si="15"/>
        <v>112</v>
      </c>
      <c r="T46" s="18">
        <f t="shared" si="7"/>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8"/>
        <v>1</v>
      </c>
      <c r="Z46" s="12">
        <f t="shared" si="9"/>
        <v>1</v>
      </c>
      <c r="AA46" s="12">
        <f t="shared" si="10"/>
        <v>1</v>
      </c>
      <c r="AB46" s="12">
        <f t="shared" si="11"/>
        <v>1</v>
      </c>
      <c r="AD46" s="12">
        <f t="shared" si="16"/>
        <v>112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7"/>
        <v>1</v>
      </c>
      <c r="AL46" s="12">
        <f t="shared" si="18"/>
        <v>1</v>
      </c>
      <c r="AM46" s="12">
        <f t="shared" si="19"/>
        <v>1</v>
      </c>
    </row>
    <row r="47" spans="1:54" ht="12" customHeight="1" x14ac:dyDescent="0.15">
      <c r="A47" s="5">
        <f t="shared" si="1"/>
        <v>0</v>
      </c>
      <c r="B47" s="5">
        <f t="shared" si="2"/>
        <v>0</v>
      </c>
      <c r="C47" s="14">
        <f t="shared" si="14"/>
        <v>111</v>
      </c>
      <c r="F47" s="241">
        <f>VLOOKUP(C47,Blad1!$A:$J,10,0)</f>
        <v>214</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20"/>
        <v/>
      </c>
      <c r="R47" s="180">
        <f t="shared" si="6"/>
        <v>214</v>
      </c>
      <c r="S47" s="12">
        <f t="shared" si="15"/>
        <v>111</v>
      </c>
      <c r="T47" s="18">
        <f t="shared" si="7"/>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8"/>
        <v>1</v>
      </c>
      <c r="Z47" s="12">
        <f t="shared" si="9"/>
        <v>1</v>
      </c>
      <c r="AA47" s="12">
        <f t="shared" si="10"/>
        <v>1</v>
      </c>
      <c r="AB47" s="12">
        <f t="shared" si="11"/>
        <v>1</v>
      </c>
      <c r="AD47" s="12">
        <f t="shared" si="16"/>
        <v>111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7"/>
        <v>1</v>
      </c>
      <c r="AL47" s="12">
        <f t="shared" si="18"/>
        <v>1</v>
      </c>
      <c r="AM47" s="12">
        <f t="shared" si="19"/>
        <v>1</v>
      </c>
    </row>
    <row r="48" spans="1:54" ht="12" customHeight="1" x14ac:dyDescent="0.15">
      <c r="A48" s="5">
        <f t="shared" si="1"/>
        <v>0</v>
      </c>
      <c r="B48" s="5">
        <f t="shared" si="2"/>
        <v>20</v>
      </c>
      <c r="C48" s="14">
        <f t="shared" si="14"/>
        <v>110</v>
      </c>
      <c r="F48" s="241">
        <f>VLOOKUP(C48,Blad1!$A:$J,10,0)</f>
        <v>213</v>
      </c>
      <c r="G48" s="67" t="str">
        <f t="shared" si="3"/>
        <v>I</v>
      </c>
      <c r="H48" s="4">
        <f>IF(G48="I",$K48,IF(G48="II",$K48-SUM(H$8:H47),IF(G48="III",$K48-SUM(H$8:H47),IF(G48="IV",$K48-SUM(H$8:H47),IF(G48="V",1-SUM(H$8:H47)," ")))))</f>
        <v>0</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20"/>
        <v/>
      </c>
      <c r="R48" s="180">
        <f t="shared" si="6"/>
        <v>213</v>
      </c>
      <c r="S48" s="12">
        <f t="shared" si="15"/>
        <v>110</v>
      </c>
      <c r="T48" s="18">
        <f t="shared" si="7"/>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8"/>
        <v>1</v>
      </c>
      <c r="Z48" s="12">
        <f t="shared" si="9"/>
        <v>1</v>
      </c>
      <c r="AA48" s="12">
        <f t="shared" si="10"/>
        <v>1</v>
      </c>
      <c r="AB48" s="12">
        <f t="shared" si="11"/>
        <v>1</v>
      </c>
      <c r="AD48" s="12">
        <f t="shared" si="16"/>
        <v>110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7"/>
        <v>1</v>
      </c>
      <c r="AL48" s="12">
        <f t="shared" si="18"/>
        <v>1</v>
      </c>
      <c r="AM48" s="12">
        <f t="shared" si="19"/>
        <v>1</v>
      </c>
    </row>
    <row r="49" spans="1:39" ht="12" customHeight="1" x14ac:dyDescent="0.15">
      <c r="A49" s="5">
        <f t="shared" si="1"/>
        <v>0</v>
      </c>
      <c r="B49" s="5">
        <f t="shared" si="2"/>
        <v>0</v>
      </c>
      <c r="C49" s="14">
        <f t="shared" si="14"/>
        <v>109</v>
      </c>
      <c r="F49" s="241">
        <f>VLOOKUP(C49,Blad1!$A:$J,10,0)</f>
        <v>212</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20"/>
        <v/>
      </c>
      <c r="R49" s="180">
        <f t="shared" si="6"/>
        <v>212</v>
      </c>
      <c r="S49" s="12">
        <f t="shared" si="15"/>
        <v>109</v>
      </c>
      <c r="T49" s="18">
        <f t="shared" si="7"/>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8"/>
        <v>1</v>
      </c>
      <c r="Z49" s="12">
        <f t="shared" si="9"/>
        <v>1</v>
      </c>
      <c r="AA49" s="12">
        <f t="shared" si="10"/>
        <v>1</v>
      </c>
      <c r="AB49" s="12">
        <f t="shared" si="11"/>
        <v>1</v>
      </c>
      <c r="AD49" s="12">
        <f t="shared" si="16"/>
        <v>109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7"/>
        <v>1</v>
      </c>
      <c r="AL49" s="12">
        <f t="shared" si="18"/>
        <v>1</v>
      </c>
      <c r="AM49" s="12">
        <f t="shared" si="19"/>
        <v>1</v>
      </c>
    </row>
    <row r="50" spans="1:39" ht="12" customHeight="1" x14ac:dyDescent="0.15">
      <c r="A50" s="5">
        <f t="shared" si="1"/>
        <v>0</v>
      </c>
      <c r="B50" s="5">
        <f t="shared" si="2"/>
        <v>0</v>
      </c>
      <c r="C50" s="14">
        <f t="shared" si="14"/>
        <v>108</v>
      </c>
      <c r="F50" s="241">
        <f>VLOOKUP(C50,Blad1!$A:$J,10,0)</f>
        <v>211</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20"/>
        <v/>
      </c>
      <c r="R50" s="180">
        <f t="shared" si="6"/>
        <v>211</v>
      </c>
      <c r="S50" s="12">
        <f t="shared" si="15"/>
        <v>108</v>
      </c>
      <c r="T50" s="18">
        <f t="shared" si="7"/>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8"/>
        <v>1</v>
      </c>
      <c r="Z50" s="12">
        <f t="shared" si="9"/>
        <v>1</v>
      </c>
      <c r="AA50" s="12">
        <f t="shared" si="10"/>
        <v>1</v>
      </c>
      <c r="AB50" s="12">
        <f t="shared" si="11"/>
        <v>1</v>
      </c>
      <c r="AD50" s="12">
        <f t="shared" si="16"/>
        <v>108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7"/>
        <v>1</v>
      </c>
      <c r="AL50" s="12">
        <f t="shared" si="18"/>
        <v>1</v>
      </c>
      <c r="AM50" s="12">
        <f t="shared" si="19"/>
        <v>1</v>
      </c>
    </row>
    <row r="51" spans="1:39" ht="12" customHeight="1" x14ac:dyDescent="0.15">
      <c r="A51" s="5">
        <f t="shared" si="1"/>
        <v>0</v>
      </c>
      <c r="B51" s="5">
        <f t="shared" si="2"/>
        <v>0</v>
      </c>
      <c r="C51" s="14">
        <f t="shared" si="14"/>
        <v>107</v>
      </c>
      <c r="F51" s="241">
        <f>VLOOKUP(C51,Blad1!$A:$J,10,0)</f>
        <v>210</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20"/>
        <v/>
      </c>
      <c r="R51" s="180">
        <f t="shared" si="6"/>
        <v>210</v>
      </c>
      <c r="S51" s="12">
        <f t="shared" si="15"/>
        <v>107</v>
      </c>
      <c r="T51" s="18">
        <f t="shared" si="7"/>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8"/>
        <v>1</v>
      </c>
      <c r="Z51" s="12">
        <f t="shared" si="9"/>
        <v>1</v>
      </c>
      <c r="AA51" s="12">
        <f t="shared" si="10"/>
        <v>1</v>
      </c>
      <c r="AB51" s="12">
        <f t="shared" si="11"/>
        <v>1</v>
      </c>
      <c r="AD51" s="12">
        <f t="shared" si="16"/>
        <v>107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7"/>
        <v>1</v>
      </c>
      <c r="AL51" s="12">
        <f t="shared" si="18"/>
        <v>1</v>
      </c>
      <c r="AM51" s="12">
        <f t="shared" si="19"/>
        <v>1</v>
      </c>
    </row>
    <row r="52" spans="1:39" ht="12" customHeight="1" x14ac:dyDescent="0.15">
      <c r="A52" s="5">
        <f t="shared" si="1"/>
        <v>0</v>
      </c>
      <c r="B52" s="5">
        <f t="shared" si="2"/>
        <v>0</v>
      </c>
      <c r="C52" s="14">
        <f t="shared" si="14"/>
        <v>106</v>
      </c>
      <c r="F52" s="241">
        <f>VLOOKUP(C52,Blad1!$A:$J,10,0)</f>
        <v>208</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20"/>
        <v/>
      </c>
      <c r="R52" s="180">
        <f t="shared" si="6"/>
        <v>208</v>
      </c>
      <c r="S52" s="12">
        <f t="shared" si="15"/>
        <v>106</v>
      </c>
      <c r="T52" s="18">
        <f t="shared" si="7"/>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8"/>
        <v>1</v>
      </c>
      <c r="Z52" s="12">
        <f t="shared" si="9"/>
        <v>1</v>
      </c>
      <c r="AA52" s="12">
        <f t="shared" si="10"/>
        <v>1</v>
      </c>
      <c r="AB52" s="12">
        <f t="shared" si="11"/>
        <v>1</v>
      </c>
      <c r="AD52" s="12">
        <f t="shared" si="16"/>
        <v>106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7"/>
        <v>1</v>
      </c>
      <c r="AL52" s="12">
        <f t="shared" si="18"/>
        <v>1</v>
      </c>
      <c r="AM52" s="12">
        <f t="shared" si="19"/>
        <v>1</v>
      </c>
    </row>
    <row r="53" spans="1:39" ht="12" customHeight="1" x14ac:dyDescent="0.15">
      <c r="A53" s="5">
        <f t="shared" si="1"/>
        <v>25</v>
      </c>
      <c r="B53" s="5">
        <f t="shared" si="2"/>
        <v>0</v>
      </c>
      <c r="C53" s="14">
        <f t="shared" si="14"/>
        <v>105</v>
      </c>
      <c r="F53" s="241">
        <f>VLOOKUP(C53,Blad1!$A:$J,10,0)</f>
        <v>206</v>
      </c>
      <c r="G53" s="67" t="str">
        <f t="shared" si="3"/>
        <v/>
      </c>
      <c r="H53" s="4" t="str">
        <f>IF(G53="I",$K53,IF(G53="II",$K53-SUM(H$8:H52),IF(G53="III",$K53-SUM(H$8:H52),IF(G53="IV",$K53-SUM(H$8:H52),IF(G53="V",1-SUM(H$8:H52)," ")))))</f>
        <v xml:space="preserve"> </v>
      </c>
      <c r="I53" s="68" t="str">
        <f t="shared" si="4"/>
        <v>A</v>
      </c>
      <c r="J53" s="43">
        <f>IF(I53="A",$K53,IF(I53="B",$K53-SUM(J$8:J52),IF(I53="C",$K53-SUM(J$8:J52),IF(I53="D",$K53-SUM(J$8:J52),IF(I53="E",1-SUM(J$8:J52)," ")))))</f>
        <v>0</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20"/>
        <v/>
      </c>
      <c r="R53" s="180">
        <f t="shared" si="6"/>
        <v>206</v>
      </c>
      <c r="S53" s="12">
        <f t="shared" si="15"/>
        <v>105</v>
      </c>
      <c r="T53" s="18">
        <f t="shared" si="7"/>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8"/>
        <v>1</v>
      </c>
      <c r="Z53" s="12">
        <f t="shared" si="9"/>
        <v>1</v>
      </c>
      <c r="AA53" s="12">
        <f t="shared" si="10"/>
        <v>1</v>
      </c>
      <c r="AB53" s="12">
        <f t="shared" si="11"/>
        <v>1</v>
      </c>
      <c r="AD53" s="12">
        <f t="shared" si="16"/>
        <v>105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7"/>
        <v>1</v>
      </c>
      <c r="AL53" s="12">
        <f t="shared" si="18"/>
        <v>1</v>
      </c>
      <c r="AM53" s="12">
        <f t="shared" si="19"/>
        <v>1</v>
      </c>
    </row>
    <row r="54" spans="1:39" ht="12" customHeight="1" x14ac:dyDescent="0.15">
      <c r="A54" s="5">
        <f t="shared" si="1"/>
        <v>0</v>
      </c>
      <c r="B54" s="5">
        <f t="shared" si="2"/>
        <v>0</v>
      </c>
      <c r="C54" s="14">
        <f t="shared" si="14"/>
        <v>104</v>
      </c>
      <c r="F54" s="241">
        <f>VLOOKUP(C54,Blad1!$A:$J,10,0)</f>
        <v>205</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20"/>
        <v/>
      </c>
      <c r="R54" s="180">
        <f t="shared" si="6"/>
        <v>205</v>
      </c>
      <c r="S54" s="12">
        <f t="shared" si="15"/>
        <v>104</v>
      </c>
      <c r="T54" s="18">
        <f t="shared" si="7"/>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8"/>
        <v>1</v>
      </c>
      <c r="Z54" s="12">
        <f t="shared" si="9"/>
        <v>1</v>
      </c>
      <c r="AA54" s="12">
        <f t="shared" si="10"/>
        <v>1</v>
      </c>
      <c r="AB54" s="12">
        <f t="shared" si="11"/>
        <v>1</v>
      </c>
      <c r="AD54" s="12">
        <f t="shared" si="16"/>
        <v>104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7"/>
        <v>1</v>
      </c>
      <c r="AL54" s="12">
        <f t="shared" si="18"/>
        <v>1</v>
      </c>
      <c r="AM54" s="12">
        <f t="shared" si="19"/>
        <v>1</v>
      </c>
    </row>
    <row r="55" spans="1:39" ht="12" customHeight="1" x14ac:dyDescent="0.15">
      <c r="A55" s="5">
        <f t="shared" si="1"/>
        <v>0</v>
      </c>
      <c r="B55" s="5">
        <f t="shared" si="2"/>
        <v>20</v>
      </c>
      <c r="C55" s="14">
        <f t="shared" si="14"/>
        <v>103</v>
      </c>
      <c r="F55" s="241">
        <f>VLOOKUP(C55,Blad1!$A:$J,10,0)</f>
        <v>204</v>
      </c>
      <c r="G55" s="67" t="str">
        <f t="shared" si="3"/>
        <v>II</v>
      </c>
      <c r="H55" s="4">
        <f>IF(G55="I",$K55,IF(G55="II",$K55-SUM(H$8:H54),IF(G55="III",$K55-SUM(H$8:H54),IF(G55="IV",$K55-SUM(H$8:H54),IF(G55="V",1-SUM(H$8:H54)," ")))))</f>
        <v>0</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20"/>
        <v/>
      </c>
      <c r="R55" s="180">
        <f t="shared" si="6"/>
        <v>204</v>
      </c>
      <c r="S55" s="12">
        <f t="shared" si="15"/>
        <v>103</v>
      </c>
      <c r="T55" s="18">
        <f t="shared" si="7"/>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8"/>
        <v>1</v>
      </c>
      <c r="Z55" s="12">
        <f t="shared" si="9"/>
        <v>1</v>
      </c>
      <c r="AA55" s="12">
        <f t="shared" si="10"/>
        <v>1</v>
      </c>
      <c r="AB55" s="12">
        <f t="shared" si="11"/>
        <v>1</v>
      </c>
      <c r="AD55" s="12">
        <f t="shared" si="16"/>
        <v>103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7"/>
        <v>1</v>
      </c>
      <c r="AL55" s="12">
        <f t="shared" si="18"/>
        <v>1</v>
      </c>
      <c r="AM55" s="12">
        <f t="shared" si="19"/>
        <v>1</v>
      </c>
    </row>
    <row r="56" spans="1:39" ht="12" customHeight="1" x14ac:dyDescent="0.15">
      <c r="A56" s="5">
        <f t="shared" si="1"/>
        <v>0</v>
      </c>
      <c r="B56" s="5">
        <f t="shared" si="2"/>
        <v>0</v>
      </c>
      <c r="C56" s="14">
        <f t="shared" si="14"/>
        <v>102</v>
      </c>
      <c r="F56" s="241">
        <f>VLOOKUP(C56,Blad1!$A:$J,10,0)</f>
        <v>203</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20"/>
        <v/>
      </c>
      <c r="R56" s="180">
        <f t="shared" si="6"/>
        <v>203</v>
      </c>
      <c r="S56" s="12">
        <f t="shared" si="15"/>
        <v>102</v>
      </c>
      <c r="T56" s="18">
        <f t="shared" si="7"/>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8"/>
        <v>1</v>
      </c>
      <c r="Z56" s="12">
        <f t="shared" si="9"/>
        <v>1</v>
      </c>
      <c r="AA56" s="12">
        <f t="shared" si="10"/>
        <v>1</v>
      </c>
      <c r="AB56" s="12">
        <f t="shared" si="11"/>
        <v>1</v>
      </c>
      <c r="AD56" s="12">
        <f t="shared" si="16"/>
        <v>102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7"/>
        <v>1</v>
      </c>
      <c r="AL56" s="12">
        <f t="shared" si="18"/>
        <v>1</v>
      </c>
      <c r="AM56" s="12">
        <f t="shared" si="19"/>
        <v>1</v>
      </c>
    </row>
    <row r="57" spans="1:39" ht="12" customHeight="1" x14ac:dyDescent="0.15">
      <c r="A57" s="5">
        <f t="shared" si="1"/>
        <v>0</v>
      </c>
      <c r="B57" s="5">
        <f t="shared" si="2"/>
        <v>0</v>
      </c>
      <c r="C57" s="14">
        <f t="shared" si="14"/>
        <v>101</v>
      </c>
      <c r="F57" s="241">
        <f>VLOOKUP(C57,Blad1!$A:$J,10,0)</f>
        <v>201</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20"/>
        <v/>
      </c>
      <c r="R57" s="180">
        <f t="shared" si="6"/>
        <v>201</v>
      </c>
      <c r="S57" s="12">
        <f t="shared" si="15"/>
        <v>101</v>
      </c>
      <c r="T57" s="18">
        <f t="shared" si="7"/>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8"/>
        <v>1</v>
      </c>
      <c r="Z57" s="12">
        <f t="shared" si="9"/>
        <v>1</v>
      </c>
      <c r="AA57" s="12">
        <f t="shared" si="10"/>
        <v>1</v>
      </c>
      <c r="AB57" s="12">
        <f t="shared" si="11"/>
        <v>1</v>
      </c>
      <c r="AD57" s="12">
        <f t="shared" si="16"/>
        <v>101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7"/>
        <v>1</v>
      </c>
      <c r="AL57" s="12">
        <f t="shared" si="18"/>
        <v>1</v>
      </c>
      <c r="AM57" s="12">
        <f t="shared" si="19"/>
        <v>1</v>
      </c>
    </row>
    <row r="58" spans="1:39" ht="12" customHeight="1" x14ac:dyDescent="0.15">
      <c r="A58" s="5">
        <f t="shared" si="1"/>
        <v>0</v>
      </c>
      <c r="B58" s="5">
        <f t="shared" si="2"/>
        <v>0</v>
      </c>
      <c r="C58" s="14">
        <f t="shared" si="14"/>
        <v>100</v>
      </c>
      <c r="F58" s="241">
        <f>VLOOKUP(C58,Blad1!$A:$J,10,0)</f>
        <v>200</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20"/>
        <v/>
      </c>
      <c r="R58" s="180">
        <f t="shared" si="6"/>
        <v>200</v>
      </c>
      <c r="S58" s="12">
        <f t="shared" si="15"/>
        <v>100</v>
      </c>
      <c r="T58" s="18">
        <f t="shared" si="7"/>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8"/>
        <v>1</v>
      </c>
      <c r="Z58" s="12">
        <f t="shared" si="9"/>
        <v>1</v>
      </c>
      <c r="AA58" s="12">
        <f t="shared" si="10"/>
        <v>1</v>
      </c>
      <c r="AB58" s="12">
        <f t="shared" si="11"/>
        <v>1</v>
      </c>
      <c r="AD58" s="12">
        <f t="shared" si="16"/>
        <v>100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7"/>
        <v>1</v>
      </c>
      <c r="AL58" s="12">
        <f t="shared" si="18"/>
        <v>1</v>
      </c>
      <c r="AM58" s="12">
        <f t="shared" si="19"/>
        <v>1</v>
      </c>
    </row>
    <row r="59" spans="1:39" ht="12" customHeight="1" x14ac:dyDescent="0.15">
      <c r="A59" s="5">
        <f t="shared" si="1"/>
        <v>0</v>
      </c>
      <c r="B59" s="5">
        <f t="shared" si="2"/>
        <v>0</v>
      </c>
      <c r="C59" s="14">
        <f t="shared" si="14"/>
        <v>99</v>
      </c>
      <c r="F59" s="241">
        <f>VLOOKUP(C59,Blad1!$A:$J,10,0)</f>
        <v>198</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20"/>
        <v/>
      </c>
      <c r="R59" s="180">
        <f t="shared" si="6"/>
        <v>198</v>
      </c>
      <c r="S59" s="12">
        <f t="shared" si="15"/>
        <v>99</v>
      </c>
      <c r="T59" s="18">
        <f t="shared" si="7"/>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8"/>
        <v>1</v>
      </c>
      <c r="Z59" s="12">
        <f t="shared" si="9"/>
        <v>1</v>
      </c>
      <c r="AA59" s="12">
        <f t="shared" si="10"/>
        <v>1</v>
      </c>
      <c r="AB59" s="12">
        <f t="shared" si="11"/>
        <v>1</v>
      </c>
      <c r="AD59" s="12">
        <f t="shared" si="16"/>
        <v>99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7"/>
        <v>1</v>
      </c>
      <c r="AL59" s="12">
        <f t="shared" si="18"/>
        <v>1</v>
      </c>
      <c r="AM59" s="12">
        <f t="shared" si="19"/>
        <v>1</v>
      </c>
    </row>
    <row r="60" spans="1:39" ht="12" customHeight="1" x14ac:dyDescent="0.15">
      <c r="A60" s="5">
        <f t="shared" si="1"/>
        <v>0</v>
      </c>
      <c r="B60" s="5">
        <f t="shared" si="2"/>
        <v>20</v>
      </c>
      <c r="C60" s="14">
        <f t="shared" si="14"/>
        <v>98</v>
      </c>
      <c r="F60" s="241">
        <f>VLOOKUP(C60,Blad1!$A:$J,10,0)</f>
        <v>196</v>
      </c>
      <c r="G60" s="67" t="str">
        <f t="shared" si="3"/>
        <v>III</v>
      </c>
      <c r="H60" s="4">
        <f>IF(G60="I",$K60,IF(G60="II",$K60-SUM(H$8:H59),IF(G60="III",$K60-SUM(H$8:H59),IF(G60="IV",$K60-SUM(H$8:H59),IF(G60="V",1-SUM(H$8:H59)," ")))))</f>
        <v>0</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20"/>
        <v/>
      </c>
      <c r="R60" s="180">
        <f t="shared" si="6"/>
        <v>196</v>
      </c>
      <c r="S60" s="12">
        <f t="shared" si="15"/>
        <v>98</v>
      </c>
      <c r="T60" s="18">
        <f t="shared" si="7"/>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8"/>
        <v>1</v>
      </c>
      <c r="Z60" s="12">
        <f t="shared" si="9"/>
        <v>1</v>
      </c>
      <c r="AA60" s="12">
        <f t="shared" si="10"/>
        <v>1</v>
      </c>
      <c r="AB60" s="12">
        <f t="shared" si="11"/>
        <v>1</v>
      </c>
      <c r="AD60" s="12">
        <f t="shared" si="16"/>
        <v>98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7"/>
        <v>1</v>
      </c>
      <c r="AL60" s="12">
        <f t="shared" si="18"/>
        <v>1</v>
      </c>
      <c r="AM60" s="12">
        <f t="shared" si="19"/>
        <v>1</v>
      </c>
    </row>
    <row r="61" spans="1:39" ht="12" customHeight="1" x14ac:dyDescent="0.15">
      <c r="A61" s="5">
        <f t="shared" si="1"/>
        <v>25</v>
      </c>
      <c r="B61" s="5">
        <f t="shared" si="2"/>
        <v>0</v>
      </c>
      <c r="C61" s="14">
        <f t="shared" si="14"/>
        <v>97</v>
      </c>
      <c r="F61" s="241">
        <f>VLOOKUP(C61,Blad1!$A:$J,10,0)</f>
        <v>195</v>
      </c>
      <c r="G61" s="67" t="str">
        <f t="shared" si="3"/>
        <v/>
      </c>
      <c r="H61" s="4" t="str">
        <f>IF(G61="I",$K61,IF(G61="II",$K61-SUM(H$8:H60),IF(G61="III",$K61-SUM(H$8:H60),IF(G61="IV",$K61-SUM(H$8:H60),IF(G61="V",1-SUM(H$8:H60)," ")))))</f>
        <v xml:space="preserve"> </v>
      </c>
      <c r="I61" s="68" t="str">
        <f t="shared" si="4"/>
        <v>B</v>
      </c>
      <c r="J61" s="43">
        <f>IF(I61="A",$K61,IF(I61="B",$K61-SUM(J$8:J60),IF(I61="C",$K61-SUM(J$8:J60),IF(I61="D",$K61-SUM(J$8:J60),IF(I61="E",1-SUM(J$8:J60)," ")))))</f>
        <v>0</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20"/>
        <v/>
      </c>
      <c r="R61" s="180">
        <f t="shared" si="6"/>
        <v>195</v>
      </c>
      <c r="S61" s="12">
        <f t="shared" si="15"/>
        <v>97</v>
      </c>
      <c r="T61" s="18">
        <f t="shared" si="7"/>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8"/>
        <v>1</v>
      </c>
      <c r="Z61" s="12">
        <f t="shared" si="9"/>
        <v>1</v>
      </c>
      <c r="AA61" s="12">
        <f t="shared" si="10"/>
        <v>1</v>
      </c>
      <c r="AB61" s="12">
        <f t="shared" si="11"/>
        <v>1</v>
      </c>
      <c r="AD61" s="12">
        <f t="shared" si="16"/>
        <v>97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7"/>
        <v>1</v>
      </c>
      <c r="AL61" s="12">
        <f t="shared" si="18"/>
        <v>1</v>
      </c>
      <c r="AM61" s="12">
        <f t="shared" si="19"/>
        <v>1</v>
      </c>
    </row>
    <row r="62" spans="1:39" ht="12" customHeight="1" x14ac:dyDescent="0.15">
      <c r="A62" s="5">
        <f t="shared" si="1"/>
        <v>0</v>
      </c>
      <c r="B62" s="5">
        <f t="shared" si="2"/>
        <v>0</v>
      </c>
      <c r="C62" s="14">
        <f t="shared" si="14"/>
        <v>96</v>
      </c>
      <c r="F62" s="241">
        <f>VLOOKUP(C62,Blad1!$A:$J,10,0)</f>
        <v>194</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20"/>
        <v/>
      </c>
      <c r="R62" s="180">
        <f t="shared" si="6"/>
        <v>194</v>
      </c>
      <c r="S62" s="12">
        <f t="shared" si="15"/>
        <v>96</v>
      </c>
      <c r="T62" s="18">
        <f t="shared" si="7"/>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8"/>
        <v>1</v>
      </c>
      <c r="Z62" s="12">
        <f t="shared" si="9"/>
        <v>1</v>
      </c>
      <c r="AA62" s="12">
        <f t="shared" si="10"/>
        <v>1</v>
      </c>
      <c r="AB62" s="12">
        <f t="shared" si="11"/>
        <v>1</v>
      </c>
      <c r="AD62" s="12">
        <f t="shared" si="16"/>
        <v>96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7"/>
        <v>1</v>
      </c>
      <c r="AL62" s="12">
        <f t="shared" si="18"/>
        <v>1</v>
      </c>
      <c r="AM62" s="12">
        <f t="shared" si="19"/>
        <v>1</v>
      </c>
    </row>
    <row r="63" spans="1:39" ht="12" customHeight="1" x14ac:dyDescent="0.15">
      <c r="A63" s="5">
        <f t="shared" si="1"/>
        <v>0</v>
      </c>
      <c r="B63" s="5">
        <f t="shared" si="2"/>
        <v>0</v>
      </c>
      <c r="C63" s="14">
        <f t="shared" si="14"/>
        <v>95</v>
      </c>
      <c r="F63" s="241">
        <f>VLOOKUP(C63,Blad1!$A:$J,10,0)</f>
        <v>192</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20"/>
        <v/>
      </c>
      <c r="R63" s="180">
        <f t="shared" si="6"/>
        <v>192</v>
      </c>
      <c r="S63" s="12">
        <f t="shared" si="15"/>
        <v>95</v>
      </c>
      <c r="T63" s="18">
        <f t="shared" si="7"/>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8"/>
        <v>1</v>
      </c>
      <c r="Z63" s="12">
        <f t="shared" si="9"/>
        <v>1</v>
      </c>
      <c r="AA63" s="12">
        <f t="shared" si="10"/>
        <v>1</v>
      </c>
      <c r="AB63" s="12">
        <f t="shared" si="11"/>
        <v>1</v>
      </c>
      <c r="AD63" s="12">
        <f t="shared" si="16"/>
        <v>95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7"/>
        <v>1</v>
      </c>
      <c r="AL63" s="12">
        <f t="shared" si="18"/>
        <v>1</v>
      </c>
      <c r="AM63" s="12">
        <f t="shared" si="19"/>
        <v>1</v>
      </c>
    </row>
    <row r="64" spans="1:39" ht="12" customHeight="1" x14ac:dyDescent="0.15">
      <c r="A64" s="5">
        <f t="shared" si="1"/>
        <v>0</v>
      </c>
      <c r="B64" s="5">
        <f t="shared" si="2"/>
        <v>0</v>
      </c>
      <c r="C64" s="14">
        <f t="shared" si="14"/>
        <v>94</v>
      </c>
      <c r="F64" s="241">
        <f>VLOOKUP(C64,Blad1!$A:$J,10,0)</f>
        <v>191</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20"/>
        <v/>
      </c>
      <c r="R64" s="180">
        <f t="shared" si="6"/>
        <v>191</v>
      </c>
      <c r="S64" s="12">
        <f t="shared" si="15"/>
        <v>94</v>
      </c>
      <c r="T64" s="18">
        <f t="shared" si="7"/>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8"/>
        <v>1</v>
      </c>
      <c r="Z64" s="12">
        <f t="shared" si="9"/>
        <v>1</v>
      </c>
      <c r="AA64" s="12">
        <f t="shared" si="10"/>
        <v>1</v>
      </c>
      <c r="AB64" s="12">
        <f t="shared" si="11"/>
        <v>1</v>
      </c>
      <c r="AD64" s="12">
        <f t="shared" si="16"/>
        <v>94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7"/>
        <v>1</v>
      </c>
      <c r="AL64" s="12">
        <f t="shared" si="18"/>
        <v>1</v>
      </c>
      <c r="AM64" s="12">
        <f t="shared" si="19"/>
        <v>1</v>
      </c>
    </row>
    <row r="65" spans="1:39" ht="12" customHeight="1" x14ac:dyDescent="0.15">
      <c r="A65" s="5">
        <f t="shared" si="1"/>
        <v>0</v>
      </c>
      <c r="B65" s="5">
        <f t="shared" si="2"/>
        <v>0</v>
      </c>
      <c r="C65" s="14">
        <f t="shared" si="14"/>
        <v>93</v>
      </c>
      <c r="F65" s="241">
        <f>VLOOKUP(C65,Blad1!$A:$J,10,0)</f>
        <v>189</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20"/>
        <v/>
      </c>
      <c r="R65" s="180">
        <f t="shared" si="6"/>
        <v>189</v>
      </c>
      <c r="S65" s="12">
        <f t="shared" si="15"/>
        <v>93</v>
      </c>
      <c r="T65" s="18">
        <f t="shared" si="7"/>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8"/>
        <v>1</v>
      </c>
      <c r="Z65" s="12">
        <f t="shared" si="9"/>
        <v>1</v>
      </c>
      <c r="AA65" s="12">
        <f t="shared" si="10"/>
        <v>1</v>
      </c>
      <c r="AB65" s="12">
        <f t="shared" si="11"/>
        <v>1</v>
      </c>
      <c r="AD65" s="12">
        <f t="shared" si="16"/>
        <v>93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7"/>
        <v>1</v>
      </c>
      <c r="AL65" s="12">
        <f t="shared" si="18"/>
        <v>1</v>
      </c>
      <c r="AM65" s="12">
        <f t="shared" si="19"/>
        <v>1</v>
      </c>
    </row>
    <row r="66" spans="1:39" ht="12" customHeight="1" x14ac:dyDescent="0.15">
      <c r="A66" s="5">
        <f t="shared" si="1"/>
        <v>0</v>
      </c>
      <c r="B66" s="5">
        <f t="shared" si="2"/>
        <v>0</v>
      </c>
      <c r="C66" s="14">
        <f t="shared" si="14"/>
        <v>92</v>
      </c>
      <c r="F66" s="241">
        <f>VLOOKUP(C66,Blad1!$A:$J,10,0)</f>
        <v>188</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20"/>
        <v/>
      </c>
      <c r="R66" s="180">
        <f t="shared" si="6"/>
        <v>188</v>
      </c>
      <c r="S66" s="12">
        <f t="shared" si="15"/>
        <v>92</v>
      </c>
      <c r="T66" s="18">
        <f t="shared" si="7"/>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8"/>
        <v>1</v>
      </c>
      <c r="Z66" s="12">
        <f t="shared" si="9"/>
        <v>1</v>
      </c>
      <c r="AA66" s="12">
        <f t="shared" si="10"/>
        <v>1</v>
      </c>
      <c r="AB66" s="12">
        <f t="shared" si="11"/>
        <v>1</v>
      </c>
      <c r="AD66" s="12">
        <f t="shared" si="16"/>
        <v>92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7"/>
        <v>1</v>
      </c>
      <c r="AL66" s="12">
        <f t="shared" si="18"/>
        <v>1</v>
      </c>
      <c r="AM66" s="12">
        <f t="shared" si="19"/>
        <v>1</v>
      </c>
    </row>
    <row r="67" spans="1:39" ht="12" customHeight="1" x14ac:dyDescent="0.15">
      <c r="A67" s="5">
        <f t="shared" si="1"/>
        <v>0</v>
      </c>
      <c r="B67" s="5">
        <f t="shared" si="2"/>
        <v>20</v>
      </c>
      <c r="C67" s="14">
        <f t="shared" si="14"/>
        <v>91</v>
      </c>
      <c r="F67" s="241">
        <f>VLOOKUP(C67,Blad1!$A:$J,10,0)</f>
        <v>187</v>
      </c>
      <c r="G67" s="67" t="str">
        <f t="shared" si="3"/>
        <v>IV</v>
      </c>
      <c r="H67" s="4">
        <f>IF(G67="I",$K67,IF(G67="II",$K67-SUM(H$8:H66),IF(G67="III",$K67-SUM(H$8:H66),IF(G67="IV",$K67-SUM(H$8:H66),IF(G67="V",1-SUM(H$8:H66)," ")))))</f>
        <v>0</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20"/>
        <v/>
      </c>
      <c r="R67" s="180">
        <f t="shared" si="6"/>
        <v>187</v>
      </c>
      <c r="S67" s="12">
        <f t="shared" si="15"/>
        <v>91</v>
      </c>
      <c r="T67" s="18">
        <f t="shared" si="7"/>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8"/>
        <v>1</v>
      </c>
      <c r="Z67" s="12">
        <f t="shared" si="9"/>
        <v>1</v>
      </c>
      <c r="AA67" s="12">
        <f t="shared" si="10"/>
        <v>1</v>
      </c>
      <c r="AB67" s="12">
        <f t="shared" si="11"/>
        <v>1</v>
      </c>
      <c r="AD67" s="12">
        <f t="shared" si="16"/>
        <v>91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7"/>
        <v>1</v>
      </c>
      <c r="AL67" s="12">
        <f t="shared" si="18"/>
        <v>1</v>
      </c>
      <c r="AM67" s="12">
        <f t="shared" si="19"/>
        <v>1</v>
      </c>
    </row>
    <row r="68" spans="1:39" ht="12" customHeight="1" x14ac:dyDescent="0.15">
      <c r="A68" s="5">
        <f t="shared" si="1"/>
        <v>0</v>
      </c>
      <c r="B68" s="5">
        <f t="shared" si="2"/>
        <v>0</v>
      </c>
      <c r="C68" s="14">
        <f t="shared" si="14"/>
        <v>90</v>
      </c>
      <c r="F68" s="241">
        <f>VLOOKUP(C68,Blad1!$A:$J,10,0)</f>
        <v>186</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20"/>
        <v/>
      </c>
      <c r="R68" s="180">
        <f t="shared" si="6"/>
        <v>186</v>
      </c>
      <c r="S68" s="12">
        <f t="shared" si="15"/>
        <v>90</v>
      </c>
      <c r="T68" s="18">
        <f t="shared" si="7"/>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8"/>
        <v>1</v>
      </c>
      <c r="Z68" s="12">
        <f t="shared" si="9"/>
        <v>1</v>
      </c>
      <c r="AA68" s="12">
        <f t="shared" si="10"/>
        <v>1</v>
      </c>
      <c r="AB68" s="12">
        <f t="shared" si="11"/>
        <v>1</v>
      </c>
      <c r="AD68" s="12">
        <f t="shared" si="16"/>
        <v>90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7"/>
        <v>1</v>
      </c>
      <c r="AL68" s="12">
        <f t="shared" si="18"/>
        <v>1</v>
      </c>
      <c r="AM68" s="12">
        <f t="shared" si="19"/>
        <v>1</v>
      </c>
    </row>
    <row r="69" spans="1:39" ht="12" customHeight="1" x14ac:dyDescent="0.15">
      <c r="A69" s="5">
        <f t="shared" si="1"/>
        <v>0</v>
      </c>
      <c r="B69" s="5">
        <f t="shared" si="2"/>
        <v>0</v>
      </c>
      <c r="C69" s="14">
        <f t="shared" si="14"/>
        <v>89</v>
      </c>
      <c r="F69" s="241">
        <f>VLOOKUP(C69,Blad1!$A:$J,10,0)</f>
        <v>185</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20"/>
        <v/>
      </c>
      <c r="R69" s="180">
        <f t="shared" si="6"/>
        <v>185</v>
      </c>
      <c r="S69" s="12">
        <f t="shared" si="15"/>
        <v>89</v>
      </c>
      <c r="T69" s="18">
        <f t="shared" si="7"/>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8"/>
        <v>1</v>
      </c>
      <c r="Z69" s="12">
        <f t="shared" si="9"/>
        <v>1</v>
      </c>
      <c r="AA69" s="12">
        <f t="shared" si="10"/>
        <v>1</v>
      </c>
      <c r="AB69" s="12">
        <f t="shared" si="11"/>
        <v>1</v>
      </c>
      <c r="AD69" s="12">
        <f t="shared" si="16"/>
        <v>89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7"/>
        <v>1</v>
      </c>
      <c r="AL69" s="12">
        <f t="shared" si="18"/>
        <v>1</v>
      </c>
      <c r="AM69" s="12">
        <f t="shared" si="19"/>
        <v>1</v>
      </c>
    </row>
    <row r="70" spans="1:39" ht="12" customHeight="1" x14ac:dyDescent="0.15">
      <c r="A70" s="5">
        <f t="shared" si="1"/>
        <v>25</v>
      </c>
      <c r="B70" s="5">
        <f t="shared" si="2"/>
        <v>0</v>
      </c>
      <c r="C70" s="14">
        <f t="shared" si="14"/>
        <v>88</v>
      </c>
      <c r="F70" s="241">
        <f>VLOOKUP(C70,Blad1!$A:$J,10,0)</f>
        <v>184</v>
      </c>
      <c r="G70" s="67" t="str">
        <f t="shared" si="3"/>
        <v/>
      </c>
      <c r="H70" s="4" t="str">
        <f>IF(G70="I",$K70,IF(G70="II",$K70-SUM(H$8:H69),IF(G70="III",$K70-SUM(H$8:H69),IF(G70="IV",$K70-SUM(H$8:H69),IF(G70="V",1-SUM(H$8:H69)," ")))))</f>
        <v xml:space="preserve"> </v>
      </c>
      <c r="I70" s="68" t="str">
        <f t="shared" si="4"/>
        <v>C</v>
      </c>
      <c r="J70" s="43">
        <f>IF(I70="A",$K70,IF(I70="B",$K70-SUM(J$8:J69),IF(I70="C",$K70-SUM(J$8:J69),IF(I70="D",$K70-SUM(J$8:J69),IF(I70="E",1-SUM(J$8:J69)," ")))))</f>
        <v>0</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20"/>
        <v/>
      </c>
      <c r="R70" s="180">
        <f t="shared" si="6"/>
        <v>184</v>
      </c>
      <c r="S70" s="12">
        <f t="shared" si="15"/>
        <v>88</v>
      </c>
      <c r="T70" s="18">
        <f t="shared" si="7"/>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8"/>
        <v>1</v>
      </c>
      <c r="Z70" s="12">
        <f t="shared" si="9"/>
        <v>1</v>
      </c>
      <c r="AA70" s="12">
        <f t="shared" si="10"/>
        <v>1</v>
      </c>
      <c r="AB70" s="12">
        <f t="shared" si="11"/>
        <v>1</v>
      </c>
      <c r="AD70" s="12">
        <f t="shared" si="16"/>
        <v>88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7"/>
        <v>1</v>
      </c>
      <c r="AL70" s="12">
        <f t="shared" si="18"/>
        <v>1</v>
      </c>
      <c r="AM70" s="12">
        <f t="shared" si="19"/>
        <v>1</v>
      </c>
    </row>
    <row r="71" spans="1:39" ht="12" customHeight="1" x14ac:dyDescent="0.15">
      <c r="A71" s="5">
        <f t="shared" si="1"/>
        <v>0</v>
      </c>
      <c r="B71" s="5">
        <f t="shared" si="2"/>
        <v>0</v>
      </c>
      <c r="C71" s="14">
        <f t="shared" si="14"/>
        <v>87</v>
      </c>
      <c r="F71" s="241">
        <f>VLOOKUP(C71,Blad1!$A:$J,10,0)</f>
        <v>182</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20"/>
        <v/>
      </c>
      <c r="R71" s="180">
        <f t="shared" si="6"/>
        <v>182</v>
      </c>
      <c r="S71" s="12">
        <f t="shared" si="15"/>
        <v>87</v>
      </c>
      <c r="T71" s="18">
        <f t="shared" si="7"/>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8"/>
        <v>1</v>
      </c>
      <c r="Z71" s="12">
        <f t="shared" si="9"/>
        <v>1</v>
      </c>
      <c r="AA71" s="12">
        <f t="shared" si="10"/>
        <v>1</v>
      </c>
      <c r="AB71" s="12">
        <f t="shared" si="11"/>
        <v>1</v>
      </c>
      <c r="AD71" s="12">
        <f t="shared" si="16"/>
        <v>87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7"/>
        <v>1</v>
      </c>
      <c r="AL71" s="12">
        <f t="shared" si="18"/>
        <v>1</v>
      </c>
      <c r="AM71" s="12">
        <f t="shared" si="19"/>
        <v>1</v>
      </c>
    </row>
    <row r="72" spans="1:39" ht="12" customHeight="1" x14ac:dyDescent="0.15">
      <c r="A72" s="5">
        <f t="shared" si="1"/>
        <v>0</v>
      </c>
      <c r="B72" s="5">
        <f t="shared" si="2"/>
        <v>0</v>
      </c>
      <c r="C72" s="14">
        <f t="shared" si="14"/>
        <v>86</v>
      </c>
      <c r="F72" s="241">
        <f>VLOOKUP(C72,Blad1!$A:$J,10,0)</f>
        <v>180</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20"/>
        <v/>
      </c>
      <c r="R72" s="180">
        <f t="shared" si="6"/>
        <v>180</v>
      </c>
      <c r="S72" s="12">
        <f t="shared" si="15"/>
        <v>86</v>
      </c>
      <c r="T72" s="18">
        <f t="shared" si="7"/>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8"/>
        <v>1</v>
      </c>
      <c r="Z72" s="12">
        <f t="shared" si="9"/>
        <v>1</v>
      </c>
      <c r="AA72" s="12">
        <f t="shared" si="10"/>
        <v>1</v>
      </c>
      <c r="AB72" s="12">
        <f t="shared" si="11"/>
        <v>1</v>
      </c>
      <c r="AD72" s="12">
        <f t="shared" si="16"/>
        <v>86</v>
      </c>
      <c r="AE72" s="18">
        <f t="shared" si="12"/>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3"/>
        <v>1</v>
      </c>
      <c r="AK72" s="12">
        <f t="shared" si="17"/>
        <v>1</v>
      </c>
      <c r="AL72" s="12">
        <f t="shared" si="18"/>
        <v>1</v>
      </c>
      <c r="AM72" s="12">
        <f t="shared" si="19"/>
        <v>1</v>
      </c>
    </row>
    <row r="73" spans="1:39" ht="12" customHeight="1" x14ac:dyDescent="0.15">
      <c r="A73" s="5">
        <f t="shared" ref="A73:A136" si="24">IF(I73="A",25,IF(I73="B",25,IF(I73="C",25,IF(I73="D",15,IF(I73="E",10,0)))))</f>
        <v>0</v>
      </c>
      <c r="B73" s="5">
        <f t="shared" ref="B73:B136" si="25">IF(G73="I",20,IF(G73="II",20,IF(G73="III",20,IF(G73="IV",20,IF(G73="V",20,0)))))</f>
        <v>0</v>
      </c>
      <c r="C73" s="14">
        <f t="shared" si="14"/>
        <v>85</v>
      </c>
      <c r="F73" s="241">
        <f>VLOOKUP(C73,Blad1!$A:$J,10,0)</f>
        <v>179</v>
      </c>
      <c r="G73" s="67" t="str">
        <f t="shared" ref="G73:G136" si="26">IF(C73=110,"I",IF(C73=103,"II",IF(C73=98,"III",IF(C73=91,"IV",IF(C73=0,"V","")))))</f>
        <v/>
      </c>
      <c r="H73" s="4" t="str">
        <f>IF(G73="I",$K73,IF(G73="II",$K73-SUM(H$8:H72),IF(G73="III",$K73-SUM(H$8:H72),IF(G73="IV",$K73-SUM(H$8:H72),IF(G73="V",1-SUM(H$8:H72)," ")))))</f>
        <v xml:space="preserve"> </v>
      </c>
      <c r="I73" s="68" t="str">
        <f t="shared" ref="I73:I136" si="27">IF(C73=105,"A",IF(C73=97,"B",IF(C73=88,"C",IF(C73=81,"D",IF(C73=0,"E","")))))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si="20"/>
        <v/>
      </c>
      <c r="R73" s="180">
        <f t="shared" ref="R73:R136" si="30">F73</f>
        <v>179</v>
      </c>
      <c r="S73" s="12">
        <f t="shared" si="15"/>
        <v>85</v>
      </c>
      <c r="T73" s="18">
        <f t="shared" ref="T73:T136" si="31">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2">IF(D73=0,1,ABS(K73-0.2))</f>
        <v>1</v>
      </c>
      <c r="Z73" s="12">
        <f t="shared" ref="Z73:Z136" si="33">IF(D73=0,1,ABS(K73-0.5))</f>
        <v>1</v>
      </c>
      <c r="AA73" s="12">
        <f t="shared" ref="AA73:AA136" si="34">IF(D73=0,1,ABS(K73-0.8))</f>
        <v>1</v>
      </c>
      <c r="AB73" s="12">
        <f t="shared" ref="AB73:AB136" si="35">IF(D73=0,1,ABS(K73-1))</f>
        <v>1</v>
      </c>
      <c r="AD73" s="12">
        <f t="shared" si="16"/>
        <v>85</v>
      </c>
      <c r="AE73" s="18">
        <f t="shared" ref="AE73:AE136" si="36">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7">IF(AE73=0,1,ABS(AH73-0.25))</f>
        <v>1</v>
      </c>
      <c r="AK73" s="12">
        <f t="shared" si="17"/>
        <v>1</v>
      </c>
      <c r="AL73" s="12">
        <f t="shared" si="18"/>
        <v>1</v>
      </c>
      <c r="AM73" s="12">
        <f t="shared" si="19"/>
        <v>1</v>
      </c>
    </row>
    <row r="74" spans="1:39" ht="12" customHeight="1" x14ac:dyDescent="0.15">
      <c r="A74" s="5">
        <f t="shared" si="24"/>
        <v>0</v>
      </c>
      <c r="B74" s="5">
        <f t="shared" si="25"/>
        <v>0</v>
      </c>
      <c r="C74" s="14">
        <f t="shared" ref="C74:C137" si="38">C73-1</f>
        <v>84</v>
      </c>
      <c r="F74" s="241">
        <f>VLOOKUP(C74,Blad1!$A:$J,10,0)</f>
        <v>178</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20"/>
        <v/>
      </c>
      <c r="R74" s="180">
        <f t="shared" si="30"/>
        <v>178</v>
      </c>
      <c r="S74" s="12">
        <f t="shared" ref="S74:S137" si="39">C74</f>
        <v>84</v>
      </c>
      <c r="T74" s="18">
        <f t="shared" si="31"/>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2"/>
        <v>1</v>
      </c>
      <c r="Z74" s="12">
        <f t="shared" si="33"/>
        <v>1</v>
      </c>
      <c r="AA74" s="12">
        <f t="shared" si="34"/>
        <v>1</v>
      </c>
      <c r="AB74" s="12">
        <f t="shared" si="35"/>
        <v>1</v>
      </c>
      <c r="AD74" s="12">
        <f t="shared" ref="AD74:AD137" si="40">S74</f>
        <v>84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ref="AK74:AK137" si="41">IF(T74=0,1,ABS(W74-0.5))</f>
        <v>1</v>
      </c>
      <c r="AL74" s="12">
        <f t="shared" ref="AL74:AL137" si="42">IF(T74=0,1,ABS(W74-0.75))</f>
        <v>1</v>
      </c>
      <c r="AM74" s="12">
        <f t="shared" ref="AM74:AM137" si="43">IF(T74=0,1,ABS(W74-0.9))</f>
        <v>1</v>
      </c>
    </row>
    <row r="75" spans="1:39" ht="12" customHeight="1" x14ac:dyDescent="0.15">
      <c r="A75" s="5">
        <f t="shared" si="24"/>
        <v>0</v>
      </c>
      <c r="B75" s="5">
        <f t="shared" si="25"/>
        <v>0</v>
      </c>
      <c r="C75" s="14">
        <f t="shared" si="38"/>
        <v>83</v>
      </c>
      <c r="F75" s="241">
        <f>VLOOKUP(C75,Blad1!$A:$J,10,0)</f>
        <v>176</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20"/>
        <v/>
      </c>
      <c r="R75" s="180">
        <f t="shared" si="30"/>
        <v>176</v>
      </c>
      <c r="S75" s="12">
        <f t="shared" si="39"/>
        <v>83</v>
      </c>
      <c r="T75" s="18">
        <f t="shared" si="31"/>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2"/>
        <v>1</v>
      </c>
      <c r="Z75" s="12">
        <f t="shared" si="33"/>
        <v>1</v>
      </c>
      <c r="AA75" s="12">
        <f t="shared" si="34"/>
        <v>1</v>
      </c>
      <c r="AB75" s="12">
        <f t="shared" si="35"/>
        <v>1</v>
      </c>
      <c r="AD75" s="12">
        <f t="shared" si="40"/>
        <v>83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41"/>
        <v>1</v>
      </c>
      <c r="AL75" s="12">
        <f t="shared" si="42"/>
        <v>1</v>
      </c>
      <c r="AM75" s="12">
        <f t="shared" si="43"/>
        <v>1</v>
      </c>
    </row>
    <row r="76" spans="1:39" ht="12" customHeight="1" x14ac:dyDescent="0.15">
      <c r="A76" s="5">
        <f t="shared" si="24"/>
        <v>0</v>
      </c>
      <c r="B76" s="5">
        <f t="shared" si="25"/>
        <v>0</v>
      </c>
      <c r="C76" s="14">
        <f t="shared" si="38"/>
        <v>82</v>
      </c>
      <c r="F76" s="241">
        <f>VLOOKUP(C76,Blad1!$A:$J,10,0)</f>
        <v>174</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20"/>
        <v/>
      </c>
      <c r="R76" s="180">
        <f t="shared" si="30"/>
        <v>174</v>
      </c>
      <c r="S76" s="12">
        <f t="shared" si="39"/>
        <v>82</v>
      </c>
      <c r="T76" s="18">
        <f t="shared" si="31"/>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2"/>
        <v>1</v>
      </c>
      <c r="Z76" s="12">
        <f t="shared" si="33"/>
        <v>1</v>
      </c>
      <c r="AA76" s="12">
        <f t="shared" si="34"/>
        <v>1</v>
      </c>
      <c r="AB76" s="12">
        <f t="shared" si="35"/>
        <v>1</v>
      </c>
      <c r="AD76" s="12">
        <f t="shared" si="40"/>
        <v>82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41"/>
        <v>1</v>
      </c>
      <c r="AL76" s="12">
        <f t="shared" si="42"/>
        <v>1</v>
      </c>
      <c r="AM76" s="12">
        <f t="shared" si="43"/>
        <v>1</v>
      </c>
    </row>
    <row r="77" spans="1:39" ht="12" customHeight="1" x14ac:dyDescent="0.15">
      <c r="A77" s="5">
        <f t="shared" si="24"/>
        <v>15</v>
      </c>
      <c r="B77" s="5">
        <f t="shared" si="25"/>
        <v>0</v>
      </c>
      <c r="C77" s="14">
        <f t="shared" si="38"/>
        <v>81</v>
      </c>
      <c r="F77" s="241">
        <f>VLOOKUP(C77,Blad1!$A:$J,10,0)</f>
        <v>173</v>
      </c>
      <c r="G77" s="67" t="str">
        <f t="shared" si="26"/>
        <v/>
      </c>
      <c r="H77" s="4" t="str">
        <f>IF(G77="I",$K77,IF(G77="II",$K77-SUM(H$8:H76),IF(G77="III",$K77-SUM(H$8:H76),IF(G77="IV",$K77-SUM(H$8:H76),IF(G77="V",1-SUM(H$8:H76)," ")))))</f>
        <v xml:space="preserve"> </v>
      </c>
      <c r="I77" s="68" t="str">
        <f t="shared" si="27"/>
        <v>D</v>
      </c>
      <c r="J77" s="43">
        <f>IF(I77="A",$K77,IF(I77="B",$K77-SUM(J$8:J76),IF(I77="C",$K77-SUM(J$8:J76),IF(I77="D",$K77-SUM(J$8:J76),IF(I77="E",1-SUM(J$8:J76)," ")))))</f>
        <v>0</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20"/>
        <v/>
      </c>
      <c r="R77" s="180">
        <f t="shared" si="30"/>
        <v>173</v>
      </c>
      <c r="S77" s="12">
        <f t="shared" si="39"/>
        <v>81</v>
      </c>
      <c r="T77" s="18">
        <f t="shared" si="31"/>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2"/>
        <v>1</v>
      </c>
      <c r="Z77" s="12">
        <f t="shared" si="33"/>
        <v>1</v>
      </c>
      <c r="AA77" s="12">
        <f t="shared" si="34"/>
        <v>1</v>
      </c>
      <c r="AB77" s="12">
        <f t="shared" si="35"/>
        <v>1</v>
      </c>
      <c r="AD77" s="12">
        <f t="shared" si="40"/>
        <v>81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41"/>
        <v>1</v>
      </c>
      <c r="AL77" s="12">
        <f t="shared" si="42"/>
        <v>1</v>
      </c>
      <c r="AM77" s="12">
        <f t="shared" si="43"/>
        <v>1</v>
      </c>
    </row>
    <row r="78" spans="1:39" ht="12" customHeight="1" x14ac:dyDescent="0.15">
      <c r="A78" s="5">
        <f t="shared" si="24"/>
        <v>0</v>
      </c>
      <c r="B78" s="5">
        <f t="shared" si="25"/>
        <v>0</v>
      </c>
      <c r="C78" s="14">
        <f t="shared" si="38"/>
        <v>80</v>
      </c>
      <c r="F78" s="241">
        <f>VLOOKUP(C78,Blad1!$A:$J,10,0)</f>
        <v>171</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20"/>
        <v/>
      </c>
      <c r="R78" s="180">
        <f t="shared" si="30"/>
        <v>171</v>
      </c>
      <c r="S78" s="12">
        <f t="shared" si="39"/>
        <v>80</v>
      </c>
      <c r="T78" s="18">
        <f t="shared" si="31"/>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2"/>
        <v>1</v>
      </c>
      <c r="Z78" s="12">
        <f t="shared" si="33"/>
        <v>1</v>
      </c>
      <c r="AA78" s="12">
        <f t="shared" si="34"/>
        <v>1</v>
      </c>
      <c r="AB78" s="12">
        <f t="shared" si="35"/>
        <v>1</v>
      </c>
      <c r="AD78" s="12">
        <f t="shared" si="40"/>
        <v>80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41"/>
        <v>1</v>
      </c>
      <c r="AL78" s="12">
        <f t="shared" si="42"/>
        <v>1</v>
      </c>
      <c r="AM78" s="12">
        <f t="shared" si="43"/>
        <v>1</v>
      </c>
    </row>
    <row r="79" spans="1:39" ht="12" customHeight="1" x14ac:dyDescent="0.15">
      <c r="A79" s="5">
        <f t="shared" si="24"/>
        <v>0</v>
      </c>
      <c r="B79" s="5">
        <f t="shared" si="25"/>
        <v>0</v>
      </c>
      <c r="C79" s="14">
        <f t="shared" si="38"/>
        <v>79</v>
      </c>
      <c r="F79" s="241">
        <f>VLOOKUP(C79,Blad1!$A:$J,10,0)</f>
        <v>170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ref="Q79:Q142" si="44">IF(L78="plus",IF(E79=0,"",CONCATENATE(E79,", ")),IF(L78="basis",IF(E79=0,"",CONCATENATE(E79,", ")),CONCATENATE(Q78,IF(E79=0,"",CONCATENATE(E79,", ")))))</f>
        <v/>
      </c>
      <c r="R79" s="180">
        <f t="shared" si="30"/>
        <v>170</v>
      </c>
      <c r="S79" s="12">
        <f t="shared" si="39"/>
        <v>79</v>
      </c>
      <c r="T79" s="18">
        <f t="shared" si="31"/>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2"/>
        <v>1</v>
      </c>
      <c r="Z79" s="12">
        <f t="shared" si="33"/>
        <v>1</v>
      </c>
      <c r="AA79" s="12">
        <f t="shared" si="34"/>
        <v>1</v>
      </c>
      <c r="AB79" s="12">
        <f t="shared" si="35"/>
        <v>1</v>
      </c>
      <c r="AD79" s="12">
        <f t="shared" si="40"/>
        <v>79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41"/>
        <v>1</v>
      </c>
      <c r="AL79" s="12">
        <f t="shared" si="42"/>
        <v>1</v>
      </c>
      <c r="AM79" s="12">
        <f t="shared" si="43"/>
        <v>1</v>
      </c>
    </row>
    <row r="80" spans="1:39" ht="12" customHeight="1" x14ac:dyDescent="0.15">
      <c r="A80" s="5">
        <f t="shared" si="24"/>
        <v>0</v>
      </c>
      <c r="B80" s="5">
        <f t="shared" si="25"/>
        <v>0</v>
      </c>
      <c r="C80" s="14">
        <f t="shared" si="38"/>
        <v>78</v>
      </c>
      <c r="F80" s="241">
        <f>VLOOKUP(C80,Blad1!$A:$J,10,0)</f>
        <v>169</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44"/>
        <v/>
      </c>
      <c r="R80" s="180">
        <f t="shared" si="30"/>
        <v>169</v>
      </c>
      <c r="S80" s="12">
        <f t="shared" si="39"/>
        <v>78</v>
      </c>
      <c r="T80" s="18">
        <f t="shared" si="31"/>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2"/>
        <v>1</v>
      </c>
      <c r="Z80" s="12">
        <f t="shared" si="33"/>
        <v>1</v>
      </c>
      <c r="AA80" s="12">
        <f t="shared" si="34"/>
        <v>1</v>
      </c>
      <c r="AB80" s="12">
        <f t="shared" si="35"/>
        <v>1</v>
      </c>
      <c r="AD80" s="12">
        <f t="shared" si="40"/>
        <v>78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41"/>
        <v>1</v>
      </c>
      <c r="AL80" s="12">
        <f t="shared" si="42"/>
        <v>1</v>
      </c>
      <c r="AM80" s="12">
        <f t="shared" si="43"/>
        <v>1</v>
      </c>
    </row>
    <row r="81" spans="1:39" ht="12" customHeight="1" x14ac:dyDescent="0.15">
      <c r="A81" s="5">
        <f t="shared" si="24"/>
        <v>0</v>
      </c>
      <c r="B81" s="5">
        <f t="shared" si="25"/>
        <v>0</v>
      </c>
      <c r="C81" s="14">
        <f t="shared" si="38"/>
        <v>77</v>
      </c>
      <c r="F81" s="241">
        <f>VLOOKUP(C81,Blad1!$A:$J,10,0)</f>
        <v>168</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44"/>
        <v/>
      </c>
      <c r="R81" s="180">
        <f t="shared" si="30"/>
        <v>168</v>
      </c>
      <c r="S81" s="12">
        <f t="shared" si="39"/>
        <v>77</v>
      </c>
      <c r="T81" s="18">
        <f t="shared" si="31"/>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2"/>
        <v>1</v>
      </c>
      <c r="Z81" s="12">
        <f t="shared" si="33"/>
        <v>1</v>
      </c>
      <c r="AA81" s="12">
        <f t="shared" si="34"/>
        <v>1</v>
      </c>
      <c r="AB81" s="12">
        <f t="shared" si="35"/>
        <v>1</v>
      </c>
      <c r="AD81" s="12">
        <f t="shared" si="40"/>
        <v>77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41"/>
        <v>1</v>
      </c>
      <c r="AL81" s="12">
        <f t="shared" si="42"/>
        <v>1</v>
      </c>
      <c r="AM81" s="12">
        <f t="shared" si="43"/>
        <v>1</v>
      </c>
    </row>
    <row r="82" spans="1:39" ht="12" customHeight="1" x14ac:dyDescent="0.15">
      <c r="A82" s="5">
        <f t="shared" si="24"/>
        <v>0</v>
      </c>
      <c r="B82" s="5">
        <f t="shared" si="25"/>
        <v>0</v>
      </c>
      <c r="C82" s="14">
        <f t="shared" si="38"/>
        <v>76</v>
      </c>
      <c r="F82" s="241">
        <f>VLOOKUP(C82,Blad1!$A:$J,10,0)</f>
        <v>167</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44"/>
        <v/>
      </c>
      <c r="R82" s="180">
        <f t="shared" si="30"/>
        <v>167</v>
      </c>
      <c r="S82" s="12">
        <f t="shared" si="39"/>
        <v>76</v>
      </c>
      <c r="T82" s="18">
        <f t="shared" si="31"/>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2"/>
        <v>1</v>
      </c>
      <c r="Z82" s="12">
        <f t="shared" si="33"/>
        <v>1</v>
      </c>
      <c r="AA82" s="12">
        <f t="shared" si="34"/>
        <v>1</v>
      </c>
      <c r="AB82" s="12">
        <f t="shared" si="35"/>
        <v>1</v>
      </c>
      <c r="AD82" s="12">
        <f t="shared" si="40"/>
        <v>76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41"/>
        <v>1</v>
      </c>
      <c r="AL82" s="12">
        <f t="shared" si="42"/>
        <v>1</v>
      </c>
      <c r="AM82" s="12">
        <f t="shared" si="43"/>
        <v>1</v>
      </c>
    </row>
    <row r="83" spans="1:39" ht="12" customHeight="1" x14ac:dyDescent="0.15">
      <c r="A83" s="5">
        <f t="shared" si="24"/>
        <v>0</v>
      </c>
      <c r="B83" s="5">
        <f t="shared" si="25"/>
        <v>0</v>
      </c>
      <c r="C83" s="14">
        <f t="shared" si="38"/>
        <v>75</v>
      </c>
      <c r="F83" s="241">
        <f>VLOOKUP(C83,Blad1!$A:$J,10,0)</f>
        <v>166</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44"/>
        <v/>
      </c>
      <c r="R83" s="180">
        <f t="shared" si="30"/>
        <v>166</v>
      </c>
      <c r="S83" s="12">
        <f t="shared" si="39"/>
        <v>75</v>
      </c>
      <c r="T83" s="18">
        <f t="shared" si="31"/>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2"/>
        <v>1</v>
      </c>
      <c r="Z83" s="12">
        <f t="shared" si="33"/>
        <v>1</v>
      </c>
      <c r="AA83" s="12">
        <f t="shared" si="34"/>
        <v>1</v>
      </c>
      <c r="AB83" s="12">
        <f t="shared" si="35"/>
        <v>1</v>
      </c>
      <c r="AD83" s="12">
        <f t="shared" si="40"/>
        <v>75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41"/>
        <v>1</v>
      </c>
      <c r="AL83" s="12">
        <f t="shared" si="42"/>
        <v>1</v>
      </c>
      <c r="AM83" s="12">
        <f t="shared" si="43"/>
        <v>1</v>
      </c>
    </row>
    <row r="84" spans="1:39" ht="12" customHeight="1" x14ac:dyDescent="0.15">
      <c r="A84" s="5">
        <f t="shared" si="24"/>
        <v>0</v>
      </c>
      <c r="B84" s="5">
        <f t="shared" si="25"/>
        <v>0</v>
      </c>
      <c r="C84" s="14">
        <f t="shared" si="38"/>
        <v>74</v>
      </c>
      <c r="F84" s="241">
        <f>VLOOKUP(C84,Blad1!$A:$J,10,0)</f>
        <v>165</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44"/>
        <v/>
      </c>
      <c r="R84" s="180">
        <f t="shared" si="30"/>
        <v>165</v>
      </c>
      <c r="S84" s="12">
        <f t="shared" si="39"/>
        <v>74</v>
      </c>
      <c r="T84" s="18">
        <f t="shared" si="31"/>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2"/>
        <v>1</v>
      </c>
      <c r="Z84" s="12">
        <f t="shared" si="33"/>
        <v>1</v>
      </c>
      <c r="AA84" s="12">
        <f t="shared" si="34"/>
        <v>1</v>
      </c>
      <c r="AB84" s="12">
        <f t="shared" si="35"/>
        <v>1</v>
      </c>
      <c r="AD84" s="12">
        <f t="shared" si="40"/>
        <v>74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41"/>
        <v>1</v>
      </c>
      <c r="AL84" s="12">
        <f t="shared" si="42"/>
        <v>1</v>
      </c>
      <c r="AM84" s="12">
        <f t="shared" si="43"/>
        <v>1</v>
      </c>
    </row>
    <row r="85" spans="1:39" ht="12" customHeight="1" x14ac:dyDescent="0.15">
      <c r="A85" s="5">
        <f t="shared" si="24"/>
        <v>0</v>
      </c>
      <c r="B85" s="5">
        <f t="shared" si="25"/>
        <v>0</v>
      </c>
      <c r="C85" s="14">
        <f t="shared" si="38"/>
        <v>73</v>
      </c>
      <c r="F85" s="241">
        <f>VLOOKUP(C85,Blad1!$A:$J,10,0)</f>
        <v>164</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44"/>
        <v/>
      </c>
      <c r="R85" s="180">
        <f t="shared" si="30"/>
        <v>164</v>
      </c>
      <c r="S85" s="12">
        <f t="shared" si="39"/>
        <v>73</v>
      </c>
      <c r="T85" s="18">
        <f t="shared" si="31"/>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2"/>
        <v>1</v>
      </c>
      <c r="Z85" s="12">
        <f t="shared" si="33"/>
        <v>1</v>
      </c>
      <c r="AA85" s="12">
        <f t="shared" si="34"/>
        <v>1</v>
      </c>
      <c r="AB85" s="12">
        <f t="shared" si="35"/>
        <v>1</v>
      </c>
      <c r="AD85" s="12">
        <f t="shared" si="40"/>
        <v>73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41"/>
        <v>1</v>
      </c>
      <c r="AL85" s="12">
        <f t="shared" si="42"/>
        <v>1</v>
      </c>
      <c r="AM85" s="12">
        <f t="shared" si="43"/>
        <v>1</v>
      </c>
    </row>
    <row r="86" spans="1:39" ht="12" customHeight="1" x14ac:dyDescent="0.15">
      <c r="A86" s="5">
        <f t="shared" si="24"/>
        <v>0</v>
      </c>
      <c r="B86" s="5">
        <f t="shared" si="25"/>
        <v>0</v>
      </c>
      <c r="C86" s="14">
        <f t="shared" si="38"/>
        <v>72</v>
      </c>
      <c r="F86" s="241">
        <f>VLOOKUP(C86,Blad1!$A:$J,10,0)</f>
        <v>163</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44"/>
        <v/>
      </c>
      <c r="R86" s="180">
        <f t="shared" si="30"/>
        <v>163</v>
      </c>
      <c r="S86" s="12">
        <f t="shared" si="39"/>
        <v>72</v>
      </c>
      <c r="T86" s="18">
        <f t="shared" si="31"/>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2"/>
        <v>1</v>
      </c>
      <c r="Z86" s="12">
        <f t="shared" si="33"/>
        <v>1</v>
      </c>
      <c r="AA86" s="12">
        <f t="shared" si="34"/>
        <v>1</v>
      </c>
      <c r="AB86" s="12">
        <f t="shared" si="35"/>
        <v>1</v>
      </c>
      <c r="AD86" s="12">
        <f t="shared" si="40"/>
        <v>72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41"/>
        <v>1</v>
      </c>
      <c r="AL86" s="12">
        <f t="shared" si="42"/>
        <v>1</v>
      </c>
      <c r="AM86" s="12">
        <f t="shared" si="43"/>
        <v>1</v>
      </c>
    </row>
    <row r="87" spans="1:39" ht="12" customHeight="1" x14ac:dyDescent="0.15">
      <c r="A87" s="5">
        <f t="shared" si="24"/>
        <v>0</v>
      </c>
      <c r="B87" s="5">
        <f t="shared" si="25"/>
        <v>0</v>
      </c>
      <c r="C87" s="14">
        <f t="shared" si="38"/>
        <v>71</v>
      </c>
      <c r="F87" s="241">
        <f>VLOOKUP(C87,Blad1!$A:$J,10,0)</f>
        <v>162</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44"/>
        <v/>
      </c>
      <c r="R87" s="180">
        <f t="shared" si="30"/>
        <v>162</v>
      </c>
      <c r="S87" s="12">
        <f t="shared" si="39"/>
        <v>71</v>
      </c>
      <c r="T87" s="18">
        <f t="shared" si="31"/>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2"/>
        <v>1</v>
      </c>
      <c r="Z87" s="12">
        <f t="shared" si="33"/>
        <v>1</v>
      </c>
      <c r="AA87" s="12">
        <f t="shared" si="34"/>
        <v>1</v>
      </c>
      <c r="AB87" s="12">
        <f t="shared" si="35"/>
        <v>1</v>
      </c>
      <c r="AD87" s="12">
        <f t="shared" si="40"/>
        <v>71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41"/>
        <v>1</v>
      </c>
      <c r="AL87" s="12">
        <f t="shared" si="42"/>
        <v>1</v>
      </c>
      <c r="AM87" s="12">
        <f t="shared" si="43"/>
        <v>1</v>
      </c>
    </row>
    <row r="88" spans="1:39" ht="12" customHeight="1" x14ac:dyDescent="0.15">
      <c r="A88" s="5">
        <f t="shared" si="24"/>
        <v>0</v>
      </c>
      <c r="B88" s="5">
        <f t="shared" si="25"/>
        <v>0</v>
      </c>
      <c r="C88" s="14">
        <f t="shared" si="38"/>
        <v>70</v>
      </c>
      <c r="F88" s="241">
        <f>VLOOKUP(C88,Blad1!$A:$J,10,0)</f>
        <v>160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44"/>
        <v/>
      </c>
      <c r="R88" s="180">
        <f t="shared" si="30"/>
        <v>160</v>
      </c>
      <c r="S88" s="12">
        <f t="shared" si="39"/>
        <v>70</v>
      </c>
      <c r="T88" s="18">
        <f t="shared" si="31"/>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2"/>
        <v>1</v>
      </c>
      <c r="Z88" s="12">
        <f t="shared" si="33"/>
        <v>1</v>
      </c>
      <c r="AA88" s="12">
        <f t="shared" si="34"/>
        <v>1</v>
      </c>
      <c r="AB88" s="12">
        <f t="shared" si="35"/>
        <v>1</v>
      </c>
      <c r="AD88" s="12">
        <f t="shared" si="40"/>
        <v>70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41"/>
        <v>1</v>
      </c>
      <c r="AL88" s="12">
        <f t="shared" si="42"/>
        <v>1</v>
      </c>
      <c r="AM88" s="12">
        <f t="shared" si="43"/>
        <v>1</v>
      </c>
    </row>
    <row r="89" spans="1:39" ht="12" customHeight="1" x14ac:dyDescent="0.15">
      <c r="A89" s="5">
        <f t="shared" si="24"/>
        <v>0</v>
      </c>
      <c r="B89" s="5">
        <f t="shared" si="25"/>
        <v>0</v>
      </c>
      <c r="C89" s="14">
        <f t="shared" si="38"/>
        <v>69</v>
      </c>
      <c r="F89" s="241">
        <f>VLOOKUP(C89,Blad1!$A:$J,10,0)</f>
        <v>159</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44"/>
        <v/>
      </c>
      <c r="R89" s="180">
        <f t="shared" si="30"/>
        <v>159</v>
      </c>
      <c r="S89" s="12">
        <f t="shared" si="39"/>
        <v>69</v>
      </c>
      <c r="T89" s="18">
        <f t="shared" si="31"/>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2"/>
        <v>1</v>
      </c>
      <c r="Z89" s="12">
        <f t="shared" si="33"/>
        <v>1</v>
      </c>
      <c r="AA89" s="12">
        <f t="shared" si="34"/>
        <v>1</v>
      </c>
      <c r="AB89" s="12">
        <f t="shared" si="35"/>
        <v>1</v>
      </c>
      <c r="AD89" s="12">
        <f t="shared" si="40"/>
        <v>69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41"/>
        <v>1</v>
      </c>
      <c r="AL89" s="12">
        <f t="shared" si="42"/>
        <v>1</v>
      </c>
      <c r="AM89" s="12">
        <f t="shared" si="43"/>
        <v>1</v>
      </c>
    </row>
    <row r="90" spans="1:39" ht="12" customHeight="1" x14ac:dyDescent="0.15">
      <c r="A90" s="5">
        <f t="shared" si="24"/>
        <v>0</v>
      </c>
      <c r="B90" s="5">
        <f t="shared" si="25"/>
        <v>0</v>
      </c>
      <c r="C90" s="14">
        <f t="shared" si="38"/>
        <v>68</v>
      </c>
      <c r="F90" s="241">
        <f>VLOOKUP(C90,Blad1!$A:$J,10,0)</f>
        <v>158</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44"/>
        <v/>
      </c>
      <c r="R90" s="180">
        <f t="shared" si="30"/>
        <v>158</v>
      </c>
      <c r="S90" s="12">
        <f t="shared" si="39"/>
        <v>68</v>
      </c>
      <c r="T90" s="18">
        <f t="shared" si="31"/>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2"/>
        <v>1</v>
      </c>
      <c r="Z90" s="12">
        <f t="shared" si="33"/>
        <v>1</v>
      </c>
      <c r="AA90" s="12">
        <f t="shared" si="34"/>
        <v>1</v>
      </c>
      <c r="AB90" s="12">
        <f t="shared" si="35"/>
        <v>1</v>
      </c>
      <c r="AD90" s="12">
        <f t="shared" si="40"/>
        <v>68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41"/>
        <v>1</v>
      </c>
      <c r="AL90" s="12">
        <f t="shared" si="42"/>
        <v>1</v>
      </c>
      <c r="AM90" s="12">
        <f t="shared" si="43"/>
        <v>1</v>
      </c>
    </row>
    <row r="91" spans="1:39" ht="12" customHeight="1" x14ac:dyDescent="0.15">
      <c r="A91" s="5">
        <f t="shared" si="24"/>
        <v>0</v>
      </c>
      <c r="B91" s="5">
        <f t="shared" si="25"/>
        <v>0</v>
      </c>
      <c r="C91" s="14">
        <f t="shared" si="38"/>
        <v>67</v>
      </c>
      <c r="F91" s="241">
        <f>VLOOKUP(C91,Blad1!$A:$J,10,0)</f>
        <v>157</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44"/>
        <v/>
      </c>
      <c r="R91" s="180">
        <f t="shared" si="30"/>
        <v>157</v>
      </c>
      <c r="S91" s="12">
        <f t="shared" si="39"/>
        <v>67</v>
      </c>
      <c r="T91" s="18">
        <f t="shared" si="31"/>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2"/>
        <v>1</v>
      </c>
      <c r="Z91" s="12">
        <f t="shared" si="33"/>
        <v>1</v>
      </c>
      <c r="AA91" s="12">
        <f t="shared" si="34"/>
        <v>1</v>
      </c>
      <c r="AB91" s="12">
        <f t="shared" si="35"/>
        <v>1</v>
      </c>
      <c r="AD91" s="12">
        <f t="shared" si="40"/>
        <v>67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41"/>
        <v>1</v>
      </c>
      <c r="AL91" s="12">
        <f t="shared" si="42"/>
        <v>1</v>
      </c>
      <c r="AM91" s="12">
        <f t="shared" si="43"/>
        <v>1</v>
      </c>
    </row>
    <row r="92" spans="1:39" ht="12" customHeight="1" x14ac:dyDescent="0.15">
      <c r="A92" s="5">
        <f t="shared" si="24"/>
        <v>0</v>
      </c>
      <c r="B92" s="5">
        <f t="shared" si="25"/>
        <v>0</v>
      </c>
      <c r="C92" s="14">
        <f t="shared" si="38"/>
        <v>66</v>
      </c>
      <c r="F92" s="241">
        <f>VLOOKUP(C92,Blad1!$A:$J,10,0)</f>
        <v>156</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44"/>
        <v/>
      </c>
      <c r="R92" s="180">
        <f t="shared" si="30"/>
        <v>156</v>
      </c>
      <c r="S92" s="12">
        <f t="shared" si="39"/>
        <v>66</v>
      </c>
      <c r="T92" s="18">
        <f t="shared" si="31"/>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2"/>
        <v>1</v>
      </c>
      <c r="Z92" s="12">
        <f t="shared" si="33"/>
        <v>1</v>
      </c>
      <c r="AA92" s="12">
        <f t="shared" si="34"/>
        <v>1</v>
      </c>
      <c r="AB92" s="12">
        <f t="shared" si="35"/>
        <v>1</v>
      </c>
      <c r="AD92" s="12">
        <f t="shared" si="40"/>
        <v>66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41"/>
        <v>1</v>
      </c>
      <c r="AL92" s="12">
        <f t="shared" si="42"/>
        <v>1</v>
      </c>
      <c r="AM92" s="12">
        <f t="shared" si="43"/>
        <v>1</v>
      </c>
    </row>
    <row r="93" spans="1:39" ht="12" customHeight="1" x14ac:dyDescent="0.15">
      <c r="A93" s="5">
        <f t="shared" si="24"/>
        <v>0</v>
      </c>
      <c r="B93" s="5">
        <f t="shared" si="25"/>
        <v>0</v>
      </c>
      <c r="C93" s="14">
        <f t="shared" si="38"/>
        <v>65</v>
      </c>
      <c r="F93" s="241">
        <f>VLOOKUP(C93,Blad1!$A:$J,10,0)</f>
        <v>155</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44"/>
        <v/>
      </c>
      <c r="R93" s="180">
        <f t="shared" si="30"/>
        <v>155</v>
      </c>
      <c r="S93" s="12">
        <f t="shared" si="39"/>
        <v>65</v>
      </c>
      <c r="T93" s="18">
        <f t="shared" si="31"/>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2"/>
        <v>1</v>
      </c>
      <c r="Z93" s="12">
        <f t="shared" si="33"/>
        <v>1</v>
      </c>
      <c r="AA93" s="12">
        <f t="shared" si="34"/>
        <v>1</v>
      </c>
      <c r="AB93" s="12">
        <f t="shared" si="35"/>
        <v>1</v>
      </c>
      <c r="AD93" s="12">
        <f t="shared" si="40"/>
        <v>65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41"/>
        <v>1</v>
      </c>
      <c r="AL93" s="12">
        <f t="shared" si="42"/>
        <v>1</v>
      </c>
      <c r="AM93" s="12">
        <f t="shared" si="43"/>
        <v>1</v>
      </c>
    </row>
    <row r="94" spans="1:39" ht="12" customHeight="1" x14ac:dyDescent="0.15">
      <c r="A94" s="5">
        <f t="shared" si="24"/>
        <v>0</v>
      </c>
      <c r="B94" s="5">
        <f t="shared" si="25"/>
        <v>0</v>
      </c>
      <c r="C94" s="14">
        <f t="shared" si="38"/>
        <v>64</v>
      </c>
      <c r="F94" s="241">
        <f>VLOOKUP(C94,Blad1!$A:$J,10,0)</f>
        <v>154</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44"/>
        <v/>
      </c>
      <c r="R94" s="180">
        <f t="shared" si="30"/>
        <v>154</v>
      </c>
      <c r="S94" s="12">
        <f t="shared" si="39"/>
        <v>64</v>
      </c>
      <c r="T94" s="18">
        <f t="shared" si="31"/>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2"/>
        <v>1</v>
      </c>
      <c r="Z94" s="12">
        <f t="shared" si="33"/>
        <v>1</v>
      </c>
      <c r="AA94" s="12">
        <f t="shared" si="34"/>
        <v>1</v>
      </c>
      <c r="AB94" s="12">
        <f t="shared" si="35"/>
        <v>1</v>
      </c>
      <c r="AD94" s="12">
        <f t="shared" si="40"/>
        <v>64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41"/>
        <v>1</v>
      </c>
      <c r="AL94" s="12">
        <f t="shared" si="42"/>
        <v>1</v>
      </c>
      <c r="AM94" s="12">
        <f t="shared" si="43"/>
        <v>1</v>
      </c>
    </row>
    <row r="95" spans="1:39" ht="12" customHeight="1" x14ac:dyDescent="0.15">
      <c r="A95" s="5">
        <f t="shared" si="24"/>
        <v>0</v>
      </c>
      <c r="B95" s="5">
        <f t="shared" si="25"/>
        <v>0</v>
      </c>
      <c r="C95" s="14">
        <f t="shared" si="38"/>
        <v>63</v>
      </c>
      <c r="F95" s="241">
        <f>VLOOKUP(C95,Blad1!$A:$J,10,0)</f>
        <v>153</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44"/>
        <v/>
      </c>
      <c r="R95" s="180">
        <f t="shared" si="30"/>
        <v>153</v>
      </c>
      <c r="S95" s="12">
        <f t="shared" si="39"/>
        <v>63</v>
      </c>
      <c r="T95" s="18">
        <f t="shared" si="31"/>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2"/>
        <v>1</v>
      </c>
      <c r="Z95" s="12">
        <f t="shared" si="33"/>
        <v>1</v>
      </c>
      <c r="AA95" s="12">
        <f t="shared" si="34"/>
        <v>1</v>
      </c>
      <c r="AB95" s="12">
        <f t="shared" si="35"/>
        <v>1</v>
      </c>
      <c r="AD95" s="12">
        <f t="shared" si="40"/>
        <v>63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41"/>
        <v>1</v>
      </c>
      <c r="AL95" s="12">
        <f t="shared" si="42"/>
        <v>1</v>
      </c>
      <c r="AM95" s="12">
        <f t="shared" si="43"/>
        <v>1</v>
      </c>
    </row>
    <row r="96" spans="1:39" ht="12" customHeight="1" x14ac:dyDescent="0.15">
      <c r="A96" s="5">
        <f t="shared" si="24"/>
        <v>0</v>
      </c>
      <c r="B96" s="5">
        <f t="shared" si="25"/>
        <v>0</v>
      </c>
      <c r="C96" s="14">
        <f t="shared" si="38"/>
        <v>62</v>
      </c>
      <c r="F96" s="241">
        <f>VLOOKUP(C96,Blad1!$A:$J,10,0)</f>
        <v>152</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44"/>
        <v/>
      </c>
      <c r="R96" s="180">
        <f t="shared" si="30"/>
        <v>152</v>
      </c>
      <c r="S96" s="12">
        <f t="shared" si="39"/>
        <v>62</v>
      </c>
      <c r="T96" s="18">
        <f t="shared" si="31"/>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2"/>
        <v>1</v>
      </c>
      <c r="Z96" s="12">
        <f t="shared" si="33"/>
        <v>1</v>
      </c>
      <c r="AA96" s="12">
        <f t="shared" si="34"/>
        <v>1</v>
      </c>
      <c r="AB96" s="12">
        <f t="shared" si="35"/>
        <v>1</v>
      </c>
      <c r="AD96" s="12">
        <f t="shared" si="40"/>
        <v>62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41"/>
        <v>1</v>
      </c>
      <c r="AL96" s="12">
        <f t="shared" si="42"/>
        <v>1</v>
      </c>
      <c r="AM96" s="12">
        <f t="shared" si="43"/>
        <v>1</v>
      </c>
    </row>
    <row r="97" spans="1:39" ht="12" customHeight="1" x14ac:dyDescent="0.15">
      <c r="A97" s="5">
        <f t="shared" si="24"/>
        <v>0</v>
      </c>
      <c r="B97" s="5">
        <f t="shared" si="25"/>
        <v>0</v>
      </c>
      <c r="C97" s="14">
        <f t="shared" si="38"/>
        <v>61</v>
      </c>
      <c r="F97" s="241">
        <f>VLOOKUP(C97,Blad1!$A:$J,10,0)</f>
        <v>151</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44"/>
        <v/>
      </c>
      <c r="R97" s="180">
        <f t="shared" si="30"/>
        <v>151</v>
      </c>
      <c r="S97" s="12">
        <f t="shared" si="39"/>
        <v>61</v>
      </c>
      <c r="T97" s="18">
        <f t="shared" si="31"/>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2"/>
        <v>1</v>
      </c>
      <c r="Z97" s="12">
        <f t="shared" si="33"/>
        <v>1</v>
      </c>
      <c r="AA97" s="12">
        <f t="shared" si="34"/>
        <v>1</v>
      </c>
      <c r="AB97" s="12">
        <f t="shared" si="35"/>
        <v>1</v>
      </c>
      <c r="AD97" s="12">
        <f t="shared" si="40"/>
        <v>61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41"/>
        <v>1</v>
      </c>
      <c r="AL97" s="12">
        <f t="shared" si="42"/>
        <v>1</v>
      </c>
      <c r="AM97" s="12">
        <f t="shared" si="43"/>
        <v>1</v>
      </c>
    </row>
    <row r="98" spans="1:39" ht="12" customHeight="1" x14ac:dyDescent="0.15">
      <c r="A98" s="5">
        <f t="shared" si="24"/>
        <v>0</v>
      </c>
      <c r="B98" s="5">
        <f t="shared" si="25"/>
        <v>0</v>
      </c>
      <c r="C98" s="14">
        <f t="shared" si="38"/>
        <v>60</v>
      </c>
      <c r="F98" s="241">
        <f>VLOOKUP(C98,Blad1!$A:$J,10,0)</f>
        <v>150</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44"/>
        <v/>
      </c>
      <c r="R98" s="180">
        <f t="shared" si="30"/>
        <v>150</v>
      </c>
      <c r="S98" s="12">
        <f t="shared" si="39"/>
        <v>60</v>
      </c>
      <c r="T98" s="18">
        <f t="shared" si="31"/>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2"/>
        <v>1</v>
      </c>
      <c r="Z98" s="12">
        <f t="shared" si="33"/>
        <v>1</v>
      </c>
      <c r="AA98" s="12">
        <f t="shared" si="34"/>
        <v>1</v>
      </c>
      <c r="AB98" s="12">
        <f t="shared" si="35"/>
        <v>1</v>
      </c>
      <c r="AD98" s="12">
        <f t="shared" si="40"/>
        <v>60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41"/>
        <v>1</v>
      </c>
      <c r="AL98" s="12">
        <f t="shared" si="42"/>
        <v>1</v>
      </c>
      <c r="AM98" s="12">
        <f t="shared" si="43"/>
        <v>1</v>
      </c>
    </row>
    <row r="99" spans="1:39" ht="12" customHeight="1" x14ac:dyDescent="0.15">
      <c r="A99" s="5">
        <f t="shared" si="24"/>
        <v>0</v>
      </c>
      <c r="B99" s="5">
        <f t="shared" si="25"/>
        <v>0</v>
      </c>
      <c r="C99" s="14">
        <f t="shared" si="38"/>
        <v>59</v>
      </c>
      <c r="F99" s="241">
        <f>VLOOKUP(C99,Blad1!$A:$J,10,0)</f>
        <v>149</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44"/>
        <v/>
      </c>
      <c r="R99" s="180">
        <f t="shared" si="30"/>
        <v>149</v>
      </c>
      <c r="S99" s="12">
        <f t="shared" si="39"/>
        <v>59</v>
      </c>
      <c r="T99" s="18">
        <f t="shared" si="31"/>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2"/>
        <v>1</v>
      </c>
      <c r="Z99" s="12">
        <f t="shared" si="33"/>
        <v>1</v>
      </c>
      <c r="AA99" s="12">
        <f t="shared" si="34"/>
        <v>1</v>
      </c>
      <c r="AB99" s="12">
        <f t="shared" si="35"/>
        <v>1</v>
      </c>
      <c r="AD99" s="12">
        <f t="shared" si="40"/>
        <v>59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41"/>
        <v>1</v>
      </c>
      <c r="AL99" s="12">
        <f t="shared" si="42"/>
        <v>1</v>
      </c>
      <c r="AM99" s="12">
        <f t="shared" si="43"/>
        <v>1</v>
      </c>
    </row>
    <row r="100" spans="1:39" ht="12" customHeight="1" x14ac:dyDescent="0.15">
      <c r="A100" s="5">
        <f t="shared" si="24"/>
        <v>0</v>
      </c>
      <c r="B100" s="5">
        <f t="shared" si="25"/>
        <v>0</v>
      </c>
      <c r="C100" s="14">
        <f t="shared" si="38"/>
        <v>58</v>
      </c>
      <c r="F100" s="241">
        <f>VLOOKUP(C100,Blad1!$A:$J,10,0)</f>
        <v>148</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44"/>
        <v/>
      </c>
      <c r="R100" s="180">
        <f t="shared" si="30"/>
        <v>148</v>
      </c>
      <c r="S100" s="12">
        <f t="shared" si="39"/>
        <v>58</v>
      </c>
      <c r="T100" s="18">
        <f t="shared" si="31"/>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2"/>
        <v>1</v>
      </c>
      <c r="Z100" s="12">
        <f t="shared" si="33"/>
        <v>1</v>
      </c>
      <c r="AA100" s="12">
        <f t="shared" si="34"/>
        <v>1</v>
      </c>
      <c r="AB100" s="12">
        <f t="shared" si="35"/>
        <v>1</v>
      </c>
      <c r="AD100" s="12">
        <f t="shared" si="40"/>
        <v>58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41"/>
        <v>1</v>
      </c>
      <c r="AL100" s="12">
        <f t="shared" si="42"/>
        <v>1</v>
      </c>
      <c r="AM100" s="12">
        <f t="shared" si="43"/>
        <v>1</v>
      </c>
    </row>
    <row r="101" spans="1:39" ht="12" customHeight="1" x14ac:dyDescent="0.15">
      <c r="A101" s="5">
        <f t="shared" si="24"/>
        <v>0</v>
      </c>
      <c r="B101" s="5">
        <f t="shared" si="25"/>
        <v>0</v>
      </c>
      <c r="C101" s="14">
        <f t="shared" si="38"/>
        <v>57</v>
      </c>
      <c r="F101" s="241">
        <f>VLOOKUP(C101,Blad1!$A:$J,10,0)</f>
        <v>147</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44"/>
        <v/>
      </c>
      <c r="R101" s="180">
        <f t="shared" si="30"/>
        <v>147</v>
      </c>
      <c r="S101" s="12">
        <f t="shared" si="39"/>
        <v>57</v>
      </c>
      <c r="T101" s="18">
        <f t="shared" si="31"/>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2"/>
        <v>1</v>
      </c>
      <c r="Z101" s="12">
        <f t="shared" si="33"/>
        <v>1</v>
      </c>
      <c r="AA101" s="12">
        <f t="shared" si="34"/>
        <v>1</v>
      </c>
      <c r="AB101" s="12">
        <f t="shared" si="35"/>
        <v>1</v>
      </c>
      <c r="AD101" s="12">
        <f t="shared" si="40"/>
        <v>57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41"/>
        <v>1</v>
      </c>
      <c r="AL101" s="12">
        <f t="shared" si="42"/>
        <v>1</v>
      </c>
      <c r="AM101" s="12">
        <f t="shared" si="43"/>
        <v>1</v>
      </c>
    </row>
    <row r="102" spans="1:39" ht="12" customHeight="1" x14ac:dyDescent="0.15">
      <c r="A102" s="5">
        <f t="shared" si="24"/>
        <v>0</v>
      </c>
      <c r="B102" s="5">
        <f t="shared" si="25"/>
        <v>0</v>
      </c>
      <c r="C102" s="14">
        <f t="shared" si="38"/>
        <v>56</v>
      </c>
      <c r="F102" s="241">
        <f>VLOOKUP(C102,Blad1!$A:$J,10,0)</f>
        <v>146</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44"/>
        <v/>
      </c>
      <c r="R102" s="180">
        <f t="shared" si="30"/>
        <v>146</v>
      </c>
      <c r="S102" s="12">
        <f t="shared" si="39"/>
        <v>56</v>
      </c>
      <c r="T102" s="18">
        <f t="shared" si="31"/>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2"/>
        <v>1</v>
      </c>
      <c r="Z102" s="12">
        <f t="shared" si="33"/>
        <v>1</v>
      </c>
      <c r="AA102" s="12">
        <f t="shared" si="34"/>
        <v>1</v>
      </c>
      <c r="AB102" s="12">
        <f t="shared" si="35"/>
        <v>1</v>
      </c>
      <c r="AD102" s="12">
        <f t="shared" si="40"/>
        <v>56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41"/>
        <v>1</v>
      </c>
      <c r="AL102" s="12">
        <f t="shared" si="42"/>
        <v>1</v>
      </c>
      <c r="AM102" s="12">
        <f t="shared" si="43"/>
        <v>1</v>
      </c>
    </row>
    <row r="103" spans="1:39" ht="12" customHeight="1" x14ac:dyDescent="0.15">
      <c r="A103" s="5">
        <f t="shared" si="24"/>
        <v>0</v>
      </c>
      <c r="B103" s="5">
        <f t="shared" si="25"/>
        <v>0</v>
      </c>
      <c r="C103" s="14">
        <f t="shared" si="38"/>
        <v>55</v>
      </c>
      <c r="F103" s="241">
        <f>VLOOKUP(C103,Blad1!$A:$J,10,0)</f>
        <v>145</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44"/>
        <v/>
      </c>
      <c r="R103" s="180">
        <f t="shared" si="30"/>
        <v>145</v>
      </c>
      <c r="S103" s="12">
        <f t="shared" si="39"/>
        <v>55</v>
      </c>
      <c r="T103" s="18">
        <f t="shared" si="31"/>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2"/>
        <v>1</v>
      </c>
      <c r="Z103" s="12">
        <f t="shared" si="33"/>
        <v>1</v>
      </c>
      <c r="AA103" s="12">
        <f t="shared" si="34"/>
        <v>1</v>
      </c>
      <c r="AB103" s="12">
        <f t="shared" si="35"/>
        <v>1</v>
      </c>
      <c r="AD103" s="12">
        <f t="shared" si="40"/>
        <v>55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41"/>
        <v>1</v>
      </c>
      <c r="AL103" s="12">
        <f t="shared" si="42"/>
        <v>1</v>
      </c>
      <c r="AM103" s="12">
        <f t="shared" si="43"/>
        <v>1</v>
      </c>
    </row>
    <row r="104" spans="1:39" ht="12" customHeight="1" x14ac:dyDescent="0.15">
      <c r="A104" s="5">
        <f t="shared" si="24"/>
        <v>0</v>
      </c>
      <c r="B104" s="5">
        <f t="shared" si="25"/>
        <v>0</v>
      </c>
      <c r="C104" s="14">
        <f t="shared" si="38"/>
        <v>54</v>
      </c>
      <c r="F104" s="241">
        <f>VLOOKUP(C104,Blad1!$A:$J,10,0)</f>
        <v>144</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44"/>
        <v/>
      </c>
      <c r="R104" s="180">
        <f t="shared" si="30"/>
        <v>144</v>
      </c>
      <c r="S104" s="12">
        <f t="shared" si="39"/>
        <v>54</v>
      </c>
      <c r="T104" s="18">
        <f t="shared" si="31"/>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2"/>
        <v>1</v>
      </c>
      <c r="Z104" s="12">
        <f t="shared" si="33"/>
        <v>1</v>
      </c>
      <c r="AA104" s="12">
        <f t="shared" si="34"/>
        <v>1</v>
      </c>
      <c r="AB104" s="12">
        <f t="shared" si="35"/>
        <v>1</v>
      </c>
      <c r="AD104" s="12">
        <f t="shared" si="40"/>
        <v>54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41"/>
        <v>1</v>
      </c>
      <c r="AL104" s="12">
        <f t="shared" si="42"/>
        <v>1</v>
      </c>
      <c r="AM104" s="12">
        <f t="shared" si="43"/>
        <v>1</v>
      </c>
    </row>
    <row r="105" spans="1:39" ht="12" customHeight="1" x14ac:dyDescent="0.15">
      <c r="A105" s="5">
        <f t="shared" si="24"/>
        <v>0</v>
      </c>
      <c r="B105" s="5">
        <f t="shared" si="25"/>
        <v>0</v>
      </c>
      <c r="C105" s="14">
        <f t="shared" si="38"/>
        <v>53</v>
      </c>
      <c r="F105" s="241">
        <f>VLOOKUP(C105,Blad1!$A:$J,10,0)</f>
        <v>143</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44"/>
        <v/>
      </c>
      <c r="R105" s="180">
        <f t="shared" si="30"/>
        <v>143</v>
      </c>
      <c r="S105" s="12">
        <f t="shared" si="39"/>
        <v>53</v>
      </c>
      <c r="T105" s="18">
        <f t="shared" si="31"/>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2"/>
        <v>1</v>
      </c>
      <c r="Z105" s="12">
        <f t="shared" si="33"/>
        <v>1</v>
      </c>
      <c r="AA105" s="12">
        <f t="shared" si="34"/>
        <v>1</v>
      </c>
      <c r="AB105" s="12">
        <f t="shared" si="35"/>
        <v>1</v>
      </c>
      <c r="AD105" s="12">
        <f t="shared" si="40"/>
        <v>53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41"/>
        <v>1</v>
      </c>
      <c r="AL105" s="12">
        <f t="shared" si="42"/>
        <v>1</v>
      </c>
      <c r="AM105" s="12">
        <f t="shared" si="43"/>
        <v>1</v>
      </c>
    </row>
    <row r="106" spans="1:39" ht="12" customHeight="1" x14ac:dyDescent="0.15">
      <c r="A106" s="5">
        <f t="shared" si="24"/>
        <v>0</v>
      </c>
      <c r="B106" s="5">
        <f t="shared" si="25"/>
        <v>0</v>
      </c>
      <c r="C106" s="14">
        <f t="shared" si="38"/>
        <v>52</v>
      </c>
      <c r="F106" s="241">
        <f>VLOOKUP(C106,Blad1!$A:$J,10,0)</f>
        <v>142</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44"/>
        <v/>
      </c>
      <c r="R106" s="180">
        <f t="shared" si="30"/>
        <v>142</v>
      </c>
      <c r="S106" s="12">
        <f t="shared" si="39"/>
        <v>52</v>
      </c>
      <c r="T106" s="18">
        <f t="shared" si="31"/>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2"/>
        <v>1</v>
      </c>
      <c r="Z106" s="12">
        <f t="shared" si="33"/>
        <v>1</v>
      </c>
      <c r="AA106" s="12">
        <f t="shared" si="34"/>
        <v>1</v>
      </c>
      <c r="AB106" s="12">
        <f t="shared" si="35"/>
        <v>1</v>
      </c>
      <c r="AD106" s="12">
        <f t="shared" si="40"/>
        <v>52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41"/>
        <v>1</v>
      </c>
      <c r="AL106" s="12">
        <f t="shared" si="42"/>
        <v>1</v>
      </c>
      <c r="AM106" s="12">
        <f t="shared" si="43"/>
        <v>1</v>
      </c>
    </row>
    <row r="107" spans="1:39" ht="12" customHeight="1" x14ac:dyDescent="0.15">
      <c r="A107" s="5">
        <f t="shared" si="24"/>
        <v>0</v>
      </c>
      <c r="B107" s="5">
        <f t="shared" si="25"/>
        <v>0</v>
      </c>
      <c r="C107" s="14">
        <f t="shared" si="38"/>
        <v>51</v>
      </c>
      <c r="F107" s="241">
        <f>VLOOKUP(C107,Blad1!$A:$J,10,0)</f>
        <v>141</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44"/>
        <v/>
      </c>
      <c r="R107" s="180">
        <f t="shared" si="30"/>
        <v>141</v>
      </c>
      <c r="S107" s="12">
        <f t="shared" si="39"/>
        <v>51</v>
      </c>
      <c r="T107" s="18">
        <f t="shared" si="31"/>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2"/>
        <v>1</v>
      </c>
      <c r="Z107" s="12">
        <f t="shared" si="33"/>
        <v>1</v>
      </c>
      <c r="AA107" s="12">
        <f t="shared" si="34"/>
        <v>1</v>
      </c>
      <c r="AB107" s="12">
        <f t="shared" si="35"/>
        <v>1</v>
      </c>
      <c r="AD107" s="12">
        <f t="shared" si="40"/>
        <v>51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41"/>
        <v>1</v>
      </c>
      <c r="AL107" s="12">
        <f t="shared" si="42"/>
        <v>1</v>
      </c>
      <c r="AM107" s="12">
        <f t="shared" si="43"/>
        <v>1</v>
      </c>
    </row>
    <row r="108" spans="1:39" ht="12" customHeight="1" x14ac:dyDescent="0.15">
      <c r="A108" s="5">
        <f t="shared" si="24"/>
        <v>0</v>
      </c>
      <c r="B108" s="5">
        <f t="shared" si="25"/>
        <v>0</v>
      </c>
      <c r="C108" s="14">
        <f t="shared" si="38"/>
        <v>50</v>
      </c>
      <c r="F108" s="241">
        <f>VLOOKUP(C108,Blad1!$A:$J,10,0)</f>
        <v>140</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44"/>
        <v/>
      </c>
      <c r="R108" s="180">
        <f t="shared" si="30"/>
        <v>140</v>
      </c>
      <c r="S108" s="12">
        <f t="shared" si="39"/>
        <v>50</v>
      </c>
      <c r="T108" s="18">
        <f t="shared" si="31"/>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2"/>
        <v>1</v>
      </c>
      <c r="Z108" s="12">
        <f t="shared" si="33"/>
        <v>1</v>
      </c>
      <c r="AA108" s="12">
        <f t="shared" si="34"/>
        <v>1</v>
      </c>
      <c r="AB108" s="12">
        <f t="shared" si="35"/>
        <v>1</v>
      </c>
      <c r="AD108" s="12">
        <f t="shared" si="40"/>
        <v>50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41"/>
        <v>1</v>
      </c>
      <c r="AL108" s="12">
        <f t="shared" si="42"/>
        <v>1</v>
      </c>
      <c r="AM108" s="12">
        <f t="shared" si="43"/>
        <v>1</v>
      </c>
    </row>
    <row r="109" spans="1:39" ht="12" customHeight="1" x14ac:dyDescent="0.15">
      <c r="A109" s="5">
        <f t="shared" si="24"/>
        <v>0</v>
      </c>
      <c r="B109" s="5">
        <f t="shared" si="25"/>
        <v>0</v>
      </c>
      <c r="C109" s="14">
        <f t="shared" si="38"/>
        <v>49</v>
      </c>
      <c r="F109" s="241">
        <f>VLOOKUP(C109,Blad1!$A:$J,10,0)</f>
        <v>139</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44"/>
        <v/>
      </c>
      <c r="R109" s="180">
        <f t="shared" si="30"/>
        <v>139</v>
      </c>
      <c r="S109" s="12">
        <f t="shared" si="39"/>
        <v>49</v>
      </c>
      <c r="T109" s="18">
        <f t="shared" si="31"/>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2"/>
        <v>1</v>
      </c>
      <c r="Z109" s="12">
        <f t="shared" si="33"/>
        <v>1</v>
      </c>
      <c r="AA109" s="12">
        <f t="shared" si="34"/>
        <v>1</v>
      </c>
      <c r="AB109" s="12">
        <f t="shared" si="35"/>
        <v>1</v>
      </c>
      <c r="AD109" s="12">
        <f t="shared" si="40"/>
        <v>49</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41"/>
        <v>1</v>
      </c>
      <c r="AL109" s="12">
        <f t="shared" si="42"/>
        <v>1</v>
      </c>
      <c r="AM109" s="12">
        <f t="shared" si="43"/>
        <v>1</v>
      </c>
    </row>
    <row r="110" spans="1:39" ht="12" customHeight="1" x14ac:dyDescent="0.15">
      <c r="A110" s="5">
        <f t="shared" si="24"/>
        <v>0</v>
      </c>
      <c r="B110" s="5">
        <f t="shared" si="25"/>
        <v>0</v>
      </c>
      <c r="C110" s="14">
        <f t="shared" si="38"/>
        <v>48</v>
      </c>
      <c r="F110" s="241">
        <f>VLOOKUP(C110,Blad1!$A:$J,10,0)</f>
        <v>138</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44"/>
        <v/>
      </c>
      <c r="R110" s="180">
        <f t="shared" si="30"/>
        <v>138</v>
      </c>
      <c r="S110" s="12">
        <f t="shared" si="39"/>
        <v>48</v>
      </c>
      <c r="T110" s="18">
        <f t="shared" si="31"/>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2"/>
        <v>1</v>
      </c>
      <c r="Z110" s="12">
        <f t="shared" si="33"/>
        <v>1</v>
      </c>
      <c r="AA110" s="12">
        <f t="shared" si="34"/>
        <v>1</v>
      </c>
      <c r="AB110" s="12">
        <f t="shared" si="35"/>
        <v>1</v>
      </c>
      <c r="AD110" s="12">
        <f t="shared" si="40"/>
        <v>48</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41"/>
        <v>1</v>
      </c>
      <c r="AL110" s="12">
        <f t="shared" si="42"/>
        <v>1</v>
      </c>
      <c r="AM110" s="12">
        <f t="shared" si="43"/>
        <v>1</v>
      </c>
    </row>
    <row r="111" spans="1:39" ht="12" customHeight="1" x14ac:dyDescent="0.15">
      <c r="A111" s="5">
        <f t="shared" si="24"/>
        <v>0</v>
      </c>
      <c r="B111" s="5">
        <f t="shared" si="25"/>
        <v>0</v>
      </c>
      <c r="C111" s="14">
        <f t="shared" si="38"/>
        <v>47</v>
      </c>
      <c r="F111" s="241">
        <f>VLOOKUP(C111,Blad1!$A:$J,10,0)</f>
        <v>137</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44"/>
        <v/>
      </c>
      <c r="R111" s="180">
        <f t="shared" si="30"/>
        <v>137</v>
      </c>
      <c r="S111" s="12">
        <f t="shared" si="39"/>
        <v>47</v>
      </c>
      <c r="T111" s="18">
        <f t="shared" si="31"/>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2"/>
        <v>1</v>
      </c>
      <c r="Z111" s="12">
        <f t="shared" si="33"/>
        <v>1</v>
      </c>
      <c r="AA111" s="12">
        <f t="shared" si="34"/>
        <v>1</v>
      </c>
      <c r="AB111" s="12">
        <f t="shared" si="35"/>
        <v>1</v>
      </c>
      <c r="AD111" s="12">
        <f t="shared" si="40"/>
        <v>47</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41"/>
        <v>1</v>
      </c>
      <c r="AL111" s="12">
        <f t="shared" si="42"/>
        <v>1</v>
      </c>
      <c r="AM111" s="12">
        <f t="shared" si="43"/>
        <v>1</v>
      </c>
    </row>
    <row r="112" spans="1:39" ht="12" customHeight="1" x14ac:dyDescent="0.15">
      <c r="A112" s="5">
        <f t="shared" si="24"/>
        <v>0</v>
      </c>
      <c r="B112" s="5">
        <f t="shared" si="25"/>
        <v>0</v>
      </c>
      <c r="C112" s="14">
        <f t="shared" si="38"/>
        <v>46</v>
      </c>
      <c r="F112" s="241">
        <f>VLOOKUP(C112,Blad1!$A:$J,10,0)</f>
        <v>136</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44"/>
        <v/>
      </c>
      <c r="R112" s="180">
        <f t="shared" si="30"/>
        <v>136</v>
      </c>
      <c r="S112" s="12">
        <f t="shared" si="39"/>
        <v>46</v>
      </c>
      <c r="T112" s="18">
        <f t="shared" si="31"/>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2"/>
        <v>1</v>
      </c>
      <c r="Z112" s="12">
        <f t="shared" si="33"/>
        <v>1</v>
      </c>
      <c r="AA112" s="12">
        <f t="shared" si="34"/>
        <v>1</v>
      </c>
      <c r="AB112" s="12">
        <f t="shared" si="35"/>
        <v>1</v>
      </c>
      <c r="AD112" s="12">
        <f t="shared" si="40"/>
        <v>46</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41"/>
        <v>1</v>
      </c>
      <c r="AL112" s="12">
        <f t="shared" si="42"/>
        <v>1</v>
      </c>
      <c r="AM112" s="12">
        <f t="shared" si="43"/>
        <v>1</v>
      </c>
    </row>
    <row r="113" spans="1:39" ht="12" customHeight="1" x14ac:dyDescent="0.15">
      <c r="A113" s="5">
        <f t="shared" si="24"/>
        <v>0</v>
      </c>
      <c r="B113" s="5">
        <f t="shared" si="25"/>
        <v>0</v>
      </c>
      <c r="C113" s="14">
        <f t="shared" si="38"/>
        <v>45</v>
      </c>
      <c r="F113" s="241">
        <f>VLOOKUP(C113,Blad1!$A:$J,10,0)</f>
        <v>135</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44"/>
        <v/>
      </c>
      <c r="R113" s="180">
        <f t="shared" si="30"/>
        <v>135</v>
      </c>
      <c r="S113" s="12">
        <f t="shared" si="39"/>
        <v>45</v>
      </c>
      <c r="T113" s="18">
        <f t="shared" si="31"/>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2"/>
        <v>1</v>
      </c>
      <c r="Z113" s="12">
        <f t="shared" si="33"/>
        <v>1</v>
      </c>
      <c r="AA113" s="12">
        <f t="shared" si="34"/>
        <v>1</v>
      </c>
      <c r="AB113" s="12">
        <f t="shared" si="35"/>
        <v>1</v>
      </c>
      <c r="AD113" s="12">
        <f t="shared" si="40"/>
        <v>45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41"/>
        <v>1</v>
      </c>
      <c r="AL113" s="12">
        <f t="shared" si="42"/>
        <v>1</v>
      </c>
      <c r="AM113" s="12">
        <f t="shared" si="43"/>
        <v>1</v>
      </c>
    </row>
    <row r="114" spans="1:39" ht="12" customHeight="1" x14ac:dyDescent="0.15">
      <c r="A114" s="5">
        <f t="shared" si="24"/>
        <v>0</v>
      </c>
      <c r="B114" s="5">
        <f t="shared" si="25"/>
        <v>0</v>
      </c>
      <c r="C114" s="14">
        <f t="shared" si="38"/>
        <v>44</v>
      </c>
      <c r="F114" s="241">
        <f>VLOOKUP(C114,Blad1!$A:$J,10,0)</f>
        <v>134</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44"/>
        <v/>
      </c>
      <c r="R114" s="180">
        <f t="shared" si="30"/>
        <v>134</v>
      </c>
      <c r="S114" s="12">
        <f t="shared" si="39"/>
        <v>44</v>
      </c>
      <c r="T114" s="18">
        <f t="shared" si="31"/>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2"/>
        <v>1</v>
      </c>
      <c r="Z114" s="12">
        <f t="shared" si="33"/>
        <v>1</v>
      </c>
      <c r="AA114" s="12">
        <f t="shared" si="34"/>
        <v>1</v>
      </c>
      <c r="AB114" s="12">
        <f t="shared" si="35"/>
        <v>1</v>
      </c>
      <c r="AD114" s="12">
        <f t="shared" si="40"/>
        <v>44</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41"/>
        <v>1</v>
      </c>
      <c r="AL114" s="12">
        <f t="shared" si="42"/>
        <v>1</v>
      </c>
      <c r="AM114" s="12">
        <f t="shared" si="43"/>
        <v>1</v>
      </c>
    </row>
    <row r="115" spans="1:39" ht="12" customHeight="1" x14ac:dyDescent="0.15">
      <c r="A115" s="5">
        <f t="shared" si="24"/>
        <v>0</v>
      </c>
      <c r="B115" s="5">
        <f t="shared" si="25"/>
        <v>0</v>
      </c>
      <c r="C115" s="14">
        <f t="shared" si="38"/>
        <v>43</v>
      </c>
      <c r="F115" s="241">
        <f>VLOOKUP(C115,Blad1!$A:$J,10,0)</f>
        <v>133</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44"/>
        <v/>
      </c>
      <c r="R115" s="180">
        <f t="shared" si="30"/>
        <v>133</v>
      </c>
      <c r="S115" s="12">
        <f t="shared" si="39"/>
        <v>43</v>
      </c>
      <c r="T115" s="18">
        <f t="shared" si="31"/>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2"/>
        <v>1</v>
      </c>
      <c r="Z115" s="12">
        <f t="shared" si="33"/>
        <v>1</v>
      </c>
      <c r="AA115" s="12">
        <f t="shared" si="34"/>
        <v>1</v>
      </c>
      <c r="AB115" s="12">
        <f t="shared" si="35"/>
        <v>1</v>
      </c>
      <c r="AD115" s="12">
        <f t="shared" si="40"/>
        <v>43</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41"/>
        <v>1</v>
      </c>
      <c r="AL115" s="12">
        <f t="shared" si="42"/>
        <v>1</v>
      </c>
      <c r="AM115" s="12">
        <f t="shared" si="43"/>
        <v>1</v>
      </c>
    </row>
    <row r="116" spans="1:39" ht="12" customHeight="1" x14ac:dyDescent="0.15">
      <c r="A116" s="5">
        <f t="shared" si="24"/>
        <v>0</v>
      </c>
      <c r="B116" s="5">
        <f t="shared" si="25"/>
        <v>0</v>
      </c>
      <c r="C116" s="14">
        <f t="shared" si="38"/>
        <v>42</v>
      </c>
      <c r="F116" s="241">
        <f>VLOOKUP(C116,Blad1!$A:$J,10,0)</f>
        <v>132</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44"/>
        <v/>
      </c>
      <c r="R116" s="180">
        <f t="shared" si="30"/>
        <v>132</v>
      </c>
      <c r="S116" s="12">
        <f t="shared" si="39"/>
        <v>42</v>
      </c>
      <c r="T116" s="18">
        <f t="shared" si="31"/>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2"/>
        <v>1</v>
      </c>
      <c r="Z116" s="12">
        <f t="shared" si="33"/>
        <v>1</v>
      </c>
      <c r="AA116" s="12">
        <f t="shared" si="34"/>
        <v>1</v>
      </c>
      <c r="AB116" s="12">
        <f t="shared" si="35"/>
        <v>1</v>
      </c>
      <c r="AD116" s="12">
        <f t="shared" si="40"/>
        <v>42</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41"/>
        <v>1</v>
      </c>
      <c r="AL116" s="12">
        <f t="shared" si="42"/>
        <v>1</v>
      </c>
      <c r="AM116" s="12">
        <f t="shared" si="43"/>
        <v>1</v>
      </c>
    </row>
    <row r="117" spans="1:39" ht="12" customHeight="1" x14ac:dyDescent="0.15">
      <c r="A117" s="5">
        <f t="shared" si="24"/>
        <v>0</v>
      </c>
      <c r="B117" s="5">
        <f t="shared" si="25"/>
        <v>0</v>
      </c>
      <c r="C117" s="14">
        <f t="shared" si="38"/>
        <v>41</v>
      </c>
      <c r="F117" s="241">
        <f>VLOOKUP(C117,Blad1!$A:$J,10,0)</f>
        <v>131</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44"/>
        <v/>
      </c>
      <c r="R117" s="180">
        <f t="shared" si="30"/>
        <v>131</v>
      </c>
      <c r="S117" s="12">
        <f t="shared" si="39"/>
        <v>41</v>
      </c>
      <c r="T117" s="18">
        <f t="shared" si="31"/>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2"/>
        <v>1</v>
      </c>
      <c r="Z117" s="12">
        <f t="shared" si="33"/>
        <v>1</v>
      </c>
      <c r="AA117" s="12">
        <f t="shared" si="34"/>
        <v>1</v>
      </c>
      <c r="AB117" s="12">
        <f t="shared" si="35"/>
        <v>1</v>
      </c>
      <c r="AD117" s="12">
        <f t="shared" si="40"/>
        <v>41</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41"/>
        <v>1</v>
      </c>
      <c r="AL117" s="12">
        <f t="shared" si="42"/>
        <v>1</v>
      </c>
      <c r="AM117" s="12">
        <f t="shared" si="43"/>
        <v>1</v>
      </c>
    </row>
    <row r="118" spans="1:39" ht="12" customHeight="1" x14ac:dyDescent="0.15">
      <c r="A118" s="5">
        <f t="shared" si="24"/>
        <v>0</v>
      </c>
      <c r="B118" s="5">
        <f t="shared" si="25"/>
        <v>0</v>
      </c>
      <c r="C118" s="14">
        <f t="shared" si="38"/>
        <v>40</v>
      </c>
      <c r="F118" s="241">
        <f>VLOOKUP(C118,Blad1!$A:$J,10,0)</f>
        <v>130</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44"/>
        <v/>
      </c>
      <c r="R118" s="180">
        <f t="shared" si="30"/>
        <v>130</v>
      </c>
      <c r="S118" s="12">
        <f t="shared" si="39"/>
        <v>40</v>
      </c>
      <c r="T118" s="18">
        <f t="shared" si="31"/>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2"/>
        <v>1</v>
      </c>
      <c r="Z118" s="12">
        <f t="shared" si="33"/>
        <v>1</v>
      </c>
      <c r="AA118" s="12">
        <f t="shared" si="34"/>
        <v>1</v>
      </c>
      <c r="AB118" s="12">
        <f t="shared" si="35"/>
        <v>1</v>
      </c>
      <c r="AD118" s="12">
        <f t="shared" si="40"/>
        <v>40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41"/>
        <v>1</v>
      </c>
      <c r="AL118" s="12">
        <f t="shared" si="42"/>
        <v>1</v>
      </c>
      <c r="AM118" s="12">
        <f t="shared" si="43"/>
        <v>1</v>
      </c>
    </row>
    <row r="119" spans="1:39" ht="12" customHeight="1" x14ac:dyDescent="0.15">
      <c r="A119" s="5">
        <f t="shared" si="24"/>
        <v>0</v>
      </c>
      <c r="B119" s="5">
        <f t="shared" si="25"/>
        <v>0</v>
      </c>
      <c r="C119" s="14">
        <f t="shared" si="38"/>
        <v>39</v>
      </c>
      <c r="F119" s="241">
        <f>VLOOKUP(C119,Blad1!$A:$J,10,0)</f>
        <v>129</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44"/>
        <v/>
      </c>
      <c r="R119" s="180">
        <f t="shared" si="30"/>
        <v>129</v>
      </c>
      <c r="S119" s="12">
        <f t="shared" si="39"/>
        <v>39</v>
      </c>
      <c r="T119" s="18">
        <f t="shared" si="31"/>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2"/>
        <v>1</v>
      </c>
      <c r="Z119" s="12">
        <f t="shared" si="33"/>
        <v>1</v>
      </c>
      <c r="AA119" s="12">
        <f t="shared" si="34"/>
        <v>1</v>
      </c>
      <c r="AB119" s="12">
        <f t="shared" si="35"/>
        <v>1</v>
      </c>
      <c r="AD119" s="12">
        <f t="shared" si="40"/>
        <v>39</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41"/>
        <v>1</v>
      </c>
      <c r="AL119" s="12">
        <f t="shared" si="42"/>
        <v>1</v>
      </c>
      <c r="AM119" s="12">
        <f t="shared" si="43"/>
        <v>1</v>
      </c>
    </row>
    <row r="120" spans="1:39" ht="12" customHeight="1" x14ac:dyDescent="0.15">
      <c r="A120" s="5">
        <f t="shared" si="24"/>
        <v>0</v>
      </c>
      <c r="B120" s="5">
        <f t="shared" si="25"/>
        <v>0</v>
      </c>
      <c r="C120" s="14">
        <f t="shared" si="38"/>
        <v>38</v>
      </c>
      <c r="F120" s="241">
        <f>VLOOKUP(C120,Blad1!$A:$J,10,0)</f>
        <v>128</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44"/>
        <v/>
      </c>
      <c r="R120" s="180">
        <f t="shared" si="30"/>
        <v>128</v>
      </c>
      <c r="S120" s="12">
        <f t="shared" si="39"/>
        <v>38</v>
      </c>
      <c r="T120" s="18">
        <f t="shared" si="31"/>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2"/>
        <v>1</v>
      </c>
      <c r="Z120" s="12">
        <f t="shared" si="33"/>
        <v>1</v>
      </c>
      <c r="AA120" s="12">
        <f t="shared" si="34"/>
        <v>1</v>
      </c>
      <c r="AB120" s="12">
        <f t="shared" si="35"/>
        <v>1</v>
      </c>
      <c r="AD120" s="12">
        <f t="shared" si="40"/>
        <v>38</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41"/>
        <v>1</v>
      </c>
      <c r="AL120" s="12">
        <f t="shared" si="42"/>
        <v>1</v>
      </c>
      <c r="AM120" s="12">
        <f t="shared" si="43"/>
        <v>1</v>
      </c>
    </row>
    <row r="121" spans="1:39" ht="12" customHeight="1" x14ac:dyDescent="0.15">
      <c r="A121" s="5">
        <f t="shared" si="24"/>
        <v>0</v>
      </c>
      <c r="B121" s="5">
        <f t="shared" si="25"/>
        <v>0</v>
      </c>
      <c r="C121" s="14">
        <f t="shared" si="38"/>
        <v>37</v>
      </c>
      <c r="F121" s="241">
        <f>VLOOKUP(C121,Blad1!$A:$J,10,0)</f>
        <v>127</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44"/>
        <v/>
      </c>
      <c r="R121" s="180">
        <f t="shared" si="30"/>
        <v>127</v>
      </c>
      <c r="S121" s="12">
        <f t="shared" si="39"/>
        <v>37</v>
      </c>
      <c r="T121" s="18">
        <f t="shared" si="31"/>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2"/>
        <v>1</v>
      </c>
      <c r="Z121" s="12">
        <f t="shared" si="33"/>
        <v>1</v>
      </c>
      <c r="AA121" s="12">
        <f t="shared" si="34"/>
        <v>1</v>
      </c>
      <c r="AB121" s="12">
        <f t="shared" si="35"/>
        <v>1</v>
      </c>
      <c r="AD121" s="12">
        <f t="shared" si="40"/>
        <v>37</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41"/>
        <v>1</v>
      </c>
      <c r="AL121" s="12">
        <f t="shared" si="42"/>
        <v>1</v>
      </c>
      <c r="AM121" s="12">
        <f t="shared" si="43"/>
        <v>1</v>
      </c>
    </row>
    <row r="122" spans="1:39" ht="12" customHeight="1" x14ac:dyDescent="0.15">
      <c r="A122" s="5">
        <f t="shared" si="24"/>
        <v>0</v>
      </c>
      <c r="B122" s="5">
        <f t="shared" si="25"/>
        <v>0</v>
      </c>
      <c r="C122" s="14">
        <f t="shared" si="38"/>
        <v>36</v>
      </c>
      <c r="F122" s="241">
        <f>VLOOKUP(C122,Blad1!$A:$J,10,0)</f>
        <v>126</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44"/>
        <v/>
      </c>
      <c r="R122" s="180">
        <f t="shared" si="30"/>
        <v>126</v>
      </c>
      <c r="S122" s="12">
        <f t="shared" si="39"/>
        <v>36</v>
      </c>
      <c r="T122" s="18">
        <f t="shared" si="31"/>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2"/>
        <v>1</v>
      </c>
      <c r="Z122" s="12">
        <f t="shared" si="33"/>
        <v>1</v>
      </c>
      <c r="AA122" s="12">
        <f t="shared" si="34"/>
        <v>1</v>
      </c>
      <c r="AB122" s="12">
        <f t="shared" si="35"/>
        <v>1</v>
      </c>
      <c r="AD122" s="12">
        <f t="shared" si="40"/>
        <v>36</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41"/>
        <v>1</v>
      </c>
      <c r="AL122" s="12">
        <f t="shared" si="42"/>
        <v>1</v>
      </c>
      <c r="AM122" s="12">
        <f t="shared" si="43"/>
        <v>1</v>
      </c>
    </row>
    <row r="123" spans="1:39" ht="12" customHeight="1" x14ac:dyDescent="0.15">
      <c r="A123" s="5">
        <f t="shared" si="24"/>
        <v>0</v>
      </c>
      <c r="B123" s="5">
        <f t="shared" si="25"/>
        <v>0</v>
      </c>
      <c r="C123" s="14">
        <f t="shared" si="38"/>
        <v>35</v>
      </c>
      <c r="F123" s="241">
        <f>VLOOKUP(C123,Blad1!$A:$J,10,0)</f>
        <v>125</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44"/>
        <v/>
      </c>
      <c r="R123" s="180">
        <f t="shared" si="30"/>
        <v>125</v>
      </c>
      <c r="S123" s="12">
        <f t="shared" si="39"/>
        <v>35</v>
      </c>
      <c r="T123" s="18">
        <f t="shared" si="31"/>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2"/>
        <v>1</v>
      </c>
      <c r="Z123" s="12">
        <f t="shared" si="33"/>
        <v>1</v>
      </c>
      <c r="AA123" s="12">
        <f t="shared" si="34"/>
        <v>1</v>
      </c>
      <c r="AB123" s="12">
        <f t="shared" si="35"/>
        <v>1</v>
      </c>
      <c r="AD123" s="12">
        <f t="shared" si="40"/>
        <v>35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41"/>
        <v>1</v>
      </c>
      <c r="AL123" s="12">
        <f t="shared" si="42"/>
        <v>1</v>
      </c>
      <c r="AM123" s="12">
        <f t="shared" si="43"/>
        <v>1</v>
      </c>
    </row>
    <row r="124" spans="1:39" ht="12" customHeight="1" x14ac:dyDescent="0.15">
      <c r="A124" s="5">
        <f t="shared" si="24"/>
        <v>0</v>
      </c>
      <c r="B124" s="5">
        <f t="shared" si="25"/>
        <v>0</v>
      </c>
      <c r="C124" s="14">
        <f t="shared" si="38"/>
        <v>34</v>
      </c>
      <c r="F124" s="241">
        <f>VLOOKUP(C124,Blad1!$A:$J,10,0)</f>
        <v>124</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44"/>
        <v/>
      </c>
      <c r="R124" s="180">
        <f t="shared" si="30"/>
        <v>124</v>
      </c>
      <c r="S124" s="12">
        <f t="shared" si="39"/>
        <v>34</v>
      </c>
      <c r="T124" s="18">
        <f t="shared" si="31"/>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2"/>
        <v>1</v>
      </c>
      <c r="Z124" s="12">
        <f t="shared" si="33"/>
        <v>1</v>
      </c>
      <c r="AA124" s="12">
        <f t="shared" si="34"/>
        <v>1</v>
      </c>
      <c r="AB124" s="12">
        <f t="shared" si="35"/>
        <v>1</v>
      </c>
      <c r="AD124" s="12">
        <f t="shared" si="40"/>
        <v>34</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41"/>
        <v>1</v>
      </c>
      <c r="AL124" s="12">
        <f t="shared" si="42"/>
        <v>1</v>
      </c>
      <c r="AM124" s="12">
        <f t="shared" si="43"/>
        <v>1</v>
      </c>
    </row>
    <row r="125" spans="1:39" ht="12" customHeight="1" x14ac:dyDescent="0.15">
      <c r="A125" s="5">
        <f t="shared" si="24"/>
        <v>0</v>
      </c>
      <c r="B125" s="5">
        <f t="shared" si="25"/>
        <v>0</v>
      </c>
      <c r="C125" s="14">
        <f t="shared" si="38"/>
        <v>33</v>
      </c>
      <c r="F125" s="241">
        <f>VLOOKUP(C125,Blad1!$A:$J,10,0)</f>
        <v>123</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44"/>
        <v/>
      </c>
      <c r="R125" s="180">
        <f t="shared" si="30"/>
        <v>123</v>
      </c>
      <c r="S125" s="12">
        <f t="shared" si="39"/>
        <v>33</v>
      </c>
      <c r="T125" s="18">
        <f t="shared" si="31"/>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2"/>
        <v>1</v>
      </c>
      <c r="Z125" s="12">
        <f t="shared" si="33"/>
        <v>1</v>
      </c>
      <c r="AA125" s="12">
        <f t="shared" si="34"/>
        <v>1</v>
      </c>
      <c r="AB125" s="12">
        <f t="shared" si="35"/>
        <v>1</v>
      </c>
      <c r="AD125" s="12">
        <f t="shared" si="40"/>
        <v>33</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41"/>
        <v>1</v>
      </c>
      <c r="AL125" s="12">
        <f t="shared" si="42"/>
        <v>1</v>
      </c>
      <c r="AM125" s="12">
        <f t="shared" si="43"/>
        <v>1</v>
      </c>
    </row>
    <row r="126" spans="1:39" ht="12" customHeight="1" x14ac:dyDescent="0.15">
      <c r="A126" s="5">
        <f t="shared" si="24"/>
        <v>0</v>
      </c>
      <c r="B126" s="5">
        <f t="shared" si="25"/>
        <v>0</v>
      </c>
      <c r="C126" s="14">
        <f t="shared" si="38"/>
        <v>32</v>
      </c>
      <c r="F126" s="241">
        <f>VLOOKUP(C126,Blad1!$A:$J,10,0)</f>
        <v>122</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44"/>
        <v/>
      </c>
      <c r="R126" s="180">
        <f t="shared" si="30"/>
        <v>122</v>
      </c>
      <c r="S126" s="12">
        <f t="shared" si="39"/>
        <v>32</v>
      </c>
      <c r="T126" s="18">
        <f t="shared" si="31"/>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2"/>
        <v>1</v>
      </c>
      <c r="Z126" s="12">
        <f t="shared" si="33"/>
        <v>1</v>
      </c>
      <c r="AA126" s="12">
        <f t="shared" si="34"/>
        <v>1</v>
      </c>
      <c r="AB126" s="12">
        <f t="shared" si="35"/>
        <v>1</v>
      </c>
      <c r="AD126" s="12">
        <f t="shared" si="40"/>
        <v>32</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41"/>
        <v>1</v>
      </c>
      <c r="AL126" s="12">
        <f t="shared" si="42"/>
        <v>1</v>
      </c>
      <c r="AM126" s="12">
        <f t="shared" si="43"/>
        <v>1</v>
      </c>
    </row>
    <row r="127" spans="1:39" ht="12" customHeight="1" x14ac:dyDescent="0.15">
      <c r="A127" s="5">
        <f t="shared" si="24"/>
        <v>0</v>
      </c>
      <c r="B127" s="5">
        <f t="shared" si="25"/>
        <v>0</v>
      </c>
      <c r="C127" s="14">
        <f t="shared" si="38"/>
        <v>31</v>
      </c>
      <c r="F127" s="241">
        <f>VLOOKUP(C127,Blad1!$A:$J,10,0)</f>
        <v>121</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44"/>
        <v/>
      </c>
      <c r="R127" s="180">
        <f t="shared" si="30"/>
        <v>121</v>
      </c>
      <c r="S127" s="12">
        <f t="shared" si="39"/>
        <v>31</v>
      </c>
      <c r="T127" s="18">
        <f t="shared" si="31"/>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2"/>
        <v>1</v>
      </c>
      <c r="Z127" s="12">
        <f t="shared" si="33"/>
        <v>1</v>
      </c>
      <c r="AA127" s="12">
        <f t="shared" si="34"/>
        <v>1</v>
      </c>
      <c r="AB127" s="12">
        <f t="shared" si="35"/>
        <v>1</v>
      </c>
      <c r="AD127" s="12">
        <f t="shared" si="40"/>
        <v>31</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41"/>
        <v>1</v>
      </c>
      <c r="AL127" s="12">
        <f t="shared" si="42"/>
        <v>1</v>
      </c>
      <c r="AM127" s="12">
        <f t="shared" si="43"/>
        <v>1</v>
      </c>
    </row>
    <row r="128" spans="1:39" ht="12" customHeight="1" x14ac:dyDescent="0.15">
      <c r="A128" s="5">
        <f t="shared" si="24"/>
        <v>0</v>
      </c>
      <c r="B128" s="5">
        <f t="shared" si="25"/>
        <v>0</v>
      </c>
      <c r="C128" s="14">
        <f t="shared" si="38"/>
        <v>30</v>
      </c>
      <c r="F128" s="241">
        <f>VLOOKUP(C128,Blad1!$A:$J,10,0)</f>
        <v>120</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44"/>
        <v/>
      </c>
      <c r="R128" s="180">
        <f t="shared" si="30"/>
        <v>120</v>
      </c>
      <c r="S128" s="12">
        <f t="shared" si="39"/>
        <v>30</v>
      </c>
      <c r="T128" s="18">
        <f t="shared" si="31"/>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2"/>
        <v>1</v>
      </c>
      <c r="Z128" s="12">
        <f t="shared" si="33"/>
        <v>1</v>
      </c>
      <c r="AA128" s="12">
        <f t="shared" si="34"/>
        <v>1</v>
      </c>
      <c r="AB128" s="12">
        <f t="shared" si="35"/>
        <v>1</v>
      </c>
      <c r="AD128" s="12">
        <f t="shared" si="40"/>
        <v>30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41"/>
        <v>1</v>
      </c>
      <c r="AL128" s="12">
        <f t="shared" si="42"/>
        <v>1</v>
      </c>
      <c r="AM128" s="12">
        <f t="shared" si="43"/>
        <v>1</v>
      </c>
    </row>
    <row r="129" spans="1:39" ht="12" customHeight="1" x14ac:dyDescent="0.15">
      <c r="A129" s="5">
        <f t="shared" si="24"/>
        <v>0</v>
      </c>
      <c r="B129" s="5">
        <f t="shared" si="25"/>
        <v>0</v>
      </c>
      <c r="C129" s="14">
        <f t="shared" si="38"/>
        <v>29</v>
      </c>
      <c r="F129" s="241">
        <f>VLOOKUP(C129,Blad1!$A:$J,10,0)</f>
        <v>119</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44"/>
        <v/>
      </c>
      <c r="R129" s="180">
        <f t="shared" si="30"/>
        <v>119</v>
      </c>
      <c r="S129" s="12">
        <f t="shared" si="39"/>
        <v>29</v>
      </c>
      <c r="T129" s="18">
        <f t="shared" si="31"/>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2"/>
        <v>1</v>
      </c>
      <c r="Z129" s="12">
        <f t="shared" si="33"/>
        <v>1</v>
      </c>
      <c r="AA129" s="12">
        <f t="shared" si="34"/>
        <v>1</v>
      </c>
      <c r="AB129" s="12">
        <f t="shared" si="35"/>
        <v>1</v>
      </c>
      <c r="AD129" s="12">
        <f t="shared" si="40"/>
        <v>29</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41"/>
        <v>1</v>
      </c>
      <c r="AL129" s="12">
        <f t="shared" si="42"/>
        <v>1</v>
      </c>
      <c r="AM129" s="12">
        <f t="shared" si="43"/>
        <v>1</v>
      </c>
    </row>
    <row r="130" spans="1:39" ht="12" customHeight="1" x14ac:dyDescent="0.15">
      <c r="A130" s="5">
        <f t="shared" si="24"/>
        <v>0</v>
      </c>
      <c r="B130" s="5">
        <f t="shared" si="25"/>
        <v>0</v>
      </c>
      <c r="C130" s="14">
        <f t="shared" si="38"/>
        <v>28</v>
      </c>
      <c r="F130" s="241">
        <f>VLOOKUP(C130,Blad1!$A:$J,10,0)</f>
        <v>118</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44"/>
        <v/>
      </c>
      <c r="R130" s="180">
        <f t="shared" si="30"/>
        <v>118</v>
      </c>
      <c r="S130" s="12">
        <f t="shared" si="39"/>
        <v>28</v>
      </c>
      <c r="T130" s="18">
        <f t="shared" si="31"/>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2"/>
        <v>1</v>
      </c>
      <c r="Z130" s="12">
        <f t="shared" si="33"/>
        <v>1</v>
      </c>
      <c r="AA130" s="12">
        <f t="shared" si="34"/>
        <v>1</v>
      </c>
      <c r="AB130" s="12">
        <f t="shared" si="35"/>
        <v>1</v>
      </c>
      <c r="AD130" s="12">
        <f t="shared" si="40"/>
        <v>28</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41"/>
        <v>1</v>
      </c>
      <c r="AL130" s="12">
        <f t="shared" si="42"/>
        <v>1</v>
      </c>
      <c r="AM130" s="12">
        <f t="shared" si="43"/>
        <v>1</v>
      </c>
    </row>
    <row r="131" spans="1:39" ht="12" customHeight="1" x14ac:dyDescent="0.15">
      <c r="A131" s="5">
        <f t="shared" si="24"/>
        <v>0</v>
      </c>
      <c r="B131" s="5">
        <f t="shared" si="25"/>
        <v>0</v>
      </c>
      <c r="C131" s="14">
        <f t="shared" si="38"/>
        <v>27</v>
      </c>
      <c r="F131" s="241">
        <f>VLOOKUP(C131,Blad1!$A:$J,10,0)</f>
        <v>117</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44"/>
        <v/>
      </c>
      <c r="R131" s="180">
        <f t="shared" si="30"/>
        <v>117</v>
      </c>
      <c r="S131" s="12">
        <f t="shared" si="39"/>
        <v>27</v>
      </c>
      <c r="T131" s="18">
        <f t="shared" si="31"/>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2"/>
        <v>1</v>
      </c>
      <c r="Z131" s="12">
        <f t="shared" si="33"/>
        <v>1</v>
      </c>
      <c r="AA131" s="12">
        <f t="shared" si="34"/>
        <v>1</v>
      </c>
      <c r="AB131" s="12">
        <f t="shared" si="35"/>
        <v>1</v>
      </c>
      <c r="AD131" s="12">
        <f t="shared" si="40"/>
        <v>27</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41"/>
        <v>1</v>
      </c>
      <c r="AL131" s="12">
        <f t="shared" si="42"/>
        <v>1</v>
      </c>
      <c r="AM131" s="12">
        <f t="shared" si="43"/>
        <v>1</v>
      </c>
    </row>
    <row r="132" spans="1:39" ht="12" customHeight="1" x14ac:dyDescent="0.15">
      <c r="A132" s="5">
        <f t="shared" si="24"/>
        <v>0</v>
      </c>
      <c r="B132" s="5">
        <f t="shared" si="25"/>
        <v>0</v>
      </c>
      <c r="C132" s="14">
        <f t="shared" si="38"/>
        <v>26</v>
      </c>
      <c r="F132" s="241">
        <f>VLOOKUP(C132,Blad1!$A:$J,10,0)</f>
        <v>116</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44"/>
        <v/>
      </c>
      <c r="R132" s="180">
        <f t="shared" si="30"/>
        <v>116</v>
      </c>
      <c r="S132" s="12">
        <f t="shared" si="39"/>
        <v>26</v>
      </c>
      <c r="T132" s="18">
        <f t="shared" si="31"/>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2"/>
        <v>1</v>
      </c>
      <c r="Z132" s="12">
        <f t="shared" si="33"/>
        <v>1</v>
      </c>
      <c r="AA132" s="12">
        <f t="shared" si="34"/>
        <v>1</v>
      </c>
      <c r="AB132" s="12">
        <f t="shared" si="35"/>
        <v>1</v>
      </c>
      <c r="AD132" s="12">
        <f t="shared" si="40"/>
        <v>26</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41"/>
        <v>1</v>
      </c>
      <c r="AL132" s="12">
        <f t="shared" si="42"/>
        <v>1</v>
      </c>
      <c r="AM132" s="12">
        <f t="shared" si="43"/>
        <v>1</v>
      </c>
    </row>
    <row r="133" spans="1:39" ht="12" customHeight="1" x14ac:dyDescent="0.15">
      <c r="A133" s="5">
        <f t="shared" si="24"/>
        <v>0</v>
      </c>
      <c r="B133" s="5">
        <f t="shared" si="25"/>
        <v>0</v>
      </c>
      <c r="C133" s="14">
        <f t="shared" si="38"/>
        <v>25</v>
      </c>
      <c r="F133" s="241">
        <f>VLOOKUP(C133,Blad1!$A:$J,10,0)</f>
        <v>115</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44"/>
        <v/>
      </c>
      <c r="R133" s="180">
        <f t="shared" si="30"/>
        <v>115</v>
      </c>
      <c r="S133" s="12">
        <f t="shared" si="39"/>
        <v>25</v>
      </c>
      <c r="T133" s="18">
        <f t="shared" si="31"/>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2"/>
        <v>1</v>
      </c>
      <c r="Z133" s="12">
        <f t="shared" si="33"/>
        <v>1</v>
      </c>
      <c r="AA133" s="12">
        <f t="shared" si="34"/>
        <v>1</v>
      </c>
      <c r="AB133" s="12">
        <f t="shared" si="35"/>
        <v>1</v>
      </c>
      <c r="AD133" s="12">
        <f t="shared" si="40"/>
        <v>25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41"/>
        <v>1</v>
      </c>
      <c r="AL133" s="12">
        <f t="shared" si="42"/>
        <v>1</v>
      </c>
      <c r="AM133" s="12">
        <f t="shared" si="43"/>
        <v>1</v>
      </c>
    </row>
    <row r="134" spans="1:39" ht="12" customHeight="1" x14ac:dyDescent="0.15">
      <c r="A134" s="5">
        <f t="shared" si="24"/>
        <v>0</v>
      </c>
      <c r="B134" s="5">
        <f t="shared" si="25"/>
        <v>0</v>
      </c>
      <c r="C134" s="14">
        <f t="shared" si="38"/>
        <v>24</v>
      </c>
      <c r="F134" s="241">
        <f>VLOOKUP(C134,Blad1!$A:$J,10,0)</f>
        <v>114</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44"/>
        <v/>
      </c>
      <c r="R134" s="180">
        <f t="shared" si="30"/>
        <v>114</v>
      </c>
      <c r="S134" s="12">
        <f t="shared" si="39"/>
        <v>24</v>
      </c>
      <c r="T134" s="18">
        <f t="shared" si="31"/>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2"/>
        <v>1</v>
      </c>
      <c r="Z134" s="12">
        <f t="shared" si="33"/>
        <v>1</v>
      </c>
      <c r="AA134" s="12">
        <f t="shared" si="34"/>
        <v>1</v>
      </c>
      <c r="AB134" s="12">
        <f t="shared" si="35"/>
        <v>1</v>
      </c>
      <c r="AD134" s="12">
        <f t="shared" si="40"/>
        <v>24</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41"/>
        <v>1</v>
      </c>
      <c r="AL134" s="12">
        <f t="shared" si="42"/>
        <v>1</v>
      </c>
      <c r="AM134" s="12">
        <f t="shared" si="43"/>
        <v>1</v>
      </c>
    </row>
    <row r="135" spans="1:39" ht="12" customHeight="1" x14ac:dyDescent="0.15">
      <c r="A135" s="5">
        <f t="shared" si="24"/>
        <v>0</v>
      </c>
      <c r="B135" s="5">
        <f t="shared" si="25"/>
        <v>0</v>
      </c>
      <c r="C135" s="14">
        <f t="shared" si="38"/>
        <v>23</v>
      </c>
      <c r="F135" s="241">
        <f>VLOOKUP(C135,Blad1!$A:$J,10,0)</f>
        <v>113</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44"/>
        <v/>
      </c>
      <c r="R135" s="180">
        <f t="shared" si="30"/>
        <v>113</v>
      </c>
      <c r="S135" s="12">
        <f t="shared" si="39"/>
        <v>23</v>
      </c>
      <c r="T135" s="18">
        <f t="shared" si="31"/>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2"/>
        <v>1</v>
      </c>
      <c r="Z135" s="12">
        <f t="shared" si="33"/>
        <v>1</v>
      </c>
      <c r="AA135" s="12">
        <f t="shared" si="34"/>
        <v>1</v>
      </c>
      <c r="AB135" s="12">
        <f t="shared" si="35"/>
        <v>1</v>
      </c>
      <c r="AD135" s="12">
        <f t="shared" si="40"/>
        <v>23</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41"/>
        <v>1</v>
      </c>
      <c r="AL135" s="12">
        <f t="shared" si="42"/>
        <v>1</v>
      </c>
      <c r="AM135" s="12">
        <f t="shared" si="43"/>
        <v>1</v>
      </c>
    </row>
    <row r="136" spans="1:39" ht="12" customHeight="1" x14ac:dyDescent="0.15">
      <c r="A136" s="5">
        <f t="shared" si="24"/>
        <v>0</v>
      </c>
      <c r="B136" s="5">
        <f t="shared" si="25"/>
        <v>0</v>
      </c>
      <c r="C136" s="14">
        <f t="shared" si="38"/>
        <v>22</v>
      </c>
      <c r="F136" s="241">
        <f>VLOOKUP(C136,Blad1!$A:$J,10,0)</f>
        <v>112</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44"/>
        <v/>
      </c>
      <c r="R136" s="180">
        <f t="shared" si="30"/>
        <v>112</v>
      </c>
      <c r="S136" s="12">
        <f t="shared" si="39"/>
        <v>22</v>
      </c>
      <c r="T136" s="18">
        <f t="shared" si="31"/>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2"/>
        <v>1</v>
      </c>
      <c r="Z136" s="12">
        <f t="shared" si="33"/>
        <v>1</v>
      </c>
      <c r="AA136" s="12">
        <f t="shared" si="34"/>
        <v>1</v>
      </c>
      <c r="AB136" s="12">
        <f t="shared" si="35"/>
        <v>1</v>
      </c>
      <c r="AD136" s="12">
        <f t="shared" si="40"/>
        <v>22</v>
      </c>
      <c r="AE136" s="18">
        <f t="shared" si="36"/>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7"/>
        <v>1</v>
      </c>
      <c r="AK136" s="12">
        <f t="shared" si="41"/>
        <v>1</v>
      </c>
      <c r="AL136" s="12">
        <f t="shared" si="42"/>
        <v>1</v>
      </c>
      <c r="AM136" s="12">
        <f t="shared" si="43"/>
        <v>1</v>
      </c>
    </row>
    <row r="137" spans="1:39" ht="12" customHeight="1" x14ac:dyDescent="0.15">
      <c r="A137" s="5">
        <f t="shared" ref="A137:A200" si="45">IF(I137="A",25,IF(I137="B",25,IF(I137="C",25,IF(I137="D",15,IF(I137="E",10,0)))))</f>
        <v>0</v>
      </c>
      <c r="B137" s="5">
        <f t="shared" ref="B137:B200" si="46">IF(G137="I",20,IF(G137="II",20,IF(G137="III",20,IF(G137="IV",20,IF(G137="V",20,0)))))</f>
        <v>0</v>
      </c>
      <c r="C137" s="14">
        <f t="shared" si="38"/>
        <v>21</v>
      </c>
      <c r="F137" s="241">
        <f>VLOOKUP(C137,Blad1!$A:$J,10,0)</f>
        <v>111</v>
      </c>
      <c r="G137" s="67" t="str">
        <f t="shared" ref="G137:G200" si="47">IF(C137=110,"I",IF(C137=103,"II",IF(C137=98,"III",IF(C137=91,"IV",IF(C137=0,"V","")))))</f>
        <v/>
      </c>
      <c r="H137" s="4" t="str">
        <f>IF(G137="I",$K137,IF(G137="II",$K137-SUM(H$8:H136),IF(G137="III",$K137-SUM(H$8:H136),IF(G137="IV",$K137-SUM(H$8:H136),IF(G137="V",1-SUM(H$8:H136)," ")))))</f>
        <v xml:space="preserve"> </v>
      </c>
      <c r="I137" s="68" t="str">
        <f t="shared" ref="I137:I200" si="48">IF(C137=105,"A",IF(C137=97,"B",IF(C137=88,"C",IF(C137=81,"D",IF(C137=0,"E","")))))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si="44"/>
        <v/>
      </c>
      <c r="R137" s="180">
        <f t="shared" ref="R137:R200" si="51">F137</f>
        <v>111</v>
      </c>
      <c r="S137" s="12">
        <f t="shared" si="39"/>
        <v>21</v>
      </c>
      <c r="T137" s="18">
        <f t="shared" ref="T137:T200" si="52">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3">IF(D137=0,1,ABS(K137-0.2))</f>
        <v>1</v>
      </c>
      <c r="Z137" s="12">
        <f t="shared" ref="Z137:Z200" si="54">IF(D137=0,1,ABS(K137-0.5))</f>
        <v>1</v>
      </c>
      <c r="AA137" s="12">
        <f t="shared" ref="AA137:AA200" si="55">IF(D137=0,1,ABS(K137-0.8))</f>
        <v>1</v>
      </c>
      <c r="AB137" s="12">
        <f t="shared" ref="AB137:AB200" si="56">IF(D137=0,1,ABS(K137-1))</f>
        <v>1</v>
      </c>
      <c r="AD137" s="12">
        <f t="shared" si="40"/>
        <v>21</v>
      </c>
      <c r="AE137" s="18">
        <f t="shared" ref="AE137:AE200" si="57">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8">IF(AE137=0,1,ABS(AH137-0.25))</f>
        <v>1</v>
      </c>
      <c r="AK137" s="12">
        <f t="shared" si="41"/>
        <v>1</v>
      </c>
      <c r="AL137" s="12">
        <f t="shared" si="42"/>
        <v>1</v>
      </c>
      <c r="AM137" s="12">
        <f t="shared" si="43"/>
        <v>1</v>
      </c>
    </row>
    <row r="138" spans="1:39" ht="12" customHeight="1" x14ac:dyDescent="0.15">
      <c r="A138" s="5">
        <f t="shared" si="45"/>
        <v>0</v>
      </c>
      <c r="B138" s="5">
        <f t="shared" si="46"/>
        <v>0</v>
      </c>
      <c r="C138" s="14">
        <f t="shared" ref="C138:C201" si="59">C137-1</f>
        <v>20</v>
      </c>
      <c r="F138" s="241">
        <f>VLOOKUP(C138,Blad1!$A:$J,10,0)</f>
        <v>110</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44"/>
        <v/>
      </c>
      <c r="R138" s="180">
        <f t="shared" si="51"/>
        <v>110</v>
      </c>
      <c r="S138" s="12">
        <f t="shared" ref="S138:S201" si="60">C138</f>
        <v>20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ref="AD138:AD201" si="61">S138</f>
        <v>20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ref="AK138:AK201" si="62">IF(T138=0,1,ABS(W138-0.5))</f>
        <v>1</v>
      </c>
      <c r="AL138" s="12">
        <f t="shared" ref="AL138:AL201" si="63">IF(T138=0,1,ABS(W138-0.75))</f>
        <v>1</v>
      </c>
      <c r="AM138" s="12">
        <f t="shared" ref="AM138:AM201" si="64">IF(T138=0,1,ABS(W138-0.9))</f>
        <v>1</v>
      </c>
    </row>
    <row r="139" spans="1:39" ht="12" customHeight="1" x14ac:dyDescent="0.15">
      <c r="A139" s="5">
        <f t="shared" si="45"/>
        <v>0</v>
      </c>
      <c r="B139" s="5">
        <f t="shared" si="46"/>
        <v>0</v>
      </c>
      <c r="C139" s="14">
        <f t="shared" si="59"/>
        <v>19</v>
      </c>
      <c r="F139" s="241">
        <f>VLOOKUP(C139,Blad1!$A:$J,10,0)</f>
        <v>110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44"/>
        <v/>
      </c>
      <c r="R139" s="180">
        <f t="shared" si="51"/>
        <v>110</v>
      </c>
      <c r="S139" s="12">
        <f t="shared" si="60"/>
        <v>19</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61"/>
        <v>19</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62"/>
        <v>1</v>
      </c>
      <c r="AL139" s="12">
        <f t="shared" si="63"/>
        <v>1</v>
      </c>
      <c r="AM139" s="12">
        <f t="shared" si="64"/>
        <v>1</v>
      </c>
    </row>
    <row r="140" spans="1:39" ht="12" customHeight="1" x14ac:dyDescent="0.15">
      <c r="A140" s="5">
        <f t="shared" si="45"/>
        <v>0</v>
      </c>
      <c r="B140" s="5">
        <f t="shared" si="46"/>
        <v>0</v>
      </c>
      <c r="C140" s="14">
        <f t="shared" si="59"/>
        <v>18</v>
      </c>
      <c r="F140" s="241">
        <f>VLOOKUP(C140,Blad1!$A:$J,10,0)</f>
        <v>110</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44"/>
        <v/>
      </c>
      <c r="R140" s="180">
        <f t="shared" si="51"/>
        <v>110</v>
      </c>
      <c r="S140" s="12">
        <f t="shared" si="60"/>
        <v>18</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61"/>
        <v>18</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62"/>
        <v>1</v>
      </c>
      <c r="AL140" s="12">
        <f t="shared" si="63"/>
        <v>1</v>
      </c>
      <c r="AM140" s="12">
        <f t="shared" si="64"/>
        <v>1</v>
      </c>
    </row>
    <row r="141" spans="1:39" ht="12" customHeight="1" x14ac:dyDescent="0.15">
      <c r="A141" s="5">
        <f t="shared" si="45"/>
        <v>0</v>
      </c>
      <c r="B141" s="5">
        <f t="shared" si="46"/>
        <v>0</v>
      </c>
      <c r="C141" s="14">
        <f t="shared" si="59"/>
        <v>17</v>
      </c>
      <c r="F141" s="241">
        <f>VLOOKUP(C141,Blad1!$A:$J,10,0)</f>
        <v>110</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44"/>
        <v/>
      </c>
      <c r="R141" s="180">
        <f t="shared" si="51"/>
        <v>110</v>
      </c>
      <c r="S141" s="12">
        <f t="shared" si="60"/>
        <v>17</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61"/>
        <v>17</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62"/>
        <v>1</v>
      </c>
      <c r="AL141" s="12">
        <f t="shared" si="63"/>
        <v>1</v>
      </c>
      <c r="AM141" s="12">
        <f t="shared" si="64"/>
        <v>1</v>
      </c>
    </row>
    <row r="142" spans="1:39" ht="12" customHeight="1" x14ac:dyDescent="0.15">
      <c r="A142" s="5">
        <f t="shared" si="45"/>
        <v>0</v>
      </c>
      <c r="B142" s="5">
        <f t="shared" si="46"/>
        <v>0</v>
      </c>
      <c r="C142" s="14">
        <f t="shared" si="59"/>
        <v>16</v>
      </c>
      <c r="F142" s="241">
        <f>VLOOKUP(C142,Blad1!$A:$J,10,0)</f>
        <v>110</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44"/>
        <v/>
      </c>
      <c r="R142" s="180">
        <f t="shared" si="51"/>
        <v>110</v>
      </c>
      <c r="S142" s="12">
        <f t="shared" si="60"/>
        <v>16</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61"/>
        <v>16</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62"/>
        <v>1</v>
      </c>
      <c r="AL142" s="12">
        <f t="shared" si="63"/>
        <v>1</v>
      </c>
      <c r="AM142" s="12">
        <f t="shared" si="64"/>
        <v>1</v>
      </c>
    </row>
    <row r="143" spans="1:39" ht="12" customHeight="1" x14ac:dyDescent="0.15">
      <c r="A143" s="5">
        <f t="shared" si="45"/>
        <v>0</v>
      </c>
      <c r="B143" s="5">
        <f t="shared" si="46"/>
        <v>0</v>
      </c>
      <c r="C143" s="14">
        <f t="shared" si="59"/>
        <v>15</v>
      </c>
      <c r="F143" s="241">
        <f>VLOOKUP(C143,Blad1!$A:$J,10,0)</f>
        <v>110</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ref="Q143:Q206" si="65">IF(L142="plus",IF(E143=0,"",CONCATENATE(E143,", ")),IF(L142="basis",IF(E143=0,"",CONCATENATE(E143,", ")),CONCATENATE(Q142,IF(E143=0,"",CONCATENATE(E143,", ")))))</f>
        <v/>
      </c>
      <c r="R143" s="180">
        <f t="shared" si="51"/>
        <v>110</v>
      </c>
      <c r="S143" s="12">
        <f t="shared" si="60"/>
        <v>15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61"/>
        <v>15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62"/>
        <v>1</v>
      </c>
      <c r="AL143" s="12">
        <f t="shared" si="63"/>
        <v>1</v>
      </c>
      <c r="AM143" s="12">
        <f t="shared" si="64"/>
        <v>1</v>
      </c>
    </row>
    <row r="144" spans="1:39" ht="12" customHeight="1" x14ac:dyDescent="0.15">
      <c r="A144" s="5">
        <f t="shared" si="45"/>
        <v>0</v>
      </c>
      <c r="B144" s="5">
        <f t="shared" si="46"/>
        <v>0</v>
      </c>
      <c r="C144" s="14">
        <f t="shared" si="59"/>
        <v>14</v>
      </c>
      <c r="F144" s="241">
        <f>VLOOKUP(C144,Blad1!$A:$J,10,0)</f>
        <v>110</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5"/>
        <v/>
      </c>
      <c r="R144" s="180">
        <f t="shared" si="51"/>
        <v>110</v>
      </c>
      <c r="S144" s="12">
        <f t="shared" si="60"/>
        <v>14</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61"/>
        <v>14</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62"/>
        <v>1</v>
      </c>
      <c r="AL144" s="12">
        <f t="shared" si="63"/>
        <v>1</v>
      </c>
      <c r="AM144" s="12">
        <f t="shared" si="64"/>
        <v>1</v>
      </c>
    </row>
    <row r="145" spans="1:39" ht="12" customHeight="1" x14ac:dyDescent="0.15">
      <c r="A145" s="5">
        <f t="shared" si="45"/>
        <v>0</v>
      </c>
      <c r="B145" s="5">
        <f t="shared" si="46"/>
        <v>0</v>
      </c>
      <c r="C145" s="14">
        <f t="shared" si="59"/>
        <v>13</v>
      </c>
      <c r="F145" s="241">
        <f>VLOOKUP(C145,Blad1!$A:$J,10,0)</f>
        <v>110</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5"/>
        <v/>
      </c>
      <c r="R145" s="180">
        <f t="shared" si="51"/>
        <v>110</v>
      </c>
      <c r="S145" s="12">
        <f t="shared" si="60"/>
        <v>13</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61"/>
        <v>13</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62"/>
        <v>1</v>
      </c>
      <c r="AL145" s="12">
        <f t="shared" si="63"/>
        <v>1</v>
      </c>
      <c r="AM145" s="12">
        <f t="shared" si="64"/>
        <v>1</v>
      </c>
    </row>
    <row r="146" spans="1:39" ht="12" customHeight="1" x14ac:dyDescent="0.15">
      <c r="A146" s="5">
        <f t="shared" si="45"/>
        <v>0</v>
      </c>
      <c r="B146" s="5">
        <f t="shared" si="46"/>
        <v>0</v>
      </c>
      <c r="C146" s="14">
        <f t="shared" si="59"/>
        <v>12</v>
      </c>
      <c r="F146" s="241">
        <f>VLOOKUP(C146,Blad1!$A:$J,10,0)</f>
        <v>110</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5"/>
        <v/>
      </c>
      <c r="R146" s="180">
        <f t="shared" si="51"/>
        <v>110</v>
      </c>
      <c r="S146" s="12">
        <f t="shared" si="60"/>
        <v>12</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61"/>
        <v>12</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62"/>
        <v>1</v>
      </c>
      <c r="AL146" s="12">
        <f t="shared" si="63"/>
        <v>1</v>
      </c>
      <c r="AM146" s="12">
        <f t="shared" si="64"/>
        <v>1</v>
      </c>
    </row>
    <row r="147" spans="1:39" ht="12" customHeight="1" x14ac:dyDescent="0.15">
      <c r="A147" s="5">
        <f t="shared" si="45"/>
        <v>0</v>
      </c>
      <c r="B147" s="5">
        <f t="shared" si="46"/>
        <v>0</v>
      </c>
      <c r="C147" s="14">
        <f t="shared" si="59"/>
        <v>11</v>
      </c>
      <c r="F147" s="241">
        <f>VLOOKUP(C147,Blad1!$A:$J,10,0)</f>
        <v>110</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5"/>
        <v/>
      </c>
      <c r="R147" s="180">
        <f t="shared" si="51"/>
        <v>110</v>
      </c>
      <c r="S147" s="12">
        <f t="shared" si="60"/>
        <v>11</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61"/>
        <v>11</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62"/>
        <v>1</v>
      </c>
      <c r="AL147" s="12">
        <f t="shared" si="63"/>
        <v>1</v>
      </c>
      <c r="AM147" s="12">
        <f t="shared" si="64"/>
        <v>1</v>
      </c>
    </row>
    <row r="148" spans="1:39" ht="12" customHeight="1" x14ac:dyDescent="0.15">
      <c r="A148" s="5">
        <f t="shared" si="45"/>
        <v>0</v>
      </c>
      <c r="B148" s="5">
        <f t="shared" si="46"/>
        <v>0</v>
      </c>
      <c r="C148" s="14">
        <f t="shared" si="59"/>
        <v>10</v>
      </c>
      <c r="F148" s="241">
        <f>VLOOKUP(C148,Blad1!$A:$J,10,0)</f>
        <v>110</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5"/>
        <v/>
      </c>
      <c r="R148" s="180">
        <f t="shared" si="51"/>
        <v>110</v>
      </c>
      <c r="S148" s="12">
        <f t="shared" si="60"/>
        <v>10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61"/>
        <v>10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62"/>
        <v>1</v>
      </c>
      <c r="AL148" s="12">
        <f t="shared" si="63"/>
        <v>1</v>
      </c>
      <c r="AM148" s="12">
        <f t="shared" si="64"/>
        <v>1</v>
      </c>
    </row>
    <row r="149" spans="1:39" ht="12" customHeight="1" x14ac:dyDescent="0.15">
      <c r="A149" s="5">
        <f t="shared" si="45"/>
        <v>0</v>
      </c>
      <c r="B149" s="5">
        <f t="shared" si="46"/>
        <v>0</v>
      </c>
      <c r="C149" s="14">
        <f t="shared" si="59"/>
        <v>9</v>
      </c>
      <c r="F149" s="241">
        <f>VLOOKUP(C149,Blad1!$A:$J,10,0)</f>
        <v>110</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5"/>
        <v/>
      </c>
      <c r="R149" s="180">
        <f t="shared" si="51"/>
        <v>110</v>
      </c>
      <c r="S149" s="12">
        <f t="shared" si="60"/>
        <v>9</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61"/>
        <v>9</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62"/>
        <v>1</v>
      </c>
      <c r="AL149" s="12">
        <f t="shared" si="63"/>
        <v>1</v>
      </c>
      <c r="AM149" s="12">
        <f t="shared" si="64"/>
        <v>1</v>
      </c>
    </row>
    <row r="150" spans="1:39" ht="12" customHeight="1" x14ac:dyDescent="0.15">
      <c r="A150" s="5">
        <f t="shared" si="45"/>
        <v>0</v>
      </c>
      <c r="B150" s="5">
        <f t="shared" si="46"/>
        <v>0</v>
      </c>
      <c r="C150" s="14">
        <f t="shared" si="59"/>
        <v>8</v>
      </c>
      <c r="F150" s="241">
        <f>VLOOKUP(C150,Blad1!$A:$J,10,0)</f>
        <v>110</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5"/>
        <v/>
      </c>
      <c r="R150" s="180">
        <f t="shared" si="51"/>
        <v>110</v>
      </c>
      <c r="S150" s="12">
        <f t="shared" si="60"/>
        <v>8</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61"/>
        <v>8</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62"/>
        <v>1</v>
      </c>
      <c r="AL150" s="12">
        <f t="shared" si="63"/>
        <v>1</v>
      </c>
      <c r="AM150" s="12">
        <f t="shared" si="64"/>
        <v>1</v>
      </c>
    </row>
    <row r="151" spans="1:39" ht="12" customHeight="1" x14ac:dyDescent="0.15">
      <c r="A151" s="5">
        <f t="shared" si="45"/>
        <v>0</v>
      </c>
      <c r="B151" s="5">
        <f t="shared" si="46"/>
        <v>0</v>
      </c>
      <c r="C151" s="14">
        <f t="shared" si="59"/>
        <v>7</v>
      </c>
      <c r="F151" s="241">
        <f>VLOOKUP(C151,Blad1!$A:$J,10,0)</f>
        <v>110</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5"/>
        <v/>
      </c>
      <c r="R151" s="180">
        <f t="shared" si="51"/>
        <v>110</v>
      </c>
      <c r="S151" s="12">
        <f t="shared" si="60"/>
        <v>7</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61"/>
        <v>7</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62"/>
        <v>1</v>
      </c>
      <c r="AL151" s="12">
        <f t="shared" si="63"/>
        <v>1</v>
      </c>
      <c r="AM151" s="12">
        <f t="shared" si="64"/>
        <v>1</v>
      </c>
    </row>
    <row r="152" spans="1:39" ht="12" customHeight="1" x14ac:dyDescent="0.15">
      <c r="A152" s="5">
        <f t="shared" si="45"/>
        <v>0</v>
      </c>
      <c r="B152" s="5">
        <f t="shared" si="46"/>
        <v>0</v>
      </c>
      <c r="C152" s="14">
        <f t="shared" si="59"/>
        <v>6</v>
      </c>
      <c r="F152" s="241">
        <f>VLOOKUP(C152,Blad1!$A:$J,10,0)</f>
        <v>110</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5"/>
        <v/>
      </c>
      <c r="R152" s="180">
        <f t="shared" si="51"/>
        <v>110</v>
      </c>
      <c r="S152" s="12">
        <f t="shared" si="60"/>
        <v>6</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61"/>
        <v>6</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62"/>
        <v>1</v>
      </c>
      <c r="AL152" s="12">
        <f t="shared" si="63"/>
        <v>1</v>
      </c>
      <c r="AM152" s="12">
        <f t="shared" si="64"/>
        <v>1</v>
      </c>
    </row>
    <row r="153" spans="1:39" ht="12" customHeight="1" x14ac:dyDescent="0.15">
      <c r="A153" s="5">
        <f t="shared" si="45"/>
        <v>0</v>
      </c>
      <c r="B153" s="5">
        <f t="shared" si="46"/>
        <v>0</v>
      </c>
      <c r="C153" s="14">
        <f t="shared" si="59"/>
        <v>5</v>
      </c>
      <c r="F153" s="241">
        <f>VLOOKUP(C153,Blad1!$A:$J,10,0)</f>
        <v>110</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5"/>
        <v/>
      </c>
      <c r="R153" s="180">
        <f t="shared" si="51"/>
        <v>110</v>
      </c>
      <c r="S153" s="12">
        <f t="shared" si="60"/>
        <v>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61"/>
        <v>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62"/>
        <v>1</v>
      </c>
      <c r="AL153" s="12">
        <f t="shared" si="63"/>
        <v>1</v>
      </c>
      <c r="AM153" s="12">
        <f t="shared" si="64"/>
        <v>1</v>
      </c>
    </row>
    <row r="154" spans="1:39" ht="12" customHeight="1" x14ac:dyDescent="0.15">
      <c r="A154" s="5">
        <f t="shared" si="45"/>
        <v>0</v>
      </c>
      <c r="B154" s="5">
        <f t="shared" si="46"/>
        <v>0</v>
      </c>
      <c r="C154" s="14">
        <f t="shared" si="59"/>
        <v>4</v>
      </c>
      <c r="F154" s="241">
        <f>VLOOKUP(C154,Blad1!$A:$J,10,0)</f>
        <v>110</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5"/>
        <v/>
      </c>
      <c r="R154" s="180">
        <f t="shared" si="51"/>
        <v>110</v>
      </c>
      <c r="S154" s="12">
        <f t="shared" si="60"/>
        <v>4</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61"/>
        <v>4</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62"/>
        <v>1</v>
      </c>
      <c r="AL154" s="12">
        <f t="shared" si="63"/>
        <v>1</v>
      </c>
      <c r="AM154" s="12">
        <f t="shared" si="64"/>
        <v>1</v>
      </c>
    </row>
    <row r="155" spans="1:39" ht="12" customHeight="1" x14ac:dyDescent="0.15">
      <c r="A155" s="5">
        <f t="shared" si="45"/>
        <v>0</v>
      </c>
      <c r="B155" s="5">
        <f t="shared" si="46"/>
        <v>0</v>
      </c>
      <c r="C155" s="14">
        <f t="shared" si="59"/>
        <v>3</v>
      </c>
      <c r="F155" s="241">
        <f>VLOOKUP(C155,Blad1!$A:$J,10,0)</f>
        <v>110</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5"/>
        <v/>
      </c>
      <c r="R155" s="180">
        <f t="shared" si="51"/>
        <v>110</v>
      </c>
      <c r="S155" s="12">
        <f t="shared" si="60"/>
        <v>3</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61"/>
        <v>3</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62"/>
        <v>1</v>
      </c>
      <c r="AL155" s="12">
        <f t="shared" si="63"/>
        <v>1</v>
      </c>
      <c r="AM155" s="12">
        <f t="shared" si="64"/>
        <v>1</v>
      </c>
    </row>
    <row r="156" spans="1:39" ht="12" customHeight="1" x14ac:dyDescent="0.15">
      <c r="A156" s="5">
        <f t="shared" si="45"/>
        <v>0</v>
      </c>
      <c r="B156" s="5">
        <f t="shared" si="46"/>
        <v>0</v>
      </c>
      <c r="C156" s="14">
        <f t="shared" si="59"/>
        <v>2</v>
      </c>
      <c r="F156" s="241">
        <f>VLOOKUP(C156,Blad1!$A:$J,10,0)</f>
        <v>110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5"/>
        <v/>
      </c>
      <c r="R156" s="180">
        <f t="shared" si="51"/>
        <v>110</v>
      </c>
      <c r="S156" s="12">
        <f t="shared" si="60"/>
        <v>2</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61"/>
        <v>2</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62"/>
        <v>1</v>
      </c>
      <c r="AL156" s="12">
        <f t="shared" si="63"/>
        <v>1</v>
      </c>
      <c r="AM156" s="12">
        <f t="shared" si="64"/>
        <v>1</v>
      </c>
    </row>
    <row r="157" spans="1:39" ht="12" customHeight="1" x14ac:dyDescent="0.15">
      <c r="A157" s="5">
        <f t="shared" si="45"/>
        <v>0</v>
      </c>
      <c r="B157" s="5">
        <f t="shared" si="46"/>
        <v>0</v>
      </c>
      <c r="C157" s="14">
        <f t="shared" si="59"/>
        <v>1</v>
      </c>
      <c r="F157" s="241">
        <f>VLOOKUP(C157,Blad1!$A:$J,10,0)</f>
        <v>110</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5"/>
        <v/>
      </c>
      <c r="R157" s="180">
        <f t="shared" si="51"/>
        <v>110</v>
      </c>
      <c r="S157" s="12">
        <f t="shared" si="60"/>
        <v>1</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61"/>
        <v>1</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62"/>
        <v>1</v>
      </c>
      <c r="AL157" s="12">
        <f t="shared" si="63"/>
        <v>1</v>
      </c>
      <c r="AM157" s="12">
        <f t="shared" si="64"/>
        <v>1</v>
      </c>
    </row>
    <row r="158" spans="1:39" ht="12" customHeight="1" x14ac:dyDescent="0.15">
      <c r="A158" s="5">
        <f t="shared" si="45"/>
        <v>10</v>
      </c>
      <c r="B158" s="5">
        <f t="shared" si="46"/>
        <v>20</v>
      </c>
      <c r="C158" s="14">
        <f t="shared" si="59"/>
        <v>0</v>
      </c>
      <c r="F158" s="241">
        <f>VLOOKUP(C158,Blad1!$A:$J,10,0)</f>
        <v>110</v>
      </c>
      <c r="G158" s="67" t="str">
        <f t="shared" si="47"/>
        <v>V</v>
      </c>
      <c r="H158" s="4">
        <f>IF(G158="I",$K158,IF(G158="II",$K158-SUM(H$8:H157),IF(G158="III",$K158-SUM(H$8:H157),IF(G158="IV",$K158-SUM(H$8:H157),IF(G158="V",1-SUM(H$8:H157)," ")))))</f>
        <v>1</v>
      </c>
      <c r="I158" s="68" t="str">
        <f t="shared" si="48"/>
        <v>E</v>
      </c>
      <c r="J158" s="43">
        <f>IF(I158="A",$K158,IF(I158="B",$K158-SUM(J$8:J157),IF(I158="C",$K158-SUM(J$8:J157),IF(I158="D",$K158-SUM(J$8:J157),IF(I158="E",1-SUM(J$8:J157)," ")))))</f>
        <v>1</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5"/>
        <v/>
      </c>
      <c r="R158" s="180">
        <f t="shared" si="51"/>
        <v>110</v>
      </c>
      <c r="S158" s="12">
        <f t="shared" si="60"/>
        <v>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61"/>
        <v>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62"/>
        <v>1</v>
      </c>
      <c r="AL158" s="12">
        <f t="shared" si="63"/>
        <v>1</v>
      </c>
      <c r="AM158" s="12">
        <f t="shared" si="64"/>
        <v>1</v>
      </c>
    </row>
    <row r="159" spans="1:39" ht="12" customHeight="1" x14ac:dyDescent="0.15">
      <c r="A159" s="5">
        <f t="shared" si="45"/>
        <v>0</v>
      </c>
      <c r="B159" s="5">
        <f t="shared" si="46"/>
        <v>0</v>
      </c>
      <c r="C159" s="14">
        <f t="shared" si="59"/>
        <v>-1</v>
      </c>
      <c r="F159" s="241" t="e">
        <f>VLOOKUP(C159,Blad1!$A:$J,10,0)</f>
        <v>#N/A</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5"/>
        <v/>
      </c>
      <c r="R159" s="180" t="e">
        <f t="shared" si="51"/>
        <v>#N/A</v>
      </c>
      <c r="S159" s="12">
        <f t="shared" si="60"/>
        <v>-1</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61"/>
        <v>-1</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62"/>
        <v>1</v>
      </c>
      <c r="AL159" s="12">
        <f t="shared" si="63"/>
        <v>1</v>
      </c>
      <c r="AM159" s="12">
        <f t="shared" si="64"/>
        <v>1</v>
      </c>
    </row>
    <row r="160" spans="1:39" ht="12" customHeight="1" x14ac:dyDescent="0.15">
      <c r="A160" s="5">
        <f t="shared" si="45"/>
        <v>0</v>
      </c>
      <c r="B160" s="5">
        <f t="shared" si="46"/>
        <v>0</v>
      </c>
      <c r="C160" s="14">
        <f t="shared" si="59"/>
        <v>-2</v>
      </c>
      <c r="F160" s="241" t="e">
        <f>VLOOKUP(C160,Blad1!$A:$J,10,0)</f>
        <v>#N/A</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5"/>
        <v/>
      </c>
      <c r="R160" s="180" t="e">
        <f t="shared" si="51"/>
        <v>#N/A</v>
      </c>
      <c r="S160" s="12">
        <f t="shared" si="60"/>
        <v>-2</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61"/>
        <v>-2</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62"/>
        <v>1</v>
      </c>
      <c r="AL160" s="12">
        <f t="shared" si="63"/>
        <v>1</v>
      </c>
      <c r="AM160" s="12">
        <f t="shared" si="64"/>
        <v>1</v>
      </c>
    </row>
    <row r="161" spans="1:39" ht="12" customHeight="1" x14ac:dyDescent="0.15">
      <c r="A161" s="5">
        <f t="shared" si="45"/>
        <v>0</v>
      </c>
      <c r="B161" s="5">
        <f t="shared" si="46"/>
        <v>0</v>
      </c>
      <c r="C161" s="14">
        <f t="shared" si="59"/>
        <v>-3</v>
      </c>
      <c r="F161" s="241" t="e">
        <f>VLOOKUP(C161,Blad1!$A:$J,10,0)</f>
        <v>#N/A</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5"/>
        <v/>
      </c>
      <c r="R161" s="180" t="e">
        <f t="shared" si="51"/>
        <v>#N/A</v>
      </c>
      <c r="S161" s="12">
        <f t="shared" si="60"/>
        <v>-3</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61"/>
        <v>-3</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62"/>
        <v>1</v>
      </c>
      <c r="AL161" s="12">
        <f t="shared" si="63"/>
        <v>1</v>
      </c>
      <c r="AM161" s="12">
        <f t="shared" si="64"/>
        <v>1</v>
      </c>
    </row>
    <row r="162" spans="1:39" ht="12" customHeight="1" x14ac:dyDescent="0.15">
      <c r="A162" s="5">
        <f t="shared" si="45"/>
        <v>0</v>
      </c>
      <c r="B162" s="5">
        <f t="shared" si="46"/>
        <v>0</v>
      </c>
      <c r="C162" s="14">
        <f t="shared" si="59"/>
        <v>-4</v>
      </c>
      <c r="F162" s="241" t="e">
        <f>VLOOKUP(C162,Blad1!$A:$J,10,0)</f>
        <v>#N/A</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5"/>
        <v/>
      </c>
      <c r="R162" s="180" t="e">
        <f t="shared" si="51"/>
        <v>#N/A</v>
      </c>
      <c r="S162" s="12">
        <f t="shared" si="60"/>
        <v>-4</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61"/>
        <v>-4</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62"/>
        <v>1</v>
      </c>
      <c r="AL162" s="12">
        <f t="shared" si="63"/>
        <v>1</v>
      </c>
      <c r="AM162" s="12">
        <f t="shared" si="64"/>
        <v>1</v>
      </c>
    </row>
    <row r="163" spans="1:39" ht="12" customHeight="1" x14ac:dyDescent="0.15">
      <c r="A163" s="5">
        <f t="shared" si="45"/>
        <v>0</v>
      </c>
      <c r="B163" s="5">
        <f t="shared" si="46"/>
        <v>0</v>
      </c>
      <c r="C163" s="14">
        <f t="shared" si="59"/>
        <v>-5</v>
      </c>
      <c r="F163" s="241" t="e">
        <f>VLOOKUP(C163,Blad1!$A:$J,10,0)</f>
        <v>#N/A</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5"/>
        <v/>
      </c>
      <c r="R163" s="180" t="e">
        <f t="shared" si="51"/>
        <v>#N/A</v>
      </c>
      <c r="S163" s="12">
        <f t="shared" si="60"/>
        <v>-5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61"/>
        <v>-5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62"/>
        <v>1</v>
      </c>
      <c r="AL163" s="12">
        <f t="shared" si="63"/>
        <v>1</v>
      </c>
      <c r="AM163" s="12">
        <f t="shared" si="64"/>
        <v>1</v>
      </c>
    </row>
    <row r="164" spans="1:39" ht="12" customHeight="1" x14ac:dyDescent="0.15">
      <c r="A164" s="5">
        <f t="shared" si="45"/>
        <v>0</v>
      </c>
      <c r="B164" s="5">
        <f t="shared" si="46"/>
        <v>0</v>
      </c>
      <c r="C164" s="14">
        <f t="shared" si="59"/>
        <v>-6</v>
      </c>
      <c r="F164" s="241" t="e">
        <f>VLOOKUP(C164,Blad1!$A:$J,10,0)</f>
        <v>#N/A</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5"/>
        <v/>
      </c>
      <c r="R164" s="180" t="e">
        <f t="shared" si="51"/>
        <v>#N/A</v>
      </c>
      <c r="S164" s="12">
        <f t="shared" si="60"/>
        <v>-6</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61"/>
        <v>-6</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62"/>
        <v>1</v>
      </c>
      <c r="AL164" s="12">
        <f t="shared" si="63"/>
        <v>1</v>
      </c>
      <c r="AM164" s="12">
        <f t="shared" si="64"/>
        <v>1</v>
      </c>
    </row>
    <row r="165" spans="1:39" ht="12" customHeight="1" x14ac:dyDescent="0.15">
      <c r="A165" s="5">
        <f t="shared" si="45"/>
        <v>0</v>
      </c>
      <c r="B165" s="5">
        <f t="shared" si="46"/>
        <v>0</v>
      </c>
      <c r="C165" s="14">
        <f t="shared" si="59"/>
        <v>-7</v>
      </c>
      <c r="F165" s="241" t="e">
        <f>VLOOKUP(C165,Blad1!$A:$J,10,0)</f>
        <v>#N/A</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5"/>
        <v/>
      </c>
      <c r="R165" s="180" t="e">
        <f t="shared" si="51"/>
        <v>#N/A</v>
      </c>
      <c r="S165" s="12">
        <f t="shared" si="60"/>
        <v>-7</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61"/>
        <v>-7</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62"/>
        <v>1</v>
      </c>
      <c r="AL165" s="12">
        <f t="shared" si="63"/>
        <v>1</v>
      </c>
      <c r="AM165" s="12">
        <f t="shared" si="64"/>
        <v>1</v>
      </c>
    </row>
    <row r="166" spans="1:39" ht="12" customHeight="1" x14ac:dyDescent="0.15">
      <c r="A166" s="5">
        <f t="shared" si="45"/>
        <v>0</v>
      </c>
      <c r="B166" s="5">
        <f t="shared" si="46"/>
        <v>0</v>
      </c>
      <c r="C166" s="14">
        <f t="shared" si="59"/>
        <v>-8</v>
      </c>
      <c r="F166" s="241" t="e">
        <f>VLOOKUP(C166,Blad1!$A:$J,10,0)</f>
        <v>#N/A</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5"/>
        <v/>
      </c>
      <c r="R166" s="180" t="e">
        <f t="shared" si="51"/>
        <v>#N/A</v>
      </c>
      <c r="S166" s="12">
        <f t="shared" si="60"/>
        <v>-8</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61"/>
        <v>-8</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62"/>
        <v>1</v>
      </c>
      <c r="AL166" s="12">
        <f t="shared" si="63"/>
        <v>1</v>
      </c>
      <c r="AM166" s="12">
        <f t="shared" si="64"/>
        <v>1</v>
      </c>
    </row>
    <row r="167" spans="1:39" ht="12" customHeight="1" x14ac:dyDescent="0.15">
      <c r="A167" s="5">
        <f t="shared" si="45"/>
        <v>0</v>
      </c>
      <c r="B167" s="5">
        <f t="shared" si="46"/>
        <v>0</v>
      </c>
      <c r="C167" s="14">
        <f t="shared" si="59"/>
        <v>-9</v>
      </c>
      <c r="F167" s="241" t="e">
        <f>VLOOKUP(C167,Blad1!$A:$J,10,0)</f>
        <v>#N/A</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5"/>
        <v/>
      </c>
      <c r="R167" s="180" t="e">
        <f t="shared" si="51"/>
        <v>#N/A</v>
      </c>
      <c r="S167" s="12">
        <f t="shared" si="60"/>
        <v>-9</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61"/>
        <v>-9</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62"/>
        <v>1</v>
      </c>
      <c r="AL167" s="12">
        <f t="shared" si="63"/>
        <v>1</v>
      </c>
      <c r="AM167" s="12">
        <f t="shared" si="64"/>
        <v>1</v>
      </c>
    </row>
    <row r="168" spans="1:39" ht="12" customHeight="1" x14ac:dyDescent="0.15">
      <c r="A168" s="5">
        <f t="shared" si="45"/>
        <v>0</v>
      </c>
      <c r="B168" s="5">
        <f t="shared" si="46"/>
        <v>0</v>
      </c>
      <c r="C168" s="14">
        <f t="shared" si="59"/>
        <v>-10</v>
      </c>
      <c r="F168" s="241" t="e">
        <f>VLOOKUP(C168,Blad1!$A:$J,10,0)</f>
        <v>#N/A</v>
      </c>
      <c r="G168" s="67" t="str">
        <f t="shared" si="47"/>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5"/>
        <v/>
      </c>
      <c r="R168" s="180" t="e">
        <f t="shared" si="51"/>
        <v>#N/A</v>
      </c>
      <c r="S168" s="12">
        <f t="shared" si="60"/>
        <v>-10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61"/>
        <v>-10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62"/>
        <v>1</v>
      </c>
      <c r="AL168" s="12">
        <f t="shared" si="63"/>
        <v>1</v>
      </c>
      <c r="AM168" s="12">
        <f t="shared" si="64"/>
        <v>1</v>
      </c>
    </row>
    <row r="169" spans="1:39" ht="12" customHeight="1" x14ac:dyDescent="0.15">
      <c r="A169" s="5">
        <f t="shared" si="45"/>
        <v>0</v>
      </c>
      <c r="B169" s="5">
        <f t="shared" si="46"/>
        <v>0</v>
      </c>
      <c r="C169" s="14">
        <f t="shared" si="59"/>
        <v>-11</v>
      </c>
      <c r="F169" s="241" t="e">
        <f>VLOOKUP(C169,Blad1!$A:$J,10,0)</f>
        <v>#N/A</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5"/>
        <v/>
      </c>
      <c r="R169" s="180" t="e">
        <f t="shared" si="51"/>
        <v>#N/A</v>
      </c>
      <c r="S169" s="12">
        <f t="shared" si="60"/>
        <v>-11</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61"/>
        <v>-11</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62"/>
        <v>1</v>
      </c>
      <c r="AL169" s="12">
        <f t="shared" si="63"/>
        <v>1</v>
      </c>
      <c r="AM169" s="12">
        <f t="shared" si="64"/>
        <v>1</v>
      </c>
    </row>
    <row r="170" spans="1:39" ht="12" customHeight="1" x14ac:dyDescent="0.15">
      <c r="A170" s="5">
        <f t="shared" si="45"/>
        <v>0</v>
      </c>
      <c r="B170" s="5">
        <f t="shared" si="46"/>
        <v>0</v>
      </c>
      <c r="C170" s="14">
        <f t="shared" si="59"/>
        <v>-12</v>
      </c>
      <c r="F170" s="241" t="e">
        <f>VLOOKUP(C170,Blad1!$A:$J,10,0)</f>
        <v>#N/A</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5"/>
        <v/>
      </c>
      <c r="R170" s="180" t="e">
        <f t="shared" si="51"/>
        <v>#N/A</v>
      </c>
      <c r="S170" s="12">
        <f t="shared" si="60"/>
        <v>-12</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61"/>
        <v>-12</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62"/>
        <v>1</v>
      </c>
      <c r="AL170" s="12">
        <f t="shared" si="63"/>
        <v>1</v>
      </c>
      <c r="AM170" s="12">
        <f t="shared" si="64"/>
        <v>1</v>
      </c>
    </row>
    <row r="171" spans="1:39" ht="12" customHeight="1" x14ac:dyDescent="0.15">
      <c r="A171" s="5">
        <f t="shared" si="45"/>
        <v>0</v>
      </c>
      <c r="B171" s="5">
        <f t="shared" si="46"/>
        <v>0</v>
      </c>
      <c r="C171" s="14">
        <f t="shared" si="59"/>
        <v>-13</v>
      </c>
      <c r="F171" s="241" t="e">
        <f>VLOOKUP(C171,Blad1!$A:$J,10,0)</f>
        <v>#N/A</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5"/>
        <v/>
      </c>
      <c r="R171" s="180" t="e">
        <f t="shared" si="51"/>
        <v>#N/A</v>
      </c>
      <c r="S171" s="12">
        <f t="shared" si="60"/>
        <v>-13</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61"/>
        <v>-13</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62"/>
        <v>1</v>
      </c>
      <c r="AL171" s="12">
        <f t="shared" si="63"/>
        <v>1</v>
      </c>
      <c r="AM171" s="12">
        <f t="shared" si="64"/>
        <v>1</v>
      </c>
    </row>
    <row r="172" spans="1:39" ht="12" customHeight="1" x14ac:dyDescent="0.15">
      <c r="A172" s="5">
        <f t="shared" si="45"/>
        <v>0</v>
      </c>
      <c r="B172" s="5">
        <f t="shared" si="46"/>
        <v>0</v>
      </c>
      <c r="C172" s="14">
        <f t="shared" si="59"/>
        <v>-14</v>
      </c>
      <c r="F172" s="241" t="e">
        <f>VLOOKUP(C172,Blad1!$A:$J,10,0)</f>
        <v>#N/A</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5"/>
        <v/>
      </c>
      <c r="R172" s="180" t="e">
        <f t="shared" si="51"/>
        <v>#N/A</v>
      </c>
      <c r="S172" s="12">
        <f t="shared" si="60"/>
        <v>-14</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61"/>
        <v>-14</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62"/>
        <v>1</v>
      </c>
      <c r="AL172" s="12">
        <f t="shared" si="63"/>
        <v>1</v>
      </c>
      <c r="AM172" s="12">
        <f t="shared" si="64"/>
        <v>1</v>
      </c>
    </row>
    <row r="173" spans="1:39" ht="12" customHeight="1" x14ac:dyDescent="0.15">
      <c r="A173" s="5">
        <f t="shared" si="45"/>
        <v>0</v>
      </c>
      <c r="B173" s="5">
        <f t="shared" si="46"/>
        <v>0</v>
      </c>
      <c r="C173" s="14">
        <f t="shared" si="59"/>
        <v>-15</v>
      </c>
      <c r="F173" s="241" t="e">
        <f>VLOOKUP(C173,Blad1!$A:$J,10,0)</f>
        <v>#N/A</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5"/>
        <v/>
      </c>
      <c r="R173" s="180" t="e">
        <f t="shared" si="51"/>
        <v>#N/A</v>
      </c>
      <c r="S173" s="12">
        <f t="shared" si="60"/>
        <v>-15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61"/>
        <v>-15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62"/>
        <v>1</v>
      </c>
      <c r="AL173" s="12">
        <f t="shared" si="63"/>
        <v>1</v>
      </c>
      <c r="AM173" s="12">
        <f t="shared" si="64"/>
        <v>1</v>
      </c>
    </row>
    <row r="174" spans="1:39" ht="12" customHeight="1" x14ac:dyDescent="0.15">
      <c r="A174" s="5">
        <f t="shared" si="45"/>
        <v>0</v>
      </c>
      <c r="B174" s="5">
        <f t="shared" si="46"/>
        <v>0</v>
      </c>
      <c r="C174" s="14">
        <f t="shared" si="59"/>
        <v>-16</v>
      </c>
      <c r="F174" s="241" t="e">
        <f>VLOOKUP(C174,Blad1!$A:$J,10,0)</f>
        <v>#N/A</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5"/>
        <v/>
      </c>
      <c r="R174" s="180" t="e">
        <f t="shared" si="51"/>
        <v>#N/A</v>
      </c>
      <c r="S174" s="12">
        <f t="shared" si="60"/>
        <v>-16</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61"/>
        <v>-16</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62"/>
        <v>1</v>
      </c>
      <c r="AL174" s="12">
        <f t="shared" si="63"/>
        <v>1</v>
      </c>
      <c r="AM174" s="12">
        <f t="shared" si="64"/>
        <v>1</v>
      </c>
    </row>
    <row r="175" spans="1:39" ht="12" customHeight="1" x14ac:dyDescent="0.15">
      <c r="A175" s="5">
        <f t="shared" si="45"/>
        <v>0</v>
      </c>
      <c r="B175" s="5">
        <f t="shared" si="46"/>
        <v>0</v>
      </c>
      <c r="C175" s="14">
        <f t="shared" si="59"/>
        <v>-17</v>
      </c>
      <c r="F175" s="241" t="e">
        <f>VLOOKUP(C175,Blad1!$A:$J,10,0)</f>
        <v>#N/A</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5"/>
        <v/>
      </c>
      <c r="R175" s="180" t="e">
        <f t="shared" si="51"/>
        <v>#N/A</v>
      </c>
      <c r="S175" s="12">
        <f t="shared" si="60"/>
        <v>-17</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61"/>
        <v>-17</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62"/>
        <v>1</v>
      </c>
      <c r="AL175" s="12">
        <f t="shared" si="63"/>
        <v>1</v>
      </c>
      <c r="AM175" s="12">
        <f t="shared" si="64"/>
        <v>1</v>
      </c>
    </row>
    <row r="176" spans="1:39" ht="12" customHeight="1" x14ac:dyDescent="0.15">
      <c r="A176" s="5">
        <f t="shared" si="45"/>
        <v>0</v>
      </c>
      <c r="B176" s="5">
        <f t="shared" si="46"/>
        <v>0</v>
      </c>
      <c r="C176" s="14">
        <f t="shared" si="59"/>
        <v>-18</v>
      </c>
      <c r="F176" s="241" t="e">
        <f>VLOOKUP(C176,Blad1!$A:$J,10,0)</f>
        <v>#N/A</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5"/>
        <v/>
      </c>
      <c r="R176" s="180" t="e">
        <f t="shared" si="51"/>
        <v>#N/A</v>
      </c>
      <c r="S176" s="12">
        <f t="shared" si="60"/>
        <v>-18</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61"/>
        <v>-18</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62"/>
        <v>1</v>
      </c>
      <c r="AL176" s="12">
        <f t="shared" si="63"/>
        <v>1</v>
      </c>
      <c r="AM176" s="12">
        <f t="shared" si="64"/>
        <v>1</v>
      </c>
    </row>
    <row r="177" spans="1:39" ht="12" customHeight="1" x14ac:dyDescent="0.15">
      <c r="A177" s="5">
        <f t="shared" si="45"/>
        <v>0</v>
      </c>
      <c r="B177" s="5">
        <f t="shared" si="46"/>
        <v>0</v>
      </c>
      <c r="C177" s="14">
        <f t="shared" si="59"/>
        <v>-19</v>
      </c>
      <c r="F177" s="241" t="e">
        <f>VLOOKUP(C177,Blad1!$A:$J,10,0)</f>
        <v>#N/A</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5"/>
        <v/>
      </c>
      <c r="R177" s="180" t="e">
        <f t="shared" si="51"/>
        <v>#N/A</v>
      </c>
      <c r="S177" s="12">
        <f t="shared" si="60"/>
        <v>-19</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61"/>
        <v>-19</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62"/>
        <v>1</v>
      </c>
      <c r="AL177" s="12">
        <f t="shared" si="63"/>
        <v>1</v>
      </c>
      <c r="AM177" s="12">
        <f t="shared" si="64"/>
        <v>1</v>
      </c>
    </row>
    <row r="178" spans="1:39" ht="12" customHeight="1" x14ac:dyDescent="0.15">
      <c r="A178" s="5">
        <f t="shared" si="45"/>
        <v>0</v>
      </c>
      <c r="B178" s="5">
        <f t="shared" si="46"/>
        <v>0</v>
      </c>
      <c r="C178" s="14">
        <f t="shared" si="59"/>
        <v>-20</v>
      </c>
      <c r="F178" s="241" t="e">
        <f>VLOOKUP(C178,Blad1!$A:$J,10,0)</f>
        <v>#N/A</v>
      </c>
      <c r="G178" s="67" t="str">
        <f t="shared" si="47"/>
        <v/>
      </c>
      <c r="H178" s="4" t="str">
        <f>IF(G178="I",$K178,IF(G178="II",$K178-SUM(H$8:H177),IF(G178="III",$K178-SUM(H$8:H177),IF(G178="IV",$K178-SUM(H$8:H177),IF(G178="V",1-SUM(H$8:H177)," ")))))</f>
        <v xml:space="preserve"> </v>
      </c>
      <c r="I178" s="68" t="str">
        <f t="shared" si="48"/>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5"/>
        <v/>
      </c>
      <c r="R178" s="180" t="e">
        <f t="shared" si="51"/>
        <v>#N/A</v>
      </c>
      <c r="S178" s="12">
        <f t="shared" si="60"/>
        <v>-20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61"/>
        <v>-20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62"/>
        <v>1</v>
      </c>
      <c r="AL178" s="12">
        <f t="shared" si="63"/>
        <v>1</v>
      </c>
      <c r="AM178" s="12">
        <f t="shared" si="64"/>
        <v>1</v>
      </c>
    </row>
    <row r="179" spans="1:39" ht="12" customHeight="1" x14ac:dyDescent="0.15">
      <c r="A179" s="5">
        <f t="shared" si="45"/>
        <v>0</v>
      </c>
      <c r="B179" s="5">
        <f t="shared" si="46"/>
        <v>0</v>
      </c>
      <c r="C179" s="14">
        <f t="shared" si="59"/>
        <v>-21</v>
      </c>
      <c r="F179" s="241" t="e">
        <f>VLOOKUP(C179,Blad1!$A:$J,10,0)</f>
        <v>#N/A</v>
      </c>
      <c r="G179" s="67" t="str">
        <f t="shared" si="47"/>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5"/>
        <v/>
      </c>
      <c r="R179" s="180" t="e">
        <f t="shared" si="51"/>
        <v>#N/A</v>
      </c>
      <c r="S179" s="12">
        <f t="shared" si="60"/>
        <v>-21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61"/>
        <v>-21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62"/>
        <v>1</v>
      </c>
      <c r="AL179" s="12">
        <f t="shared" si="63"/>
        <v>1</v>
      </c>
      <c r="AM179" s="12">
        <f t="shared" si="64"/>
        <v>1</v>
      </c>
    </row>
    <row r="180" spans="1:39" ht="12" customHeight="1" x14ac:dyDescent="0.15">
      <c r="A180" s="5">
        <f t="shared" si="45"/>
        <v>0</v>
      </c>
      <c r="B180" s="5">
        <f t="shared" si="46"/>
        <v>0</v>
      </c>
      <c r="C180" s="14">
        <f t="shared" si="59"/>
        <v>-22</v>
      </c>
      <c r="F180" s="241" t="e">
        <f>VLOOKUP(C180,Blad1!$A:$J,10,0)</f>
        <v>#N/A</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5"/>
        <v/>
      </c>
      <c r="R180" s="180" t="e">
        <f t="shared" si="51"/>
        <v>#N/A</v>
      </c>
      <c r="S180" s="12">
        <f t="shared" si="60"/>
        <v>-22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61"/>
        <v>-22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62"/>
        <v>1</v>
      </c>
      <c r="AL180" s="12">
        <f t="shared" si="63"/>
        <v>1</v>
      </c>
      <c r="AM180" s="12">
        <f t="shared" si="64"/>
        <v>1</v>
      </c>
    </row>
    <row r="181" spans="1:39" ht="12" customHeight="1" x14ac:dyDescent="0.15">
      <c r="A181" s="5">
        <f t="shared" si="45"/>
        <v>0</v>
      </c>
      <c r="B181" s="5">
        <f t="shared" si="46"/>
        <v>0</v>
      </c>
      <c r="C181" s="14">
        <f t="shared" si="59"/>
        <v>-23</v>
      </c>
      <c r="F181" s="241" t="e">
        <f>VLOOKUP(C181,Blad1!$A:$J,10,0)</f>
        <v>#N/A</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5"/>
        <v/>
      </c>
      <c r="R181" s="180" t="e">
        <f t="shared" si="51"/>
        <v>#N/A</v>
      </c>
      <c r="S181" s="12">
        <f t="shared" si="60"/>
        <v>-23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61"/>
        <v>-23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62"/>
        <v>1</v>
      </c>
      <c r="AL181" s="12">
        <f t="shared" si="63"/>
        <v>1</v>
      </c>
      <c r="AM181" s="12">
        <f t="shared" si="64"/>
        <v>1</v>
      </c>
    </row>
    <row r="182" spans="1:39" ht="12" customHeight="1" x14ac:dyDescent="0.15">
      <c r="A182" s="5">
        <f t="shared" si="45"/>
        <v>0</v>
      </c>
      <c r="B182" s="5">
        <f t="shared" si="46"/>
        <v>0</v>
      </c>
      <c r="C182" s="14">
        <f t="shared" si="59"/>
        <v>-24</v>
      </c>
      <c r="F182" s="241" t="e">
        <f>VLOOKUP(C182,Blad1!$A:$J,10,0)</f>
        <v>#N/A</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5"/>
        <v/>
      </c>
      <c r="R182" s="180" t="e">
        <f t="shared" si="51"/>
        <v>#N/A</v>
      </c>
      <c r="S182" s="12">
        <f t="shared" si="60"/>
        <v>-24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61"/>
        <v>-24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62"/>
        <v>1</v>
      </c>
      <c r="AL182" s="12">
        <f t="shared" si="63"/>
        <v>1</v>
      </c>
      <c r="AM182" s="12">
        <f t="shared" si="64"/>
        <v>1</v>
      </c>
    </row>
    <row r="183" spans="1:39" ht="12" customHeight="1" x14ac:dyDescent="0.15">
      <c r="A183" s="5">
        <f t="shared" si="45"/>
        <v>0</v>
      </c>
      <c r="B183" s="5">
        <f t="shared" si="46"/>
        <v>0</v>
      </c>
      <c r="C183" s="14">
        <f t="shared" si="59"/>
        <v>-25</v>
      </c>
      <c r="F183" s="150" t="e">
        <f>VLOOKUP(C183,Blad1!$A:$J,10,0)</f>
        <v>#N/A</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5"/>
        <v/>
      </c>
      <c r="R183" s="180" t="e">
        <f t="shared" si="51"/>
        <v>#N/A</v>
      </c>
      <c r="S183" s="12">
        <f t="shared" si="60"/>
        <v>-25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61"/>
        <v>-25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62"/>
        <v>1</v>
      </c>
      <c r="AL183" s="12">
        <f t="shared" si="63"/>
        <v>1</v>
      </c>
      <c r="AM183" s="12">
        <f t="shared" si="64"/>
        <v>1</v>
      </c>
    </row>
    <row r="184" spans="1:39" ht="12" customHeight="1" x14ac:dyDescent="0.15">
      <c r="A184" s="5">
        <f t="shared" si="45"/>
        <v>0</v>
      </c>
      <c r="B184" s="5">
        <f t="shared" si="46"/>
        <v>0</v>
      </c>
      <c r="C184" s="14">
        <f t="shared" si="59"/>
        <v>-26</v>
      </c>
      <c r="F184" s="150" t="e">
        <f>VLOOKUP(C184,Blad1!$A:$J,10,0)</f>
        <v>#N/A</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5"/>
        <v/>
      </c>
      <c r="R184" s="180" t="e">
        <f t="shared" si="51"/>
        <v>#N/A</v>
      </c>
      <c r="S184" s="12">
        <f t="shared" si="60"/>
        <v>-26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61"/>
        <v>-26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62"/>
        <v>1</v>
      </c>
      <c r="AL184" s="12">
        <f t="shared" si="63"/>
        <v>1</v>
      </c>
      <c r="AM184" s="12">
        <f t="shared" si="64"/>
        <v>1</v>
      </c>
    </row>
    <row r="185" spans="1:39" ht="12" customHeight="1" x14ac:dyDescent="0.15">
      <c r="A185" s="5">
        <f t="shared" si="45"/>
        <v>0</v>
      </c>
      <c r="B185" s="5">
        <f t="shared" si="46"/>
        <v>0</v>
      </c>
      <c r="C185" s="14">
        <f t="shared" si="59"/>
        <v>-27</v>
      </c>
      <c r="F185" s="150" t="e">
        <f>VLOOKUP(C185,Blad1!$A:$J,10,0)</f>
        <v>#N/A</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5"/>
        <v/>
      </c>
      <c r="R185" s="180" t="e">
        <f t="shared" si="51"/>
        <v>#N/A</v>
      </c>
      <c r="S185" s="12">
        <f t="shared" si="60"/>
        <v>-27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61"/>
        <v>-27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62"/>
        <v>1</v>
      </c>
      <c r="AL185" s="12">
        <f t="shared" si="63"/>
        <v>1</v>
      </c>
      <c r="AM185" s="12">
        <f t="shared" si="64"/>
        <v>1</v>
      </c>
    </row>
    <row r="186" spans="1:39" ht="12" customHeight="1" x14ac:dyDescent="0.15">
      <c r="A186" s="5">
        <f t="shared" si="45"/>
        <v>0</v>
      </c>
      <c r="B186" s="5">
        <f t="shared" si="46"/>
        <v>0</v>
      </c>
      <c r="C186" s="14">
        <f t="shared" si="59"/>
        <v>-28</v>
      </c>
      <c r="F186" s="150" t="e">
        <f>VLOOKUP(C186,Blad1!$A:$J,10,0)</f>
        <v>#N/A</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5"/>
        <v/>
      </c>
      <c r="R186" s="180" t="e">
        <f t="shared" si="51"/>
        <v>#N/A</v>
      </c>
      <c r="S186" s="12">
        <f t="shared" si="60"/>
        <v>-28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61"/>
        <v>-28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62"/>
        <v>1</v>
      </c>
      <c r="AL186" s="12">
        <f t="shared" si="63"/>
        <v>1</v>
      </c>
      <c r="AM186" s="12">
        <f t="shared" si="64"/>
        <v>1</v>
      </c>
    </row>
    <row r="187" spans="1:39" ht="12" customHeight="1" x14ac:dyDescent="0.15">
      <c r="A187" s="5">
        <f t="shared" si="45"/>
        <v>0</v>
      </c>
      <c r="B187" s="5">
        <f t="shared" si="46"/>
        <v>0</v>
      </c>
      <c r="C187" s="14">
        <f t="shared" si="59"/>
        <v>-29</v>
      </c>
      <c r="F187" s="150" t="e">
        <f>VLOOKUP(C187,Blad1!$A:$J,10,0)</f>
        <v>#N/A</v>
      </c>
      <c r="G187" s="67" t="str">
        <f t="shared" si="4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5"/>
        <v/>
      </c>
      <c r="R187" s="180" t="e">
        <f t="shared" si="51"/>
        <v>#N/A</v>
      </c>
      <c r="S187" s="12">
        <f t="shared" si="60"/>
        <v>-29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61"/>
        <v>-29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62"/>
        <v>1</v>
      </c>
      <c r="AL187" s="12">
        <f t="shared" si="63"/>
        <v>1</v>
      </c>
      <c r="AM187" s="12">
        <f t="shared" si="64"/>
        <v>1</v>
      </c>
    </row>
    <row r="188" spans="1:39" ht="12" customHeight="1" x14ac:dyDescent="0.15">
      <c r="A188" s="5">
        <f t="shared" si="45"/>
        <v>0</v>
      </c>
      <c r="B188" s="5">
        <f t="shared" si="46"/>
        <v>0</v>
      </c>
      <c r="C188" s="14">
        <f t="shared" si="59"/>
        <v>-30</v>
      </c>
      <c r="F188" s="150" t="e">
        <f>VLOOKUP(C188,Blad1!$A:$J,10,0)</f>
        <v>#N/A</v>
      </c>
      <c r="G188" s="67" t="str">
        <f t="shared" si="4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5"/>
        <v/>
      </c>
      <c r="R188" s="180" t="e">
        <f t="shared" si="51"/>
        <v>#N/A</v>
      </c>
      <c r="S188" s="12">
        <f t="shared" si="60"/>
        <v>-30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61"/>
        <v>-30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62"/>
        <v>1</v>
      </c>
      <c r="AL188" s="12">
        <f t="shared" si="63"/>
        <v>1</v>
      </c>
      <c r="AM188" s="12">
        <f t="shared" si="64"/>
        <v>1</v>
      </c>
    </row>
    <row r="189" spans="1:39" ht="12" customHeight="1" x14ac:dyDescent="0.15">
      <c r="A189" s="5">
        <f t="shared" si="45"/>
        <v>0</v>
      </c>
      <c r="B189" s="5">
        <f t="shared" si="46"/>
        <v>0</v>
      </c>
      <c r="C189" s="14">
        <f t="shared" si="59"/>
        <v>-31</v>
      </c>
      <c r="F189" s="150" t="e">
        <f>VLOOKUP(C189,Blad1!$A:$J,10,0)</f>
        <v>#N/A</v>
      </c>
      <c r="G189" s="67" t="str">
        <f t="shared" si="47"/>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5"/>
        <v/>
      </c>
      <c r="R189" s="180" t="e">
        <f t="shared" si="51"/>
        <v>#N/A</v>
      </c>
      <c r="S189" s="12">
        <f t="shared" si="60"/>
        <v>-31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61"/>
        <v>-31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62"/>
        <v>1</v>
      </c>
      <c r="AL189" s="12">
        <f t="shared" si="63"/>
        <v>1</v>
      </c>
      <c r="AM189" s="12">
        <f t="shared" si="64"/>
        <v>1</v>
      </c>
    </row>
    <row r="190" spans="1:39" ht="12" customHeight="1" x14ac:dyDescent="0.15">
      <c r="A190" s="5">
        <f t="shared" si="45"/>
        <v>0</v>
      </c>
      <c r="B190" s="5">
        <f t="shared" si="46"/>
        <v>0</v>
      </c>
      <c r="C190" s="14">
        <f t="shared" si="59"/>
        <v>-32</v>
      </c>
      <c r="F190" s="150" t="e">
        <f>VLOOKUP(C190,Blad1!$A:$J,10,0)</f>
        <v>#N/A</v>
      </c>
      <c r="G190" s="67" t="str">
        <f t="shared" si="47"/>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5"/>
        <v/>
      </c>
      <c r="R190" s="180" t="e">
        <f t="shared" si="51"/>
        <v>#N/A</v>
      </c>
      <c r="S190" s="12">
        <f t="shared" si="60"/>
        <v>-32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61"/>
        <v>-32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62"/>
        <v>1</v>
      </c>
      <c r="AL190" s="12">
        <f t="shared" si="63"/>
        <v>1</v>
      </c>
      <c r="AM190" s="12">
        <f t="shared" si="64"/>
        <v>1</v>
      </c>
    </row>
    <row r="191" spans="1:39" ht="12" customHeight="1" x14ac:dyDescent="0.15">
      <c r="A191" s="5">
        <f t="shared" si="45"/>
        <v>0</v>
      </c>
      <c r="B191" s="5">
        <f t="shared" si="46"/>
        <v>0</v>
      </c>
      <c r="C191" s="14">
        <f t="shared" si="59"/>
        <v>-33</v>
      </c>
      <c r="F191" s="150" t="e">
        <f>VLOOKUP(C191,Blad1!$A:$J,10,0)</f>
        <v>#N/A</v>
      </c>
      <c r="G191" s="67" t="str">
        <f t="shared" si="47"/>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5"/>
        <v/>
      </c>
      <c r="R191" s="180" t="e">
        <f t="shared" si="51"/>
        <v>#N/A</v>
      </c>
      <c r="S191" s="12">
        <f t="shared" si="60"/>
        <v>-33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61"/>
        <v>-33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62"/>
        <v>1</v>
      </c>
      <c r="AL191" s="12">
        <f t="shared" si="63"/>
        <v>1</v>
      </c>
      <c r="AM191" s="12">
        <f t="shared" si="64"/>
        <v>1</v>
      </c>
    </row>
    <row r="192" spans="1:39" ht="12" customHeight="1" x14ac:dyDescent="0.15">
      <c r="A192" s="5">
        <f t="shared" si="45"/>
        <v>0</v>
      </c>
      <c r="B192" s="5">
        <f t="shared" si="46"/>
        <v>0</v>
      </c>
      <c r="C192" s="14">
        <f t="shared" si="59"/>
        <v>-34</v>
      </c>
      <c r="F192" s="150" t="e">
        <f>VLOOKUP(C192,Blad1!$A:$J,10,0)</f>
        <v>#N/A</v>
      </c>
      <c r="G192" s="67" t="str">
        <f t="shared" si="47"/>
        <v/>
      </c>
      <c r="H192" s="4" t="str">
        <f>IF(G192="I",$K192,IF(G192="II",$K192-SUM(H$8:H191),IF(G192="III",$K192-SUM(H$8:H191),IF(G192="IV",$K192-SUM(H$8:H191),IF(G192="V",1-SUM(H$8:H191)," ")))))</f>
        <v xml:space="preserve"> </v>
      </c>
      <c r="I192" s="68" t="str">
        <f t="shared" si="4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5"/>
        <v/>
      </c>
      <c r="R192" s="180" t="e">
        <f t="shared" si="51"/>
        <v>#N/A</v>
      </c>
      <c r="S192" s="12">
        <f t="shared" si="60"/>
        <v>-34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61"/>
        <v>-34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62"/>
        <v>1</v>
      </c>
      <c r="AL192" s="12">
        <f t="shared" si="63"/>
        <v>1</v>
      </c>
      <c r="AM192" s="12">
        <f t="shared" si="64"/>
        <v>1</v>
      </c>
    </row>
    <row r="193" spans="1:39" ht="12" customHeight="1" x14ac:dyDescent="0.15">
      <c r="A193" s="5">
        <f t="shared" si="45"/>
        <v>0</v>
      </c>
      <c r="B193" s="5">
        <f t="shared" si="46"/>
        <v>0</v>
      </c>
      <c r="C193" s="14">
        <f t="shared" si="59"/>
        <v>-35</v>
      </c>
      <c r="F193" s="150" t="e">
        <f>VLOOKUP(C193,Blad1!$A:$J,10,0)</f>
        <v>#N/A</v>
      </c>
      <c r="G193" s="67" t="str">
        <f t="shared" si="47"/>
        <v/>
      </c>
      <c r="H193" s="4" t="str">
        <f>IF(G193="I",$K193,IF(G193="II",$K193-SUM(H$8:H192),IF(G193="III",$K193-SUM(H$8:H192),IF(G193="IV",$K193-SUM(H$8:H192),IF(G193="V",1-SUM(H$8:H192)," ")))))</f>
        <v xml:space="preserve"> </v>
      </c>
      <c r="I193" s="68" t="str">
        <f t="shared" si="4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5"/>
        <v/>
      </c>
      <c r="R193" s="180" t="e">
        <f t="shared" si="51"/>
        <v>#N/A</v>
      </c>
      <c r="S193" s="12">
        <f t="shared" si="60"/>
        <v>-35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61"/>
        <v>-35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62"/>
        <v>1</v>
      </c>
      <c r="AL193" s="12">
        <f t="shared" si="63"/>
        <v>1</v>
      </c>
      <c r="AM193" s="12">
        <f t="shared" si="64"/>
        <v>1</v>
      </c>
    </row>
    <row r="194" spans="1:39" ht="12" customHeight="1" x14ac:dyDescent="0.15">
      <c r="A194" s="5">
        <f t="shared" si="45"/>
        <v>0</v>
      </c>
      <c r="B194" s="5">
        <f t="shared" si="46"/>
        <v>0</v>
      </c>
      <c r="C194" s="14">
        <f t="shared" si="59"/>
        <v>-36</v>
      </c>
      <c r="F194" s="150" t="e">
        <f>VLOOKUP(C194,Blad1!$A:$J,10,0)</f>
        <v>#N/A</v>
      </c>
      <c r="G194" s="67" t="str">
        <f t="shared" si="47"/>
        <v/>
      </c>
      <c r="H194" s="4" t="str">
        <f>IF(G194="I",$K194,IF(G194="II",$K194-SUM(H$8:H193),IF(G194="III",$K194-SUM(H$8:H193),IF(G194="IV",$K194-SUM(H$8:H193),IF(G194="V",1-SUM(H$8:H193)," ")))))</f>
        <v xml:space="preserve"> </v>
      </c>
      <c r="I194" s="68" t="str">
        <f t="shared" si="4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5"/>
        <v/>
      </c>
      <c r="R194" s="180" t="e">
        <f t="shared" si="51"/>
        <v>#N/A</v>
      </c>
      <c r="S194" s="12">
        <f t="shared" si="60"/>
        <v>-36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61"/>
        <v>-36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62"/>
        <v>1</v>
      </c>
      <c r="AL194" s="12">
        <f t="shared" si="63"/>
        <v>1</v>
      </c>
      <c r="AM194" s="12">
        <f t="shared" si="64"/>
        <v>1</v>
      </c>
    </row>
    <row r="195" spans="1:39" ht="12" customHeight="1" x14ac:dyDescent="0.15">
      <c r="A195" s="5">
        <f t="shared" si="45"/>
        <v>0</v>
      </c>
      <c r="B195" s="5">
        <f t="shared" si="46"/>
        <v>0</v>
      </c>
      <c r="C195" s="14">
        <f t="shared" si="59"/>
        <v>-37</v>
      </c>
      <c r="F195" s="150" t="e">
        <f>VLOOKUP(C195,Blad1!$A:$J,10,0)</f>
        <v>#N/A</v>
      </c>
      <c r="G195" s="67" t="str">
        <f t="shared" si="47"/>
        <v/>
      </c>
      <c r="H195" s="4" t="str">
        <f>IF(G195="I",$K195,IF(G195="II",$K195-SUM(H$8:H194),IF(G195="III",$K195-SUM(H$8:H194),IF(G195="IV",$K195-SUM(H$8:H194),IF(G195="V",1-SUM(H$8:H194)," ")))))</f>
        <v xml:space="preserve"> </v>
      </c>
      <c r="I195" s="68" t="str">
        <f t="shared" si="4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5"/>
        <v/>
      </c>
      <c r="R195" s="180" t="e">
        <f t="shared" si="51"/>
        <v>#N/A</v>
      </c>
      <c r="S195" s="12">
        <f t="shared" si="60"/>
        <v>-37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61"/>
        <v>-37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62"/>
        <v>1</v>
      </c>
      <c r="AL195" s="12">
        <f t="shared" si="63"/>
        <v>1</v>
      </c>
      <c r="AM195" s="12">
        <f t="shared" si="64"/>
        <v>1</v>
      </c>
    </row>
    <row r="196" spans="1:39" ht="12" customHeight="1" x14ac:dyDescent="0.15">
      <c r="A196" s="5">
        <f t="shared" si="45"/>
        <v>0</v>
      </c>
      <c r="B196" s="5">
        <f t="shared" si="46"/>
        <v>0</v>
      </c>
      <c r="C196" s="14">
        <f t="shared" si="59"/>
        <v>-38</v>
      </c>
      <c r="F196" s="150" t="e">
        <f>VLOOKUP(C196,Blad1!$A:$J,10,0)</f>
        <v>#N/A</v>
      </c>
      <c r="G196" s="67" t="str">
        <f t="shared" si="47"/>
        <v/>
      </c>
      <c r="H196" s="4" t="str">
        <f>IF(G196="I",$K196,IF(G196="II",$K196-SUM(H$8:H195),IF(G196="III",$K196-SUM(H$8:H195),IF(G196="IV",$K196-SUM(H$8:H195),IF(G196="V",1-SUM(H$8:H195)," ")))))</f>
        <v xml:space="preserve"> </v>
      </c>
      <c r="I196" s="68" t="str">
        <f t="shared" si="4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5"/>
        <v/>
      </c>
      <c r="R196" s="180" t="e">
        <f t="shared" si="51"/>
        <v>#N/A</v>
      </c>
      <c r="S196" s="12">
        <f t="shared" si="60"/>
        <v>-38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61"/>
        <v>-38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62"/>
        <v>1</v>
      </c>
      <c r="AL196" s="12">
        <f t="shared" si="63"/>
        <v>1</v>
      </c>
      <c r="AM196" s="12">
        <f t="shared" si="64"/>
        <v>1</v>
      </c>
    </row>
    <row r="197" spans="1:39" ht="12" customHeight="1" x14ac:dyDescent="0.15">
      <c r="A197" s="5">
        <f t="shared" si="45"/>
        <v>0</v>
      </c>
      <c r="B197" s="5">
        <f t="shared" si="46"/>
        <v>0</v>
      </c>
      <c r="C197" s="14">
        <f t="shared" si="59"/>
        <v>-39</v>
      </c>
      <c r="F197" s="150" t="e">
        <f>VLOOKUP(C197,Blad1!$A:$J,10,0)</f>
        <v>#N/A</v>
      </c>
      <c r="G197" s="67" t="str">
        <f t="shared" si="47"/>
        <v/>
      </c>
      <c r="H197" s="4" t="str">
        <f>IF(G197="I",$K197,IF(G197="II",$K197-SUM(H$8:H196),IF(G197="III",$K197-SUM(H$8:H196),IF(G197="IV",$K197-SUM(H$8:H196),IF(G197="V",1-SUM(H$8:H196)," ")))))</f>
        <v xml:space="preserve"> </v>
      </c>
      <c r="I197" s="68" t="str">
        <f t="shared" si="48"/>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5"/>
        <v/>
      </c>
      <c r="R197" s="180" t="e">
        <f t="shared" si="51"/>
        <v>#N/A</v>
      </c>
      <c r="S197" s="12">
        <f t="shared" si="60"/>
        <v>-39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61"/>
        <v>-39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62"/>
        <v>1</v>
      </c>
      <c r="AL197" s="12">
        <f t="shared" si="63"/>
        <v>1</v>
      </c>
      <c r="AM197" s="12">
        <f t="shared" si="64"/>
        <v>1</v>
      </c>
    </row>
    <row r="198" spans="1:39" ht="12" customHeight="1" x14ac:dyDescent="0.15">
      <c r="A198" s="5">
        <f t="shared" si="45"/>
        <v>0</v>
      </c>
      <c r="B198" s="5">
        <f t="shared" si="46"/>
        <v>0</v>
      </c>
      <c r="C198" s="14">
        <f t="shared" si="59"/>
        <v>-40</v>
      </c>
      <c r="F198" s="150" t="e">
        <f>VLOOKUP(C198,Blad1!$A:$J,10,0)</f>
        <v>#N/A</v>
      </c>
      <c r="G198" s="67" t="str">
        <f t="shared" si="47"/>
        <v/>
      </c>
      <c r="H198" s="4" t="str">
        <f>IF(G198="I",$K198,IF(G198="II",$K198-SUM(H$8:H197),IF(G198="III",$K198-SUM(H$8:H197),IF(G198="IV",$K198-SUM(H$8:H197),IF(G198="V",1-SUM(H$8:H197)," ")))))</f>
        <v xml:space="preserve"> </v>
      </c>
      <c r="I198" s="68" t="str">
        <f t="shared" si="48"/>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5"/>
        <v/>
      </c>
      <c r="R198" s="180" t="e">
        <f t="shared" si="51"/>
        <v>#N/A</v>
      </c>
      <c r="S198" s="12">
        <f t="shared" si="60"/>
        <v>-40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61"/>
        <v>-40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62"/>
        <v>1</v>
      </c>
      <c r="AL198" s="12">
        <f t="shared" si="63"/>
        <v>1</v>
      </c>
      <c r="AM198" s="12">
        <f t="shared" si="64"/>
        <v>1</v>
      </c>
    </row>
    <row r="199" spans="1:39" ht="12" customHeight="1" x14ac:dyDescent="0.15">
      <c r="A199" s="5">
        <f t="shared" si="45"/>
        <v>0</v>
      </c>
      <c r="B199" s="5">
        <f t="shared" si="46"/>
        <v>0</v>
      </c>
      <c r="C199" s="14">
        <f t="shared" si="59"/>
        <v>-41</v>
      </c>
      <c r="F199" s="150" t="e">
        <f>VLOOKUP(C199,Blad1!$A:$J,10,0)</f>
        <v>#N/A</v>
      </c>
      <c r="G199" s="67" t="str">
        <f t="shared" si="47"/>
        <v/>
      </c>
      <c r="H199" s="4" t="str">
        <f>IF(G199="I",$K199,IF(G199="II",$K199-SUM(H$8:H198),IF(G199="III",$K199-SUM(H$8:H198),IF(G199="IV",$K199-SUM(H$8:H198),IF(G199="V",1-SUM(H$8:H198)," ")))))</f>
        <v xml:space="preserve"> </v>
      </c>
      <c r="I199" s="68" t="str">
        <f t="shared" si="48"/>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5"/>
        <v/>
      </c>
      <c r="R199" s="180" t="e">
        <f t="shared" si="51"/>
        <v>#N/A</v>
      </c>
      <c r="S199" s="12">
        <f t="shared" si="60"/>
        <v>-41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61"/>
        <v>-41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62"/>
        <v>1</v>
      </c>
      <c r="AL199" s="12">
        <f t="shared" si="63"/>
        <v>1</v>
      </c>
      <c r="AM199" s="12">
        <f t="shared" si="64"/>
        <v>1</v>
      </c>
    </row>
    <row r="200" spans="1:39" ht="12" customHeight="1" x14ac:dyDescent="0.15">
      <c r="A200" s="5">
        <f t="shared" si="45"/>
        <v>0</v>
      </c>
      <c r="B200" s="5">
        <f t="shared" si="46"/>
        <v>0</v>
      </c>
      <c r="C200" s="14">
        <f t="shared" si="59"/>
        <v>-42</v>
      </c>
      <c r="F200" s="150" t="e">
        <f>VLOOKUP(C200,Blad1!$A:$J,10,0)</f>
        <v>#N/A</v>
      </c>
      <c r="G200" s="67" t="str">
        <f t="shared" si="47"/>
        <v/>
      </c>
      <c r="H200" s="4" t="str">
        <f>IF(G200="I",$K200,IF(G200="II",$K200-SUM(H$8:H199),IF(G200="III",$K200-SUM(H$8:H199),IF(G200="IV",$K200-SUM(H$8:H199),IF(G200="V",1-SUM(H$8:H199)," ")))))</f>
        <v xml:space="preserve"> </v>
      </c>
      <c r="I200" s="68" t="str">
        <f t="shared" si="48"/>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65"/>
        <v/>
      </c>
      <c r="R200" s="180" t="e">
        <f t="shared" si="51"/>
        <v>#N/A</v>
      </c>
      <c r="S200" s="12">
        <f t="shared" si="60"/>
        <v>-42</v>
      </c>
      <c r="T200" s="18">
        <f t="shared" si="52"/>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3"/>
        <v>1</v>
      </c>
      <c r="Z200" s="12">
        <f t="shared" si="54"/>
        <v>1</v>
      </c>
      <c r="AA200" s="12">
        <f t="shared" si="55"/>
        <v>1</v>
      </c>
      <c r="AB200" s="12">
        <f t="shared" si="56"/>
        <v>1</v>
      </c>
      <c r="AD200" s="12">
        <f t="shared" si="61"/>
        <v>-42</v>
      </c>
      <c r="AE200" s="18">
        <f t="shared" si="57"/>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8"/>
        <v>1</v>
      </c>
      <c r="AK200" s="12">
        <f t="shared" si="62"/>
        <v>1</v>
      </c>
      <c r="AL200" s="12">
        <f t="shared" si="63"/>
        <v>1</v>
      </c>
      <c r="AM200" s="12">
        <f t="shared" si="64"/>
        <v>1</v>
      </c>
    </row>
    <row r="201" spans="1:39" ht="12" customHeight="1" x14ac:dyDescent="0.15">
      <c r="A201" s="5">
        <f t="shared" ref="A201:A250" si="66">IF(I201="A",25,IF(I201="B",25,IF(I201="C",25,IF(I201="D",15,IF(I201="E",10,0)))))</f>
        <v>0</v>
      </c>
      <c r="B201" s="5">
        <f t="shared" ref="B201:B250" si="67">IF(G201="I",20,IF(G201="II",20,IF(G201="III",20,IF(G201="IV",20,IF(G201="V",20,0)))))</f>
        <v>0</v>
      </c>
      <c r="C201" s="14">
        <f t="shared" si="59"/>
        <v>-43</v>
      </c>
      <c r="F201" s="150" t="e">
        <f>VLOOKUP(C201,Blad1!$A:$J,10,0)</f>
        <v>#N/A</v>
      </c>
      <c r="G201" s="67" t="str">
        <f t="shared" ref="G201:G219" si="68">IF(C201=110,"I",IF(C201=103,"II",IF(C201=98,"III",IF(C201=91,"IV",IF(C201=0,"V","")))))</f>
        <v/>
      </c>
      <c r="H201" s="4" t="str">
        <f>IF(G201="I",$K201,IF(G201="II",$K201-SUM(H$8:H200),IF(G201="III",$K201-SUM(H$8:H200),IF(G201="IV",$K201-SUM(H$8:H200),IF(G201="V",1-SUM(H$8:H200)," ")))))</f>
        <v xml:space="preserve"> </v>
      </c>
      <c r="I201" s="68" t="str">
        <f t="shared" ref="I201:I203" si="69">IF(C201=105,"A",IF(C201=97,"B",IF(C201=88,"C",IF(C201=81,"D",IF(C201=0,"E","")))))</f>
        <v/>
      </c>
      <c r="J201" s="43" t="str">
        <f>IF(I201="A",$K201,IF(I201="B",$K201-SUM(J$8:J200),IF(I201="C",$K201-SUM(J$8:J200),IF(I201="D",$K201-SUM(J$8:J200),IF(I201="E",1-SUM(J$8:J200)," ")))))</f>
        <v xml:space="preserve"> </v>
      </c>
      <c r="K201" s="1">
        <f>IF(C$4=0,0,(SUM(D$8:D201)/C$4))</f>
        <v>0</v>
      </c>
      <c r="L201" s="9" t="str">
        <f t="shared" ref="L201:L242" si="70">IF(U201=2,"Plus",IF(W201=2,"Basis",IF(X201=2,"Breedte"," ")))</f>
        <v xml:space="preserve"> </v>
      </c>
      <c r="M201" s="2" t="str">
        <f>IF(U201=2,K201,IF(W201=2,K201-SUM(M$8:M200),IF(X201=2,K201-SUM(M$8:M200),IF(X200=2,1-SUM(M$8:M200)," "))))</f>
        <v xml:space="preserve"> </v>
      </c>
      <c r="N201" s="1" t="str">
        <f t="shared" ref="N201:N208" si="71">IF(OR(O201="Plus",O201="Basis",O201="Breedte"),K201," ")</f>
        <v xml:space="preserve"> </v>
      </c>
      <c r="P201" s="3" t="str">
        <f>IF(O201="Plus",$K201,IF(O201="Basis",$K201-SUM(P$8:P200),IF(O201="Breedte",$K201-SUM(P$8:P200),IF(O200="Breedte",1-SUM(P$8:P200)," "))))</f>
        <v xml:space="preserve"> </v>
      </c>
      <c r="Q201" s="57" t="str">
        <f t="shared" si="65"/>
        <v/>
      </c>
      <c r="R201" s="180" t="e">
        <f t="shared" ref="R201" si="72">F201</f>
        <v>#N/A</v>
      </c>
      <c r="S201" s="12">
        <f t="shared" si="60"/>
        <v>-43</v>
      </c>
      <c r="T201" s="18">
        <f t="shared" ref="T201:T208" si="73">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4">IF(D201=0,1,ABS(K201-0.2))</f>
        <v>1</v>
      </c>
      <c r="Z201" s="12">
        <f t="shared" ref="Z201:Z208" si="75">IF(D201=0,1,ABS(K201-0.5))</f>
        <v>1</v>
      </c>
      <c r="AA201" s="12">
        <f t="shared" ref="AA201:AA208" si="76">IF(D201=0,1,ABS(K201-0.8))</f>
        <v>1</v>
      </c>
      <c r="AB201" s="12">
        <f t="shared" ref="AB201:AB208" si="77">IF(D201=0,1,ABS(K201-1))</f>
        <v>1</v>
      </c>
      <c r="AD201" s="12">
        <f t="shared" si="61"/>
        <v>-43</v>
      </c>
      <c r="AE201" s="18">
        <f t="shared" ref="AE201:AE215" si="78">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79">IF(AE201=0,1,ABS(AH201-0.25))</f>
        <v>1</v>
      </c>
      <c r="AK201" s="12">
        <f t="shared" si="62"/>
        <v>1</v>
      </c>
      <c r="AL201" s="12">
        <f t="shared" si="63"/>
        <v>1</v>
      </c>
      <c r="AM201" s="12">
        <f t="shared" si="64"/>
        <v>1</v>
      </c>
    </row>
    <row r="202" spans="1:39" ht="12" customHeight="1" x14ac:dyDescent="0.15">
      <c r="A202" s="5">
        <f t="shared" si="66"/>
        <v>0</v>
      </c>
      <c r="B202" s="5">
        <f t="shared" si="67"/>
        <v>0</v>
      </c>
      <c r="C202" s="14">
        <f t="shared" ref="C202:C237" si="80">C201-1</f>
        <v>-44</v>
      </c>
      <c r="G202" s="67" t="str">
        <f t="shared" si="68"/>
        <v/>
      </c>
      <c r="H202" s="4" t="str">
        <f>IF(G202="I",$K202,IF(G202="II",$K202-SUM(H$8:H201),IF(G202="III",$K202-SUM(H$8:H201),IF(G202="IV",$K202-SUM(H$8:H201),IF(G202="V",1-SUM(H$8:H201)," ")))))</f>
        <v xml:space="preserve"> </v>
      </c>
      <c r="I202" s="68" t="str">
        <f t="shared" si="69"/>
        <v/>
      </c>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65"/>
        <v/>
      </c>
      <c r="R202" s="180"/>
      <c r="S202" s="12">
        <f t="shared" ref="S202:S208" si="81">C202</f>
        <v>-44</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ref="AD202:AD208" si="82">S202</f>
        <v>-44</v>
      </c>
      <c r="AE202" s="18">
        <f t="shared" si="78"/>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9"/>
        <v>1</v>
      </c>
      <c r="AK202" s="12">
        <f t="shared" ref="AK202:AK208" si="83">IF(T202=0,1,ABS(W202-0.5))</f>
        <v>1</v>
      </c>
      <c r="AL202" s="12">
        <f t="shared" ref="AL202:AL208" si="84">IF(T202=0,1,ABS(W202-0.75))</f>
        <v>1</v>
      </c>
      <c r="AM202" s="12">
        <f t="shared" ref="AM202:AM208" si="85">IF(T202=0,1,ABS(W202-0.9))</f>
        <v>1</v>
      </c>
    </row>
    <row r="203" spans="1:39" ht="12" customHeight="1" x14ac:dyDescent="0.15">
      <c r="A203" s="5">
        <f t="shared" si="66"/>
        <v>0</v>
      </c>
      <c r="B203" s="5">
        <f t="shared" si="67"/>
        <v>0</v>
      </c>
      <c r="C203" s="14">
        <f t="shared" si="80"/>
        <v>-45</v>
      </c>
      <c r="G203" s="67" t="str">
        <f t="shared" si="68"/>
        <v/>
      </c>
      <c r="H203" s="4" t="str">
        <f>IF(G203="I",$K203,IF(G203="II",$K203-SUM(H$8:H202),IF(G203="III",$K203-SUM(H$8:H202),IF(G203="IV",$K203-SUM(H$8:H202),IF(G203="V",1-SUM(H$8:H202)," ")))))</f>
        <v xml:space="preserve"> </v>
      </c>
      <c r="I203" s="68" t="str">
        <f t="shared" si="69"/>
        <v/>
      </c>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65"/>
        <v/>
      </c>
      <c r="R203" s="180"/>
      <c r="S203" s="12">
        <f t="shared" si="81"/>
        <v>-45</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82"/>
        <v>-45</v>
      </c>
      <c r="AE203" s="18">
        <f t="shared" si="78"/>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9"/>
        <v>1</v>
      </c>
      <c r="AK203" s="12">
        <f t="shared" si="83"/>
        <v>1</v>
      </c>
      <c r="AL203" s="12">
        <f t="shared" si="84"/>
        <v>1</v>
      </c>
      <c r="AM203" s="12">
        <f t="shared" si="85"/>
        <v>1</v>
      </c>
    </row>
    <row r="204" spans="1:39" ht="12" customHeight="1" x14ac:dyDescent="0.15">
      <c r="A204" s="5">
        <f t="shared" si="66"/>
        <v>0</v>
      </c>
      <c r="B204" s="5">
        <f t="shared" si="67"/>
        <v>0</v>
      </c>
      <c r="C204" s="14">
        <f t="shared" si="80"/>
        <v>-46</v>
      </c>
      <c r="G204" s="67" t="str">
        <f t="shared" si="68"/>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65"/>
        <v/>
      </c>
      <c r="R204" s="180"/>
      <c r="S204" s="12">
        <f t="shared" si="81"/>
        <v>-46</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82"/>
        <v>-46</v>
      </c>
      <c r="AE204" s="18">
        <f t="shared" si="78"/>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9"/>
        <v>1</v>
      </c>
      <c r="AK204" s="12">
        <f t="shared" si="83"/>
        <v>1</v>
      </c>
      <c r="AL204" s="12">
        <f t="shared" si="84"/>
        <v>1</v>
      </c>
      <c r="AM204" s="12">
        <f t="shared" si="85"/>
        <v>1</v>
      </c>
    </row>
    <row r="205" spans="1:39" ht="12" customHeight="1" x14ac:dyDescent="0.15">
      <c r="A205" s="5">
        <f t="shared" si="66"/>
        <v>0</v>
      </c>
      <c r="B205" s="5">
        <f t="shared" si="67"/>
        <v>0</v>
      </c>
      <c r="C205" s="14">
        <f t="shared" si="80"/>
        <v>-47</v>
      </c>
      <c r="G205" s="67" t="str">
        <f t="shared" si="68"/>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65"/>
        <v/>
      </c>
      <c r="R205" s="180"/>
      <c r="S205" s="12">
        <f t="shared" si="81"/>
        <v>-47</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82"/>
        <v>-47</v>
      </c>
      <c r="AE205" s="18">
        <f t="shared" si="78"/>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9"/>
        <v>1</v>
      </c>
      <c r="AK205" s="12">
        <f t="shared" si="83"/>
        <v>1</v>
      </c>
      <c r="AL205" s="12">
        <f t="shared" si="84"/>
        <v>1</v>
      </c>
      <c r="AM205" s="12">
        <f t="shared" si="85"/>
        <v>1</v>
      </c>
    </row>
    <row r="206" spans="1:39" ht="12" customHeight="1" x14ac:dyDescent="0.15">
      <c r="A206" s="5">
        <f t="shared" si="66"/>
        <v>0</v>
      </c>
      <c r="B206" s="5">
        <f t="shared" si="67"/>
        <v>0</v>
      </c>
      <c r="C206" s="14">
        <f t="shared" si="80"/>
        <v>-48</v>
      </c>
      <c r="G206" s="67" t="str">
        <f t="shared" si="68"/>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65"/>
        <v/>
      </c>
      <c r="R206" s="180"/>
      <c r="S206" s="12">
        <f t="shared" si="81"/>
        <v>-48</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82"/>
        <v>-48</v>
      </c>
      <c r="AE206" s="18">
        <f t="shared" si="78"/>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9"/>
        <v>1</v>
      </c>
      <c r="AK206" s="12">
        <f t="shared" si="83"/>
        <v>1</v>
      </c>
      <c r="AL206" s="12">
        <f t="shared" si="84"/>
        <v>1</v>
      </c>
      <c r="AM206" s="12">
        <f t="shared" si="85"/>
        <v>1</v>
      </c>
    </row>
    <row r="207" spans="1:39" ht="12" customHeight="1" x14ac:dyDescent="0.15">
      <c r="A207" s="5">
        <f t="shared" si="66"/>
        <v>0</v>
      </c>
      <c r="B207" s="5">
        <f t="shared" si="67"/>
        <v>0</v>
      </c>
      <c r="C207" s="14">
        <f t="shared" si="80"/>
        <v>-49</v>
      </c>
      <c r="G207" s="67" t="str">
        <f t="shared" si="68"/>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ref="Q207:Q270" si="86">IF(L206="plus",IF(E207=0,"",CONCATENATE(E207,", ")),IF(L206="basis",IF(E207=0,"",CONCATENATE(E207,", ")),CONCATENATE(Q206,IF(E207=0,"",CONCATENATE(E207,", ")))))</f>
        <v/>
      </c>
      <c r="R207" s="180"/>
      <c r="S207" s="12">
        <f t="shared" si="81"/>
        <v>-49</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82"/>
        <v>-49</v>
      </c>
      <c r="AE207" s="18">
        <f t="shared" si="78"/>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9"/>
        <v>1</v>
      </c>
      <c r="AK207" s="12">
        <f t="shared" si="83"/>
        <v>1</v>
      </c>
      <c r="AL207" s="12">
        <f t="shared" si="84"/>
        <v>1</v>
      </c>
      <c r="AM207" s="12">
        <f t="shared" si="85"/>
        <v>1</v>
      </c>
    </row>
    <row r="208" spans="1:39" ht="12" customHeight="1" x14ac:dyDescent="0.15">
      <c r="A208" s="5">
        <f t="shared" si="66"/>
        <v>0</v>
      </c>
      <c r="B208" s="5">
        <f t="shared" si="67"/>
        <v>0</v>
      </c>
      <c r="C208" s="14">
        <f t="shared" si="80"/>
        <v>-50</v>
      </c>
      <c r="G208" s="67" t="str">
        <f t="shared" si="68"/>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86"/>
        <v/>
      </c>
      <c r="R208" s="180"/>
      <c r="S208" s="12">
        <f t="shared" si="81"/>
        <v>-50</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82"/>
        <v>-50</v>
      </c>
      <c r="AE208" s="18">
        <f t="shared" si="78"/>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9"/>
        <v>1</v>
      </c>
      <c r="AK208" s="12">
        <f t="shared" si="83"/>
        <v>1</v>
      </c>
      <c r="AL208" s="12">
        <f t="shared" si="84"/>
        <v>1</v>
      </c>
      <c r="AM208" s="12">
        <f t="shared" si="85"/>
        <v>1</v>
      </c>
    </row>
    <row r="209" spans="1:36" ht="12" customHeight="1" x14ac:dyDescent="0.15">
      <c r="A209" s="5">
        <f t="shared" si="66"/>
        <v>0</v>
      </c>
      <c r="B209" s="5">
        <f t="shared" si="67"/>
        <v>0</v>
      </c>
      <c r="C209" s="14">
        <f t="shared" si="80"/>
        <v>-51</v>
      </c>
      <c r="G209" s="67" t="str">
        <f t="shared" si="68"/>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6"/>
        <v/>
      </c>
      <c r="R209" s="180"/>
      <c r="AE209" s="18">
        <f t="shared" si="78"/>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9"/>
        <v>1</v>
      </c>
    </row>
    <row r="210" spans="1:36" ht="12" customHeight="1" x14ac:dyDescent="0.15">
      <c r="A210" s="5">
        <f t="shared" si="66"/>
        <v>0</v>
      </c>
      <c r="B210" s="5">
        <f t="shared" si="67"/>
        <v>0</v>
      </c>
      <c r="C210" s="14">
        <f t="shared" si="80"/>
        <v>-52</v>
      </c>
      <c r="G210" s="67" t="str">
        <f t="shared" si="68"/>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6"/>
        <v/>
      </c>
      <c r="R210" s="180"/>
      <c r="AE210" s="18">
        <f t="shared" si="78"/>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9"/>
        <v>1</v>
      </c>
    </row>
    <row r="211" spans="1:36" ht="12" customHeight="1" x14ac:dyDescent="0.15">
      <c r="A211" s="5">
        <f t="shared" si="66"/>
        <v>0</v>
      </c>
      <c r="B211" s="5">
        <f t="shared" si="67"/>
        <v>0</v>
      </c>
      <c r="C211" s="14">
        <f t="shared" si="80"/>
        <v>-53</v>
      </c>
      <c r="G211" s="67" t="str">
        <f t="shared" si="68"/>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6"/>
        <v/>
      </c>
      <c r="R211" s="180"/>
      <c r="AE211" s="18">
        <f t="shared" si="78"/>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9"/>
        <v>1</v>
      </c>
    </row>
    <row r="212" spans="1:36" ht="12" customHeight="1" x14ac:dyDescent="0.15">
      <c r="A212" s="5">
        <f t="shared" si="66"/>
        <v>0</v>
      </c>
      <c r="B212" s="5">
        <f t="shared" si="67"/>
        <v>0</v>
      </c>
      <c r="C212" s="14">
        <f t="shared" si="80"/>
        <v>-54</v>
      </c>
      <c r="G212" s="67" t="str">
        <f t="shared" si="68"/>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6"/>
        <v/>
      </c>
      <c r="R212" s="180"/>
      <c r="AE212" s="18">
        <f t="shared" si="78"/>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9"/>
        <v>1</v>
      </c>
    </row>
    <row r="213" spans="1:36" ht="12" customHeight="1" x14ac:dyDescent="0.15">
      <c r="A213" s="5">
        <f t="shared" si="66"/>
        <v>0</v>
      </c>
      <c r="B213" s="5">
        <f t="shared" si="67"/>
        <v>0</v>
      </c>
      <c r="C213" s="14">
        <f t="shared" si="80"/>
        <v>-55</v>
      </c>
      <c r="G213" s="67" t="str">
        <f t="shared" si="68"/>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6"/>
        <v/>
      </c>
      <c r="R213" s="180"/>
      <c r="AE213" s="18">
        <f t="shared" si="78"/>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9"/>
        <v>1</v>
      </c>
    </row>
    <row r="214" spans="1:36" ht="12" customHeight="1" x14ac:dyDescent="0.15">
      <c r="A214" s="5">
        <f t="shared" si="66"/>
        <v>0</v>
      </c>
      <c r="B214" s="5">
        <f t="shared" si="67"/>
        <v>0</v>
      </c>
      <c r="C214" s="14">
        <f t="shared" si="80"/>
        <v>-56</v>
      </c>
      <c r="G214" s="67" t="str">
        <f t="shared" si="68"/>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6"/>
        <v/>
      </c>
      <c r="R214" s="180"/>
      <c r="AE214" s="18">
        <f t="shared" si="78"/>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9"/>
        <v>1</v>
      </c>
    </row>
    <row r="215" spans="1:36" ht="12" customHeight="1" x14ac:dyDescent="0.15">
      <c r="A215" s="5">
        <f t="shared" si="66"/>
        <v>0</v>
      </c>
      <c r="B215" s="5">
        <f t="shared" si="67"/>
        <v>0</v>
      </c>
      <c r="C215" s="14">
        <f t="shared" si="80"/>
        <v>-57</v>
      </c>
      <c r="G215" s="67" t="str">
        <f t="shared" si="68"/>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6"/>
        <v/>
      </c>
      <c r="R215" s="180"/>
      <c r="AE215" s="18">
        <f t="shared" si="78"/>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9"/>
        <v>1</v>
      </c>
    </row>
    <row r="216" spans="1:36" ht="12" customHeight="1" x14ac:dyDescent="0.15">
      <c r="A216" s="5">
        <f t="shared" si="66"/>
        <v>0</v>
      </c>
      <c r="B216" s="5">
        <f t="shared" si="67"/>
        <v>0</v>
      </c>
      <c r="C216" s="14">
        <f t="shared" si="80"/>
        <v>-58</v>
      </c>
      <c r="G216" s="67" t="str">
        <f t="shared" si="68"/>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6"/>
        <v/>
      </c>
      <c r="R216" s="180"/>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9"/>
        <v>1</v>
      </c>
    </row>
    <row r="217" spans="1:36" ht="12" customHeight="1" x14ac:dyDescent="0.15">
      <c r="A217" s="5">
        <f t="shared" si="66"/>
        <v>0</v>
      </c>
      <c r="B217" s="5">
        <f t="shared" si="67"/>
        <v>0</v>
      </c>
      <c r="C217" s="14">
        <f t="shared" si="80"/>
        <v>-59</v>
      </c>
      <c r="G217" s="67" t="str">
        <f t="shared" si="68"/>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6"/>
        <v/>
      </c>
      <c r="R217" s="180"/>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9"/>
        <v>1</v>
      </c>
    </row>
    <row r="218" spans="1:36" ht="12" customHeight="1" x14ac:dyDescent="0.15">
      <c r="A218" s="5">
        <f t="shared" si="66"/>
        <v>0</v>
      </c>
      <c r="B218" s="5">
        <f t="shared" si="67"/>
        <v>0</v>
      </c>
      <c r="C218" s="14">
        <f t="shared" si="80"/>
        <v>-60</v>
      </c>
      <c r="G218" s="67" t="str">
        <f t="shared" si="68"/>
        <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6"/>
        <v/>
      </c>
      <c r="R218" s="180"/>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9"/>
        <v>1</v>
      </c>
    </row>
    <row r="219" spans="1:36" ht="12" customHeight="1" x14ac:dyDescent="0.15">
      <c r="A219" s="5">
        <f t="shared" si="66"/>
        <v>0</v>
      </c>
      <c r="B219" s="5">
        <f t="shared" si="67"/>
        <v>0</v>
      </c>
      <c r="C219" s="14">
        <f t="shared" si="80"/>
        <v>-61</v>
      </c>
      <c r="G219" s="67" t="str">
        <f t="shared" si="68"/>
        <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6"/>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9"/>
        <v>1</v>
      </c>
    </row>
    <row r="220" spans="1:36" ht="12" customHeight="1" x14ac:dyDescent="0.15">
      <c r="A220" s="5">
        <f t="shared" si="66"/>
        <v>0</v>
      </c>
      <c r="B220" s="5">
        <f t="shared" si="67"/>
        <v>0</v>
      </c>
      <c r="C220" s="14">
        <f t="shared" si="80"/>
        <v>-62</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6"/>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9"/>
        <v>1</v>
      </c>
    </row>
    <row r="221" spans="1:36" ht="12" customHeight="1" x14ac:dyDescent="0.15">
      <c r="A221" s="5">
        <f t="shared" si="66"/>
        <v>0</v>
      </c>
      <c r="B221" s="5">
        <f t="shared" si="67"/>
        <v>0</v>
      </c>
      <c r="C221" s="14">
        <f t="shared" si="80"/>
        <v>-63</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6"/>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9"/>
        <v>1</v>
      </c>
    </row>
    <row r="222" spans="1:36" ht="12" customHeight="1" x14ac:dyDescent="0.15">
      <c r="A222" s="5">
        <f t="shared" si="66"/>
        <v>0</v>
      </c>
      <c r="B222" s="5">
        <f t="shared" si="67"/>
        <v>0</v>
      </c>
      <c r="C222" s="14">
        <f t="shared" si="80"/>
        <v>-64</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6"/>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9"/>
        <v>1</v>
      </c>
    </row>
    <row r="223" spans="1:36" ht="12" customHeight="1" x14ac:dyDescent="0.15">
      <c r="A223" s="5">
        <f t="shared" si="66"/>
        <v>0</v>
      </c>
      <c r="B223" s="5">
        <f t="shared" si="67"/>
        <v>0</v>
      </c>
      <c r="C223" s="14">
        <f t="shared" si="80"/>
        <v>-65</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6"/>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9"/>
        <v>1</v>
      </c>
    </row>
    <row r="224" spans="1:36" ht="12" customHeight="1" x14ac:dyDescent="0.15">
      <c r="A224" s="5">
        <f t="shared" si="66"/>
        <v>0</v>
      </c>
      <c r="B224" s="5">
        <f t="shared" si="67"/>
        <v>0</v>
      </c>
      <c r="C224" s="14">
        <f t="shared" si="80"/>
        <v>-66</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6"/>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9"/>
        <v>1</v>
      </c>
    </row>
    <row r="225" spans="1:36" ht="12" customHeight="1" x14ac:dyDescent="0.15">
      <c r="A225" s="5">
        <f t="shared" si="66"/>
        <v>0</v>
      </c>
      <c r="B225" s="5">
        <f t="shared" si="67"/>
        <v>0</v>
      </c>
      <c r="C225" s="14">
        <f t="shared" si="80"/>
        <v>-67</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6"/>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9"/>
        <v>1</v>
      </c>
    </row>
    <row r="226" spans="1:36" ht="12" customHeight="1" x14ac:dyDescent="0.15">
      <c r="A226" s="5">
        <f t="shared" si="66"/>
        <v>0</v>
      </c>
      <c r="B226" s="5">
        <f t="shared" si="67"/>
        <v>0</v>
      </c>
      <c r="C226" s="14">
        <f t="shared" si="80"/>
        <v>-68</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6"/>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9"/>
        <v>1</v>
      </c>
    </row>
    <row r="227" spans="1:36" ht="12" customHeight="1" x14ac:dyDescent="0.15">
      <c r="A227" s="5">
        <f t="shared" si="66"/>
        <v>0</v>
      </c>
      <c r="B227" s="5">
        <f t="shared" si="67"/>
        <v>0</v>
      </c>
      <c r="C227" s="14">
        <f t="shared" si="80"/>
        <v>-69</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6"/>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9"/>
        <v>1</v>
      </c>
    </row>
    <row r="228" spans="1:36" ht="12" customHeight="1" x14ac:dyDescent="0.15">
      <c r="A228" s="5">
        <f t="shared" si="66"/>
        <v>0</v>
      </c>
      <c r="B228" s="5">
        <f t="shared" si="67"/>
        <v>0</v>
      </c>
      <c r="C228" s="14">
        <f t="shared" si="80"/>
        <v>-70</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6"/>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9"/>
        <v>1</v>
      </c>
    </row>
    <row r="229" spans="1:36" ht="12" customHeight="1" x14ac:dyDescent="0.15">
      <c r="A229" s="5">
        <f t="shared" si="66"/>
        <v>0</v>
      </c>
      <c r="B229" s="5">
        <f t="shared" si="67"/>
        <v>0</v>
      </c>
      <c r="C229" s="14">
        <f t="shared" si="80"/>
        <v>-71</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6"/>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9"/>
        <v>1</v>
      </c>
    </row>
    <row r="230" spans="1:36" ht="12" customHeight="1" x14ac:dyDescent="0.15">
      <c r="A230" s="5">
        <f t="shared" si="66"/>
        <v>0</v>
      </c>
      <c r="B230" s="5">
        <f t="shared" si="67"/>
        <v>0</v>
      </c>
      <c r="C230" s="14">
        <f t="shared" si="80"/>
        <v>-72</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6"/>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9"/>
        <v>1</v>
      </c>
    </row>
    <row r="231" spans="1:36" ht="12" customHeight="1" x14ac:dyDescent="0.15">
      <c r="A231" s="5">
        <f t="shared" si="66"/>
        <v>0</v>
      </c>
      <c r="B231" s="5">
        <f t="shared" si="67"/>
        <v>0</v>
      </c>
      <c r="C231" s="14">
        <f t="shared" si="80"/>
        <v>-73</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6"/>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9"/>
        <v>1</v>
      </c>
    </row>
    <row r="232" spans="1:36" ht="12" customHeight="1" x14ac:dyDescent="0.15">
      <c r="A232" s="5">
        <f t="shared" si="66"/>
        <v>0</v>
      </c>
      <c r="B232" s="5">
        <f t="shared" si="67"/>
        <v>0</v>
      </c>
      <c r="C232" s="14">
        <f t="shared" si="80"/>
        <v>-74</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6"/>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9"/>
        <v>1</v>
      </c>
    </row>
    <row r="233" spans="1:36" ht="12" customHeight="1" x14ac:dyDescent="0.15">
      <c r="A233" s="5">
        <f t="shared" si="66"/>
        <v>0</v>
      </c>
      <c r="B233" s="5">
        <f t="shared" si="67"/>
        <v>0</v>
      </c>
      <c r="C233" s="14">
        <f t="shared" si="80"/>
        <v>-75</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6"/>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9"/>
        <v>1</v>
      </c>
    </row>
    <row r="234" spans="1:36" ht="12" customHeight="1" x14ac:dyDescent="0.15">
      <c r="A234" s="5">
        <f t="shared" si="66"/>
        <v>0</v>
      </c>
      <c r="B234" s="5">
        <f t="shared" si="67"/>
        <v>0</v>
      </c>
      <c r="C234" s="14">
        <f t="shared" si="80"/>
        <v>-76</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6"/>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9"/>
        <v>1</v>
      </c>
    </row>
    <row r="235" spans="1:36" ht="12" customHeight="1" x14ac:dyDescent="0.15">
      <c r="A235" s="5">
        <f t="shared" si="66"/>
        <v>0</v>
      </c>
      <c r="B235" s="5">
        <f t="shared" si="67"/>
        <v>0</v>
      </c>
      <c r="C235" s="14">
        <f t="shared" si="80"/>
        <v>-77</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6"/>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79"/>
        <v>1</v>
      </c>
    </row>
    <row r="236" spans="1:36" ht="12" customHeight="1" x14ac:dyDescent="0.15">
      <c r="A236" s="5">
        <f t="shared" si="66"/>
        <v>0</v>
      </c>
      <c r="B236" s="5">
        <f t="shared" si="67"/>
        <v>0</v>
      </c>
      <c r="C236" s="14">
        <f t="shared" si="80"/>
        <v>-78</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6"/>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79"/>
        <v>1</v>
      </c>
    </row>
    <row r="237" spans="1:36" ht="12" customHeight="1" x14ac:dyDescent="0.15">
      <c r="A237" s="5">
        <f t="shared" si="66"/>
        <v>0</v>
      </c>
      <c r="B237" s="5">
        <f t="shared" si="67"/>
        <v>0</v>
      </c>
      <c r="C237" s="14">
        <f t="shared" si="80"/>
        <v>-79</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6"/>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79"/>
        <v>1</v>
      </c>
    </row>
    <row r="238" spans="1:36" ht="12" customHeight="1" x14ac:dyDescent="0.15">
      <c r="A238" s="5">
        <f t="shared" si="66"/>
        <v>0</v>
      </c>
      <c r="B238" s="5">
        <f t="shared" si="67"/>
        <v>0</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6"/>
        <v/>
      </c>
      <c r="R238" s="57"/>
    </row>
    <row r="239" spans="1:36" ht="12" customHeight="1" x14ac:dyDescent="0.15">
      <c r="A239" s="5">
        <f t="shared" si="66"/>
        <v>0</v>
      </c>
      <c r="B239" s="5">
        <f t="shared" si="67"/>
        <v>0</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6"/>
        <v/>
      </c>
      <c r="R239" s="57"/>
    </row>
    <row r="240" spans="1:36" ht="12" customHeight="1" x14ac:dyDescent="0.15">
      <c r="A240" s="5">
        <f t="shared" si="66"/>
        <v>0</v>
      </c>
      <c r="B240" s="5">
        <f t="shared" si="67"/>
        <v>0</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6"/>
        <v/>
      </c>
      <c r="R240" s="57"/>
    </row>
    <row r="241" spans="1:18" ht="12" customHeight="1" x14ac:dyDescent="0.15">
      <c r="A241" s="5">
        <f t="shared" si="66"/>
        <v>0</v>
      </c>
      <c r="B241" s="5">
        <f t="shared" si="67"/>
        <v>0</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6"/>
        <v/>
      </c>
      <c r="R241" s="57"/>
    </row>
    <row r="242" spans="1:18" ht="12" customHeight="1" x14ac:dyDescent="0.15">
      <c r="A242" s="5">
        <f t="shared" si="66"/>
        <v>0</v>
      </c>
      <c r="B242" s="5">
        <f t="shared" si="67"/>
        <v>0</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6"/>
        <v/>
      </c>
      <c r="R242" s="57"/>
    </row>
    <row r="243" spans="1:18" ht="12" customHeight="1" x14ac:dyDescent="0.15">
      <c r="A243" s="5">
        <f t="shared" si="66"/>
        <v>0</v>
      </c>
      <c r="B243" s="5">
        <f t="shared" si="67"/>
        <v>0</v>
      </c>
      <c r="I243" s="54"/>
      <c r="P243" s="3" t="str">
        <f>IF(O243="Plus",$K243,IF(O243="Basis",$K243-SUM(P$8:P242),IF(O243="Breedte",$K243-SUM(P$8:P242),IF(O242="Breedte",1-SUM(P$8:P242)," "))))</f>
        <v xml:space="preserve"> </v>
      </c>
      <c r="Q243" s="57" t="str">
        <f t="shared" si="86"/>
        <v/>
      </c>
      <c r="R243" s="57"/>
    </row>
    <row r="244" spans="1:18" ht="12" customHeight="1" x14ac:dyDescent="0.15">
      <c r="A244" s="5">
        <f t="shared" si="66"/>
        <v>0</v>
      </c>
      <c r="B244" s="5">
        <f t="shared" si="67"/>
        <v>0</v>
      </c>
      <c r="I244" s="54"/>
      <c r="P244" s="3" t="str">
        <f>IF(O244="Plus",$K244,IF(O244="Basis",$K244-SUM(P$8:P243),IF(O244="Breedte",$K244-SUM(P$8:P243),IF(O243="Breedte",1-SUM(P$8:P243)," "))))</f>
        <v xml:space="preserve"> </v>
      </c>
      <c r="Q244" s="57" t="str">
        <f t="shared" si="86"/>
        <v/>
      </c>
      <c r="R244" s="57"/>
    </row>
    <row r="245" spans="1:18" ht="12" customHeight="1" x14ac:dyDescent="0.15">
      <c r="A245" s="5">
        <f t="shared" si="66"/>
        <v>0</v>
      </c>
      <c r="B245" s="5">
        <f t="shared" si="67"/>
        <v>0</v>
      </c>
      <c r="I245" s="54"/>
      <c r="P245" s="3" t="str">
        <f>IF(O245="Plus",$K245,IF(O245="Basis",$K245-SUM(P$8:P244),IF(O245="Breedte",$K245-SUM(P$8:P244),IF(O244="Breedte",1-SUM(P$8:P244)," "))))</f>
        <v xml:space="preserve"> </v>
      </c>
      <c r="Q245" s="57" t="str">
        <f t="shared" si="86"/>
        <v/>
      </c>
      <c r="R245" s="57"/>
    </row>
    <row r="246" spans="1:18" ht="12" customHeight="1" x14ac:dyDescent="0.15">
      <c r="A246" s="5">
        <f t="shared" si="66"/>
        <v>0</v>
      </c>
      <c r="B246" s="5">
        <f t="shared" si="67"/>
        <v>0</v>
      </c>
      <c r="I246" s="54"/>
      <c r="P246" s="3" t="str">
        <f>IF(O246="Plus",$K246,IF(O246="Basis",$K246-SUM(P$8:P245),IF(O246="Breedte",$K246-SUM(P$8:P245),IF(O245="Breedte",1-SUM(P$8:P245)," "))))</f>
        <v xml:space="preserve"> </v>
      </c>
      <c r="Q246" s="57" t="str">
        <f t="shared" si="86"/>
        <v/>
      </c>
      <c r="R246" s="57"/>
    </row>
    <row r="247" spans="1:18" ht="12" customHeight="1" x14ac:dyDescent="0.15">
      <c r="A247" s="5">
        <f t="shared" si="66"/>
        <v>0</v>
      </c>
      <c r="B247" s="5">
        <f t="shared" si="67"/>
        <v>0</v>
      </c>
      <c r="I247" s="54"/>
      <c r="P247" s="3" t="str">
        <f>IF(O247="Plus",$K247,IF(O247="Basis",$K247-SUM(P$8:P246),IF(O247="Breedte",$K247-SUM(P$8:P246),IF(O246="Breedte",1-SUM(P$8:P246)," "))))</f>
        <v xml:space="preserve"> </v>
      </c>
      <c r="Q247" s="57" t="str">
        <f t="shared" si="86"/>
        <v/>
      </c>
      <c r="R247" s="57"/>
    </row>
    <row r="248" spans="1:18" ht="12" customHeight="1" x14ac:dyDescent="0.15">
      <c r="A248" s="5">
        <f t="shared" si="66"/>
        <v>0</v>
      </c>
      <c r="B248" s="5">
        <f t="shared" si="67"/>
        <v>0</v>
      </c>
      <c r="I248" s="54"/>
      <c r="P248" s="3" t="str">
        <f>IF(O248="Plus",$K248,IF(O248="Basis",$K248-SUM(P$8:P247),IF(O248="Breedte",$K248-SUM(P$8:P247),IF(O247="Breedte",1-SUM(P$8:P247)," "))))</f>
        <v xml:space="preserve"> </v>
      </c>
      <c r="Q248" s="57" t="str">
        <f t="shared" si="86"/>
        <v/>
      </c>
      <c r="R248" s="57"/>
    </row>
    <row r="249" spans="1:18" ht="12" customHeight="1" x14ac:dyDescent="0.15">
      <c r="A249" s="5">
        <f t="shared" si="66"/>
        <v>0</v>
      </c>
      <c r="B249" s="5">
        <f t="shared" si="67"/>
        <v>0</v>
      </c>
      <c r="I249" s="54"/>
      <c r="P249" s="3" t="str">
        <f>IF(O249="Plus",$K249,IF(O249="Basis",$K249-SUM(P$8:P248),IF(O249="Breedte",$K249-SUM(P$8:P248),IF(O248="Breedte",1-SUM(P$8:P248)," "))))</f>
        <v xml:space="preserve"> </v>
      </c>
      <c r="Q249" s="57" t="str">
        <f t="shared" si="86"/>
        <v/>
      </c>
      <c r="R249" s="57"/>
    </row>
    <row r="250" spans="1:18" ht="12" customHeight="1" x14ac:dyDescent="0.15">
      <c r="A250" s="5">
        <f t="shared" si="66"/>
        <v>0</v>
      </c>
      <c r="B250" s="5">
        <f t="shared" si="67"/>
        <v>0</v>
      </c>
      <c r="I250" s="54"/>
      <c r="P250" s="3" t="str">
        <f>IF(O250="Plus",$K250,IF(O250="Basis",$K250-SUM(P$8:P249),IF(O250="Breedte",$K250-SUM(P$8:P249),IF(O249="Breedte",1-SUM(P$8:P249)," "))))</f>
        <v xml:space="preserve"> </v>
      </c>
      <c r="Q250" s="57" t="str">
        <f t="shared" si="86"/>
        <v/>
      </c>
      <c r="R250" s="57"/>
    </row>
    <row r="251" spans="1:18" ht="12" customHeight="1" x14ac:dyDescent="0.15">
      <c r="A251" s="5">
        <f t="shared" ref="A251:A267" si="87">IF(I251="A",25,IF(I251="B",50,IF(I251="C",75,IF(I251="D",90,IF(I251="E",100,0)))))</f>
        <v>0</v>
      </c>
      <c r="B251" s="5">
        <f t="shared" ref="B251:B272" si="88">IF(G251="I",20,IF(G251="II",40,IF(G251="III",60,IF(G251="IV",80,IF(G251="V",100,0)))))</f>
        <v>0</v>
      </c>
      <c r="I251" s="54"/>
      <c r="P251" s="3" t="str">
        <f>IF(O251="Plus",$K251,IF(O251="Basis",$K251-SUM(P$8:P250),IF(O251="Breedte",$K251-SUM(P$8:P250),IF(O250="Breedte",1-SUM(P$8:P250)," "))))</f>
        <v xml:space="preserve"> </v>
      </c>
      <c r="Q251" s="57" t="str">
        <f t="shared" si="86"/>
        <v/>
      </c>
      <c r="R251" s="57"/>
    </row>
    <row r="252" spans="1:18" ht="12" customHeight="1" x14ac:dyDescent="0.15">
      <c r="A252" s="5">
        <f t="shared" si="87"/>
        <v>0</v>
      </c>
      <c r="B252" s="5">
        <f t="shared" si="88"/>
        <v>0</v>
      </c>
      <c r="I252" s="54"/>
      <c r="P252" s="3" t="str">
        <f>IF(O252="Plus",$K252,IF(O252="Basis",$K252-SUM(P$8:P251),IF(O252="Breedte",$K252-SUM(P$8:P251),IF(O251="Breedte",1-SUM(P$8:P251)," "))))</f>
        <v xml:space="preserve"> </v>
      </c>
      <c r="Q252" s="57" t="str">
        <f t="shared" si="86"/>
        <v/>
      </c>
      <c r="R252" s="57"/>
    </row>
    <row r="253" spans="1:18" ht="12" customHeight="1" x14ac:dyDescent="0.15">
      <c r="A253" s="5">
        <f t="shared" si="87"/>
        <v>0</v>
      </c>
      <c r="B253" s="5">
        <f t="shared" si="88"/>
        <v>0</v>
      </c>
      <c r="I253" s="54"/>
      <c r="P253" s="3" t="str">
        <f>IF(O253="Plus",$K253,IF(O253="Basis",$K253-SUM(P$8:P252),IF(O253="Breedte",$K253-SUM(P$8:P252),IF(O252="Breedte",1-SUM(P$8:P252)," "))))</f>
        <v xml:space="preserve"> </v>
      </c>
      <c r="Q253" s="57" t="str">
        <f t="shared" si="86"/>
        <v/>
      </c>
      <c r="R253" s="57"/>
    </row>
    <row r="254" spans="1:18" ht="12" customHeight="1" x14ac:dyDescent="0.15">
      <c r="A254" s="5">
        <f t="shared" si="87"/>
        <v>0</v>
      </c>
      <c r="B254" s="5">
        <f t="shared" si="88"/>
        <v>0</v>
      </c>
      <c r="I254" s="54"/>
      <c r="P254" s="3" t="str">
        <f>IF(O254="Plus",$K254,IF(O254="Basis",$K254-SUM(P$8:P253),IF(O254="Breedte",$K254-SUM(P$8:P253),IF(O253="Breedte",1-SUM(P$8:P253)," "))))</f>
        <v xml:space="preserve"> </v>
      </c>
      <c r="Q254" s="57" t="str">
        <f t="shared" si="86"/>
        <v/>
      </c>
      <c r="R254" s="57"/>
    </row>
    <row r="255" spans="1:18" ht="12" customHeight="1" x14ac:dyDescent="0.15">
      <c r="A255" s="5">
        <f t="shared" si="87"/>
        <v>0</v>
      </c>
      <c r="B255" s="5">
        <f t="shared" si="88"/>
        <v>0</v>
      </c>
      <c r="I255" s="54"/>
      <c r="P255" s="3" t="str">
        <f>IF(O255="Plus",$K255,IF(O255="Basis",$K255-SUM(P$8:P254),IF(O255="Breedte",$K255-SUM(P$8:P254),IF(O254="Breedte",1-SUM(P$8:P254)," "))))</f>
        <v xml:space="preserve"> </v>
      </c>
      <c r="Q255" s="57" t="str">
        <f t="shared" si="86"/>
        <v/>
      </c>
      <c r="R255" s="57"/>
    </row>
    <row r="256" spans="1:18" ht="12" customHeight="1" x14ac:dyDescent="0.15">
      <c r="A256" s="5">
        <f t="shared" si="87"/>
        <v>0</v>
      </c>
      <c r="B256" s="5">
        <f t="shared" si="88"/>
        <v>0</v>
      </c>
      <c r="I256" s="54"/>
      <c r="P256" s="3" t="str">
        <f>IF(O256="Plus",$K256,IF(O256="Basis",$K256-SUM(P$8:P255),IF(O256="Breedte",$K256-SUM(P$8:P255),IF(O255="Breedte",1-SUM(P$8:P255)," "))))</f>
        <v xml:space="preserve"> </v>
      </c>
      <c r="Q256" s="57" t="str">
        <f t="shared" si="86"/>
        <v/>
      </c>
      <c r="R256" s="57"/>
    </row>
    <row r="257" spans="1:18" ht="12" customHeight="1" x14ac:dyDescent="0.15">
      <c r="A257" s="5">
        <f t="shared" si="87"/>
        <v>0</v>
      </c>
      <c r="B257" s="5">
        <f t="shared" si="88"/>
        <v>0</v>
      </c>
      <c r="I257" s="54"/>
      <c r="P257" s="3" t="str">
        <f>IF(O257="Plus",$K257,IF(O257="Basis",$K257-SUM(P$8:P256),IF(O257="Breedte",$K257-SUM(P$8:P256),IF(O256="Breedte",1-SUM(P$8:P256)," "))))</f>
        <v xml:space="preserve"> </v>
      </c>
      <c r="Q257" s="57" t="str">
        <f t="shared" si="86"/>
        <v/>
      </c>
      <c r="R257" s="57"/>
    </row>
    <row r="258" spans="1:18" ht="12" customHeight="1" x14ac:dyDescent="0.15">
      <c r="A258" s="5">
        <f t="shared" si="87"/>
        <v>0</v>
      </c>
      <c r="B258" s="5">
        <f t="shared" si="88"/>
        <v>0</v>
      </c>
      <c r="I258" s="54"/>
      <c r="P258" s="3" t="str">
        <f>IF(O258="Plus",$K258,IF(O258="Basis",$K258-SUM(P$8:P257),IF(O258="Breedte",$K258-SUM(P$8:P257),IF(O257="Breedte",1-SUM(P$8:P257)," "))))</f>
        <v xml:space="preserve"> </v>
      </c>
      <c r="Q258" s="57" t="str">
        <f t="shared" si="86"/>
        <v/>
      </c>
      <c r="R258" s="57"/>
    </row>
    <row r="259" spans="1:18" ht="12" customHeight="1" x14ac:dyDescent="0.15">
      <c r="A259" s="5">
        <f t="shared" si="87"/>
        <v>0</v>
      </c>
      <c r="B259" s="5">
        <f t="shared" si="88"/>
        <v>0</v>
      </c>
      <c r="I259" s="54"/>
      <c r="P259" s="3" t="str">
        <f>IF(O259="Plus",$K259,IF(O259="Basis",$K259-SUM(P$8:P258),IF(O259="Breedte",$K259-SUM(P$8:P258),IF(O258="Breedte",1-SUM(P$8:P258)," "))))</f>
        <v xml:space="preserve"> </v>
      </c>
      <c r="Q259" s="57" t="str">
        <f t="shared" si="86"/>
        <v/>
      </c>
      <c r="R259" s="57"/>
    </row>
    <row r="260" spans="1:18" ht="12" customHeight="1" x14ac:dyDescent="0.15">
      <c r="A260" s="5">
        <f t="shared" si="87"/>
        <v>0</v>
      </c>
      <c r="B260" s="5">
        <f t="shared" si="88"/>
        <v>0</v>
      </c>
      <c r="I260" s="54"/>
      <c r="P260" s="3" t="str">
        <f>IF(O260="Plus",$K260,IF(O260="Basis",$K260-SUM(P$8:P259),IF(O260="Breedte",$K260-SUM(P$8:P259),IF(O259="Breedte",1-SUM(P$8:P259)," "))))</f>
        <v xml:space="preserve"> </v>
      </c>
      <c r="Q260" s="57" t="str">
        <f t="shared" si="86"/>
        <v/>
      </c>
      <c r="R260" s="57"/>
    </row>
    <row r="261" spans="1:18" ht="12" customHeight="1" x14ac:dyDescent="0.15">
      <c r="A261" s="5">
        <f t="shared" si="87"/>
        <v>0</v>
      </c>
      <c r="B261" s="5">
        <f t="shared" si="88"/>
        <v>0</v>
      </c>
      <c r="I261" s="54"/>
      <c r="P261" s="3" t="str">
        <f>IF(O261="Plus",$K261,IF(O261="Basis",$K261-SUM(P$8:P260),IF(O261="Breedte",$K261-SUM(P$8:P260),IF(O260="Breedte",1-SUM(P$8:P260)," "))))</f>
        <v xml:space="preserve"> </v>
      </c>
      <c r="Q261" s="57" t="str">
        <f t="shared" si="86"/>
        <v/>
      </c>
      <c r="R261" s="57"/>
    </row>
    <row r="262" spans="1:18" ht="12" customHeight="1" x14ac:dyDescent="0.15">
      <c r="A262" s="5">
        <f t="shared" si="87"/>
        <v>0</v>
      </c>
      <c r="B262" s="5">
        <f t="shared" si="88"/>
        <v>0</v>
      </c>
      <c r="I262" s="54"/>
      <c r="P262" s="3" t="str">
        <f>IF(O262="Plus",$K262,IF(O262="Basis",$K262-SUM(P$8:P261),IF(O262="Breedte",$K262-SUM(P$8:P261),IF(O261="Breedte",1-SUM(P$8:P261)," "))))</f>
        <v xml:space="preserve"> </v>
      </c>
      <c r="Q262" s="57" t="str">
        <f t="shared" si="86"/>
        <v/>
      </c>
      <c r="R262" s="57"/>
    </row>
    <row r="263" spans="1:18" ht="12" customHeight="1" x14ac:dyDescent="0.15">
      <c r="A263" s="5">
        <f t="shared" si="87"/>
        <v>0</v>
      </c>
      <c r="B263" s="5">
        <f t="shared" si="88"/>
        <v>0</v>
      </c>
      <c r="I263" s="54"/>
      <c r="P263" s="3" t="str">
        <f>IF(O263="Plus",$K263,IF(O263="Basis",$K263-SUM(P$8:P262),IF(O263="Breedte",$K263-SUM(P$8:P262),IF(O262="Breedte",1-SUM(P$8:P262)," "))))</f>
        <v xml:space="preserve"> </v>
      </c>
      <c r="Q263" s="57" t="str">
        <f t="shared" si="86"/>
        <v/>
      </c>
      <c r="R263" s="57"/>
    </row>
    <row r="264" spans="1:18" ht="12" customHeight="1" x14ac:dyDescent="0.15">
      <c r="A264" s="5">
        <f t="shared" si="87"/>
        <v>0</v>
      </c>
      <c r="B264" s="5">
        <f t="shared" si="88"/>
        <v>0</v>
      </c>
      <c r="I264" s="54"/>
      <c r="P264" s="3" t="str">
        <f>IF(O264="Plus",$K264,IF(O264="Basis",$K264-SUM(P$8:P263),IF(O264="Breedte",$K264-SUM(P$8:P263),IF(O263="Breedte",1-SUM(P$8:P263)," "))))</f>
        <v xml:space="preserve"> </v>
      </c>
      <c r="Q264" s="57" t="str">
        <f t="shared" si="86"/>
        <v/>
      </c>
      <c r="R264" s="57"/>
    </row>
    <row r="265" spans="1:18" ht="12" customHeight="1" x14ac:dyDescent="0.15">
      <c r="A265" s="5">
        <f t="shared" si="87"/>
        <v>0</v>
      </c>
      <c r="B265" s="5">
        <f t="shared" si="88"/>
        <v>0</v>
      </c>
      <c r="P265" s="3" t="str">
        <f>IF(O265="Plus",$K265,IF(O265="Basis",$K265-SUM(P$8:P264),IF(O265="Breedte",$K265-SUM(P$8:P264),IF(O264="Breedte",1-SUM(P$8:P264)," "))))</f>
        <v xml:space="preserve"> </v>
      </c>
      <c r="Q265" s="57" t="str">
        <f t="shared" si="86"/>
        <v/>
      </c>
      <c r="R265" s="57"/>
    </row>
    <row r="266" spans="1:18" ht="12" customHeight="1" x14ac:dyDescent="0.15">
      <c r="A266" s="5">
        <f t="shared" si="87"/>
        <v>0</v>
      </c>
      <c r="B266" s="5">
        <f t="shared" si="88"/>
        <v>0</v>
      </c>
      <c r="P266" s="3" t="str">
        <f>IF(O266="Plus",$K266,IF(O266="Basis",$K266-SUM(P$8:P265),IF(O266="Breedte",$K266-SUM(P$8:P265),IF(O265="Breedte",1-SUM(P$8:P265)," "))))</f>
        <v xml:space="preserve"> </v>
      </c>
      <c r="Q266" s="57" t="str">
        <f t="shared" si="86"/>
        <v/>
      </c>
      <c r="R266" s="57"/>
    </row>
    <row r="267" spans="1:18" ht="12" customHeight="1" x14ac:dyDescent="0.15">
      <c r="A267" s="5">
        <f t="shared" si="87"/>
        <v>0</v>
      </c>
      <c r="B267" s="5">
        <f t="shared" si="88"/>
        <v>0</v>
      </c>
      <c r="P267" s="3" t="str">
        <f>IF(O267="Plus",$K267,IF(O267="Basis",$K267-SUM(P$8:P266),IF(O267="Breedte",$K267-SUM(P$8:P266),IF(O266="Breedte",1-SUM(P$8:P266)," "))))</f>
        <v xml:space="preserve"> </v>
      </c>
      <c r="Q267" s="57" t="str">
        <f t="shared" si="86"/>
        <v/>
      </c>
      <c r="R267" s="57"/>
    </row>
    <row r="268" spans="1:18" ht="12" customHeight="1" x14ac:dyDescent="0.15">
      <c r="A268" s="5">
        <f t="shared" ref="A268:A272" si="89">IF(I268="A",25,IF(I268="B",50,IF(I268="C",75,IF(I268="D",90,0))))</f>
        <v>0</v>
      </c>
      <c r="B268" s="5">
        <f t="shared" si="88"/>
        <v>0</v>
      </c>
      <c r="P268" s="3" t="str">
        <f>IF(O268="Plus",$K268,IF(O268="Basis",$K268-SUM(P$8:P267),IF(O268="Breedte",$K268-SUM(P$8:P267),IF(O267="Breedte",1-SUM(P$8:P267)," "))))</f>
        <v xml:space="preserve"> </v>
      </c>
      <c r="Q268" s="57" t="str">
        <f t="shared" si="86"/>
        <v/>
      </c>
      <c r="R268" s="57"/>
    </row>
    <row r="269" spans="1:18" ht="12" customHeight="1" x14ac:dyDescent="0.15">
      <c r="A269" s="5">
        <f t="shared" si="89"/>
        <v>0</v>
      </c>
      <c r="B269" s="5">
        <f t="shared" si="88"/>
        <v>0</v>
      </c>
      <c r="P269" s="3" t="str">
        <f>IF(O269="Plus",$K269,IF(O269="Basis",$K269-SUM(P$8:P268),IF(O269="Breedte",$K269-SUM(P$8:P268),IF(O268="Breedte",1-SUM(P$8:P268)," "))))</f>
        <v xml:space="preserve"> </v>
      </c>
      <c r="Q269" s="57" t="str">
        <f t="shared" si="86"/>
        <v/>
      </c>
      <c r="R269" s="57"/>
    </row>
    <row r="270" spans="1:18" ht="12" customHeight="1" x14ac:dyDescent="0.15">
      <c r="A270" s="5">
        <f t="shared" si="89"/>
        <v>0</v>
      </c>
      <c r="B270" s="5">
        <f t="shared" si="88"/>
        <v>0</v>
      </c>
      <c r="P270" s="3" t="str">
        <f>IF(O270="Plus",$K270,IF(O270="Basis",$K270-SUM(P$8:P269),IF(O270="Breedte",$K270-SUM(P$8:P269),IF(O269="Breedte",1-SUM(P$8:P269)," "))))</f>
        <v xml:space="preserve"> </v>
      </c>
      <c r="Q270" s="57" t="str">
        <f t="shared" si="86"/>
        <v/>
      </c>
      <c r="R270" s="57"/>
    </row>
    <row r="271" spans="1:18" ht="12" customHeight="1" x14ac:dyDescent="0.15">
      <c r="A271" s="5">
        <f t="shared" si="89"/>
        <v>0</v>
      </c>
      <c r="B271" s="5">
        <f t="shared" si="88"/>
        <v>0</v>
      </c>
      <c r="P271" s="3" t="str">
        <f>IF(O271="Plus",$K271,IF(O271="Basis",$K271-SUM(P$8:P270),IF(O271="Breedte",$K271-SUM(P$8:P270),IF(O270="Breedte",1-SUM(P$8:P270)," "))))</f>
        <v xml:space="preserve"> </v>
      </c>
      <c r="Q271" s="57" t="str">
        <f t="shared" ref="Q271:Q287" si="90">IF(L270="plus",IF(E271=0,"",CONCATENATE(E271,", ")),IF(L270="basis",IF(E271=0,"",CONCATENATE(E271,", ")),CONCATENATE(Q270,IF(E271=0,"",CONCATENATE(E271,", ")))))</f>
        <v/>
      </c>
      <c r="R271" s="57"/>
    </row>
    <row r="272" spans="1:18" ht="12" customHeight="1" x14ac:dyDescent="0.15">
      <c r="A272" s="5">
        <f t="shared" si="89"/>
        <v>0</v>
      </c>
      <c r="B272" s="5">
        <f t="shared" si="88"/>
        <v>0</v>
      </c>
      <c r="Q272" s="57" t="str">
        <f t="shared" si="90"/>
        <v/>
      </c>
      <c r="R272" s="57"/>
    </row>
    <row r="273" spans="17:18" ht="12" customHeight="1" x14ac:dyDescent="0.15">
      <c r="Q273" s="57" t="str">
        <f t="shared" si="90"/>
        <v/>
      </c>
      <c r="R273" s="57"/>
    </row>
    <row r="274" spans="17:18" ht="12" customHeight="1" x14ac:dyDescent="0.15">
      <c r="Q274" s="57" t="str">
        <f t="shared" si="90"/>
        <v/>
      </c>
      <c r="R274" s="57"/>
    </row>
    <row r="275" spans="17:18" ht="12" customHeight="1" x14ac:dyDescent="0.15">
      <c r="Q275" s="57" t="str">
        <f t="shared" si="90"/>
        <v/>
      </c>
      <c r="R275" s="57"/>
    </row>
    <row r="276" spans="17:18" ht="12" customHeight="1" x14ac:dyDescent="0.15">
      <c r="Q276" s="57" t="str">
        <f t="shared" si="90"/>
        <v/>
      </c>
      <c r="R276" s="57"/>
    </row>
    <row r="277" spans="17:18" ht="12" customHeight="1" x14ac:dyDescent="0.15">
      <c r="Q277" s="57" t="str">
        <f t="shared" si="90"/>
        <v/>
      </c>
      <c r="R277" s="57"/>
    </row>
    <row r="278" spans="17:18" ht="12" customHeight="1" x14ac:dyDescent="0.15">
      <c r="Q278" s="57" t="str">
        <f t="shared" si="90"/>
        <v/>
      </c>
      <c r="R278" s="57"/>
    </row>
    <row r="279" spans="17:18" ht="12" customHeight="1" x14ac:dyDescent="0.15">
      <c r="Q279" s="57" t="str">
        <f t="shared" si="90"/>
        <v/>
      </c>
      <c r="R279" s="57"/>
    </row>
    <row r="280" spans="17:18" ht="12" customHeight="1" x14ac:dyDescent="0.15">
      <c r="Q280" s="57" t="str">
        <f t="shared" si="90"/>
        <v/>
      </c>
      <c r="R280" s="57"/>
    </row>
    <row r="281" spans="17:18" ht="12" customHeight="1" x14ac:dyDescent="0.15">
      <c r="Q281" s="57" t="str">
        <f t="shared" si="90"/>
        <v/>
      </c>
      <c r="R281" s="57"/>
    </row>
    <row r="282" spans="17:18" ht="12" customHeight="1" x14ac:dyDescent="0.15">
      <c r="Q282" s="57" t="str">
        <f t="shared" si="90"/>
        <v/>
      </c>
      <c r="R282" s="57"/>
    </row>
    <row r="283" spans="17:18" ht="12" customHeight="1" x14ac:dyDescent="0.15">
      <c r="Q283" s="57" t="str">
        <f t="shared" si="90"/>
        <v/>
      </c>
      <c r="R283" s="57"/>
    </row>
    <row r="284" spans="17:18" ht="12" customHeight="1" x14ac:dyDescent="0.15">
      <c r="Q284" s="57" t="str">
        <f t="shared" si="90"/>
        <v/>
      </c>
      <c r="R284" s="57"/>
    </row>
    <row r="285" spans="17:18" ht="12" customHeight="1" x14ac:dyDescent="0.15">
      <c r="Q285" s="57" t="str">
        <f t="shared" si="90"/>
        <v/>
      </c>
      <c r="R285" s="57"/>
    </row>
    <row r="286" spans="17:18" ht="12" customHeight="1" x14ac:dyDescent="0.15">
      <c r="Q286" s="57" t="str">
        <f t="shared" si="90"/>
        <v/>
      </c>
      <c r="R286" s="57"/>
    </row>
    <row r="287" spans="17:18" ht="12" customHeight="1" x14ac:dyDescent="0.15">
      <c r="Q287" s="57" t="str">
        <f t="shared" si="90"/>
        <v/>
      </c>
      <c r="R287" s="57"/>
    </row>
  </sheetData>
  <sheetProtection sheet="1" selectLockedCells="1"/>
  <mergeCells count="5">
    <mergeCell ref="AQ37:BB37"/>
    <mergeCell ref="C1:N1"/>
    <mergeCell ref="C2:N2"/>
    <mergeCell ref="AQ33:BB33"/>
    <mergeCell ref="AQ35:BB35"/>
  </mergeCells>
  <conditionalFormatting sqref="AT10:AV15 AZ15:BB15">
    <cfRule type="cellIs" dxfId="750" priority="163" stopIfTrue="1" operator="lessThanOrEqual">
      <formula>0</formula>
    </cfRule>
  </conditionalFormatting>
  <conditionalFormatting sqref="AT18:AV22">
    <cfRule type="cellIs" dxfId="749" priority="162" stopIfTrue="1" operator="lessThanOrEqual">
      <formula>0</formula>
    </cfRule>
  </conditionalFormatting>
  <conditionalFormatting sqref="AW18:AZ22">
    <cfRule type="cellIs" dxfId="748" priority="161" stopIfTrue="1" operator="lessThanOrEqual">
      <formula>0</formula>
    </cfRule>
  </conditionalFormatting>
  <conditionalFormatting sqref="K8:K65533">
    <cfRule type="expression" dxfId="747" priority="158" stopIfTrue="1">
      <formula>OR($C8&lt;0,AND($C8=$Y8,$B8=$Y8))</formula>
    </cfRule>
    <cfRule type="expression" dxfId="746" priority="159" stopIfTrue="1">
      <formula>SUM($U8:$X8)&gt;0</formula>
    </cfRule>
    <cfRule type="expression" dxfId="745" priority="160" stopIfTrue="1">
      <formula>$D8=0</formula>
    </cfRule>
  </conditionalFormatting>
  <conditionalFormatting sqref="L8:M65533">
    <cfRule type="expression" dxfId="744" priority="156" stopIfTrue="1">
      <formula>OR($C8&lt;0,AND($C8=$Y8,$B8=$Y8))</formula>
    </cfRule>
    <cfRule type="expression" dxfId="743" priority="157" stopIfTrue="1">
      <formula>SUM($U8:$X8)&gt;1</formula>
    </cfRule>
  </conditionalFormatting>
  <conditionalFormatting sqref="D8:F65536">
    <cfRule type="expression" dxfId="742" priority="46" stopIfTrue="1">
      <formula>OR($C8&lt;0,AND($C8=$Y8,$B8=$Y8))</formula>
    </cfRule>
  </conditionalFormatting>
  <conditionalFormatting sqref="B8:B65536">
    <cfRule type="expression" dxfId="741" priority="152" stopIfTrue="1">
      <formula>OR($C8&lt;0,AND($C8=$Y8,$B8=$Y8))</formula>
    </cfRule>
    <cfRule type="expression" dxfId="740" priority="153" stopIfTrue="1">
      <formula>$B8&gt;0</formula>
    </cfRule>
    <cfRule type="cellIs" dxfId="739" priority="154" stopIfTrue="1" operator="equal">
      <formula>0</formula>
    </cfRule>
  </conditionalFormatting>
  <conditionalFormatting sqref="K65535:K65536">
    <cfRule type="expression" dxfId="738" priority="149" stopIfTrue="1">
      <formula>OR($C65535&lt;0,AND($C65535=$Y65535,$B65535=$Y65535))</formula>
    </cfRule>
    <cfRule type="expression" dxfId="737" priority="150" stopIfTrue="1">
      <formula>SUM($U65535:$X65537)&gt;0</formula>
    </cfRule>
    <cfRule type="expression" dxfId="736" priority="151" stopIfTrue="1">
      <formula>$D65535=0</formula>
    </cfRule>
  </conditionalFormatting>
  <conditionalFormatting sqref="K65534">
    <cfRule type="expression" dxfId="735" priority="146" stopIfTrue="1">
      <formula>OR($C65534&lt;0,AND($C65534=$Y65534,$B65534=$Y65534))</formula>
    </cfRule>
    <cfRule type="expression" dxfId="734" priority="147" stopIfTrue="1">
      <formula>SUM($U65534:$X65536)&gt;0</formula>
    </cfRule>
    <cfRule type="expression" dxfId="733" priority="148" stopIfTrue="1">
      <formula>$D65534=0</formula>
    </cfRule>
  </conditionalFormatting>
  <conditionalFormatting sqref="L65535:M65536">
    <cfRule type="expression" dxfId="732" priority="144" stopIfTrue="1">
      <formula>OR($C65535&lt;0,AND($C65535=$Y65535,$B65535=$Y65535))</formula>
    </cfRule>
    <cfRule type="expression" dxfId="731" priority="145" stopIfTrue="1">
      <formula>SUM($U65535:$X65537)&gt;1</formula>
    </cfRule>
  </conditionalFormatting>
  <conditionalFormatting sqref="L65534:M65534">
    <cfRule type="expression" dxfId="730" priority="142" stopIfTrue="1">
      <formula>OR($C65534&lt;0,AND($C65534=$Y65534,$B65534=$Y65534))</formula>
    </cfRule>
    <cfRule type="expression" dxfId="729" priority="143" stopIfTrue="1">
      <formula>SUM($U65534:$X65536)&gt;1</formula>
    </cfRule>
  </conditionalFormatting>
  <conditionalFormatting sqref="N8:P65536">
    <cfRule type="expression" dxfId="728" priority="140" stopIfTrue="1">
      <formula>OR($C8&lt;0,AND($C8=$Y8,$B8=$Y8))</formula>
    </cfRule>
    <cfRule type="expression" dxfId="727" priority="141" stopIfTrue="1">
      <formula>OR($O8="Plus",$O8="Basis",$O8="Breedte")</formula>
    </cfRule>
  </conditionalFormatting>
  <conditionalFormatting sqref="A8:A272">
    <cfRule type="expression" dxfId="726" priority="137" stopIfTrue="1">
      <formula>OR($C8&lt;0,AND($C8=$AJ8,$A8=$AJ8))</formula>
    </cfRule>
    <cfRule type="expression" dxfId="725" priority="138" stopIfTrue="1">
      <formula>$A8&gt;0</formula>
    </cfRule>
    <cfRule type="cellIs" dxfId="724" priority="139" stopIfTrue="1" operator="equal">
      <formula>0</formula>
    </cfRule>
  </conditionalFormatting>
  <conditionalFormatting sqref="C8:C65536 G8:H65536">
    <cfRule type="expression" dxfId="723" priority="135" stopIfTrue="1">
      <formula>OR($C8&lt;0,AND($C8=$Y8,$B8=$Y8))</formula>
    </cfRule>
    <cfRule type="expression" dxfId="722" priority="136" stopIfTrue="1">
      <formula>$B8&gt;0</formula>
    </cfRule>
  </conditionalFormatting>
  <conditionalFormatting sqref="I8:J65536">
    <cfRule type="expression" dxfId="721" priority="133" stopIfTrue="1">
      <formula>OR($C8&lt;0,AND($C8=$AJ8,$A8=$AJ8))</formula>
    </cfRule>
    <cfRule type="expression" dxfId="720" priority="134" stopIfTrue="1">
      <formula>$A8&gt;0</formula>
    </cfRule>
  </conditionalFormatting>
  <conditionalFormatting sqref="AR25">
    <cfRule type="cellIs" dxfId="719" priority="132" operator="equal">
      <formula>0</formula>
    </cfRule>
  </conditionalFormatting>
  <conditionalFormatting sqref="AR27">
    <cfRule type="cellIs" dxfId="718" priority="131" operator="equal">
      <formula>0</formula>
    </cfRule>
  </conditionalFormatting>
  <conditionalFormatting sqref="AR29">
    <cfRule type="cellIs" dxfId="717" priority="130" operator="equal">
      <formula>0</formula>
    </cfRule>
  </conditionalFormatting>
  <conditionalFormatting sqref="AQ26">
    <cfRule type="containsErrors" dxfId="716" priority="129">
      <formula>ISERROR(AQ26)</formula>
    </cfRule>
  </conditionalFormatting>
  <conditionalFormatting sqref="AQ28">
    <cfRule type="containsErrors" dxfId="715" priority="128">
      <formula>ISERROR(AQ28)</formula>
    </cfRule>
  </conditionalFormatting>
  <conditionalFormatting sqref="AQ30">
    <cfRule type="containsErrors" dxfId="714" priority="127">
      <formula>ISERROR(AQ30)</formula>
    </cfRule>
  </conditionalFormatting>
  <conditionalFormatting sqref="AR25">
    <cfRule type="cellIs" dxfId="713" priority="126" operator="equal">
      <formula>0</formula>
    </cfRule>
  </conditionalFormatting>
  <conditionalFormatting sqref="AR27">
    <cfRule type="cellIs" dxfId="712" priority="125" operator="equal">
      <formula>0</formula>
    </cfRule>
  </conditionalFormatting>
  <conditionalFormatting sqref="AR29">
    <cfRule type="cellIs" dxfId="711" priority="124" operator="equal">
      <formula>0</formula>
    </cfRule>
  </conditionalFormatting>
  <conditionalFormatting sqref="AQ26">
    <cfRule type="containsErrors" dxfId="710" priority="123">
      <formula>ISERROR(AQ26)</formula>
    </cfRule>
  </conditionalFormatting>
  <conditionalFormatting sqref="AQ28">
    <cfRule type="containsErrors" dxfId="709" priority="122">
      <formula>ISERROR(AQ28)</formula>
    </cfRule>
  </conditionalFormatting>
  <conditionalFormatting sqref="AQ30">
    <cfRule type="containsErrors" dxfId="708" priority="121">
      <formula>ISERROR(AQ30)</formula>
    </cfRule>
  </conditionalFormatting>
  <conditionalFormatting sqref="AR25">
    <cfRule type="cellIs" dxfId="707" priority="120" operator="equal">
      <formula>0</formula>
    </cfRule>
  </conditionalFormatting>
  <conditionalFormatting sqref="AR27">
    <cfRule type="cellIs" dxfId="706" priority="119" operator="equal">
      <formula>0</formula>
    </cfRule>
  </conditionalFormatting>
  <conditionalFormatting sqref="AR29">
    <cfRule type="cellIs" dxfId="705" priority="118" operator="equal">
      <formula>0</formula>
    </cfRule>
  </conditionalFormatting>
  <conditionalFormatting sqref="AQ26">
    <cfRule type="containsErrors" dxfId="704" priority="117">
      <formula>ISERROR(AQ26)</formula>
    </cfRule>
  </conditionalFormatting>
  <conditionalFormatting sqref="AQ28">
    <cfRule type="containsErrors" dxfId="703" priority="116">
      <formula>ISERROR(AQ28)</formula>
    </cfRule>
  </conditionalFormatting>
  <conditionalFormatting sqref="AQ30">
    <cfRule type="containsErrors" dxfId="702" priority="115">
      <formula>ISERROR(AQ30)</formula>
    </cfRule>
  </conditionalFormatting>
  <conditionalFormatting sqref="AR25">
    <cfRule type="cellIs" dxfId="701" priority="114" operator="equal">
      <formula>0</formula>
    </cfRule>
  </conditionalFormatting>
  <conditionalFormatting sqref="AR27">
    <cfRule type="cellIs" dxfId="700" priority="113" operator="equal">
      <formula>0</formula>
    </cfRule>
  </conditionalFormatting>
  <conditionalFormatting sqref="AR29">
    <cfRule type="cellIs" dxfId="699" priority="112" operator="equal">
      <formula>0</formula>
    </cfRule>
  </conditionalFormatting>
  <conditionalFormatting sqref="AQ26">
    <cfRule type="containsErrors" dxfId="698" priority="111">
      <formula>ISERROR(AQ26)</formula>
    </cfRule>
  </conditionalFormatting>
  <conditionalFormatting sqref="AQ28">
    <cfRule type="containsErrors" dxfId="697" priority="110">
      <formula>ISERROR(AQ28)</formula>
    </cfRule>
  </conditionalFormatting>
  <conditionalFormatting sqref="AQ30">
    <cfRule type="containsErrors" dxfId="696" priority="109">
      <formula>ISERROR(AQ30)</formula>
    </cfRule>
  </conditionalFormatting>
  <conditionalFormatting sqref="AR25">
    <cfRule type="cellIs" dxfId="695" priority="108" operator="equal">
      <formula>0</formula>
    </cfRule>
  </conditionalFormatting>
  <conditionalFormatting sqref="AR27">
    <cfRule type="cellIs" dxfId="694" priority="107" operator="equal">
      <formula>0</formula>
    </cfRule>
  </conditionalFormatting>
  <conditionalFormatting sqref="AR29">
    <cfRule type="cellIs" dxfId="693" priority="106" operator="equal">
      <formula>0</formula>
    </cfRule>
  </conditionalFormatting>
  <conditionalFormatting sqref="AQ26">
    <cfRule type="containsErrors" dxfId="692" priority="105">
      <formula>ISERROR(AQ26)</formula>
    </cfRule>
  </conditionalFormatting>
  <conditionalFormatting sqref="AQ28">
    <cfRule type="containsErrors" dxfId="691" priority="104">
      <formula>ISERROR(AQ28)</formula>
    </cfRule>
  </conditionalFormatting>
  <conditionalFormatting sqref="AQ30">
    <cfRule type="containsErrors" dxfId="690" priority="103">
      <formula>ISERROR(AQ30)</formula>
    </cfRule>
  </conditionalFormatting>
  <conditionalFormatting sqref="AR25">
    <cfRule type="cellIs" dxfId="689" priority="102" operator="equal">
      <formula>0</formula>
    </cfRule>
  </conditionalFormatting>
  <conditionalFormatting sqref="AR27">
    <cfRule type="cellIs" dxfId="688" priority="101" operator="equal">
      <formula>0</formula>
    </cfRule>
  </conditionalFormatting>
  <conditionalFormatting sqref="AR29">
    <cfRule type="cellIs" dxfId="687" priority="100" operator="equal">
      <formula>0</formula>
    </cfRule>
  </conditionalFormatting>
  <conditionalFormatting sqref="AQ26">
    <cfRule type="containsErrors" dxfId="686" priority="99">
      <formula>ISERROR(AQ26)</formula>
    </cfRule>
  </conditionalFormatting>
  <conditionalFormatting sqref="AQ28">
    <cfRule type="containsErrors" dxfId="685" priority="98">
      <formula>ISERROR(AQ28)</formula>
    </cfRule>
  </conditionalFormatting>
  <conditionalFormatting sqref="AQ30">
    <cfRule type="containsErrors" dxfId="684" priority="97">
      <formula>ISERROR(AQ30)</formula>
    </cfRule>
  </conditionalFormatting>
  <conditionalFormatting sqref="AR25">
    <cfRule type="cellIs" dxfId="683" priority="96" operator="equal">
      <formula>0</formula>
    </cfRule>
  </conditionalFormatting>
  <conditionalFormatting sqref="AR27">
    <cfRule type="cellIs" dxfId="682" priority="95" operator="equal">
      <formula>0</formula>
    </cfRule>
  </conditionalFormatting>
  <conditionalFormatting sqref="AR29">
    <cfRule type="cellIs" dxfId="681" priority="94" operator="equal">
      <formula>0</formula>
    </cfRule>
  </conditionalFormatting>
  <conditionalFormatting sqref="AQ26">
    <cfRule type="containsErrors" dxfId="680" priority="93">
      <formula>ISERROR(AQ26)</formula>
    </cfRule>
  </conditionalFormatting>
  <conditionalFormatting sqref="AQ28">
    <cfRule type="containsErrors" dxfId="679" priority="92">
      <formula>ISERROR(AQ28)</formula>
    </cfRule>
  </conditionalFormatting>
  <conditionalFormatting sqref="AQ30">
    <cfRule type="containsErrors" dxfId="678" priority="91">
      <formula>ISERROR(AQ30)</formula>
    </cfRule>
  </conditionalFormatting>
  <conditionalFormatting sqref="AR25">
    <cfRule type="cellIs" dxfId="677" priority="90" operator="equal">
      <formula>0</formula>
    </cfRule>
  </conditionalFormatting>
  <conditionalFormatting sqref="AR27">
    <cfRule type="cellIs" dxfId="676" priority="89" operator="equal">
      <formula>0</formula>
    </cfRule>
  </conditionalFormatting>
  <conditionalFormatting sqref="AR29">
    <cfRule type="cellIs" dxfId="675" priority="88" operator="equal">
      <formula>0</formula>
    </cfRule>
  </conditionalFormatting>
  <conditionalFormatting sqref="AQ26">
    <cfRule type="containsErrors" dxfId="674" priority="87">
      <formula>ISERROR(AQ26)</formula>
    </cfRule>
  </conditionalFormatting>
  <conditionalFormatting sqref="AQ28">
    <cfRule type="containsErrors" dxfId="673" priority="86">
      <formula>ISERROR(AQ28)</formula>
    </cfRule>
  </conditionalFormatting>
  <conditionalFormatting sqref="AQ30">
    <cfRule type="containsErrors" dxfId="672" priority="85">
      <formula>ISERROR(AQ30)</formula>
    </cfRule>
  </conditionalFormatting>
  <conditionalFormatting sqref="AR25">
    <cfRule type="cellIs" dxfId="671" priority="84" operator="equal">
      <formula>0</formula>
    </cfRule>
  </conditionalFormatting>
  <conditionalFormatting sqref="AR27">
    <cfRule type="cellIs" dxfId="670" priority="83" operator="equal">
      <formula>0</formula>
    </cfRule>
  </conditionalFormatting>
  <conditionalFormatting sqref="AR29">
    <cfRule type="cellIs" dxfId="669" priority="82" operator="equal">
      <formula>0</formula>
    </cfRule>
  </conditionalFormatting>
  <conditionalFormatting sqref="AQ26">
    <cfRule type="containsErrors" dxfId="668" priority="81">
      <formula>ISERROR(AQ26)</formula>
    </cfRule>
  </conditionalFormatting>
  <conditionalFormatting sqref="AQ28">
    <cfRule type="containsErrors" dxfId="667" priority="80">
      <formula>ISERROR(AQ28)</formula>
    </cfRule>
  </conditionalFormatting>
  <conditionalFormatting sqref="AQ30">
    <cfRule type="containsErrors" dxfId="666" priority="79">
      <formula>ISERROR(AQ30)</formula>
    </cfRule>
  </conditionalFormatting>
  <conditionalFormatting sqref="AR25">
    <cfRule type="cellIs" dxfId="665" priority="78" operator="equal">
      <formula>0</formula>
    </cfRule>
  </conditionalFormatting>
  <conditionalFormatting sqref="AR27">
    <cfRule type="cellIs" dxfId="664" priority="77" operator="equal">
      <formula>0</formula>
    </cfRule>
  </conditionalFormatting>
  <conditionalFormatting sqref="AR29">
    <cfRule type="cellIs" dxfId="663" priority="76" operator="equal">
      <formula>0</formula>
    </cfRule>
  </conditionalFormatting>
  <conditionalFormatting sqref="AQ26">
    <cfRule type="containsErrors" dxfId="662" priority="75">
      <formula>ISERROR(AQ26)</formula>
    </cfRule>
  </conditionalFormatting>
  <conditionalFormatting sqref="AQ28">
    <cfRule type="containsErrors" dxfId="661" priority="74">
      <formula>ISERROR(AQ28)</formula>
    </cfRule>
  </conditionalFormatting>
  <conditionalFormatting sqref="AQ30">
    <cfRule type="containsErrors" dxfId="660" priority="73">
      <formula>ISERROR(AQ30)</formula>
    </cfRule>
  </conditionalFormatting>
  <conditionalFormatting sqref="AR25">
    <cfRule type="cellIs" dxfId="659" priority="72" operator="equal">
      <formula>0</formula>
    </cfRule>
  </conditionalFormatting>
  <conditionalFormatting sqref="AR27">
    <cfRule type="cellIs" dxfId="658" priority="71" operator="equal">
      <formula>0</formula>
    </cfRule>
  </conditionalFormatting>
  <conditionalFormatting sqref="AR29">
    <cfRule type="cellIs" dxfId="657" priority="70" operator="equal">
      <formula>0</formula>
    </cfRule>
  </conditionalFormatting>
  <conditionalFormatting sqref="AQ26">
    <cfRule type="containsErrors" dxfId="656" priority="69">
      <formula>ISERROR(AQ26)</formula>
    </cfRule>
  </conditionalFormatting>
  <conditionalFormatting sqref="AQ28">
    <cfRule type="containsErrors" dxfId="655" priority="68">
      <formula>ISERROR(AQ28)</formula>
    </cfRule>
  </conditionalFormatting>
  <conditionalFormatting sqref="AQ30">
    <cfRule type="containsErrors" dxfId="654" priority="67">
      <formula>ISERROR(AQ30)</formula>
    </cfRule>
  </conditionalFormatting>
  <conditionalFormatting sqref="AR25">
    <cfRule type="cellIs" dxfId="653" priority="66" operator="equal">
      <formula>0</formula>
    </cfRule>
  </conditionalFormatting>
  <conditionalFormatting sqref="AR27">
    <cfRule type="cellIs" dxfId="652" priority="65" operator="equal">
      <formula>0</formula>
    </cfRule>
  </conditionalFormatting>
  <conditionalFormatting sqref="AR29">
    <cfRule type="cellIs" dxfId="651" priority="64" operator="equal">
      <formula>0</formula>
    </cfRule>
  </conditionalFormatting>
  <conditionalFormatting sqref="AQ26">
    <cfRule type="containsErrors" dxfId="650" priority="63">
      <formula>ISERROR(AQ26)</formula>
    </cfRule>
  </conditionalFormatting>
  <conditionalFormatting sqref="AQ28">
    <cfRule type="containsErrors" dxfId="649" priority="62">
      <formula>ISERROR(AQ28)</formula>
    </cfRule>
  </conditionalFormatting>
  <conditionalFormatting sqref="AQ30">
    <cfRule type="containsErrors" dxfId="648" priority="61">
      <formula>ISERROR(AQ30)</formula>
    </cfRule>
  </conditionalFormatting>
  <conditionalFormatting sqref="AR25">
    <cfRule type="cellIs" dxfId="647" priority="60" operator="equal">
      <formula>0</formula>
    </cfRule>
  </conditionalFormatting>
  <conditionalFormatting sqref="AR27">
    <cfRule type="cellIs" dxfId="646" priority="59" operator="equal">
      <formula>0</formula>
    </cfRule>
  </conditionalFormatting>
  <conditionalFormatting sqref="AR29">
    <cfRule type="cellIs" dxfId="645" priority="58" operator="equal">
      <formula>0</formula>
    </cfRule>
  </conditionalFormatting>
  <conditionalFormatting sqref="AQ26">
    <cfRule type="containsErrors" dxfId="644" priority="57">
      <formula>ISERROR(AQ26)</formula>
    </cfRule>
  </conditionalFormatting>
  <conditionalFormatting sqref="AQ28">
    <cfRule type="containsErrors" dxfId="643" priority="56">
      <formula>ISERROR(AQ28)</formula>
    </cfRule>
  </conditionalFormatting>
  <conditionalFormatting sqref="AQ30">
    <cfRule type="containsErrors" dxfId="642" priority="55">
      <formula>ISERROR(AQ30)</formula>
    </cfRule>
  </conditionalFormatting>
  <conditionalFormatting sqref="F8:F201">
    <cfRule type="expression" dxfId="641" priority="155">
      <formula>$D8=0</formula>
    </cfRule>
  </conditionalFormatting>
  <conditionalFormatting sqref="AT10:AV15 AZ15:BB15">
    <cfRule type="cellIs" dxfId="640" priority="45" stopIfTrue="1" operator="lessThanOrEqual">
      <formula>0</formula>
    </cfRule>
  </conditionalFormatting>
  <conditionalFormatting sqref="AT18:AV22">
    <cfRule type="cellIs" dxfId="639" priority="44" stopIfTrue="1" operator="lessThanOrEqual">
      <formula>0</formula>
    </cfRule>
  </conditionalFormatting>
  <conditionalFormatting sqref="AW18:AZ22">
    <cfRule type="cellIs" dxfId="638" priority="43" stopIfTrue="1" operator="lessThanOrEqual">
      <formula>0</formula>
    </cfRule>
  </conditionalFormatting>
  <conditionalFormatting sqref="AR25">
    <cfRule type="cellIs" dxfId="637" priority="42" operator="equal">
      <formula>0</formula>
    </cfRule>
  </conditionalFormatting>
  <conditionalFormatting sqref="AR27">
    <cfRule type="cellIs" dxfId="636" priority="41" operator="equal">
      <formula>0</formula>
    </cfRule>
  </conditionalFormatting>
  <conditionalFormatting sqref="AR29">
    <cfRule type="cellIs" dxfId="635" priority="40" operator="equal">
      <formula>0</formula>
    </cfRule>
  </conditionalFormatting>
  <conditionalFormatting sqref="AQ26">
    <cfRule type="containsErrors" dxfId="634" priority="39">
      <formula>ISERROR(AQ26)</formula>
    </cfRule>
  </conditionalFormatting>
  <conditionalFormatting sqref="AQ28">
    <cfRule type="containsErrors" dxfId="633" priority="38">
      <formula>ISERROR(AQ28)</formula>
    </cfRule>
  </conditionalFormatting>
  <conditionalFormatting sqref="AQ30">
    <cfRule type="containsErrors" dxfId="632" priority="37">
      <formula>ISERROR(AQ30)</formula>
    </cfRule>
  </conditionalFormatting>
  <conditionalFormatting sqref="AR25">
    <cfRule type="cellIs" dxfId="631" priority="36" operator="equal">
      <formula>0</formula>
    </cfRule>
  </conditionalFormatting>
  <conditionalFormatting sqref="AR27">
    <cfRule type="cellIs" dxfId="630" priority="35" operator="equal">
      <formula>0</formula>
    </cfRule>
  </conditionalFormatting>
  <conditionalFormatting sqref="AR29">
    <cfRule type="cellIs" dxfId="629" priority="34" operator="equal">
      <formula>0</formula>
    </cfRule>
  </conditionalFormatting>
  <conditionalFormatting sqref="AQ26">
    <cfRule type="containsErrors" dxfId="628" priority="33">
      <formula>ISERROR(AQ26)</formula>
    </cfRule>
  </conditionalFormatting>
  <conditionalFormatting sqref="AQ28">
    <cfRule type="containsErrors" dxfId="627" priority="32">
      <formula>ISERROR(AQ28)</formula>
    </cfRule>
  </conditionalFormatting>
  <conditionalFormatting sqref="AQ30">
    <cfRule type="containsErrors" dxfId="626" priority="31">
      <formula>ISERROR(AQ30)</formula>
    </cfRule>
  </conditionalFormatting>
  <conditionalFormatting sqref="AR25">
    <cfRule type="cellIs" dxfId="625" priority="30" operator="equal">
      <formula>0</formula>
    </cfRule>
  </conditionalFormatting>
  <conditionalFormatting sqref="AR27">
    <cfRule type="cellIs" dxfId="624" priority="29" operator="equal">
      <formula>0</formula>
    </cfRule>
  </conditionalFormatting>
  <conditionalFormatting sqref="AR29">
    <cfRule type="cellIs" dxfId="623" priority="28" operator="equal">
      <formula>0</formula>
    </cfRule>
  </conditionalFormatting>
  <conditionalFormatting sqref="AQ26">
    <cfRule type="containsErrors" dxfId="622" priority="27">
      <formula>ISERROR(AQ26)</formula>
    </cfRule>
  </conditionalFormatting>
  <conditionalFormatting sqref="AQ28">
    <cfRule type="containsErrors" dxfId="621" priority="26">
      <formula>ISERROR(AQ28)</formula>
    </cfRule>
  </conditionalFormatting>
  <conditionalFormatting sqref="AQ30">
    <cfRule type="containsErrors" dxfId="620" priority="25">
      <formula>ISERROR(AQ30)</formula>
    </cfRule>
  </conditionalFormatting>
  <conditionalFormatting sqref="AR25">
    <cfRule type="cellIs" dxfId="619" priority="24" operator="equal">
      <formula>0</formula>
    </cfRule>
  </conditionalFormatting>
  <conditionalFormatting sqref="AR27">
    <cfRule type="cellIs" dxfId="618" priority="23" operator="equal">
      <formula>0</formula>
    </cfRule>
  </conditionalFormatting>
  <conditionalFormatting sqref="AR29">
    <cfRule type="cellIs" dxfId="617" priority="22" operator="equal">
      <formula>0</formula>
    </cfRule>
  </conditionalFormatting>
  <conditionalFormatting sqref="AQ26">
    <cfRule type="containsErrors" dxfId="616" priority="21">
      <formula>ISERROR(AQ26)</formula>
    </cfRule>
  </conditionalFormatting>
  <conditionalFormatting sqref="AQ28">
    <cfRule type="containsErrors" dxfId="615" priority="20">
      <formula>ISERROR(AQ28)</formula>
    </cfRule>
  </conditionalFormatting>
  <conditionalFormatting sqref="AQ30">
    <cfRule type="containsErrors" dxfId="614" priority="19">
      <formula>ISERROR(AQ30)</formula>
    </cfRule>
  </conditionalFormatting>
  <conditionalFormatting sqref="AR25">
    <cfRule type="cellIs" dxfId="613" priority="18" operator="equal">
      <formula>0</formula>
    </cfRule>
  </conditionalFormatting>
  <conditionalFormatting sqref="AR27">
    <cfRule type="cellIs" dxfId="612" priority="17" operator="equal">
      <formula>0</formula>
    </cfRule>
  </conditionalFormatting>
  <conditionalFormatting sqref="AR29">
    <cfRule type="cellIs" dxfId="611" priority="16" operator="equal">
      <formula>0</formula>
    </cfRule>
  </conditionalFormatting>
  <conditionalFormatting sqref="AQ26">
    <cfRule type="containsErrors" dxfId="610" priority="15">
      <formula>ISERROR(AQ26)</formula>
    </cfRule>
  </conditionalFormatting>
  <conditionalFormatting sqref="AQ28">
    <cfRule type="containsErrors" dxfId="609" priority="14">
      <formula>ISERROR(AQ28)</formula>
    </cfRule>
  </conditionalFormatting>
  <conditionalFormatting sqref="AQ30">
    <cfRule type="containsErrors" dxfId="608" priority="13">
      <formula>ISERROR(AQ30)</formula>
    </cfRule>
  </conditionalFormatting>
  <conditionalFormatting sqref="AR25">
    <cfRule type="cellIs" dxfId="607" priority="12" operator="equal">
      <formula>0</formula>
    </cfRule>
  </conditionalFormatting>
  <conditionalFormatting sqref="AR27">
    <cfRule type="cellIs" dxfId="606" priority="11" operator="equal">
      <formula>0</formula>
    </cfRule>
  </conditionalFormatting>
  <conditionalFormatting sqref="AR29">
    <cfRule type="cellIs" dxfId="605" priority="10" operator="equal">
      <formula>0</formula>
    </cfRule>
  </conditionalFormatting>
  <conditionalFormatting sqref="AQ26">
    <cfRule type="containsErrors" dxfId="604" priority="9">
      <formula>ISERROR(AQ26)</formula>
    </cfRule>
  </conditionalFormatting>
  <conditionalFormatting sqref="AQ28">
    <cfRule type="containsErrors" dxfId="603" priority="8">
      <formula>ISERROR(AQ28)</formula>
    </cfRule>
  </conditionalFormatting>
  <conditionalFormatting sqref="AQ30">
    <cfRule type="containsErrors" dxfId="602" priority="7">
      <formula>ISERROR(AQ30)</formula>
    </cfRule>
  </conditionalFormatting>
  <conditionalFormatting sqref="AT10:AV15 AZ15:BB15">
    <cfRule type="cellIs" dxfId="601" priority="6" stopIfTrue="1" operator="lessThanOrEqual">
      <formula>0</formula>
    </cfRule>
  </conditionalFormatting>
  <conditionalFormatting sqref="AT18:AV22 AT26:AV30">
    <cfRule type="cellIs" dxfId="600" priority="5" stopIfTrue="1" operator="lessThanOrEqual">
      <formula>0</formula>
    </cfRule>
  </conditionalFormatting>
  <conditionalFormatting sqref="AY26:BB30 AY18:BB22">
    <cfRule type="cellIs" dxfId="599" priority="4" stopIfTrue="1" operator="lessThanOrEqual">
      <formula>0</formula>
    </cfRule>
  </conditionalFormatting>
  <conditionalFormatting sqref="AR32 AR34 AR36">
    <cfRule type="cellIs" dxfId="598" priority="3" operator="equal">
      <formula>0</formula>
    </cfRule>
  </conditionalFormatting>
  <conditionalFormatting sqref="AQ33 AQ35 AQ37">
    <cfRule type="containsErrors" dxfId="597" priority="2">
      <formula>ISERROR(AQ33)</formula>
    </cfRule>
  </conditionalFormatting>
  <conditionalFormatting sqref="D15:D55">
    <cfRule type="expression" dxfId="596" priority="1" stopIfTrue="1">
      <formula>OR($C15&lt;0,AND($C15=$Y15,$B15=$Y15))</formula>
    </cfRule>
  </conditionalFormatting>
  <pageMargins left="0.75" right="0.75" top="1" bottom="1" header="0.5" footer="0.5"/>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7"/>
  <sheetViews>
    <sheetView workbookViewId="0">
      <pane xSplit="5" ySplit="7" topLeftCell="F8" activePane="bottomRight" state="frozen"/>
      <selection activeCell="C9" sqref="C9"/>
      <selection pane="topRight" activeCell="C9" sqref="C9"/>
      <selection pane="bottomLeft" activeCell="C9" sqref="C9"/>
      <selection pane="bottomRight" activeCell="C9" sqref="C9"/>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8.140625" customWidth="1"/>
    <col min="44" max="45" width="8.28515625" customWidth="1"/>
    <col min="46" max="46" width="6.42578125" customWidth="1"/>
    <col min="47" max="47" width="6.85546875" customWidth="1"/>
    <col min="48" max="48" width="8.28515625" customWidth="1"/>
    <col min="49" max="49" width="6.140625" customWidth="1"/>
    <col min="50" max="50" width="8.28515625" customWidth="1"/>
    <col min="52" max="52" width="6.28515625" customWidth="1"/>
    <col min="53" max="53" width="7.7109375" customWidth="1"/>
    <col min="55" max="55" width="1.5703125" customWidth="1"/>
  </cols>
  <sheetData>
    <row r="1" spans="1:54" ht="18" customHeight="1" x14ac:dyDescent="0.2">
      <c r="B1" s="8" t="s">
        <v>2</v>
      </c>
      <c r="C1" s="250" t="s">
        <v>51</v>
      </c>
      <c r="D1" s="251"/>
      <c r="E1" s="251"/>
      <c r="F1" s="251"/>
      <c r="G1" s="251"/>
      <c r="H1" s="251"/>
      <c r="I1" s="251"/>
      <c r="J1" s="251"/>
      <c r="K1" s="251"/>
      <c r="L1" s="251"/>
      <c r="M1" s="251"/>
      <c r="N1" s="252"/>
      <c r="O1" s="16"/>
      <c r="P1" s="7"/>
      <c r="Q1" t="s">
        <v>21</v>
      </c>
    </row>
    <row r="2" spans="1:54" ht="18" customHeight="1" x14ac:dyDescent="0.2">
      <c r="B2" s="8" t="s">
        <v>3</v>
      </c>
      <c r="C2" s="250" t="s">
        <v>49</v>
      </c>
      <c r="D2" s="251"/>
      <c r="E2" s="251"/>
      <c r="F2" s="251"/>
      <c r="G2" s="251"/>
      <c r="H2" s="251"/>
      <c r="I2" s="251"/>
      <c r="J2" s="251"/>
      <c r="K2" s="251"/>
      <c r="L2" s="251"/>
      <c r="M2" s="251"/>
      <c r="N2" s="252"/>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150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81</v>
      </c>
    </row>
    <row r="8" spans="1:54" ht="12" customHeight="1" thickTop="1" x14ac:dyDescent="0.15">
      <c r="A8" s="5">
        <f t="shared" ref="A8:A71" si="0">IF(I8="A",25,IF(I8="B",25,IF(I8="C",25,IF(I8="D",15,IF(I8="E",10,0)))))</f>
        <v>0</v>
      </c>
      <c r="B8" s="5">
        <f t="shared" ref="B8:B71" si="1">IF(G8="I",20,IF(G8="II",20,IF(G8="III",20,IF(G8="IV",20,IF(G8="V",20,0)))))</f>
        <v>0</v>
      </c>
      <c r="C8" s="14">
        <f>C5</f>
        <v>150</v>
      </c>
      <c r="F8" s="241">
        <f>VLOOKUP(C8,Blad1!$A:$K,11,0)</f>
        <v>230</v>
      </c>
      <c r="G8" s="67" t="str">
        <f>IF(C8=116,"I",IF(C8=109,"II",IF(C8=103,"III",IF(C8=96,"IV",IF(C8=0,"V","")))))</f>
        <v/>
      </c>
      <c r="H8" s="4" t="str">
        <f>IF(C8=39,"I",IF(C8=30,"II",IF(C8=23,"III",IF(C8=14,"IV",IF(C8=0,"V","")))))</f>
        <v/>
      </c>
      <c r="I8" s="68" t="str">
        <f t="shared" ref="I8:I71" si="2">IF(C8=109,"A",IF(C8=100,"B",IF(C8=92,"C",IF(C8=84,"D",IF(C8=0,"E","")))))</f>
        <v/>
      </c>
      <c r="J8" s="43" t="str">
        <f>IF(I8="A",$K8,IF(I8="B",$K8-SUM(J7:J$8),IF(I8="C",$K8-SUM(J7:J$8),IF(I8="D",$K8-SUM(J7:J$8),IF(I8="E",1-SUM(J7:J$8)," ")))))</f>
        <v xml:space="preserve"> </v>
      </c>
      <c r="K8" s="1">
        <f>IF(C$4=0,0,(SUM(D$8:D8)/C$4))</f>
        <v>0</v>
      </c>
      <c r="L8" s="9" t="str">
        <f t="shared" ref="L8:L71" si="3">IF(U8=2,"Plus",IF(W8=2,"Basis",IF(X8=2,"Breedte"," ")))</f>
        <v xml:space="preserve"> </v>
      </c>
      <c r="M8" s="2" t="str">
        <f>IF(U8=2,K8,IF(W8=2,K8-SUM(M7:M$8),IF(X8=2,K8-SUM(M7:M$8),IF(X7=2,1-SUM(M7:M$8)," "))))</f>
        <v xml:space="preserve"> </v>
      </c>
      <c r="N8" s="1" t="str">
        <f t="shared" ref="N8:N71" si="4">IF(OR(O8="Plus",O8="Basis",O8="Breedte"),K8," ")</f>
        <v xml:space="preserve"> </v>
      </c>
      <c r="P8" s="3" t="str">
        <f>IF(O8="Plus",$K8,IF(O8="Basis",$K8-SUM(P7:P$8),IF(O8="Breedte",$K8-SUM(P7:P$8),IF(O7="Breedte",1-SUM(P7:P$8)," "))))</f>
        <v xml:space="preserve"> </v>
      </c>
      <c r="R8">
        <f>F8</f>
        <v>230</v>
      </c>
      <c r="S8" s="12">
        <f t="shared" ref="S8:S71" si="5">C8</f>
        <v>150</v>
      </c>
      <c r="T8" s="18">
        <f t="shared" ref="T8:T71" si="6">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7">IF(D8=0,1,ABS(K8-0.2))</f>
        <v>1</v>
      </c>
      <c r="Z8" s="12">
        <f t="shared" ref="Z8:Z71" si="8">IF(D8=0,1,ABS(K8-0.5))</f>
        <v>1</v>
      </c>
      <c r="AA8" s="12">
        <f t="shared" ref="AA8:AA71" si="9">IF(D8=0,1,ABS(K8-0.8))</f>
        <v>1</v>
      </c>
      <c r="AB8" s="12">
        <f t="shared" ref="AB8:AB71" si="10">IF(D8=0,1,ABS(K8-1))</f>
        <v>1</v>
      </c>
      <c r="AD8" s="12">
        <f t="shared" ref="AD8:AD71" si="11">S8</f>
        <v>150</v>
      </c>
      <c r="AE8" s="18">
        <f t="shared" ref="AE8:AE71" si="12">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3">IF(AE8=0,1,ABS(AH8-0.25))</f>
        <v>1</v>
      </c>
      <c r="AK8" s="12">
        <f t="shared" ref="AK8:AK71" si="14">IF(T8=0,1,ABS(W8-0.5))</f>
        <v>1</v>
      </c>
      <c r="AL8" s="12">
        <f t="shared" ref="AL8:AL71" si="15">IF(T8=0,1,ABS(W8-0.75))</f>
        <v>1</v>
      </c>
      <c r="AM8" s="12">
        <f t="shared" ref="AM8:AM71" si="16">IF(T8=0,1,ABS(W8-0.9))</f>
        <v>1</v>
      </c>
      <c r="AQ8" s="27" t="s">
        <v>6</v>
      </c>
      <c r="AR8" s="28"/>
      <c r="AS8" s="28" t="s">
        <v>7</v>
      </c>
      <c r="AT8" s="28"/>
      <c r="AU8" s="28"/>
      <c r="AV8" s="28"/>
      <c r="AW8" s="45"/>
    </row>
    <row r="9" spans="1:54" ht="12" customHeight="1" x14ac:dyDescent="0.15">
      <c r="A9" s="5">
        <f t="shared" si="0"/>
        <v>0</v>
      </c>
      <c r="B9" s="5">
        <f t="shared" si="1"/>
        <v>0</v>
      </c>
      <c r="C9" s="14">
        <f t="shared" ref="C9:C72" si="17">C8-1</f>
        <v>149</v>
      </c>
      <c r="F9" s="241">
        <f>VLOOKUP(C9,Blad1!$A:$K,11,0)</f>
        <v>230</v>
      </c>
      <c r="G9" s="67" t="str">
        <f t="shared" ref="G9:G72" si="18">IF(C9=116,"I",IF(C9=109,"II",IF(C9=103,"III",IF(C9=96,"IV",IF(C9=0,"V","")))))</f>
        <v/>
      </c>
      <c r="H9" s="4" t="str">
        <f>IF(G9="I",$K9,IF(G9="II",$K9-SUM(H8:H$8),IF(G9="III",$K9-SUM(H8:H$8),IF(G9="IV",$K9-SUM(H8:H$8),IF(G9="V",1-SUM(H8:H$8)," ")))))</f>
        <v xml:space="preserve"> </v>
      </c>
      <c r="I9" s="68" t="str">
        <f t="shared" si="2"/>
        <v/>
      </c>
      <c r="J9" s="43" t="str">
        <f>IF(I9="A",$K9,IF(I9="B",$K9-SUM(J8:J$8),IF(I9="C",$K9-SUM(J8:J$8),IF(I9="D",$K9-SUM(J8:J$8),IF(I9="E",1-SUM(J8:J$8)," ")))))</f>
        <v xml:space="preserve"> </v>
      </c>
      <c r="K9" s="1">
        <f>IF(C$4=0,0,(SUM(D$8:D9)/C$4))</f>
        <v>0</v>
      </c>
      <c r="L9" s="9" t="str">
        <f t="shared" si="3"/>
        <v xml:space="preserve"> </v>
      </c>
      <c r="M9" s="2" t="str">
        <f>IF(U9=2,K9,IF(W9=2,K9-SUM(M8:M$8),IF(X9=2,K9-SUM(M8:M$8),IF(X8=2,1-SUM(M8:M$8)," "))))</f>
        <v xml:space="preserve"> </v>
      </c>
      <c r="N9" s="1" t="str">
        <f t="shared" si="4"/>
        <v xml:space="preserve"> </v>
      </c>
      <c r="P9" s="3" t="str">
        <f>IF(O9="Plus",$K9,IF(O9="Basis",$K9-SUM(P8:P$8),IF(O9="Breedte",$K9-SUM(P8:P$8),IF(O8="Breedte",1-SUM(P8:P$8)," "))))</f>
        <v xml:space="preserve"> </v>
      </c>
      <c r="R9">
        <f t="shared" ref="R9:R72" si="19">F9</f>
        <v>230</v>
      </c>
      <c r="S9" s="12">
        <f t="shared" si="5"/>
        <v>149</v>
      </c>
      <c r="T9" s="18">
        <f t="shared" si="6"/>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7"/>
        <v>1</v>
      </c>
      <c r="Z9" s="12">
        <f t="shared" si="8"/>
        <v>1</v>
      </c>
      <c r="AA9" s="12">
        <f t="shared" si="9"/>
        <v>1</v>
      </c>
      <c r="AB9" s="12">
        <f t="shared" si="10"/>
        <v>1</v>
      </c>
      <c r="AD9" s="12">
        <f t="shared" si="11"/>
        <v>149</v>
      </c>
      <c r="AE9" s="18">
        <f t="shared" si="12"/>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3"/>
        <v>1</v>
      </c>
      <c r="AK9" s="12">
        <f t="shared" si="14"/>
        <v>1</v>
      </c>
      <c r="AL9" s="12">
        <f t="shared" si="15"/>
        <v>1</v>
      </c>
      <c r="AM9" s="12">
        <f t="shared" si="16"/>
        <v>1</v>
      </c>
      <c r="AQ9" s="30"/>
      <c r="AR9" s="31"/>
      <c r="AS9" s="32" t="s">
        <v>17</v>
      </c>
      <c r="AT9" s="32" t="s">
        <v>18</v>
      </c>
      <c r="AU9" s="32" t="s">
        <v>19</v>
      </c>
      <c r="AV9" s="32" t="s">
        <v>20</v>
      </c>
      <c r="AW9" s="45"/>
    </row>
    <row r="10" spans="1:54" ht="12" customHeight="1" x14ac:dyDescent="0.15">
      <c r="A10" s="5">
        <f t="shared" si="0"/>
        <v>0</v>
      </c>
      <c r="B10" s="5">
        <f t="shared" si="1"/>
        <v>0</v>
      </c>
      <c r="C10" s="14">
        <f t="shared" si="17"/>
        <v>148</v>
      </c>
      <c r="F10" s="241">
        <f>VLOOKUP(C10,Blad1!$A:$K,11,0)</f>
        <v>230</v>
      </c>
      <c r="G10" s="67" t="str">
        <f t="shared" si="18"/>
        <v/>
      </c>
      <c r="H10" s="4" t="str">
        <f>IF(G10="I",$K10,IF(G10="II",$K10-SUM(H$8:H9),IF(G10="III",$K10-SUM(H$8:H9),IF(G10="IV",$K10-SUM(H$8:H9),IF(G10="V",1-SUM(H$8:H9)," ")))))</f>
        <v xml:space="preserve"> </v>
      </c>
      <c r="I10" s="68" t="str">
        <f t="shared" si="2"/>
        <v/>
      </c>
      <c r="J10" s="43" t="str">
        <f>IF(I10="A",$K10,IF(I10="B",$K10-SUM(J$8:J9),IF(I10="C",$K10-SUM(J$8:J9),IF(I10="D",$K10-SUM(J$8:J9),IF(I10="E",1-SUM(J$8:J9)," ")))))</f>
        <v xml:space="preserve"> </v>
      </c>
      <c r="K10" s="1">
        <f>IF(C$4=0,0,(SUM(D$8:D10)/C$4))</f>
        <v>0</v>
      </c>
      <c r="L10" s="9" t="str">
        <f t="shared" si="3"/>
        <v xml:space="preserve"> </v>
      </c>
      <c r="M10" s="2" t="str">
        <f>IF(U10=2,K10,IF(W10=2,K10-SUM(M$8:M9),IF(X10=2,K10-SUM(M$8:M9),IF(X9=2,1-SUM(M$8:M9)," "))))</f>
        <v xml:space="preserve"> </v>
      </c>
      <c r="N10" s="1" t="str">
        <f t="shared" si="4"/>
        <v xml:space="preserve"> </v>
      </c>
      <c r="P10" s="3" t="str">
        <f>IF(O10="Plus",$K10,IF(O10="Basis",$K10-SUM(P$8:P9),IF(O10="Breedte",$K10-SUM(P$8:P9),IF(O9="Breedte",1-SUM(P$8:P9)," "))))</f>
        <v xml:space="preserve"> </v>
      </c>
      <c r="R10">
        <f t="shared" si="19"/>
        <v>230</v>
      </c>
      <c r="S10" s="12">
        <f t="shared" si="5"/>
        <v>148</v>
      </c>
      <c r="T10" s="18">
        <f t="shared" si="6"/>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7"/>
        <v>1</v>
      </c>
      <c r="Z10" s="12">
        <f t="shared" si="8"/>
        <v>1</v>
      </c>
      <c r="AA10" s="12">
        <f t="shared" si="9"/>
        <v>1</v>
      </c>
      <c r="AB10" s="12">
        <f t="shared" si="10"/>
        <v>1</v>
      </c>
      <c r="AD10" s="12">
        <f t="shared" si="11"/>
        <v>148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si="14"/>
        <v>1</v>
      </c>
      <c r="AL10" s="12">
        <f t="shared" si="15"/>
        <v>1</v>
      </c>
      <c r="AM10" s="12">
        <f t="shared" si="16"/>
        <v>1</v>
      </c>
      <c r="AQ10" s="49" t="s">
        <v>26</v>
      </c>
      <c r="AR10" s="50">
        <v>0.2</v>
      </c>
      <c r="AS10" s="144">
        <f>IF($U3=0,0,VLOOKUP("I",$G:$S,13,FALSE))</f>
        <v>116</v>
      </c>
      <c r="AT10" s="144">
        <f>AU10*AT$14</f>
        <v>0</v>
      </c>
      <c r="AU10" s="145">
        <f>AV10</f>
        <v>0</v>
      </c>
      <c r="AV10" s="145">
        <f>IF($U3=0,0,VLOOKUP("I",$G:$S,5,FALSE))</f>
        <v>0</v>
      </c>
      <c r="AW10" s="45"/>
    </row>
    <row r="11" spans="1:54" ht="12" customHeight="1" x14ac:dyDescent="0.15">
      <c r="A11" s="5">
        <f t="shared" si="0"/>
        <v>0</v>
      </c>
      <c r="B11" s="5">
        <f t="shared" si="1"/>
        <v>0</v>
      </c>
      <c r="C11" s="14">
        <f t="shared" si="17"/>
        <v>147</v>
      </c>
      <c r="F11" s="241">
        <f>VLOOKUP(C11,Blad1!$A:$K,11,0)</f>
        <v>230</v>
      </c>
      <c r="G11" s="67" t="str">
        <f t="shared" si="18"/>
        <v/>
      </c>
      <c r="H11" s="4" t="str">
        <f>IF(G11="I",$K11,IF(G11="II",$K11-SUM(H$8:H10),IF(G11="III",$K11-SUM(H$8:H10),IF(G11="IV",$K11-SUM(H$8:H10),IF(G11="V",1-SUM(H$8:H10)," ")))))</f>
        <v xml:space="preserve"> </v>
      </c>
      <c r="I11" s="68" t="str">
        <f t="shared" si="2"/>
        <v/>
      </c>
      <c r="J11" s="43" t="str">
        <f>IF(I11="A",$K11,IF(I11="B",$K11-SUM(J$8:J10),IF(I11="C",$K11-SUM(J$8:J10),IF(I11="D",$K11-SUM(J$8:J10),IF(I11="E",1-SUM(J$8:J10)," ")))))</f>
        <v xml:space="preserve"> </v>
      </c>
      <c r="K11" s="1">
        <f>IF(C$4=0,0,(SUM(D$8:D11)/C$4))</f>
        <v>0</v>
      </c>
      <c r="L11" s="9" t="str">
        <f t="shared" si="3"/>
        <v xml:space="preserve"> </v>
      </c>
      <c r="M11" s="2" t="str">
        <f>IF(U11=2,K11,IF(W11=2,K11-SUM(M$8:M10),IF(X11=2,K11-SUM(M$8:M10),IF(X10=2,1-SUM(M$8:M10)," "))))</f>
        <v xml:space="preserve"> </v>
      </c>
      <c r="N11" s="1" t="str">
        <f t="shared" si="4"/>
        <v xml:space="preserve"> </v>
      </c>
      <c r="P11" s="3" t="str">
        <f>IF(O11="Plus",$K11,IF(O11="Basis",$K11-SUM(P$8:P10),IF(O11="Breedte",$K11-SUM(P$8:P10),IF(O10="Breedte",1-SUM(P$8:P10)," "))))</f>
        <v xml:space="preserve"> </v>
      </c>
      <c r="R11">
        <f t="shared" si="19"/>
        <v>230</v>
      </c>
      <c r="S11" s="12">
        <f t="shared" si="5"/>
        <v>147</v>
      </c>
      <c r="T11" s="18">
        <f t="shared" si="6"/>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7"/>
        <v>1</v>
      </c>
      <c r="Z11" s="12">
        <f t="shared" si="8"/>
        <v>1</v>
      </c>
      <c r="AA11" s="12">
        <f t="shared" si="9"/>
        <v>1</v>
      </c>
      <c r="AB11" s="12">
        <f t="shared" si="10"/>
        <v>1</v>
      </c>
      <c r="AD11" s="12">
        <f t="shared" si="11"/>
        <v>147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4"/>
        <v>1</v>
      </c>
      <c r="AL11" s="12">
        <f t="shared" si="15"/>
        <v>1</v>
      </c>
      <c r="AM11" s="12">
        <f t="shared" si="16"/>
        <v>1</v>
      </c>
      <c r="AQ11" s="49" t="s">
        <v>30</v>
      </c>
      <c r="AR11" s="50">
        <v>0.6</v>
      </c>
      <c r="AS11" s="144">
        <f>IF($U4=0,0,VLOOKUP("IV",$G:$S,13,FALSE))</f>
        <v>96</v>
      </c>
      <c r="AT11" s="144">
        <f>AU11*AT$14</f>
        <v>0</v>
      </c>
      <c r="AU11" s="145">
        <f>AV11-AV10</f>
        <v>0</v>
      </c>
      <c r="AV11" s="145">
        <f>IF($U4=0,0,VLOOKUP("IV",$G:$S,5,FALSE))</f>
        <v>0</v>
      </c>
      <c r="AW11" s="45"/>
    </row>
    <row r="12" spans="1:54" ht="12" customHeight="1" x14ac:dyDescent="0.15">
      <c r="A12" s="5">
        <f t="shared" si="0"/>
        <v>0</v>
      </c>
      <c r="B12" s="5">
        <f t="shared" si="1"/>
        <v>0</v>
      </c>
      <c r="C12" s="14">
        <f t="shared" si="17"/>
        <v>146</v>
      </c>
      <c r="F12" s="241">
        <f>VLOOKUP(C12,Blad1!$A:$K,11,0)</f>
        <v>230</v>
      </c>
      <c r="G12" s="67" t="str">
        <f t="shared" si="18"/>
        <v/>
      </c>
      <c r="H12" s="4" t="str">
        <f>IF(G12="I",$K12,IF(G12="II",$K12-SUM(H$8:H11),IF(G12="III",$K12-SUM(H$8:H11),IF(G12="IV",$K12-SUM(H$8:H11),IF(G12="V",1-SUM(H$8:H11)," ")))))</f>
        <v xml:space="preserve"> </v>
      </c>
      <c r="I12" s="68" t="str">
        <f t="shared" si="2"/>
        <v/>
      </c>
      <c r="J12" s="43" t="str">
        <f>IF(I12="A",$K12,IF(I12="B",$K12-SUM(J$8:J11),IF(I12="C",$K12-SUM(J$8:J11),IF(I12="D",$K12-SUM(J$8:J11),IF(I12="E",1-SUM(J$8:J11)," ")))))</f>
        <v xml:space="preserve"> </v>
      </c>
      <c r="K12" s="1">
        <f>IF(C$4=0,0,(SUM(D$8:D12)/C$4))</f>
        <v>0</v>
      </c>
      <c r="L12" s="9" t="str">
        <f t="shared" si="3"/>
        <v xml:space="preserve"> </v>
      </c>
      <c r="M12" s="2" t="str">
        <f>IF(U12=2,K12,IF(W12=2,K12-SUM(M$8:M11),IF(X12=2,K12-SUM(M$8:M11),IF(X11=2,1-SUM(M$8:M11)," "))))</f>
        <v xml:space="preserve"> </v>
      </c>
      <c r="N12" s="1" t="str">
        <f t="shared" si="4"/>
        <v xml:space="preserve"> </v>
      </c>
      <c r="P12" s="3" t="str">
        <f>IF(O12="Plus",$K12,IF(O12="Basis",$K12-SUM(P$8:P11),IF(O12="Breedte",$K12-SUM(P$8:P11),IF(O11="Breedte",1-SUM(P$8:P11)," "))))</f>
        <v xml:space="preserve"> </v>
      </c>
      <c r="R12">
        <f t="shared" si="19"/>
        <v>230</v>
      </c>
      <c r="S12" s="12">
        <f t="shared" si="5"/>
        <v>146</v>
      </c>
      <c r="T12" s="18">
        <f t="shared" si="6"/>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7"/>
        <v>1</v>
      </c>
      <c r="Z12" s="12">
        <f t="shared" si="8"/>
        <v>1</v>
      </c>
      <c r="AA12" s="12">
        <f t="shared" si="9"/>
        <v>1</v>
      </c>
      <c r="AB12" s="12">
        <f t="shared" si="10"/>
        <v>1</v>
      </c>
      <c r="AD12" s="12">
        <f t="shared" si="11"/>
        <v>146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4"/>
        <v>1</v>
      </c>
      <c r="AL12" s="12">
        <f t="shared" si="15"/>
        <v>1</v>
      </c>
      <c r="AM12" s="12">
        <f t="shared" si="16"/>
        <v>1</v>
      </c>
      <c r="AQ12" s="49" t="s">
        <v>29</v>
      </c>
      <c r="AR12" s="50">
        <v>0.2</v>
      </c>
      <c r="AS12" s="144">
        <f>IF($U5=0,0,VLOOKUP("V",$G:$S,13,FALSE))</f>
        <v>0</v>
      </c>
      <c r="AT12" s="144">
        <f>AU12*AT$14</f>
        <v>0</v>
      </c>
      <c r="AU12" s="145">
        <f>AV12-AV11</f>
        <v>0</v>
      </c>
      <c r="AV12" s="145">
        <f>IF($U5=0,0,VLOOKUP("V",$G:$S,5,FALSE))</f>
        <v>0</v>
      </c>
      <c r="AW12" s="45"/>
    </row>
    <row r="13" spans="1:54" ht="12" customHeight="1" x14ac:dyDescent="0.15">
      <c r="A13" s="5">
        <f t="shared" si="0"/>
        <v>0</v>
      </c>
      <c r="B13" s="5">
        <f t="shared" si="1"/>
        <v>0</v>
      </c>
      <c r="C13" s="14">
        <f t="shared" si="17"/>
        <v>145</v>
      </c>
      <c r="F13" s="241">
        <f>VLOOKUP(C13,Blad1!$A:$K,11,0)</f>
        <v>230</v>
      </c>
      <c r="G13" s="67" t="str">
        <f t="shared" si="18"/>
        <v/>
      </c>
      <c r="H13" s="4" t="str">
        <f>IF(G13="I",$K13,IF(G13="II",$K13-SUM(H$8:H12),IF(G13="III",$K13-SUM(H$8:H12),IF(G13="IV",$K13-SUM(H$8:H12),IF(G13="V",1-SUM(H$8:H12)," ")))))</f>
        <v xml:space="preserve"> </v>
      </c>
      <c r="I13" s="68" t="str">
        <f t="shared" si="2"/>
        <v/>
      </c>
      <c r="J13" s="43" t="str">
        <f>IF(I13="A",$K13,IF(I13="B",$K13-SUM(J$8:J12),IF(I13="C",$K13-SUM(J$8:J12),IF(I13="D",$K13-SUM(J$8:J12),IF(I13="E",1-SUM(J$8:J12)," ")))))</f>
        <v xml:space="preserve"> </v>
      </c>
      <c r="K13" s="1">
        <f>IF(C$4=0,0,(SUM(D$8:D13)/C$4))</f>
        <v>0</v>
      </c>
      <c r="L13" s="9" t="str">
        <f t="shared" si="3"/>
        <v xml:space="preserve"> </v>
      </c>
      <c r="M13" s="2" t="str">
        <f>IF(U13=2,K13,IF(W13=2,K13-SUM(M$8:M12),IF(X13=2,K13-SUM(M$8:M12),IF(X12=2,1-SUM(M$8:M12)," "))))</f>
        <v xml:space="preserve"> </v>
      </c>
      <c r="N13" s="1" t="str">
        <f t="shared" si="4"/>
        <v xml:space="preserve"> </v>
      </c>
      <c r="P13" s="3" t="str">
        <f>IF(O13="Plus",$K13,IF(O13="Basis",$K13-SUM(P$8:P12),IF(O13="Breedte",$K13-SUM(P$8:P12),IF(O12="Breedte",1-SUM(P$8:P12)," "))))</f>
        <v xml:space="preserve"> </v>
      </c>
      <c r="R13">
        <f t="shared" si="19"/>
        <v>230</v>
      </c>
      <c r="S13" s="12">
        <f t="shared" si="5"/>
        <v>145</v>
      </c>
      <c r="T13" s="18">
        <f t="shared" si="6"/>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7"/>
        <v>1</v>
      </c>
      <c r="Z13" s="12">
        <f t="shared" si="8"/>
        <v>1</v>
      </c>
      <c r="AA13" s="12">
        <f t="shared" si="9"/>
        <v>1</v>
      </c>
      <c r="AB13" s="12">
        <f t="shared" si="10"/>
        <v>1</v>
      </c>
      <c r="AD13" s="12">
        <f t="shared" si="11"/>
        <v>145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4"/>
        <v>1</v>
      </c>
      <c r="AL13" s="12">
        <f t="shared" si="15"/>
        <v>1</v>
      </c>
      <c r="AM13" s="12">
        <f t="shared" si="16"/>
        <v>1</v>
      </c>
      <c r="AQ13" s="49"/>
      <c r="AR13" s="50"/>
      <c r="AS13" s="144"/>
      <c r="AT13" s="144"/>
      <c r="AU13" s="145"/>
      <c r="AV13" s="145">
        <f>IF(SUM(AT10:AT12)&lt;AT14,1,0)</f>
        <v>0</v>
      </c>
      <c r="AW13" s="45"/>
    </row>
    <row r="14" spans="1:54" ht="12" customHeight="1" thickBot="1" x14ac:dyDescent="0.3">
      <c r="A14" s="5">
        <f t="shared" si="0"/>
        <v>0</v>
      </c>
      <c r="B14" s="5">
        <f t="shared" si="1"/>
        <v>0</v>
      </c>
      <c r="C14" s="14">
        <f t="shared" si="17"/>
        <v>144</v>
      </c>
      <c r="F14" s="241">
        <f>VLOOKUP(C14,Blad1!$A:$K,11,0)</f>
        <v>230</v>
      </c>
      <c r="G14" s="67" t="str">
        <f t="shared" si="18"/>
        <v/>
      </c>
      <c r="H14" s="4" t="str">
        <f>IF(G14="I",$K14,IF(G14="II",$K14-SUM(H$8:H13),IF(G14="III",$K14-SUM(H$8:H13),IF(G14="IV",$K14-SUM(H$8:H13),IF(G14="V",1-SUM(H$8:H13)," ")))))</f>
        <v xml:space="preserve"> </v>
      </c>
      <c r="I14" s="68" t="str">
        <f t="shared" si="2"/>
        <v/>
      </c>
      <c r="J14" s="43" t="str">
        <f>IF(I14="A",$K14,IF(I14="B",$K14-SUM(J$8:J13),IF(I14="C",$K14-SUM(J$8:J13),IF(I14="D",$K14-SUM(J$8:J13),IF(I14="E",1-SUM(J$8:J13)," ")))))</f>
        <v xml:space="preserve"> </v>
      </c>
      <c r="K14" s="1">
        <f>IF(C$4=0,0,(SUM(D$8:D14)/C$4))</f>
        <v>0</v>
      </c>
      <c r="L14" s="9" t="str">
        <f t="shared" si="3"/>
        <v xml:space="preserve"> </v>
      </c>
      <c r="M14" s="2" t="str">
        <f>IF(U14=2,K14,IF(W14=2,K14-SUM(M$8:M13),IF(X14=2,K14-SUM(M$8:M13),IF(X13=2,1-SUM(M$8:M13)," "))))</f>
        <v xml:space="preserve"> </v>
      </c>
      <c r="N14" s="1" t="str">
        <f t="shared" si="4"/>
        <v xml:space="preserve"> </v>
      </c>
      <c r="P14" s="3" t="str">
        <f>IF(O14="Plus",$K14,IF(O14="Basis",$K14-SUM(P$8:P13),IF(O14="Breedte",$K14-SUM(P$8:P13),IF(O13="Breedte",1-SUM(P$8:P13)," "))))</f>
        <v xml:space="preserve"> </v>
      </c>
      <c r="Q14" s="59" t="str">
        <f>CONCATENATE(IF(E14=0,"",CONCATENATE(E14,"; ")))</f>
        <v/>
      </c>
      <c r="R14">
        <f t="shared" si="19"/>
        <v>230</v>
      </c>
      <c r="S14" s="12">
        <f t="shared" si="5"/>
        <v>144</v>
      </c>
      <c r="T14" s="18">
        <f t="shared" si="6"/>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7"/>
        <v>1</v>
      </c>
      <c r="Z14" s="12">
        <f t="shared" si="8"/>
        <v>1</v>
      </c>
      <c r="AA14" s="12">
        <f t="shared" si="9"/>
        <v>1</v>
      </c>
      <c r="AB14" s="12">
        <f t="shared" si="10"/>
        <v>1</v>
      </c>
      <c r="AD14" s="12">
        <f t="shared" si="11"/>
        <v>144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4"/>
        <v>1</v>
      </c>
      <c r="AL14" s="12">
        <f t="shared" si="15"/>
        <v>1</v>
      </c>
      <c r="AM14" s="12">
        <f t="shared" si="16"/>
        <v>1</v>
      </c>
      <c r="AQ14" s="34"/>
      <c r="AR14" s="35"/>
      <c r="AS14" s="146"/>
      <c r="AT14" s="147">
        <f>$C$4</f>
        <v>0</v>
      </c>
      <c r="AU14" s="146"/>
      <c r="AV14" s="146"/>
      <c r="AW14" s="45"/>
    </row>
    <row r="15" spans="1:54" ht="12" customHeight="1" thickTop="1" thickBot="1" x14ac:dyDescent="0.2">
      <c r="A15" s="5">
        <f t="shared" si="0"/>
        <v>0</v>
      </c>
      <c r="B15" s="5">
        <f t="shared" si="1"/>
        <v>0</v>
      </c>
      <c r="C15" s="14">
        <f t="shared" si="17"/>
        <v>143</v>
      </c>
      <c r="F15" s="241">
        <f>VLOOKUP(C15,Blad1!$A:$K,11,0)</f>
        <v>230</v>
      </c>
      <c r="G15" s="67" t="str">
        <f t="shared" si="18"/>
        <v/>
      </c>
      <c r="H15" s="4" t="str">
        <f>IF(G15="I",$K15,IF(G15="II",$K15-SUM(H$8:H14),IF(G15="III",$K15-SUM(H$8:H14),IF(G15="IV",$K15-SUM(H$8:H14),IF(G15="V",1-SUM(H$8:H14)," ")))))</f>
        <v xml:space="preserve"> </v>
      </c>
      <c r="I15" s="68" t="str">
        <f t="shared" si="2"/>
        <v/>
      </c>
      <c r="J15" s="43" t="str">
        <f>IF(I15="A",$K15,IF(I15="B",$K15-SUM(J$8:J14),IF(I15="C",$K15-SUM(J$8:J14),IF(I15="D",$K15-SUM(J$8:J14),IF(I15="E",1-SUM(J$8:J14)," ")))))</f>
        <v xml:space="preserve"> </v>
      </c>
      <c r="K15" s="1">
        <f>IF(C$4=0,0,(SUM(D$8:D15)/C$4))</f>
        <v>0</v>
      </c>
      <c r="L15" s="9" t="str">
        <f t="shared" si="3"/>
        <v xml:space="preserve"> </v>
      </c>
      <c r="M15" s="2" t="str">
        <f>IF(U15=2,K15,IF(W15=2,K15-SUM(M$8:M14),IF(X15=2,K15-SUM(M$8:M14),IF(X14=2,1-SUM(M$8:M14)," "))))</f>
        <v xml:space="preserve"> </v>
      </c>
      <c r="N15" s="1" t="str">
        <f t="shared" si="4"/>
        <v xml:space="preserve"> </v>
      </c>
      <c r="P15" s="3" t="str">
        <f>IF(O15="Plus",$K15,IF(O15="Basis",$K15-SUM(P$8:P14),IF(O15="Breedte",$K15-SUM(P$8:P14),IF(O14="Breedte",1-SUM(P$8:P14)," "))))</f>
        <v xml:space="preserve"> </v>
      </c>
      <c r="Q15" s="57" t="str">
        <f t="shared" ref="Q15:Q78" si="20">IF(L14="plus",IF(E15=0,"",CONCATENATE(E15,", ")),IF(L14="basis",IF(E15=0,"",CONCATENATE(E15,", ")),CONCATENATE(Q14,IF(E15=0,"",CONCATENATE(E15,", ")))))</f>
        <v/>
      </c>
      <c r="R15">
        <f t="shared" si="19"/>
        <v>230</v>
      </c>
      <c r="S15" s="12">
        <f t="shared" si="5"/>
        <v>143</v>
      </c>
      <c r="T15" s="18">
        <f t="shared" si="6"/>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7"/>
        <v>1</v>
      </c>
      <c r="Z15" s="12">
        <f t="shared" si="8"/>
        <v>1</v>
      </c>
      <c r="AA15" s="12">
        <f t="shared" si="9"/>
        <v>1</v>
      </c>
      <c r="AB15" s="12">
        <f t="shared" si="10"/>
        <v>1</v>
      </c>
      <c r="AD15" s="12">
        <f t="shared" si="11"/>
        <v>143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4"/>
        <v>1</v>
      </c>
      <c r="AL15" s="12">
        <f t="shared" si="15"/>
        <v>1</v>
      </c>
      <c r="AM15" s="12">
        <f t="shared" si="16"/>
        <v>1</v>
      </c>
      <c r="AV15" s="129"/>
      <c r="AW15" s="135"/>
      <c r="AX15" s="135"/>
    </row>
    <row r="16" spans="1:54" ht="12" customHeight="1" thickTop="1" thickBot="1" x14ac:dyDescent="0.2">
      <c r="A16" s="5">
        <f t="shared" si="0"/>
        <v>0</v>
      </c>
      <c r="B16" s="5">
        <f t="shared" si="1"/>
        <v>0</v>
      </c>
      <c r="C16" s="14">
        <f t="shared" si="17"/>
        <v>142</v>
      </c>
      <c r="F16" s="241">
        <f>VLOOKUP(C16,Blad1!$A:$K,11,0)</f>
        <v>230</v>
      </c>
      <c r="G16" s="67" t="str">
        <f t="shared" si="18"/>
        <v/>
      </c>
      <c r="H16" s="4" t="str">
        <f>IF(G16="I",$K16,IF(G16="II",$K16-SUM(H$8:H15),IF(G16="III",$K16-SUM(H$8:H15),IF(G16="IV",$K16-SUM(H$8:H15),IF(G16="V",1-SUM(H$8:H15)," ")))))</f>
        <v xml:space="preserve"> </v>
      </c>
      <c r="I16" s="68" t="str">
        <f t="shared" si="2"/>
        <v/>
      </c>
      <c r="J16" s="43" t="str">
        <f>IF(I16="A",$K16,IF(I16="B",$K16-SUM(J$8:J15),IF(I16="C",$K16-SUM(J$8:J15),IF(I16="D",$K16-SUM(J$8:J15),IF(I16="E",1-SUM(J$8:J15)," ")))))</f>
        <v xml:space="preserve"> </v>
      </c>
      <c r="K16" s="1">
        <f>IF(C$4=0,0,(SUM(D$8:D16)/C$4))</f>
        <v>0</v>
      </c>
      <c r="L16" s="9" t="str">
        <f t="shared" si="3"/>
        <v xml:space="preserve"> </v>
      </c>
      <c r="M16" s="2" t="str">
        <f>IF(U16=2,K16,IF(W16=2,K16-SUM(M$8:M15),IF(X16=2,K16-SUM(M$8:M15),IF(X15=2,1-SUM(M$8:M15)," "))))</f>
        <v xml:space="preserve"> </v>
      </c>
      <c r="N16" s="1" t="str">
        <f t="shared" si="4"/>
        <v xml:space="preserve"> </v>
      </c>
      <c r="P16" s="3" t="str">
        <f>IF(O16="Plus",$K16,IF(O16="Basis",$K16-SUM(P$8:P15),IF(O16="Breedte",$K16-SUM(P$8:P15),IF(O15="Breedte",1-SUM(P$8:P15)," "))))</f>
        <v xml:space="preserve"> </v>
      </c>
      <c r="Q16" s="57" t="str">
        <f t="shared" si="20"/>
        <v/>
      </c>
      <c r="R16" s="180">
        <f t="shared" si="19"/>
        <v>230</v>
      </c>
      <c r="S16" s="12">
        <f t="shared" si="5"/>
        <v>142</v>
      </c>
      <c r="T16" s="18">
        <f t="shared" si="6"/>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7"/>
        <v>1</v>
      </c>
      <c r="Z16" s="12">
        <f t="shared" si="8"/>
        <v>1</v>
      </c>
      <c r="AA16" s="12">
        <f t="shared" si="9"/>
        <v>1</v>
      </c>
      <c r="AB16" s="12">
        <f t="shared" si="10"/>
        <v>1</v>
      </c>
      <c r="AD16" s="12">
        <f t="shared" si="11"/>
        <v>142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4"/>
        <v>1</v>
      </c>
      <c r="AL16" s="12">
        <f t="shared" si="15"/>
        <v>1</v>
      </c>
      <c r="AM16" s="12">
        <f t="shared" si="16"/>
        <v>1</v>
      </c>
      <c r="AP16" s="44"/>
      <c r="AQ16" s="27" t="s">
        <v>6</v>
      </c>
      <c r="AR16" s="28"/>
      <c r="AS16" s="28" t="s">
        <v>8</v>
      </c>
      <c r="AT16" s="28"/>
      <c r="AU16" s="28"/>
      <c r="AV16" s="51"/>
      <c r="AW16" s="140"/>
      <c r="AX16" s="131"/>
      <c r="AY16" s="28" t="s">
        <v>9</v>
      </c>
      <c r="AZ16" s="28"/>
      <c r="BA16" s="28"/>
      <c r="BB16" s="29"/>
    </row>
    <row r="17" spans="1:55" ht="12" customHeight="1" thickTop="1" x14ac:dyDescent="0.15">
      <c r="A17" s="5">
        <f t="shared" si="0"/>
        <v>0</v>
      </c>
      <c r="B17" s="5">
        <f t="shared" si="1"/>
        <v>0</v>
      </c>
      <c r="C17" s="14">
        <f t="shared" si="17"/>
        <v>141</v>
      </c>
      <c r="F17" s="241">
        <f>VLOOKUP(C17,Blad1!$A:$K,11,0)</f>
        <v>230</v>
      </c>
      <c r="G17" s="67" t="str">
        <f t="shared" si="18"/>
        <v/>
      </c>
      <c r="H17" s="4" t="str">
        <f>IF(G17="I",$K17,IF(G17="II",$K17-SUM(H$8:H16),IF(G17="III",$K17-SUM(H$8:H16),IF(G17="IV",$K17-SUM(H$8:H16),IF(G17="V",1-SUM(H$8:H16)," ")))))</f>
        <v xml:space="preserve"> </v>
      </c>
      <c r="I17" s="68" t="str">
        <f t="shared" si="2"/>
        <v/>
      </c>
      <c r="J17" s="43" t="str">
        <f>IF(I17="A",$K17,IF(I17="B",$K17-SUM(J$8:J16),IF(I17="C",$K17-SUM(J$8:J16),IF(I17="D",$K17-SUM(J$8:J16),IF(I17="E",1-SUM(J$8:J16)," ")))))</f>
        <v xml:space="preserve"> </v>
      </c>
      <c r="K17" s="1">
        <f>IF(C$4=0,0,(SUM(D$8:D17)/C$4))</f>
        <v>0</v>
      </c>
      <c r="L17" s="9" t="str">
        <f t="shared" si="3"/>
        <v xml:space="preserve"> </v>
      </c>
      <c r="M17" s="2" t="str">
        <f>IF(U17=2,K17,IF(W17=2,K17-SUM(M$8:M16),IF(X17=2,K17-SUM(M$8:M16),IF(X16=2,1-SUM(M$8:M16)," "))))</f>
        <v xml:space="preserve"> </v>
      </c>
      <c r="N17" s="1" t="str">
        <f t="shared" si="4"/>
        <v xml:space="preserve"> </v>
      </c>
      <c r="P17" s="3" t="str">
        <f>IF(O17="Plus",$K17,IF(O17="Basis",$K17-SUM(P$8:P16),IF(O17="Breedte",$K17-SUM(P$8:P16),IF(O16="Breedte",1-SUM(P$8:P16)," "))))</f>
        <v xml:space="preserve"> </v>
      </c>
      <c r="Q17" s="57" t="str">
        <f t="shared" si="20"/>
        <v/>
      </c>
      <c r="R17" s="180">
        <f t="shared" si="19"/>
        <v>230</v>
      </c>
      <c r="S17" s="12">
        <f t="shared" si="5"/>
        <v>141</v>
      </c>
      <c r="T17" s="18">
        <f t="shared" si="6"/>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7"/>
        <v>1</v>
      </c>
      <c r="Z17" s="12">
        <f t="shared" si="8"/>
        <v>1</v>
      </c>
      <c r="AA17" s="12">
        <f t="shared" si="9"/>
        <v>1</v>
      </c>
      <c r="AB17" s="12">
        <f t="shared" si="10"/>
        <v>1</v>
      </c>
      <c r="AD17" s="12">
        <f t="shared" si="11"/>
        <v>141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4"/>
        <v>1</v>
      </c>
      <c r="AL17" s="12">
        <f t="shared" si="15"/>
        <v>1</v>
      </c>
      <c r="AM17" s="12">
        <f t="shared" si="16"/>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2">
      <c r="A18" s="5">
        <f t="shared" si="0"/>
        <v>0</v>
      </c>
      <c r="B18" s="5">
        <f t="shared" si="1"/>
        <v>0</v>
      </c>
      <c r="C18" s="14">
        <f t="shared" si="17"/>
        <v>140</v>
      </c>
      <c r="F18" s="241">
        <f>VLOOKUP(C18,Blad1!$A:$K,11,0)</f>
        <v>230</v>
      </c>
      <c r="G18" s="67" t="str">
        <f t="shared" si="18"/>
        <v/>
      </c>
      <c r="H18" s="4" t="str">
        <f>IF(G18="I",$K18,IF(G18="II",$K18-SUM(H$8:H17),IF(G18="III",$K18-SUM(H$8:H17),IF(G18="IV",$K18-SUM(H$8:H17),IF(G18="V",1-SUM(H$8:H17)," ")))))</f>
        <v xml:space="preserve"> </v>
      </c>
      <c r="I18" s="68" t="str">
        <f t="shared" si="2"/>
        <v/>
      </c>
      <c r="J18" s="43" t="str">
        <f>IF(I18="A",$K18,IF(I18="B",$K18-SUM(J$8:J17),IF(I18="C",$K18-SUM(J$8:J17),IF(I18="D",$K18-SUM(J$8:J17),IF(I18="E",1-SUM(J$8:J17)," ")))))</f>
        <v xml:space="preserve"> </v>
      </c>
      <c r="K18" s="1">
        <f>IF(C$4=0,0,(SUM(D$8:D18)/C$4))</f>
        <v>0</v>
      </c>
      <c r="L18" s="9" t="str">
        <f t="shared" si="3"/>
        <v xml:space="preserve"> </v>
      </c>
      <c r="M18" s="2" t="str">
        <f>IF(U18=2,K18,IF(W18=2,K18-SUM(M$8:M17),IF(X18=2,K18-SUM(M$8:M17),IF(X17=2,1-SUM(M$8:M17)," "))))</f>
        <v xml:space="preserve"> </v>
      </c>
      <c r="N18" s="1" t="str">
        <f t="shared" si="4"/>
        <v xml:space="preserve"> </v>
      </c>
      <c r="P18" s="3" t="str">
        <f>IF(O18="Plus",$K18,IF(O18="Basis",$K18-SUM(P$8:P17),IF(O18="Breedte",$K18-SUM(P$8:P17),IF(O17="Breedte",1-SUM(P$8:P17)," "))))</f>
        <v xml:space="preserve"> </v>
      </c>
      <c r="Q18" s="57" t="str">
        <f t="shared" si="20"/>
        <v/>
      </c>
      <c r="R18" s="180">
        <f t="shared" si="19"/>
        <v>230</v>
      </c>
      <c r="S18" s="12">
        <f t="shared" si="5"/>
        <v>140</v>
      </c>
      <c r="T18" s="18">
        <f t="shared" si="6"/>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7"/>
        <v>1</v>
      </c>
      <c r="Z18" s="12">
        <f t="shared" si="8"/>
        <v>1</v>
      </c>
      <c r="AA18" s="12">
        <f t="shared" si="9"/>
        <v>1</v>
      </c>
      <c r="AB18" s="12">
        <f t="shared" si="10"/>
        <v>1</v>
      </c>
      <c r="AD18" s="12">
        <f t="shared" si="11"/>
        <v>140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4"/>
        <v>1</v>
      </c>
      <c r="AL18" s="12">
        <f t="shared" si="15"/>
        <v>1</v>
      </c>
      <c r="AM18" s="12">
        <f t="shared" si="16"/>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7"/>
        <v>139</v>
      </c>
      <c r="F19" s="241">
        <f>VLOOKUP(C19,Blad1!$A:$K,11,0)</f>
        <v>230</v>
      </c>
      <c r="G19" s="67" t="str">
        <f t="shared" si="18"/>
        <v/>
      </c>
      <c r="H19" s="4" t="str">
        <f>IF(G19="I",$K19,IF(G19="II",$K19-SUM(H$8:H18),IF(G19="III",$K19-SUM(H$8:H18),IF(G19="IV",$K19-SUM(H$8:H18),IF(G19="V",1-SUM(H$8:H18)," ")))))</f>
        <v xml:space="preserve"> </v>
      </c>
      <c r="I19" s="68" t="str">
        <f t="shared" si="2"/>
        <v/>
      </c>
      <c r="J19" s="43" t="str">
        <f>IF(I19="A",$K19,IF(I19="B",$K19-SUM(J$8:J18),IF(I19="C",$K19-SUM(J$8:J18),IF(I19="D",$K19-SUM(J$8:J18),IF(I19="E",1-SUM(J$8:J18)," ")))))</f>
        <v xml:space="preserve"> </v>
      </c>
      <c r="K19" s="1">
        <f>IF(C$4=0,0,(SUM(D$8:D19)/C$4))</f>
        <v>0</v>
      </c>
      <c r="L19" s="9" t="str">
        <f t="shared" si="3"/>
        <v xml:space="preserve"> </v>
      </c>
      <c r="M19" s="2" t="str">
        <f>IF(U19=2,K19,IF(W19=2,K19-SUM(M$8:M18),IF(X19=2,K19-SUM(M$8:M18),IF(X18=2,1-SUM(M$8:M18)," "))))</f>
        <v xml:space="preserve"> </v>
      </c>
      <c r="N19" s="1" t="str">
        <f t="shared" si="4"/>
        <v xml:space="preserve"> </v>
      </c>
      <c r="P19" s="3" t="str">
        <f>IF(O19="Plus",$K19,IF(O19="Basis",$K19-SUM(P$8:P18),IF(O19="Breedte",$K19-SUM(P$8:P18),IF(O18="Breedte",1-SUM(P$8:P18)," "))))</f>
        <v xml:space="preserve"> </v>
      </c>
      <c r="Q19" s="57" t="str">
        <f t="shared" si="20"/>
        <v/>
      </c>
      <c r="R19" s="180">
        <f t="shared" si="19"/>
        <v>230</v>
      </c>
      <c r="S19" s="12">
        <f t="shared" si="5"/>
        <v>139</v>
      </c>
      <c r="T19" s="18">
        <f t="shared" si="6"/>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7"/>
        <v>1</v>
      </c>
      <c r="Z19" s="12">
        <f t="shared" si="8"/>
        <v>1</v>
      </c>
      <c r="AA19" s="12">
        <f t="shared" si="9"/>
        <v>1</v>
      </c>
      <c r="AB19" s="12">
        <f t="shared" si="10"/>
        <v>1</v>
      </c>
      <c r="AD19" s="12">
        <f t="shared" si="11"/>
        <v>139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4"/>
        <v>1</v>
      </c>
      <c r="AL19" s="12">
        <f t="shared" si="15"/>
        <v>1</v>
      </c>
      <c r="AM19" s="12">
        <f t="shared" si="16"/>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7"/>
        <v>138</v>
      </c>
      <c r="F20" s="241">
        <f>VLOOKUP(C20,Blad1!$A:$K,11,0)</f>
        <v>230</v>
      </c>
      <c r="G20" s="67" t="str">
        <f t="shared" si="18"/>
        <v/>
      </c>
      <c r="H20" s="4" t="str">
        <f>IF(G20="I",$K20,IF(G20="II",$K20-SUM(H$8:H19),IF(G20="III",$K20-SUM(H$8:H19),IF(G20="IV",$K20-SUM(H$8:H19),IF(G20="V",1-SUM(H$8:H19)," ")))))</f>
        <v xml:space="preserve"> </v>
      </c>
      <c r="I20" s="68" t="str">
        <f t="shared" si="2"/>
        <v/>
      </c>
      <c r="J20" s="43" t="str">
        <f>IF(I20="A",$K20,IF(I20="B",$K20-SUM(J$8:J19),IF(I20="C",$K20-SUM(J$8:J19),IF(I20="D",$K20-SUM(J$8:J19),IF(I20="E",1-SUM(J$8:J19)," ")))))</f>
        <v xml:space="preserve"> </v>
      </c>
      <c r="K20" s="1">
        <f>IF(C$4=0,0,(SUM(D$8:D20)/C$4))</f>
        <v>0</v>
      </c>
      <c r="L20" s="9" t="str">
        <f t="shared" si="3"/>
        <v xml:space="preserve"> </v>
      </c>
      <c r="M20" s="2" t="str">
        <f>IF(U20=2,K20,IF(W20=2,K20-SUM(M$8:M19),IF(X20=2,K20-SUM(M$8:M19),IF(X19=2,1-SUM(M$8:M19)," "))))</f>
        <v xml:space="preserve"> </v>
      </c>
      <c r="N20" s="1" t="str">
        <f t="shared" si="4"/>
        <v xml:space="preserve"> </v>
      </c>
      <c r="P20" s="3" t="str">
        <f>IF(O20="Plus",$K20,IF(O20="Basis",$K20-SUM(P$8:P19),IF(O20="Breedte",$K20-SUM(P$8:P19),IF(O19="Breedte",1-SUM(P$8:P19)," "))))</f>
        <v xml:space="preserve"> </v>
      </c>
      <c r="Q20" s="57" t="str">
        <f t="shared" si="20"/>
        <v/>
      </c>
      <c r="R20" s="180">
        <f t="shared" si="19"/>
        <v>230</v>
      </c>
      <c r="S20" s="12">
        <f t="shared" si="5"/>
        <v>138</v>
      </c>
      <c r="T20" s="18">
        <f t="shared" si="6"/>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7"/>
        <v>1</v>
      </c>
      <c r="Z20" s="12">
        <f t="shared" si="8"/>
        <v>1</v>
      </c>
      <c r="AA20" s="12">
        <f t="shared" si="9"/>
        <v>1</v>
      </c>
      <c r="AB20" s="12">
        <f t="shared" si="10"/>
        <v>1</v>
      </c>
      <c r="AD20" s="12">
        <f t="shared" si="11"/>
        <v>138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4"/>
        <v>1</v>
      </c>
      <c r="AL20" s="12">
        <f t="shared" si="15"/>
        <v>1</v>
      </c>
      <c r="AM20" s="12">
        <f t="shared" si="16"/>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7"/>
        <v>137</v>
      </c>
      <c r="F21" s="241">
        <f>VLOOKUP(C21,Blad1!$A:$K,11,0)</f>
        <v>230</v>
      </c>
      <c r="G21" s="67" t="str">
        <f t="shared" si="18"/>
        <v/>
      </c>
      <c r="H21" s="4" t="str">
        <f>IF(G21="I",$K21,IF(G21="II",$K21-SUM(H$8:H20),IF(G21="III",$K21-SUM(H$8:H20),IF(G21="IV",$K21-SUM(H$8:H20),IF(G21="V",1-SUM(H$8:H20)," ")))))</f>
        <v xml:space="preserve"> </v>
      </c>
      <c r="I21" s="68" t="str">
        <f t="shared" si="2"/>
        <v/>
      </c>
      <c r="J21" s="43" t="str">
        <f>IF(I21="A",$K21,IF(I21="B",$K21-SUM(J$8:J20),IF(I21="C",$K21-SUM(J$8:J20),IF(I21="D",$K21-SUM(J$8:J20),IF(I21="E",1-SUM(J$8:J20)," ")))))</f>
        <v xml:space="preserve"> </v>
      </c>
      <c r="K21" s="1">
        <f>IF(C$4=0,0,(SUM(D$8:D21)/C$4))</f>
        <v>0</v>
      </c>
      <c r="L21" s="9" t="str">
        <f t="shared" si="3"/>
        <v xml:space="preserve"> </v>
      </c>
      <c r="M21" s="2" t="str">
        <f>IF(U21=2,K21,IF(W21=2,K21-SUM(M$8:M20),IF(X21=2,K21-SUM(M$8:M20),IF(X20=2,1-SUM(M$8:M20)," "))))</f>
        <v xml:space="preserve"> </v>
      </c>
      <c r="N21" s="1" t="str">
        <f t="shared" si="4"/>
        <v xml:space="preserve"> </v>
      </c>
      <c r="P21" s="3" t="str">
        <f>IF(O21="Plus",$K21,IF(O21="Basis",$K21-SUM(P$8:P20),IF(O21="Breedte",$K21-SUM(P$8:P20),IF(O20="Breedte",1-SUM(P$8:P20)," "))))</f>
        <v xml:space="preserve"> </v>
      </c>
      <c r="Q21" s="57" t="str">
        <f t="shared" si="20"/>
        <v/>
      </c>
      <c r="R21" s="180">
        <f t="shared" si="19"/>
        <v>230</v>
      </c>
      <c r="S21" s="12">
        <f t="shared" si="5"/>
        <v>137</v>
      </c>
      <c r="T21" s="18">
        <f t="shared" si="6"/>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7"/>
        <v>1</v>
      </c>
      <c r="Z21" s="12">
        <f t="shared" si="8"/>
        <v>1</v>
      </c>
      <c r="AA21" s="12">
        <f t="shared" si="9"/>
        <v>1</v>
      </c>
      <c r="AB21" s="12">
        <f t="shared" si="10"/>
        <v>1</v>
      </c>
      <c r="AD21" s="12">
        <f t="shared" si="11"/>
        <v>137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4"/>
        <v>1</v>
      </c>
      <c r="AL21" s="12">
        <f t="shared" si="15"/>
        <v>1</v>
      </c>
      <c r="AM21" s="12">
        <f t="shared" si="16"/>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2">
      <c r="A22" s="5">
        <f t="shared" si="0"/>
        <v>0</v>
      </c>
      <c r="B22" s="5">
        <f t="shared" si="1"/>
        <v>0</v>
      </c>
      <c r="C22" s="14">
        <f t="shared" si="17"/>
        <v>136</v>
      </c>
      <c r="F22" s="241">
        <f>VLOOKUP(C22,Blad1!$A:$K,11,0)</f>
        <v>230</v>
      </c>
      <c r="G22" s="67" t="str">
        <f t="shared" si="18"/>
        <v/>
      </c>
      <c r="H22" s="4" t="str">
        <f>IF(G22="I",$K22,IF(G22="II",$K22-SUM(H$8:H21),IF(G22="III",$K22-SUM(H$8:H21),IF(G22="IV",$K22-SUM(H$8:H21),IF(G22="V",1-SUM(H$8:H21)," ")))))</f>
        <v xml:space="preserve"> </v>
      </c>
      <c r="I22" s="68" t="str">
        <f t="shared" si="2"/>
        <v/>
      </c>
      <c r="J22" s="43" t="str">
        <f>IF(I22="A",$K22,IF(I22="B",$K22-SUM(J$8:J21),IF(I22="C",$K22-SUM(J$8:J21),IF(I22="D",$K22-SUM(J$8:J21),IF(I22="E",1-SUM(J$8:J21)," ")))))</f>
        <v xml:space="preserve"> </v>
      </c>
      <c r="K22" s="1">
        <f>IF(C$4=0,0,(SUM(D$8:D22)/C$4))</f>
        <v>0</v>
      </c>
      <c r="L22" s="9" t="str">
        <f t="shared" si="3"/>
        <v xml:space="preserve"> </v>
      </c>
      <c r="M22" s="2" t="str">
        <f>IF(U22=2,K22,IF(W22=2,K22-SUM(M$8:M21),IF(X22=2,K22-SUM(M$8:M21),IF(X21=2,1-SUM(M$8:M21)," "))))</f>
        <v xml:space="preserve"> </v>
      </c>
      <c r="N22" s="1" t="str">
        <f t="shared" si="4"/>
        <v xml:space="preserve"> </v>
      </c>
      <c r="P22" s="3" t="str">
        <f>IF(O22="Plus",$K22,IF(O22="Basis",$K22-SUM(P$8:P21),IF(O22="Breedte",$K22-SUM(P$8:P21),IF(O21="Breedte",1-SUM(P$8:P21)," "))))</f>
        <v xml:space="preserve"> </v>
      </c>
      <c r="Q22" s="57" t="str">
        <f t="shared" si="20"/>
        <v/>
      </c>
      <c r="R22" s="180">
        <f t="shared" si="19"/>
        <v>230</v>
      </c>
      <c r="S22" s="12">
        <f t="shared" si="5"/>
        <v>136</v>
      </c>
      <c r="T22" s="18">
        <f t="shared" si="6"/>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7"/>
        <v>1</v>
      </c>
      <c r="Z22" s="12">
        <f t="shared" si="8"/>
        <v>1</v>
      </c>
      <c r="AA22" s="12">
        <f t="shared" si="9"/>
        <v>1</v>
      </c>
      <c r="AB22" s="12">
        <f t="shared" si="10"/>
        <v>1</v>
      </c>
      <c r="AD22" s="12">
        <f t="shared" si="11"/>
        <v>136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4"/>
        <v>1</v>
      </c>
      <c r="AL22" s="12">
        <f t="shared" si="15"/>
        <v>1</v>
      </c>
      <c r="AM22" s="12">
        <f t="shared" si="16"/>
        <v>1</v>
      </c>
      <c r="AP22" s="44"/>
      <c r="AQ22" s="52"/>
      <c r="AR22" s="53"/>
      <c r="AS22" s="36"/>
      <c r="AT22" s="142">
        <f>$C$4</f>
        <v>0</v>
      </c>
      <c r="AU22" s="36"/>
      <c r="AV22" s="36"/>
      <c r="AW22" s="60"/>
      <c r="AX22" s="141"/>
      <c r="AY22" s="37"/>
      <c r="AZ22" s="48">
        <f>AT22</f>
        <v>0</v>
      </c>
      <c r="BA22" s="37"/>
      <c r="BB22" s="38"/>
    </row>
    <row r="23" spans="1:55" ht="12" customHeight="1" thickTop="1" thickBot="1" x14ac:dyDescent="0.2">
      <c r="A23" s="5">
        <f t="shared" si="0"/>
        <v>0</v>
      </c>
      <c r="B23" s="5">
        <f t="shared" si="1"/>
        <v>0</v>
      </c>
      <c r="C23" s="14">
        <f t="shared" si="17"/>
        <v>135</v>
      </c>
      <c r="F23" s="241">
        <f>VLOOKUP(C23,Blad1!$A:$K,11,0)</f>
        <v>230</v>
      </c>
      <c r="G23" s="67" t="str">
        <f t="shared" si="18"/>
        <v/>
      </c>
      <c r="H23" s="4" t="str">
        <f>IF(G23="I",$K23,IF(G23="II",$K23-SUM(H$8:H22),IF(G23="III",$K23-SUM(H$8:H22),IF(G23="IV",$K23-SUM(H$8:H22),IF(G23="V",1-SUM(H$8:H22)," ")))))</f>
        <v xml:space="preserve"> </v>
      </c>
      <c r="I23" s="68" t="str">
        <f t="shared" si="2"/>
        <v/>
      </c>
      <c r="J23" s="43" t="str">
        <f>IF(I23="A",$K23,IF(I23="B",$K23-SUM(J$8:J22),IF(I23="C",$K23-SUM(J$8:J22),IF(I23="D",$K23-SUM(J$8:J22),IF(I23="E",1-SUM(J$8:J22)," ")))))</f>
        <v xml:space="preserve"> </v>
      </c>
      <c r="K23" s="1">
        <f>IF(C$4=0,0,(SUM(D$8:D23)/C$4))</f>
        <v>0</v>
      </c>
      <c r="L23" s="9" t="str">
        <f t="shared" si="3"/>
        <v xml:space="preserve"> </v>
      </c>
      <c r="M23" s="2" t="str">
        <f>IF(U23=2,K23,IF(W23=2,K23-SUM(M$8:M22),IF(X23=2,K23-SUM(M$8:M22),IF(X22=2,1-SUM(M$8:M22)," "))))</f>
        <v xml:space="preserve"> </v>
      </c>
      <c r="N23" s="1" t="str">
        <f t="shared" si="4"/>
        <v xml:space="preserve"> </v>
      </c>
      <c r="P23" s="3" t="str">
        <f>IF(O23="Plus",$K23,IF(O23="Basis",$K23-SUM(P$8:P22),IF(O23="Breedte",$K23-SUM(P$8:P22),IF(O22="Breedte",1-SUM(P$8:P22)," "))))</f>
        <v xml:space="preserve"> </v>
      </c>
      <c r="Q23" s="57" t="str">
        <f t="shared" si="20"/>
        <v/>
      </c>
      <c r="R23" s="180">
        <f t="shared" si="19"/>
        <v>230</v>
      </c>
      <c r="S23" s="12">
        <f t="shared" si="5"/>
        <v>135</v>
      </c>
      <c r="T23" s="18">
        <f t="shared" si="6"/>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7"/>
        <v>1</v>
      </c>
      <c r="Z23" s="12">
        <f t="shared" si="8"/>
        <v>1</v>
      </c>
      <c r="AA23" s="12">
        <f t="shared" si="9"/>
        <v>1</v>
      </c>
      <c r="AB23" s="12">
        <f t="shared" si="10"/>
        <v>1</v>
      </c>
      <c r="AD23" s="12">
        <f t="shared" si="11"/>
        <v>135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4"/>
        <v>1</v>
      </c>
      <c r="AL23" s="12">
        <f t="shared" si="15"/>
        <v>1</v>
      </c>
      <c r="AM23" s="12">
        <f t="shared" si="16"/>
        <v>1</v>
      </c>
      <c r="AV23" s="134"/>
      <c r="AW23" s="134"/>
      <c r="AX23" s="134"/>
    </row>
    <row r="24" spans="1:55" ht="12" customHeight="1" thickTop="1" thickBot="1" x14ac:dyDescent="0.2">
      <c r="A24" s="5">
        <f t="shared" si="0"/>
        <v>0</v>
      </c>
      <c r="B24" s="5">
        <f t="shared" si="1"/>
        <v>0</v>
      </c>
      <c r="C24" s="14">
        <f t="shared" si="17"/>
        <v>134</v>
      </c>
      <c r="F24" s="241">
        <f>VLOOKUP(C24,Blad1!$A:$K,11,0)</f>
        <v>230</v>
      </c>
      <c r="G24" s="67" t="str">
        <f t="shared" si="18"/>
        <v/>
      </c>
      <c r="H24" s="4" t="str">
        <f>IF(G24="I",$K24,IF(G24="II",$K24-SUM(H$8:H23),IF(G24="III",$K24-SUM(H$8:H23),IF(G24="IV",$K24-SUM(H$8:H23),IF(G24="V",1-SUM(H$8:H23)," ")))))</f>
        <v xml:space="preserve"> </v>
      </c>
      <c r="I24" s="68" t="str">
        <f t="shared" si="2"/>
        <v/>
      </c>
      <c r="J24" s="43" t="str">
        <f>IF(I24="A",$K24,IF(I24="B",$K24-SUM(J$8:J23),IF(I24="C",$K24-SUM(J$8:J23),IF(I24="D",$K24-SUM(J$8:J23),IF(I24="E",1-SUM(J$8:J23)," ")))))</f>
        <v xml:space="preserve"> </v>
      </c>
      <c r="K24" s="1">
        <f>IF(C$4=0,0,(SUM(D$8:D24)/C$4))</f>
        <v>0</v>
      </c>
      <c r="L24" s="9" t="str">
        <f t="shared" si="3"/>
        <v xml:space="preserve"> </v>
      </c>
      <c r="M24" s="2" t="str">
        <f>IF(U24=2,K24,IF(W24=2,K24-SUM(M$8:M23),IF(X24=2,K24-SUM(M$8:M23),IF(X23=2,1-SUM(M$8:M23)," "))))</f>
        <v xml:space="preserve"> </v>
      </c>
      <c r="N24" s="1" t="str">
        <f t="shared" si="4"/>
        <v xml:space="preserve"> </v>
      </c>
      <c r="P24" s="3" t="str">
        <f>IF(O24="Plus",$K24,IF(O24="Basis",$K24-SUM(P$8:P23),IF(O24="Breedte",$K24-SUM(P$8:P23),IF(O23="Breedte",1-SUM(P$8:P23)," "))))</f>
        <v xml:space="preserve"> </v>
      </c>
      <c r="Q24" s="57" t="str">
        <f t="shared" si="20"/>
        <v/>
      </c>
      <c r="R24" s="180">
        <f t="shared" si="19"/>
        <v>230</v>
      </c>
      <c r="S24" s="12">
        <f t="shared" si="5"/>
        <v>134</v>
      </c>
      <c r="T24" s="18">
        <f t="shared" si="6"/>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7"/>
        <v>1</v>
      </c>
      <c r="Z24" s="12">
        <f t="shared" si="8"/>
        <v>1</v>
      </c>
      <c r="AA24" s="12">
        <f t="shared" si="9"/>
        <v>1</v>
      </c>
      <c r="AB24" s="12">
        <f t="shared" si="10"/>
        <v>1</v>
      </c>
      <c r="AD24" s="12">
        <f t="shared" si="11"/>
        <v>134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4"/>
        <v>1</v>
      </c>
      <c r="AL24" s="12">
        <f t="shared" si="15"/>
        <v>1</v>
      </c>
      <c r="AM24" s="12">
        <f t="shared" si="16"/>
        <v>1</v>
      </c>
      <c r="AQ24" s="27" t="s">
        <v>6</v>
      </c>
      <c r="AR24" s="28"/>
      <c r="AS24" s="28" t="s">
        <v>8</v>
      </c>
      <c r="AT24" s="28"/>
      <c r="AU24" s="28"/>
      <c r="AV24" s="51"/>
      <c r="AW24" s="140"/>
      <c r="AX24" s="131"/>
      <c r="AY24" s="28" t="s">
        <v>9</v>
      </c>
      <c r="AZ24" s="28"/>
      <c r="BA24" s="28"/>
      <c r="BB24" s="29"/>
    </row>
    <row r="25" spans="1:55" ht="12" customHeight="1" thickTop="1" x14ac:dyDescent="0.15">
      <c r="A25" s="5">
        <f t="shared" si="0"/>
        <v>0</v>
      </c>
      <c r="B25" s="5">
        <f t="shared" si="1"/>
        <v>0</v>
      </c>
      <c r="C25" s="14">
        <f t="shared" si="17"/>
        <v>133</v>
      </c>
      <c r="F25" s="241">
        <f>VLOOKUP(C25,Blad1!$A:$K,11,0)</f>
        <v>230</v>
      </c>
      <c r="G25" s="67" t="str">
        <f t="shared" si="18"/>
        <v/>
      </c>
      <c r="H25" s="4" t="str">
        <f>IF(G25="I",$K25,IF(G25="II",$K25-SUM(H$8:H24),IF(G25="III",$K25-SUM(H$8:H24),IF(G25="IV",$K25-SUM(H$8:H24),IF(G25="V",1-SUM(H$8:H24)," ")))))</f>
        <v xml:space="preserve"> </v>
      </c>
      <c r="I25" s="68" t="str">
        <f t="shared" si="2"/>
        <v/>
      </c>
      <c r="J25" s="43" t="str">
        <f>IF(I25="A",$K25,IF(I25="B",$K25-SUM(J$8:J24),IF(I25="C",$K25-SUM(J$8:J24),IF(I25="D",$K25-SUM(J$8:J24),IF(I25="E",1-SUM(J$8:J24)," ")))))</f>
        <v xml:space="preserve"> </v>
      </c>
      <c r="K25" s="1">
        <f>IF(C$4=0,0,(SUM(D$8:D25)/C$4))</f>
        <v>0</v>
      </c>
      <c r="L25" s="9" t="str">
        <f t="shared" si="3"/>
        <v xml:space="preserve"> </v>
      </c>
      <c r="M25" s="2" t="str">
        <f>IF(U25=2,K25,IF(W25=2,K25-SUM(M$8:M24),IF(X25=2,K25-SUM(M$8:M24),IF(X24=2,1-SUM(M$8:M24)," "))))</f>
        <v xml:space="preserve"> </v>
      </c>
      <c r="N25" s="1" t="str">
        <f t="shared" si="4"/>
        <v xml:space="preserve"> </v>
      </c>
      <c r="P25" s="3" t="str">
        <f>IF(O25="Plus",$K25,IF(O25="Basis",$K25-SUM(P$8:P24),IF(O25="Breedte",$K25-SUM(P$8:P24),IF(O24="Breedte",1-SUM(P$8:P24)," "))))</f>
        <v xml:space="preserve"> </v>
      </c>
      <c r="Q25" s="57" t="str">
        <f t="shared" si="20"/>
        <v/>
      </c>
      <c r="R25" s="180">
        <f t="shared" si="19"/>
        <v>230</v>
      </c>
      <c r="S25" s="12">
        <f t="shared" si="5"/>
        <v>133</v>
      </c>
      <c r="T25" s="18">
        <f t="shared" si="6"/>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7"/>
        <v>1</v>
      </c>
      <c r="Z25" s="12">
        <f t="shared" si="8"/>
        <v>1</v>
      </c>
      <c r="AA25" s="12">
        <f t="shared" si="9"/>
        <v>1</v>
      </c>
      <c r="AB25" s="12">
        <f t="shared" si="10"/>
        <v>1</v>
      </c>
      <c r="AD25" s="12">
        <f t="shared" si="11"/>
        <v>133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4"/>
        <v>1</v>
      </c>
      <c r="AL25" s="12">
        <f t="shared" si="15"/>
        <v>1</v>
      </c>
      <c r="AM25" s="12">
        <f t="shared" si="16"/>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2">
      <c r="A26" s="5">
        <f t="shared" si="0"/>
        <v>0</v>
      </c>
      <c r="B26" s="5">
        <f t="shared" si="1"/>
        <v>0</v>
      </c>
      <c r="C26" s="14">
        <f t="shared" si="17"/>
        <v>132</v>
      </c>
      <c r="F26" s="241">
        <f>VLOOKUP(C26,Blad1!$A:$K,11,0)</f>
        <v>230</v>
      </c>
      <c r="G26" s="67" t="str">
        <f t="shared" si="18"/>
        <v/>
      </c>
      <c r="H26" s="4" t="str">
        <f>IF(G26="I",$K26,IF(G26="II",$K26-SUM(H$8:H25),IF(G26="III",$K26-SUM(H$8:H25),IF(G26="IV",$K26-SUM(H$8:H25),IF(G26="V",1-SUM(H$8:H25)," ")))))</f>
        <v xml:space="preserve"> </v>
      </c>
      <c r="I26" s="68" t="str">
        <f t="shared" si="2"/>
        <v/>
      </c>
      <c r="J26" s="43" t="str">
        <f>IF(I26="A",$K26,IF(I26="B",$K26-SUM(J$8:J25),IF(I26="C",$K26-SUM(J$8:J25),IF(I26="D",$K26-SUM(J$8:J25),IF(I26="E",1-SUM(J$8:J25)," ")))))</f>
        <v xml:space="preserve"> </v>
      </c>
      <c r="K26" s="1">
        <f>IF(C$4=0,0,(SUM(D$8:D26)/C$4))</f>
        <v>0</v>
      </c>
      <c r="L26" s="9" t="str">
        <f t="shared" si="3"/>
        <v xml:space="preserve"> </v>
      </c>
      <c r="M26" s="2" t="str">
        <f>IF(U26=2,K26,IF(W26=2,K26-SUM(M$8:M25),IF(X26=2,K26-SUM(M$8:M25),IF(X25=2,1-SUM(M$8:M25)," "))))</f>
        <v xml:space="preserve"> </v>
      </c>
      <c r="N26" s="1" t="str">
        <f t="shared" si="4"/>
        <v xml:space="preserve"> </v>
      </c>
      <c r="P26" s="3" t="str">
        <f>IF(O26="Plus",$K26,IF(O26="Basis",$K26-SUM(P$8:P25),IF(O26="Breedte",$K26-SUM(P$8:P25),IF(O25="Breedte",1-SUM(P$8:P25)," "))))</f>
        <v xml:space="preserve"> </v>
      </c>
      <c r="Q26" s="57" t="str">
        <f t="shared" si="20"/>
        <v/>
      </c>
      <c r="R26" s="180">
        <f t="shared" si="19"/>
        <v>230</v>
      </c>
      <c r="S26" s="12">
        <f t="shared" si="5"/>
        <v>132</v>
      </c>
      <c r="T26" s="18">
        <f t="shared" si="6"/>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7"/>
        <v>1</v>
      </c>
      <c r="Z26" s="12">
        <f t="shared" si="8"/>
        <v>1</v>
      </c>
      <c r="AA26" s="12">
        <f t="shared" si="9"/>
        <v>1</v>
      </c>
      <c r="AB26" s="12">
        <f t="shared" si="10"/>
        <v>1</v>
      </c>
      <c r="AD26" s="12">
        <f t="shared" si="11"/>
        <v>132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4"/>
        <v>1</v>
      </c>
      <c r="AL26" s="12">
        <f t="shared" si="15"/>
        <v>1</v>
      </c>
      <c r="AM26" s="12">
        <f t="shared" si="16"/>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7"/>
        <v>131</v>
      </c>
      <c r="F27" s="241">
        <f>VLOOKUP(C27,Blad1!$A:$K,11,0)</f>
        <v>230</v>
      </c>
      <c r="G27" s="67" t="str">
        <f t="shared" si="18"/>
        <v/>
      </c>
      <c r="H27" s="4" t="str">
        <f>IF(G27="I",$K27,IF(G27="II",$K27-SUM(H$8:H26),IF(G27="III",$K27-SUM(H$8:H26),IF(G27="IV",$K27-SUM(H$8:H26),IF(G27="V",1-SUM(H$8:H26)," ")))))</f>
        <v xml:space="preserve"> </v>
      </c>
      <c r="I27" s="68" t="str">
        <f t="shared" si="2"/>
        <v/>
      </c>
      <c r="J27" s="43" t="str">
        <f>IF(I27="A",$K27,IF(I27="B",$K27-SUM(J$8:J26),IF(I27="C",$K27-SUM(J$8:J26),IF(I27="D",$K27-SUM(J$8:J26),IF(I27="E",1-SUM(J$8:J26)," ")))))</f>
        <v xml:space="preserve"> </v>
      </c>
      <c r="K27" s="1">
        <f>IF(C$4=0,0,(SUM(D$8:D27)/C$4))</f>
        <v>0</v>
      </c>
      <c r="L27" s="9" t="str">
        <f t="shared" si="3"/>
        <v xml:space="preserve"> </v>
      </c>
      <c r="M27" s="2" t="str">
        <f>IF(U27=2,K27,IF(W27=2,K27-SUM(M$8:M26),IF(X27=2,K27-SUM(M$8:M26),IF(X26=2,1-SUM(M$8:M26)," "))))</f>
        <v xml:space="preserve"> </v>
      </c>
      <c r="N27" s="1" t="str">
        <f t="shared" si="4"/>
        <v xml:space="preserve"> </v>
      </c>
      <c r="P27" s="3" t="str">
        <f>IF(O27="Plus",$K27,IF(O27="Basis",$K27-SUM(P$8:P26),IF(O27="Breedte",$K27-SUM(P$8:P26),IF(O26="Breedte",1-SUM(P$8:P26)," "))))</f>
        <v xml:space="preserve"> </v>
      </c>
      <c r="Q27" s="57" t="str">
        <f t="shared" si="20"/>
        <v/>
      </c>
      <c r="R27" s="180">
        <f t="shared" si="19"/>
        <v>230</v>
      </c>
      <c r="S27" s="12">
        <f t="shared" si="5"/>
        <v>131</v>
      </c>
      <c r="T27" s="18">
        <f t="shared" si="6"/>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7"/>
        <v>1</v>
      </c>
      <c r="Z27" s="12">
        <f t="shared" si="8"/>
        <v>1</v>
      </c>
      <c r="AA27" s="12">
        <f t="shared" si="9"/>
        <v>1</v>
      </c>
      <c r="AB27" s="12">
        <f t="shared" si="10"/>
        <v>1</v>
      </c>
      <c r="AD27" s="12">
        <f t="shared" si="11"/>
        <v>131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4"/>
        <v>1</v>
      </c>
      <c r="AL27" s="12">
        <f t="shared" si="15"/>
        <v>1</v>
      </c>
      <c r="AM27" s="12">
        <f t="shared" si="16"/>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7"/>
        <v>130</v>
      </c>
      <c r="F28" s="241">
        <f>VLOOKUP(C28,Blad1!$A:$K,11,0)</f>
        <v>230</v>
      </c>
      <c r="G28" s="67" t="str">
        <f t="shared" si="18"/>
        <v/>
      </c>
      <c r="H28" s="4" t="str">
        <f>IF(G28="I",$K28,IF(G28="II",$K28-SUM(H$8:H27),IF(G28="III",$K28-SUM(H$8:H27),IF(G28="IV",$K28-SUM(H$8:H27),IF(G28="V",1-SUM(H$8:H27)," ")))))</f>
        <v xml:space="preserve"> </v>
      </c>
      <c r="I28" s="68" t="str">
        <f t="shared" si="2"/>
        <v/>
      </c>
      <c r="J28" s="43" t="str">
        <f>IF(I28="A",$K28,IF(I28="B",$K28-SUM(J$8:J27),IF(I28="C",$K28-SUM(J$8:J27),IF(I28="D",$K28-SUM(J$8:J27),IF(I28="E",1-SUM(J$8:J27)," ")))))</f>
        <v xml:space="preserve"> </v>
      </c>
      <c r="K28" s="1">
        <f>IF(C$4=0,0,(SUM(D$8:D28)/C$4))</f>
        <v>0</v>
      </c>
      <c r="L28" s="9" t="str">
        <f t="shared" si="3"/>
        <v xml:space="preserve"> </v>
      </c>
      <c r="M28" s="2" t="str">
        <f>IF(U28=2,K28,IF(W28=2,K28-SUM(M$8:M27),IF(X28=2,K28-SUM(M$8:M27),IF(X27=2,1-SUM(M$8:M27)," "))))</f>
        <v xml:space="preserve"> </v>
      </c>
      <c r="N28" s="1" t="str">
        <f t="shared" si="4"/>
        <v xml:space="preserve"> </v>
      </c>
      <c r="P28" s="3" t="str">
        <f>IF(O28="Plus",$K28,IF(O28="Basis",$K28-SUM(P$8:P27),IF(O28="Breedte",$K28-SUM(P$8:P27),IF(O27="Breedte",1-SUM(P$8:P27)," "))))</f>
        <v xml:space="preserve"> </v>
      </c>
      <c r="Q28" s="57" t="str">
        <f t="shared" si="20"/>
        <v/>
      </c>
      <c r="R28" s="180">
        <f t="shared" si="19"/>
        <v>230</v>
      </c>
      <c r="S28" s="12">
        <f t="shared" si="5"/>
        <v>130</v>
      </c>
      <c r="T28" s="18">
        <f t="shared" si="6"/>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7"/>
        <v>1</v>
      </c>
      <c r="Z28" s="12">
        <f t="shared" si="8"/>
        <v>1</v>
      </c>
      <c r="AA28" s="12">
        <f t="shared" si="9"/>
        <v>1</v>
      </c>
      <c r="AB28" s="12">
        <f t="shared" si="10"/>
        <v>1</v>
      </c>
      <c r="AD28" s="12">
        <f t="shared" si="11"/>
        <v>130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4"/>
        <v>1</v>
      </c>
      <c r="AL28" s="12">
        <f t="shared" si="15"/>
        <v>1</v>
      </c>
      <c r="AM28" s="12">
        <f t="shared" si="16"/>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7"/>
        <v>129</v>
      </c>
      <c r="F29" s="241">
        <f>VLOOKUP(C29,Blad1!$A:$K,11,0)</f>
        <v>228</v>
      </c>
      <c r="G29" s="67" t="str">
        <f t="shared" si="18"/>
        <v/>
      </c>
      <c r="H29" s="4" t="str">
        <f>IF(G29="I",$K29,IF(G29="II",$K29-SUM(H$8:H28),IF(G29="III",$K29-SUM(H$8:H28),IF(G29="IV",$K29-SUM(H$8:H28),IF(G29="V",1-SUM(H$8:H28)," ")))))</f>
        <v xml:space="preserve"> </v>
      </c>
      <c r="I29" s="68" t="str">
        <f t="shared" si="2"/>
        <v/>
      </c>
      <c r="J29" s="43" t="str">
        <f>IF(I29="A",$K29,IF(I29="B",$K29-SUM(J$8:J28),IF(I29="C",$K29-SUM(J$8:J28),IF(I29="D",$K29-SUM(J$8:J28),IF(I29="E",1-SUM(J$8:J28)," ")))))</f>
        <v xml:space="preserve"> </v>
      </c>
      <c r="K29" s="1">
        <f>IF(C$4=0,0,(SUM(D$8:D29)/C$4))</f>
        <v>0</v>
      </c>
      <c r="L29" s="9" t="str">
        <f t="shared" si="3"/>
        <v xml:space="preserve"> </v>
      </c>
      <c r="M29" s="2" t="str">
        <f>IF(U29=2,K29,IF(W29=2,K29-SUM(M$8:M28),IF(X29=2,K29-SUM(M$8:M28),IF(X28=2,1-SUM(M$8:M28)," "))))</f>
        <v xml:space="preserve"> </v>
      </c>
      <c r="N29" s="1" t="str">
        <f t="shared" si="4"/>
        <v xml:space="preserve"> </v>
      </c>
      <c r="P29" s="3" t="str">
        <f>IF(O29="Plus",$K29,IF(O29="Basis",$K29-SUM(P$8:P28),IF(O29="Breedte",$K29-SUM(P$8:P28),IF(O28="Breedte",1-SUM(P$8:P28)," "))))</f>
        <v xml:space="preserve"> </v>
      </c>
      <c r="Q29" s="57" t="str">
        <f t="shared" si="20"/>
        <v/>
      </c>
      <c r="R29" s="180">
        <f t="shared" si="19"/>
        <v>228</v>
      </c>
      <c r="S29" s="12">
        <f t="shared" si="5"/>
        <v>129</v>
      </c>
      <c r="T29" s="18">
        <f t="shared" si="6"/>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7"/>
        <v>1</v>
      </c>
      <c r="Z29" s="12">
        <f t="shared" si="8"/>
        <v>1</v>
      </c>
      <c r="AA29" s="12">
        <f t="shared" si="9"/>
        <v>1</v>
      </c>
      <c r="AB29" s="12">
        <f t="shared" si="10"/>
        <v>1</v>
      </c>
      <c r="AD29" s="12">
        <f t="shared" si="11"/>
        <v>129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4"/>
        <v>1</v>
      </c>
      <c r="AL29" s="12">
        <f t="shared" si="15"/>
        <v>1</v>
      </c>
      <c r="AM29" s="12">
        <f t="shared" si="16"/>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2">
      <c r="A30" s="5">
        <f t="shared" si="0"/>
        <v>0</v>
      </c>
      <c r="B30" s="5">
        <f t="shared" si="1"/>
        <v>0</v>
      </c>
      <c r="C30" s="14">
        <f t="shared" si="17"/>
        <v>128</v>
      </c>
      <c r="F30" s="241">
        <f>VLOOKUP(C30,Blad1!$A:$K,11,0)</f>
        <v>227</v>
      </c>
      <c r="G30" s="67" t="str">
        <f t="shared" si="18"/>
        <v/>
      </c>
      <c r="H30" s="4" t="str">
        <f>IF(G30="I",$K30,IF(G30="II",$K30-SUM(H$8:H29),IF(G30="III",$K30-SUM(H$8:H29),IF(G30="IV",$K30-SUM(H$8:H29),IF(G30="V",1-SUM(H$8:H29)," ")))))</f>
        <v xml:space="preserve"> </v>
      </c>
      <c r="I30" s="68" t="str">
        <f t="shared" si="2"/>
        <v/>
      </c>
      <c r="J30" s="43" t="str">
        <f>IF(I30="A",$K30,IF(I30="B",$K30-SUM(J$8:J29),IF(I30="C",$K30-SUM(J$8:J29),IF(I30="D",$K30-SUM(J$8:J29),IF(I30="E",1-SUM(J$8:J29)," ")))))</f>
        <v xml:space="preserve"> </v>
      </c>
      <c r="K30" s="1">
        <f>IF(C$4=0,0,(SUM(D$8:D30)/C$4))</f>
        <v>0</v>
      </c>
      <c r="L30" s="9" t="str">
        <f t="shared" si="3"/>
        <v xml:space="preserve"> </v>
      </c>
      <c r="M30" s="2" t="str">
        <f>IF(U30=2,K30,IF(W30=2,K30-SUM(M$8:M29),IF(X30=2,K30-SUM(M$8:M29),IF(X29=2,1-SUM(M$8:M29)," "))))</f>
        <v xml:space="preserve"> </v>
      </c>
      <c r="N30" s="1" t="str">
        <f t="shared" si="4"/>
        <v xml:space="preserve"> </v>
      </c>
      <c r="P30" s="3" t="str">
        <f>IF(O30="Plus",$K30,IF(O30="Basis",$K30-SUM(P$8:P29),IF(O30="Breedte",$K30-SUM(P$8:P29),IF(O29="Breedte",1-SUM(P$8:P29)," "))))</f>
        <v xml:space="preserve"> </v>
      </c>
      <c r="Q30" s="57" t="str">
        <f t="shared" si="20"/>
        <v/>
      </c>
      <c r="R30" s="180">
        <f t="shared" si="19"/>
        <v>227</v>
      </c>
      <c r="S30" s="12">
        <f t="shared" si="5"/>
        <v>128</v>
      </c>
      <c r="T30" s="18">
        <f t="shared" si="6"/>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7"/>
        <v>1</v>
      </c>
      <c r="Z30" s="12">
        <f t="shared" si="8"/>
        <v>1</v>
      </c>
      <c r="AA30" s="12">
        <f t="shared" si="9"/>
        <v>1</v>
      </c>
      <c r="AB30" s="12">
        <f t="shared" si="10"/>
        <v>1</v>
      </c>
      <c r="AD30" s="12">
        <f t="shared" si="11"/>
        <v>128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4"/>
        <v>1</v>
      </c>
      <c r="AL30" s="12">
        <f t="shared" si="15"/>
        <v>1</v>
      </c>
      <c r="AM30" s="12">
        <f t="shared" si="16"/>
        <v>1</v>
      </c>
      <c r="AQ30" s="52"/>
      <c r="AR30" s="53"/>
      <c r="AS30" s="36"/>
      <c r="AT30" s="142">
        <f>$C$4</f>
        <v>0</v>
      </c>
      <c r="AU30" s="36"/>
      <c r="AV30" s="36"/>
      <c r="AW30" s="136"/>
      <c r="AX30" s="136"/>
      <c r="AY30" s="37"/>
      <c r="AZ30" s="48">
        <f>AT30</f>
        <v>0</v>
      </c>
      <c r="BA30" s="37"/>
      <c r="BB30" s="38"/>
    </row>
    <row r="31" spans="1:55" ht="12" customHeight="1" thickTop="1" thickBot="1" x14ac:dyDescent="0.2">
      <c r="A31" s="5">
        <f t="shared" si="0"/>
        <v>0</v>
      </c>
      <c r="B31" s="5">
        <f t="shared" si="1"/>
        <v>0</v>
      </c>
      <c r="C31" s="14">
        <f t="shared" si="17"/>
        <v>127</v>
      </c>
      <c r="F31" s="241">
        <f>VLOOKUP(C31,Blad1!$A:$K,11,0)</f>
        <v>226</v>
      </c>
      <c r="G31" s="67" t="str">
        <f t="shared" si="18"/>
        <v/>
      </c>
      <c r="H31" s="4" t="str">
        <f>IF(G31="I",$K31,IF(G31="II",$K31-SUM(H$8:H30),IF(G31="III",$K31-SUM(H$8:H30),IF(G31="IV",$K31-SUM(H$8:H30),IF(G31="V",1-SUM(H$8:H30)," ")))))</f>
        <v xml:space="preserve"> </v>
      </c>
      <c r="I31" s="68" t="str">
        <f t="shared" si="2"/>
        <v/>
      </c>
      <c r="J31" s="43" t="str">
        <f>IF(I31="A",$K31,IF(I31="B",$K31-SUM(J$8:J30),IF(I31="C",$K31-SUM(J$8:J30),IF(I31="D",$K31-SUM(J$8:J30),IF(I31="E",1-SUM(J$8:J30)," ")))))</f>
        <v xml:space="preserve"> </v>
      </c>
      <c r="K31" s="1">
        <f>IF(C$4=0,0,(SUM(D$8:D31)/C$4))</f>
        <v>0</v>
      </c>
      <c r="L31" s="9" t="str">
        <f t="shared" si="3"/>
        <v xml:space="preserve"> </v>
      </c>
      <c r="M31" s="2" t="str">
        <f>IF(U31=2,K31,IF(W31=2,K31-SUM(M$8:M30),IF(X31=2,K31-SUM(M$8:M30),IF(X30=2,1-SUM(M$8:M30)," "))))</f>
        <v xml:space="preserve"> </v>
      </c>
      <c r="N31" s="1" t="str">
        <f t="shared" si="4"/>
        <v xml:space="preserve"> </v>
      </c>
      <c r="P31" s="3" t="str">
        <f>IF(O31="Plus",$K31,IF(O31="Basis",$K31-SUM(P$8:P30),IF(O31="Breedte",$K31-SUM(P$8:P30),IF(O30="Breedte",1-SUM(P$8:P30)," "))))</f>
        <v xml:space="preserve"> </v>
      </c>
      <c r="Q31" s="57" t="str">
        <f t="shared" si="20"/>
        <v/>
      </c>
      <c r="R31" s="180">
        <f t="shared" si="19"/>
        <v>226</v>
      </c>
      <c r="S31" s="12">
        <f t="shared" si="5"/>
        <v>127</v>
      </c>
      <c r="T31" s="18">
        <f t="shared" si="6"/>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7"/>
        <v>1</v>
      </c>
      <c r="Z31" s="12">
        <f t="shared" si="8"/>
        <v>1</v>
      </c>
      <c r="AA31" s="12">
        <f t="shared" si="9"/>
        <v>1</v>
      </c>
      <c r="AB31" s="12">
        <f t="shared" si="10"/>
        <v>1</v>
      </c>
      <c r="AD31" s="12">
        <f t="shared" si="11"/>
        <v>127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4"/>
        <v>1</v>
      </c>
      <c r="AL31" s="12">
        <f t="shared" si="15"/>
        <v>1</v>
      </c>
      <c r="AM31" s="12">
        <f t="shared" si="16"/>
        <v>1</v>
      </c>
      <c r="AQ31" s="60"/>
      <c r="AR31" s="60"/>
      <c r="AS31" s="60"/>
      <c r="AT31" s="60"/>
      <c r="AU31" s="60"/>
      <c r="AV31" s="60"/>
      <c r="AW31" s="135"/>
      <c r="AX31" s="135"/>
      <c r="AY31" s="60"/>
      <c r="AZ31" s="60"/>
      <c r="BA31" s="60"/>
      <c r="BB31" s="60"/>
    </row>
    <row r="32" spans="1:55" ht="12" customHeight="1" thickTop="1" x14ac:dyDescent="0.15">
      <c r="A32" s="5">
        <f t="shared" si="0"/>
        <v>0</v>
      </c>
      <c r="B32" s="5">
        <f t="shared" si="1"/>
        <v>0</v>
      </c>
      <c r="C32" s="14">
        <f t="shared" si="17"/>
        <v>126</v>
      </c>
      <c r="F32" s="241">
        <f>VLOOKUP(C32,Blad1!$A:$K,11,0)</f>
        <v>225</v>
      </c>
      <c r="G32" s="67" t="str">
        <f t="shared" si="18"/>
        <v/>
      </c>
      <c r="H32" s="4" t="str">
        <f>IF(G32="I",$K32,IF(G32="II",$K32-SUM(H$8:H31),IF(G32="III",$K32-SUM(H$8:H31),IF(G32="IV",$K32-SUM(H$8:H31),IF(G32="V",1-SUM(H$8:H31)," ")))))</f>
        <v xml:space="preserve"> </v>
      </c>
      <c r="I32" s="68" t="str">
        <f t="shared" si="2"/>
        <v/>
      </c>
      <c r="J32" s="43" t="str">
        <f>IF(I32="A",$K32,IF(I32="B",$K32-SUM(J$8:J31),IF(I32="C",$K32-SUM(J$8:J31),IF(I32="D",$K32-SUM(J$8:J31),IF(I32="E",1-SUM(J$8:J31)," ")))))</f>
        <v xml:space="preserve"> </v>
      </c>
      <c r="K32" s="1">
        <f>IF(C$4=0,0,(SUM(D$8:D32)/C$4))</f>
        <v>0</v>
      </c>
      <c r="L32" s="9" t="str">
        <f t="shared" si="3"/>
        <v xml:space="preserve"> </v>
      </c>
      <c r="M32" s="2" t="str">
        <f>IF(U32=2,K32,IF(W32=2,K32-SUM(M$8:M31),IF(X32=2,K32-SUM(M$8:M31),IF(X31=2,1-SUM(M$8:M31)," "))))</f>
        <v xml:space="preserve"> </v>
      </c>
      <c r="N32" s="1" t="str">
        <f t="shared" si="4"/>
        <v xml:space="preserve"> </v>
      </c>
      <c r="P32" s="3" t="str">
        <f>IF(O32="Plus",$K32,IF(O32="Basis",$K32-SUM(P$8:P31),IF(O32="Breedte",$K32-SUM(P$8:P31),IF(O31="Breedte",1-SUM(P$8:P31)," "))))</f>
        <v xml:space="preserve"> </v>
      </c>
      <c r="Q32" s="57" t="str">
        <f t="shared" si="20"/>
        <v/>
      </c>
      <c r="R32" s="180">
        <f t="shared" si="19"/>
        <v>225</v>
      </c>
      <c r="S32" s="12">
        <f t="shared" si="5"/>
        <v>126</v>
      </c>
      <c r="T32" s="18">
        <f t="shared" si="6"/>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7"/>
        <v>1</v>
      </c>
      <c r="Z32" s="12">
        <f t="shared" si="8"/>
        <v>1</v>
      </c>
      <c r="AA32" s="12">
        <f t="shared" si="9"/>
        <v>1</v>
      </c>
      <c r="AB32" s="12">
        <f t="shared" si="10"/>
        <v>1</v>
      </c>
      <c r="AD32" s="12">
        <f t="shared" si="11"/>
        <v>126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4"/>
        <v>1</v>
      </c>
      <c r="AL32" s="12">
        <f t="shared" si="15"/>
        <v>1</v>
      </c>
      <c r="AM32" s="12">
        <f t="shared" si="16"/>
        <v>1</v>
      </c>
      <c r="AQ32" s="49" t="s">
        <v>24</v>
      </c>
      <c r="AR32" s="51"/>
      <c r="AS32" s="122"/>
      <c r="AT32" s="51"/>
      <c r="AU32" s="51"/>
      <c r="AV32" s="51"/>
      <c r="AW32" s="51"/>
      <c r="AX32" s="51"/>
      <c r="AY32" s="51"/>
      <c r="AZ32" s="51"/>
      <c r="BA32" s="51"/>
      <c r="BB32" s="55"/>
    </row>
    <row r="33" spans="1:54" ht="12" customHeight="1" x14ac:dyDescent="0.15">
      <c r="A33" s="5">
        <f t="shared" si="0"/>
        <v>0</v>
      </c>
      <c r="B33" s="5">
        <f t="shared" si="1"/>
        <v>0</v>
      </c>
      <c r="C33" s="14">
        <f t="shared" si="17"/>
        <v>125</v>
      </c>
      <c r="F33" s="241">
        <f>VLOOKUP(C33,Blad1!$A:$K,11,0)</f>
        <v>223</v>
      </c>
      <c r="G33" s="67" t="str">
        <f t="shared" si="18"/>
        <v/>
      </c>
      <c r="H33" s="4" t="str">
        <f>IF(G33="I",$K33,IF(G33="II",$K33-SUM(H$8:H32),IF(G33="III",$K33-SUM(H$8:H32),IF(G33="IV",$K33-SUM(H$8:H32),IF(G33="V",1-SUM(H$8:H32)," ")))))</f>
        <v xml:space="preserve"> </v>
      </c>
      <c r="I33" s="68" t="str">
        <f t="shared" si="2"/>
        <v/>
      </c>
      <c r="J33" s="43" t="str">
        <f>IF(I33="A",$K33,IF(I33="B",$K33-SUM(J$8:J32),IF(I33="C",$K33-SUM(J$8:J32),IF(I33="D",$K33-SUM(J$8:J32),IF(I33="E",1-SUM(J$8:J32)," ")))))</f>
        <v xml:space="preserve"> </v>
      </c>
      <c r="K33" s="1">
        <f>IF(C$4=0,0,(SUM(D$8:D33)/C$4))</f>
        <v>0</v>
      </c>
      <c r="L33" s="9" t="str">
        <f t="shared" si="3"/>
        <v xml:space="preserve"> </v>
      </c>
      <c r="M33" s="2" t="str">
        <f>IF(U33=2,K33,IF(W33=2,K33-SUM(M$8:M32),IF(X33=2,K33-SUM(M$8:M32),IF(X32=2,1-SUM(M$8:M32)," "))))</f>
        <v xml:space="preserve"> </v>
      </c>
      <c r="N33" s="1" t="str">
        <f t="shared" si="4"/>
        <v xml:space="preserve"> </v>
      </c>
      <c r="P33" s="3" t="str">
        <f>IF(O33="Plus",$K33,IF(O33="Basis",$K33-SUM(P$8:P32),IF(O33="Breedte",$K33-SUM(P$8:P32),IF(O32="Breedte",1-SUM(P$8:P32)," "))))</f>
        <v xml:space="preserve"> </v>
      </c>
      <c r="Q33" s="57" t="str">
        <f t="shared" si="20"/>
        <v/>
      </c>
      <c r="R33" s="180">
        <f t="shared" si="19"/>
        <v>223</v>
      </c>
      <c r="S33" s="12">
        <f t="shared" si="5"/>
        <v>125</v>
      </c>
      <c r="T33" s="18">
        <f t="shared" si="6"/>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7"/>
        <v>1</v>
      </c>
      <c r="Z33" s="12">
        <f t="shared" si="8"/>
        <v>1</v>
      </c>
      <c r="AA33" s="12">
        <f t="shared" si="9"/>
        <v>1</v>
      </c>
      <c r="AB33" s="12">
        <f t="shared" si="10"/>
        <v>1</v>
      </c>
      <c r="AD33" s="12">
        <f t="shared" si="11"/>
        <v>125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4"/>
        <v>1</v>
      </c>
      <c r="AL33" s="12">
        <f t="shared" si="15"/>
        <v>1</v>
      </c>
      <c r="AM33" s="12">
        <f t="shared" si="16"/>
        <v>1</v>
      </c>
      <c r="AQ33" s="253" t="e">
        <f>VLOOKUP(AQ32,L8:Q275,6,FALSE)</f>
        <v>#N/A</v>
      </c>
      <c r="AR33" s="254"/>
      <c r="AS33" s="254"/>
      <c r="AT33" s="254"/>
      <c r="AU33" s="254"/>
      <c r="AV33" s="254"/>
      <c r="AW33" s="254"/>
      <c r="AX33" s="254"/>
      <c r="AY33" s="254"/>
      <c r="AZ33" s="254"/>
      <c r="BA33" s="254"/>
      <c r="BB33" s="255"/>
    </row>
    <row r="34" spans="1:54" ht="12" customHeight="1" x14ac:dyDescent="0.15">
      <c r="A34" s="5">
        <f t="shared" si="0"/>
        <v>0</v>
      </c>
      <c r="B34" s="5">
        <f t="shared" si="1"/>
        <v>0</v>
      </c>
      <c r="C34" s="14">
        <f t="shared" si="17"/>
        <v>124</v>
      </c>
      <c r="F34" s="241">
        <f>VLOOKUP(C34,Blad1!$A:$K,11,0)</f>
        <v>222</v>
      </c>
      <c r="G34" s="67" t="str">
        <f t="shared" si="18"/>
        <v/>
      </c>
      <c r="H34" s="4" t="str">
        <f>IF(G34="I",$K34,IF(G34="II",$K34-SUM(H$8:H33),IF(G34="III",$K34-SUM(H$8:H33),IF(G34="IV",$K34-SUM(H$8:H33),IF(G34="V",1-SUM(H$8:H33)," ")))))</f>
        <v xml:space="preserve"> </v>
      </c>
      <c r="I34" s="68" t="str">
        <f t="shared" si="2"/>
        <v/>
      </c>
      <c r="J34" s="43" t="str">
        <f>IF(I34="A",$K34,IF(I34="B",$K34-SUM(J$8:J33),IF(I34="C",$K34-SUM(J$8:J33),IF(I34="D",$K34-SUM(J$8:J33),IF(I34="E",1-SUM(J$8:J33)," ")))))</f>
        <v xml:space="preserve"> </v>
      </c>
      <c r="K34" s="1">
        <f>IF(C$4=0,0,(SUM(D$8:D34)/C$4))</f>
        <v>0</v>
      </c>
      <c r="L34" s="9" t="str">
        <f t="shared" si="3"/>
        <v xml:space="preserve"> </v>
      </c>
      <c r="M34" s="2" t="str">
        <f>IF(U34=2,K34,IF(W34=2,K34-SUM(M$8:M33),IF(X34=2,K34-SUM(M$8:M33),IF(X33=2,1-SUM(M$8:M33)," "))))</f>
        <v xml:space="preserve"> </v>
      </c>
      <c r="N34" s="1" t="str">
        <f t="shared" si="4"/>
        <v xml:space="preserve"> </v>
      </c>
      <c r="P34" s="3" t="str">
        <f>IF(O34="Plus",$K34,IF(O34="Basis",$K34-SUM(P$8:P33),IF(O34="Breedte",$K34-SUM(P$8:P33),IF(O33="Breedte",1-SUM(P$8:P33)," "))))</f>
        <v xml:space="preserve"> </v>
      </c>
      <c r="Q34" s="57" t="str">
        <f t="shared" si="20"/>
        <v/>
      </c>
      <c r="R34" s="180">
        <f t="shared" si="19"/>
        <v>222</v>
      </c>
      <c r="S34" s="12">
        <f t="shared" si="5"/>
        <v>124</v>
      </c>
      <c r="T34" s="18">
        <f t="shared" si="6"/>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7"/>
        <v>1</v>
      </c>
      <c r="Z34" s="12">
        <f t="shared" si="8"/>
        <v>1</v>
      </c>
      <c r="AA34" s="12">
        <f t="shared" si="9"/>
        <v>1</v>
      </c>
      <c r="AB34" s="12">
        <f t="shared" si="10"/>
        <v>1</v>
      </c>
      <c r="AD34" s="12">
        <f t="shared" si="11"/>
        <v>124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4"/>
        <v>1</v>
      </c>
      <c r="AL34" s="12">
        <f t="shared" si="15"/>
        <v>1</v>
      </c>
      <c r="AM34" s="12">
        <f t="shared" si="16"/>
        <v>1</v>
      </c>
      <c r="AQ34" s="49" t="s">
        <v>22</v>
      </c>
      <c r="AR34" s="51"/>
      <c r="AS34" s="122"/>
      <c r="AT34" s="51"/>
      <c r="AU34" s="51"/>
      <c r="AV34" s="51"/>
      <c r="AW34" s="51"/>
      <c r="AX34" s="51"/>
      <c r="AY34" s="51"/>
      <c r="AZ34" s="51"/>
      <c r="BA34" s="51"/>
      <c r="BB34" s="55"/>
    </row>
    <row r="35" spans="1:54" ht="24" customHeight="1" x14ac:dyDescent="0.15">
      <c r="A35" s="5">
        <f t="shared" si="0"/>
        <v>0</v>
      </c>
      <c r="B35" s="5">
        <f t="shared" si="1"/>
        <v>0</v>
      </c>
      <c r="C35" s="14">
        <f t="shared" si="17"/>
        <v>123</v>
      </c>
      <c r="F35" s="241">
        <f>VLOOKUP(C35,Blad1!$A:$K,11,0)</f>
        <v>221</v>
      </c>
      <c r="G35" s="67" t="str">
        <f t="shared" si="18"/>
        <v/>
      </c>
      <c r="H35" s="4" t="str">
        <f>IF(G35="I",$K35,IF(G35="II",$K35-SUM(H$8:H34),IF(G35="III",$K35-SUM(H$8:H34),IF(G35="IV",$K35-SUM(H$8:H34),IF(G35="V",1-SUM(H$8:H34)," ")))))</f>
        <v xml:space="preserve"> </v>
      </c>
      <c r="I35" s="68" t="str">
        <f t="shared" si="2"/>
        <v/>
      </c>
      <c r="J35" s="43" t="str">
        <f>IF(I35="A",$K35,IF(I35="B",$K35-SUM(J$8:J34),IF(I35="C",$K35-SUM(J$8:J34),IF(I35="D",$K35-SUM(J$8:J34),IF(I35="E",1-SUM(J$8:J34)," ")))))</f>
        <v xml:space="preserve"> </v>
      </c>
      <c r="K35" s="1">
        <f>IF(C$4=0,0,(SUM(D$8:D35)/C$4))</f>
        <v>0</v>
      </c>
      <c r="L35" s="9" t="str">
        <f t="shared" si="3"/>
        <v xml:space="preserve"> </v>
      </c>
      <c r="M35" s="2" t="str">
        <f>IF(U35=2,K35,IF(W35=2,K35-SUM(M$8:M34),IF(X35=2,K35-SUM(M$8:M34),IF(X34=2,1-SUM(M$8:M34)," "))))</f>
        <v xml:space="preserve"> </v>
      </c>
      <c r="N35" s="1" t="str">
        <f t="shared" si="4"/>
        <v xml:space="preserve"> </v>
      </c>
      <c r="P35" s="3" t="str">
        <f>IF(O35="Plus",$K35,IF(O35="Basis",$K35-SUM(P$8:P34),IF(O35="Breedte",$K35-SUM(P$8:P34),IF(O34="Breedte",1-SUM(P$8:P34)," "))))</f>
        <v xml:space="preserve"> </v>
      </c>
      <c r="Q35" s="57" t="str">
        <f t="shared" si="20"/>
        <v/>
      </c>
      <c r="R35" s="180">
        <f t="shared" si="19"/>
        <v>221</v>
      </c>
      <c r="S35" s="12">
        <f t="shared" si="5"/>
        <v>123</v>
      </c>
      <c r="T35" s="18">
        <f t="shared" si="6"/>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7"/>
        <v>1</v>
      </c>
      <c r="Z35" s="12">
        <f t="shared" si="8"/>
        <v>1</v>
      </c>
      <c r="AA35" s="12">
        <f t="shared" si="9"/>
        <v>1</v>
      </c>
      <c r="AB35" s="12">
        <f t="shared" si="10"/>
        <v>1</v>
      </c>
      <c r="AD35" s="12">
        <f t="shared" si="11"/>
        <v>123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3"/>
        <v>1</v>
      </c>
      <c r="AK35" s="12">
        <f t="shared" si="14"/>
        <v>1</v>
      </c>
      <c r="AL35" s="12">
        <f t="shared" si="15"/>
        <v>1</v>
      </c>
      <c r="AM35" s="12">
        <f t="shared" si="16"/>
        <v>1</v>
      </c>
      <c r="AQ35" s="256" t="e">
        <f>VLOOKUP(AQ34,L8:Q275,6,FALSE)</f>
        <v>#N/A</v>
      </c>
      <c r="AR35" s="257"/>
      <c r="AS35" s="257"/>
      <c r="AT35" s="257"/>
      <c r="AU35" s="257"/>
      <c r="AV35" s="257"/>
      <c r="AW35" s="257"/>
      <c r="AX35" s="257"/>
      <c r="AY35" s="257"/>
      <c r="AZ35" s="257"/>
      <c r="BA35" s="257"/>
      <c r="BB35" s="258"/>
    </row>
    <row r="36" spans="1:54" ht="12" customHeight="1" x14ac:dyDescent="0.15">
      <c r="A36" s="5">
        <f t="shared" si="0"/>
        <v>0</v>
      </c>
      <c r="B36" s="5">
        <f t="shared" si="1"/>
        <v>0</v>
      </c>
      <c r="C36" s="14">
        <f t="shared" si="17"/>
        <v>122</v>
      </c>
      <c r="F36" s="241">
        <f>VLOOKUP(C36,Blad1!$A:$K,11,0)</f>
        <v>220</v>
      </c>
      <c r="G36" s="67" t="str">
        <f t="shared" si="18"/>
        <v/>
      </c>
      <c r="H36" s="4" t="str">
        <f>IF(G36="I",$K36,IF(G36="II",$K36-SUM(H$8:H35),IF(G36="III",$K36-SUM(H$8:H35),IF(G36="IV",$K36-SUM(H$8:H35),IF(G36="V",1-SUM(H$8:H35)," ")))))</f>
        <v xml:space="preserve"> </v>
      </c>
      <c r="I36" s="68" t="str">
        <f t="shared" si="2"/>
        <v/>
      </c>
      <c r="J36" s="43" t="str">
        <f>IF(I36="A",$K36,IF(I36="B",$K36-SUM(J$8:J35),IF(I36="C",$K36-SUM(J$8:J35),IF(I36="D",$K36-SUM(J$8:J35),IF(I36="E",1-SUM(J$8:J35)," ")))))</f>
        <v xml:space="preserve"> </v>
      </c>
      <c r="K36" s="1">
        <f>IF(C$4=0,0,(SUM(D$8:D36)/C$4))</f>
        <v>0</v>
      </c>
      <c r="L36" s="9" t="str">
        <f t="shared" si="3"/>
        <v xml:space="preserve"> </v>
      </c>
      <c r="M36" s="2" t="str">
        <f>IF(U36=2,K36,IF(W36=2,K36-SUM(M$8:M35),IF(X36=2,K36-SUM(M$8:M35),IF(X35=2,1-SUM(M$8:M35)," "))))</f>
        <v xml:space="preserve"> </v>
      </c>
      <c r="N36" s="1" t="str">
        <f t="shared" si="4"/>
        <v xml:space="preserve"> </v>
      </c>
      <c r="P36" s="3" t="str">
        <f>IF(O36="Plus",$K36,IF(O36="Basis",$K36-SUM(P$8:P35),IF(O36="Breedte",$K36-SUM(P$8:P35),IF(O35="Breedte",1-SUM(P$8:P35)," "))))</f>
        <v xml:space="preserve"> </v>
      </c>
      <c r="Q36" s="57" t="str">
        <f t="shared" si="20"/>
        <v/>
      </c>
      <c r="R36" s="180">
        <f t="shared" si="19"/>
        <v>220</v>
      </c>
      <c r="S36" s="12">
        <f t="shared" si="5"/>
        <v>122</v>
      </c>
      <c r="T36" s="18">
        <f t="shared" si="6"/>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7"/>
        <v>1</v>
      </c>
      <c r="Z36" s="12">
        <f t="shared" si="8"/>
        <v>1</v>
      </c>
      <c r="AA36" s="12">
        <f t="shared" si="9"/>
        <v>1</v>
      </c>
      <c r="AB36" s="12">
        <f t="shared" si="10"/>
        <v>1</v>
      </c>
      <c r="AD36" s="12">
        <f t="shared" si="11"/>
        <v>122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4"/>
        <v>1</v>
      </c>
      <c r="AL36" s="12">
        <f t="shared" si="15"/>
        <v>1</v>
      </c>
      <c r="AM36" s="12">
        <f t="shared" si="16"/>
        <v>1</v>
      </c>
      <c r="AQ36" s="49" t="s">
        <v>23</v>
      </c>
      <c r="AR36" s="51"/>
      <c r="AS36" s="122"/>
      <c r="AT36" s="51"/>
      <c r="AU36" s="51"/>
      <c r="AV36" s="51"/>
      <c r="AW36" s="51"/>
      <c r="AX36" s="51"/>
      <c r="AY36" s="51"/>
      <c r="AZ36" s="51"/>
      <c r="BA36" s="51"/>
      <c r="BB36" s="55"/>
    </row>
    <row r="37" spans="1:54" ht="12" customHeight="1" thickBot="1" x14ac:dyDescent="0.2">
      <c r="A37" s="5">
        <f t="shared" si="0"/>
        <v>0</v>
      </c>
      <c r="B37" s="5">
        <f t="shared" si="1"/>
        <v>0</v>
      </c>
      <c r="C37" s="14">
        <f t="shared" si="17"/>
        <v>121</v>
      </c>
      <c r="F37" s="241">
        <f>VLOOKUP(C37,Blad1!$A:$K,11,0)</f>
        <v>219</v>
      </c>
      <c r="G37" s="67" t="str">
        <f t="shared" si="18"/>
        <v/>
      </c>
      <c r="H37" s="4" t="str">
        <f>IF(G37="I",$K37,IF(G37="II",$K37-SUM(H$8:H36),IF(G37="III",$K37-SUM(H$8:H36),IF(G37="IV",$K37-SUM(H$8:H36),IF(G37="V",1-SUM(H$8:H36)," ")))))</f>
        <v xml:space="preserve"> </v>
      </c>
      <c r="I37" s="68" t="str">
        <f t="shared" si="2"/>
        <v/>
      </c>
      <c r="J37" s="43" t="str">
        <f>IF(I37="A",$K37,IF(I37="B",$K37-SUM(J$8:J36),IF(I37="C",$K37-SUM(J$8:J36),IF(I37="D",$K37-SUM(J$8:J36),IF(I37="E",1-SUM(J$8:J36)," ")))))</f>
        <v xml:space="preserve"> </v>
      </c>
      <c r="K37" s="1">
        <f>IF(C$4=0,0,(SUM(D$8:D37)/C$4))</f>
        <v>0</v>
      </c>
      <c r="L37" s="9" t="str">
        <f t="shared" si="3"/>
        <v xml:space="preserve"> </v>
      </c>
      <c r="M37" s="2" t="str">
        <f>IF(U37=2,K37,IF(W37=2,K37-SUM(M$8:M36),IF(X37=2,K37-SUM(M$8:M36),IF(X36=2,1-SUM(M$8:M36)," "))))</f>
        <v xml:space="preserve"> </v>
      </c>
      <c r="N37" s="1" t="str">
        <f t="shared" si="4"/>
        <v xml:space="preserve"> </v>
      </c>
      <c r="P37" s="3" t="str">
        <f>IF(O37="Plus",$K37,IF(O37="Basis",$K37-SUM(P$8:P36),IF(O37="Breedte",$K37-SUM(P$8:P36),IF(O36="Breedte",1-SUM(P$8:P36)," "))))</f>
        <v xml:space="preserve"> </v>
      </c>
      <c r="Q37" s="57" t="str">
        <f t="shared" si="20"/>
        <v/>
      </c>
      <c r="R37" s="180">
        <f t="shared" si="19"/>
        <v>219</v>
      </c>
      <c r="S37" s="12">
        <f t="shared" si="5"/>
        <v>121</v>
      </c>
      <c r="T37" s="18">
        <f t="shared" si="6"/>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7"/>
        <v>1</v>
      </c>
      <c r="Z37" s="12">
        <f t="shared" si="8"/>
        <v>1</v>
      </c>
      <c r="AA37" s="12">
        <f t="shared" si="9"/>
        <v>1</v>
      </c>
      <c r="AB37" s="12">
        <f t="shared" si="10"/>
        <v>1</v>
      </c>
      <c r="AD37" s="12">
        <f t="shared" si="11"/>
        <v>121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4"/>
        <v>1</v>
      </c>
      <c r="AL37" s="12">
        <f t="shared" si="15"/>
        <v>1</v>
      </c>
      <c r="AM37" s="12">
        <f t="shared" si="16"/>
        <v>1</v>
      </c>
      <c r="AQ37" s="247" t="e">
        <f>VLOOKUP(AQ36,L8:T275,6,FALSE)</f>
        <v>#N/A</v>
      </c>
      <c r="AR37" s="248"/>
      <c r="AS37" s="248"/>
      <c r="AT37" s="248"/>
      <c r="AU37" s="248"/>
      <c r="AV37" s="248"/>
      <c r="AW37" s="248"/>
      <c r="AX37" s="248"/>
      <c r="AY37" s="248"/>
      <c r="AZ37" s="248"/>
      <c r="BA37" s="248"/>
      <c r="BB37" s="249"/>
    </row>
    <row r="38" spans="1:54" ht="12" customHeight="1" thickTop="1" x14ac:dyDescent="0.15">
      <c r="A38" s="5">
        <f t="shared" si="0"/>
        <v>0</v>
      </c>
      <c r="B38" s="5">
        <f t="shared" si="1"/>
        <v>0</v>
      </c>
      <c r="C38" s="14">
        <f t="shared" si="17"/>
        <v>120</v>
      </c>
      <c r="F38" s="241">
        <f>VLOOKUP(C38,Blad1!$A:$K,11,0)</f>
        <v>218</v>
      </c>
      <c r="G38" s="67" t="str">
        <f t="shared" si="18"/>
        <v/>
      </c>
      <c r="H38" s="4" t="str">
        <f>IF(G38="I",$K38,IF(G38="II",$K38-SUM(H$8:H37),IF(G38="III",$K38-SUM(H$8:H37),IF(G38="IV",$K38-SUM(H$8:H37),IF(G38="V",1-SUM(H$8:H37)," ")))))</f>
        <v xml:space="preserve"> </v>
      </c>
      <c r="I38" s="68" t="str">
        <f t="shared" si="2"/>
        <v/>
      </c>
      <c r="J38" s="43" t="str">
        <f>IF(I38="A",$K38,IF(I38="B",$K38-SUM(J$8:J37),IF(I38="C",$K38-SUM(J$8:J37),IF(I38="D",$K38-SUM(J$8:J37),IF(I38="E",1-SUM(J$8:J37)," ")))))</f>
        <v xml:space="preserve"> </v>
      </c>
      <c r="K38" s="1">
        <f>IF(C$4=0,0,(SUM(D$8:D38)/C$4))</f>
        <v>0</v>
      </c>
      <c r="L38" s="9" t="str">
        <f t="shared" si="3"/>
        <v xml:space="preserve"> </v>
      </c>
      <c r="M38" s="2" t="str">
        <f>IF(U38=2,K38,IF(W38=2,K38-SUM(M$8:M37),IF(X38=2,K38-SUM(M$8:M37),IF(X37=2,1-SUM(M$8:M37)," "))))</f>
        <v xml:space="preserve"> </v>
      </c>
      <c r="N38" s="1" t="str">
        <f t="shared" si="4"/>
        <v xml:space="preserve"> </v>
      </c>
      <c r="P38" s="3" t="str">
        <f>IF(O38="Plus",$K38,IF(O38="Basis",$K38-SUM(P$8:P37),IF(O38="Breedte",$K38-SUM(P$8:P37),IF(O37="Breedte",1-SUM(P$8:P37)," "))))</f>
        <v xml:space="preserve"> </v>
      </c>
      <c r="Q38" s="57" t="str">
        <f t="shared" si="20"/>
        <v/>
      </c>
      <c r="R38" s="180">
        <f t="shared" si="19"/>
        <v>218</v>
      </c>
      <c r="S38" s="12">
        <f t="shared" si="5"/>
        <v>120</v>
      </c>
      <c r="T38" s="18">
        <f t="shared" si="6"/>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7"/>
        <v>1</v>
      </c>
      <c r="Z38" s="12">
        <f t="shared" si="8"/>
        <v>1</v>
      </c>
      <c r="AA38" s="12">
        <f t="shared" si="9"/>
        <v>1</v>
      </c>
      <c r="AB38" s="12">
        <f t="shared" si="10"/>
        <v>1</v>
      </c>
      <c r="AD38" s="12">
        <f t="shared" si="11"/>
        <v>120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4"/>
        <v>1</v>
      </c>
      <c r="AL38" s="12">
        <f t="shared" si="15"/>
        <v>1</v>
      </c>
      <c r="AM38" s="12">
        <f t="shared" si="16"/>
        <v>1</v>
      </c>
    </row>
    <row r="39" spans="1:54" ht="12" customHeight="1" x14ac:dyDescent="0.15">
      <c r="A39" s="5">
        <f t="shared" si="0"/>
        <v>0</v>
      </c>
      <c r="B39" s="5">
        <f t="shared" si="1"/>
        <v>0</v>
      </c>
      <c r="C39" s="14">
        <f t="shared" si="17"/>
        <v>119</v>
      </c>
      <c r="F39" s="241">
        <f>VLOOKUP(C39,Blad1!$A:$K,11,0)</f>
        <v>217</v>
      </c>
      <c r="G39" s="67" t="str">
        <f t="shared" si="18"/>
        <v/>
      </c>
      <c r="H39" s="4" t="str">
        <f>IF(G39="I",$K39,IF(G39="II",$K39-SUM(H$8:H38),IF(G39="III",$K39-SUM(H$8:H38),IF(G39="IV",$K39-SUM(H$8:H38),IF(G39="V",1-SUM(H$8:H38)," ")))))</f>
        <v xml:space="preserve"> </v>
      </c>
      <c r="I39" s="68" t="str">
        <f t="shared" si="2"/>
        <v/>
      </c>
      <c r="J39" s="43" t="str">
        <f>IF(I39="A",$K39,IF(I39="B",$K39-SUM(J$8:J38),IF(I39="C",$K39-SUM(J$8:J38),IF(I39="D",$K39-SUM(J$8:J38),IF(I39="E",1-SUM(J$8:J38)," ")))))</f>
        <v xml:space="preserve"> </v>
      </c>
      <c r="K39" s="1">
        <f>IF(C$4=0,0,(SUM(D$8:D39)/C$4))</f>
        <v>0</v>
      </c>
      <c r="L39" s="9" t="str">
        <f t="shared" si="3"/>
        <v xml:space="preserve"> </v>
      </c>
      <c r="M39" s="2" t="str">
        <f>IF(U39=2,K39,IF(W39=2,K39-SUM(M$8:M38),IF(X39=2,K39-SUM(M$8:M38),IF(X38=2,1-SUM(M$8:M38)," "))))</f>
        <v xml:space="preserve"> </v>
      </c>
      <c r="N39" s="1" t="str">
        <f t="shared" si="4"/>
        <v xml:space="preserve"> </v>
      </c>
      <c r="P39" s="3" t="str">
        <f>IF(O39="Plus",$K39,IF(O39="Basis",$K39-SUM(P$8:P38),IF(O39="Breedte",$K39-SUM(P$8:P38),IF(O38="Breedte",1-SUM(P$8:P38)," "))))</f>
        <v xml:space="preserve"> </v>
      </c>
      <c r="Q39" s="57" t="str">
        <f t="shared" si="20"/>
        <v/>
      </c>
      <c r="R39" s="180">
        <f t="shared" si="19"/>
        <v>217</v>
      </c>
      <c r="S39" s="12">
        <f t="shared" si="5"/>
        <v>119</v>
      </c>
      <c r="T39" s="18">
        <f t="shared" si="6"/>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7"/>
        <v>1</v>
      </c>
      <c r="Z39" s="12">
        <f t="shared" si="8"/>
        <v>1</v>
      </c>
      <c r="AA39" s="12">
        <f t="shared" si="9"/>
        <v>1</v>
      </c>
      <c r="AB39" s="12">
        <f t="shared" si="10"/>
        <v>1</v>
      </c>
      <c r="AD39" s="12">
        <f t="shared" si="11"/>
        <v>119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4"/>
        <v>1</v>
      </c>
      <c r="AL39" s="12">
        <f t="shared" si="15"/>
        <v>1</v>
      </c>
      <c r="AM39" s="12">
        <f t="shared" si="16"/>
        <v>1</v>
      </c>
    </row>
    <row r="40" spans="1:54" ht="12" customHeight="1" x14ac:dyDescent="0.15">
      <c r="A40" s="5">
        <f t="shared" si="0"/>
        <v>0</v>
      </c>
      <c r="B40" s="5">
        <f t="shared" si="1"/>
        <v>0</v>
      </c>
      <c r="C40" s="14">
        <f t="shared" si="17"/>
        <v>118</v>
      </c>
      <c r="F40" s="241">
        <f>VLOOKUP(C40,Blad1!$A:$K,11,0)</f>
        <v>216</v>
      </c>
      <c r="G40" s="67" t="str">
        <f t="shared" si="18"/>
        <v/>
      </c>
      <c r="H40" s="4" t="str">
        <f>IF(G40="I",$K40,IF(G40="II",$K40-SUM(H$8:H39),IF(G40="III",$K40-SUM(H$8:H39),IF(G40="IV",$K40-SUM(H$8:H39),IF(G40="V",1-SUM(H$8:H39)," ")))))</f>
        <v xml:space="preserve"> </v>
      </c>
      <c r="I40" s="68" t="str">
        <f t="shared" si="2"/>
        <v/>
      </c>
      <c r="J40" s="43" t="str">
        <f>IF(I40="A",$K40,IF(I40="B",$K40-SUM(J$8:J39),IF(I40="C",$K40-SUM(J$8:J39),IF(I40="D",$K40-SUM(J$8:J39),IF(I40="E",1-SUM(J$8:J39)," ")))))</f>
        <v xml:space="preserve"> </v>
      </c>
      <c r="K40" s="1">
        <f>IF(C$4=0,0,(SUM(D$8:D40)/C$4))</f>
        <v>0</v>
      </c>
      <c r="L40" s="9" t="str">
        <f t="shared" si="3"/>
        <v xml:space="preserve"> </v>
      </c>
      <c r="M40" s="2" t="str">
        <f>IF(U40=2,K40,IF(W40=2,K40-SUM(M$8:M39),IF(X40=2,K40-SUM(M$8:M39),IF(X39=2,1-SUM(M$8:M39)," "))))</f>
        <v xml:space="preserve"> </v>
      </c>
      <c r="N40" s="1" t="str">
        <f t="shared" si="4"/>
        <v xml:space="preserve"> </v>
      </c>
      <c r="P40" s="3" t="str">
        <f>IF(O40="Plus",$K40,IF(O40="Basis",$K40-SUM(P$8:P39),IF(O40="Breedte",$K40-SUM(P$8:P39),IF(O39="Breedte",1-SUM(P$8:P39)," "))))</f>
        <v xml:space="preserve"> </v>
      </c>
      <c r="Q40" s="57" t="str">
        <f t="shared" si="20"/>
        <v/>
      </c>
      <c r="R40" s="180">
        <f t="shared" si="19"/>
        <v>216</v>
      </c>
      <c r="S40" s="12">
        <f t="shared" si="5"/>
        <v>118</v>
      </c>
      <c r="T40" s="18">
        <f t="shared" si="6"/>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7"/>
        <v>1</v>
      </c>
      <c r="Z40" s="12">
        <f t="shared" si="8"/>
        <v>1</v>
      </c>
      <c r="AA40" s="12">
        <f t="shared" si="9"/>
        <v>1</v>
      </c>
      <c r="AB40" s="12">
        <f t="shared" si="10"/>
        <v>1</v>
      </c>
      <c r="AD40" s="12">
        <f t="shared" si="11"/>
        <v>118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4"/>
        <v>1</v>
      </c>
      <c r="AL40" s="12">
        <f t="shared" si="15"/>
        <v>1</v>
      </c>
      <c r="AM40" s="12">
        <f t="shared" si="16"/>
        <v>1</v>
      </c>
    </row>
    <row r="41" spans="1:54" ht="12" customHeight="1" x14ac:dyDescent="0.15">
      <c r="A41" s="5">
        <f t="shared" si="0"/>
        <v>0</v>
      </c>
      <c r="B41" s="5">
        <f t="shared" si="1"/>
        <v>0</v>
      </c>
      <c r="C41" s="14">
        <f t="shared" si="17"/>
        <v>117</v>
      </c>
      <c r="F41" s="241">
        <f>VLOOKUP(C41,Blad1!$A:$K,11,0)</f>
        <v>214</v>
      </c>
      <c r="G41" s="67" t="str">
        <f t="shared" si="18"/>
        <v/>
      </c>
      <c r="H41" s="4" t="str">
        <f>IF(G41="I",$K41,IF(G41="II",$K41-SUM(H$8:H40),IF(G41="III",$K41-SUM(H$8:H40),IF(G41="IV",$K41-SUM(H$8:H40),IF(G41="V",1-SUM(H$8:H40)," ")))))</f>
        <v xml:space="preserve"> </v>
      </c>
      <c r="I41" s="68" t="str">
        <f t="shared" si="2"/>
        <v/>
      </c>
      <c r="J41" s="43" t="str">
        <f>IF(I41="A",$K41,IF(I41="B",$K41-SUM(J$8:J40),IF(I41="C",$K41-SUM(J$8:J40),IF(I41="D",$K41-SUM(J$8:J40),IF(I41="E",1-SUM(J$8:J40)," ")))))</f>
        <v xml:space="preserve"> </v>
      </c>
      <c r="K41" s="1">
        <f>IF(C$4=0,0,(SUM(D$8:D41)/C$4))</f>
        <v>0</v>
      </c>
      <c r="L41" s="9" t="str">
        <f t="shared" si="3"/>
        <v xml:space="preserve"> </v>
      </c>
      <c r="M41" s="2" t="str">
        <f>IF(U41=2,K41,IF(W41=2,K41-SUM(M$8:M40),IF(X41=2,K41-SUM(M$8:M40),IF(X40=2,1-SUM(M$8:M40)," "))))</f>
        <v xml:space="preserve"> </v>
      </c>
      <c r="N41" s="1" t="str">
        <f t="shared" si="4"/>
        <v xml:space="preserve"> </v>
      </c>
      <c r="P41" s="3" t="str">
        <f>IF(O41="Plus",$K41,IF(O41="Basis",$K41-SUM(P$8:P40),IF(O41="Breedte",$K41-SUM(P$8:P40),IF(O40="Breedte",1-SUM(P$8:P40)," "))))</f>
        <v xml:space="preserve"> </v>
      </c>
      <c r="Q41" s="57" t="str">
        <f t="shared" si="20"/>
        <v/>
      </c>
      <c r="R41" s="180">
        <f t="shared" si="19"/>
        <v>214</v>
      </c>
      <c r="S41" s="12">
        <f t="shared" si="5"/>
        <v>117</v>
      </c>
      <c r="T41" s="18">
        <f t="shared" si="6"/>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7"/>
        <v>1</v>
      </c>
      <c r="Z41" s="12">
        <f t="shared" si="8"/>
        <v>1</v>
      </c>
      <c r="AA41" s="12">
        <f t="shared" si="9"/>
        <v>1</v>
      </c>
      <c r="AB41" s="12">
        <f t="shared" si="10"/>
        <v>1</v>
      </c>
      <c r="AD41" s="12">
        <f t="shared" si="11"/>
        <v>117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4"/>
        <v>1</v>
      </c>
      <c r="AL41" s="12">
        <f t="shared" si="15"/>
        <v>1</v>
      </c>
      <c r="AM41" s="12">
        <f t="shared" si="16"/>
        <v>1</v>
      </c>
    </row>
    <row r="42" spans="1:54" ht="12" customHeight="1" x14ac:dyDescent="0.15">
      <c r="A42" s="5">
        <f t="shared" si="0"/>
        <v>0</v>
      </c>
      <c r="B42" s="5">
        <f t="shared" si="1"/>
        <v>20</v>
      </c>
      <c r="C42" s="14">
        <f t="shared" si="17"/>
        <v>116</v>
      </c>
      <c r="F42" s="241">
        <f>VLOOKUP(C42,Blad1!$A:$K,11,0)</f>
        <v>213</v>
      </c>
      <c r="G42" s="67" t="str">
        <f t="shared" si="18"/>
        <v>I</v>
      </c>
      <c r="H42" s="4">
        <f>IF(G42="I",$K42,IF(G42="II",$K42-SUM(H$8:H41),IF(G42="III",$K42-SUM(H$8:H41),IF(G42="IV",$K42-SUM(H$8:H41),IF(G42="V",1-SUM(H$8:H41)," ")))))</f>
        <v>0</v>
      </c>
      <c r="I42" s="68" t="str">
        <f t="shared" si="2"/>
        <v/>
      </c>
      <c r="J42" s="43" t="str">
        <f>IF(I42="A",$K42,IF(I42="B",$K42-SUM(J$8:J41),IF(I42="C",$K42-SUM(J$8:J41),IF(I42="D",$K42-SUM(J$8:J41),IF(I42="E",1-SUM(J$8:J41)," ")))))</f>
        <v xml:space="preserve"> </v>
      </c>
      <c r="K42" s="1">
        <f>IF(C$4=0,0,(SUM(D$8:D42)/C$4))</f>
        <v>0</v>
      </c>
      <c r="L42" s="9" t="str">
        <f t="shared" si="3"/>
        <v xml:space="preserve"> </v>
      </c>
      <c r="M42" s="2" t="str">
        <f>IF(U42=2,K42,IF(W42=2,K42-SUM(M$8:M41),IF(X42=2,K42-SUM(M$8:M41),IF(X41=2,1-SUM(M$8:M41)," "))))</f>
        <v xml:space="preserve"> </v>
      </c>
      <c r="N42" s="1" t="str">
        <f t="shared" si="4"/>
        <v xml:space="preserve"> </v>
      </c>
      <c r="P42" s="3" t="str">
        <f>IF(O42="Plus",$K42,IF(O42="Basis",$K42-SUM(P$8:P41),IF(O42="Breedte",$K42-SUM(P$8:P41),IF(O41="Breedte",1-SUM(P$8:P41)," "))))</f>
        <v xml:space="preserve"> </v>
      </c>
      <c r="Q42" s="57" t="str">
        <f t="shared" si="20"/>
        <v/>
      </c>
      <c r="R42" s="180">
        <f t="shared" si="19"/>
        <v>213</v>
      </c>
      <c r="S42" s="12">
        <f t="shared" si="5"/>
        <v>116</v>
      </c>
      <c r="T42" s="18">
        <f t="shared" si="6"/>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7"/>
        <v>1</v>
      </c>
      <c r="Z42" s="12">
        <f t="shared" si="8"/>
        <v>1</v>
      </c>
      <c r="AA42" s="12">
        <f t="shared" si="9"/>
        <v>1</v>
      </c>
      <c r="AB42" s="12">
        <f t="shared" si="10"/>
        <v>1</v>
      </c>
      <c r="AD42" s="12">
        <f t="shared" si="11"/>
        <v>116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4"/>
        <v>1</v>
      </c>
      <c r="AL42" s="12">
        <f t="shared" si="15"/>
        <v>1</v>
      </c>
      <c r="AM42" s="12">
        <f t="shared" si="16"/>
        <v>1</v>
      </c>
    </row>
    <row r="43" spans="1:54" ht="12" customHeight="1" x14ac:dyDescent="0.15">
      <c r="A43" s="5">
        <f t="shared" si="0"/>
        <v>0</v>
      </c>
      <c r="B43" s="5">
        <f t="shared" si="1"/>
        <v>0</v>
      </c>
      <c r="C43" s="14">
        <f t="shared" si="17"/>
        <v>115</v>
      </c>
      <c r="F43" s="241">
        <f>VLOOKUP(C43,Blad1!$A:$K,11,0)</f>
        <v>212</v>
      </c>
      <c r="G43" s="67" t="str">
        <f t="shared" si="18"/>
        <v/>
      </c>
      <c r="I43" s="68" t="str">
        <f t="shared" si="2"/>
        <v/>
      </c>
      <c r="J43" s="43" t="str">
        <f>IF(I43="A",$K43,IF(I43="B",$K43-SUM(J$8:J42),IF(I43="C",$K43-SUM(J$8:J42),IF(I43="D",$K43-SUM(J$8:J42),IF(I43="E",1-SUM(J$8:J42)," ")))))</f>
        <v xml:space="preserve"> </v>
      </c>
      <c r="K43" s="1">
        <f>IF(C$4=0,0,(SUM(D$8:D43)/C$4))</f>
        <v>0</v>
      </c>
      <c r="L43" s="9" t="str">
        <f t="shared" si="3"/>
        <v xml:space="preserve"> </v>
      </c>
      <c r="M43" s="2" t="str">
        <f>IF(U43=2,K43,IF(W43=2,K43-SUM(M$8:M42),IF(X43=2,K43-SUM(M$8:M42),IF(X42=2,1-SUM(M$8:M42)," "))))</f>
        <v xml:space="preserve"> </v>
      </c>
      <c r="N43" s="1" t="str">
        <f t="shared" si="4"/>
        <v xml:space="preserve"> </v>
      </c>
      <c r="P43" s="3" t="str">
        <f>IF(O43="Plus",$K43,IF(O43="Basis",$K43-SUM(P$8:P42),IF(O43="Breedte",$K43-SUM(P$8:P42),IF(O42="Breedte",1-SUM(P$8:P42)," "))))</f>
        <v xml:space="preserve"> </v>
      </c>
      <c r="Q43" s="57" t="str">
        <f t="shared" si="20"/>
        <v/>
      </c>
      <c r="R43" s="180">
        <f t="shared" si="19"/>
        <v>212</v>
      </c>
      <c r="S43" s="12">
        <f t="shared" si="5"/>
        <v>115</v>
      </c>
      <c r="T43" s="18">
        <f t="shared" si="6"/>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7"/>
        <v>1</v>
      </c>
      <c r="Z43" s="12">
        <f t="shared" si="8"/>
        <v>1</v>
      </c>
      <c r="AA43" s="12">
        <f t="shared" si="9"/>
        <v>1</v>
      </c>
      <c r="AB43" s="12">
        <f t="shared" si="10"/>
        <v>1</v>
      </c>
      <c r="AD43" s="12">
        <f t="shared" si="11"/>
        <v>115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4"/>
        <v>1</v>
      </c>
      <c r="AL43" s="12">
        <f t="shared" si="15"/>
        <v>1</v>
      </c>
      <c r="AM43" s="12">
        <f t="shared" si="16"/>
        <v>1</v>
      </c>
    </row>
    <row r="44" spans="1:54" ht="12" customHeight="1" x14ac:dyDescent="0.15">
      <c r="A44" s="5">
        <f t="shared" si="0"/>
        <v>0</v>
      </c>
      <c r="B44" s="5">
        <f t="shared" si="1"/>
        <v>0</v>
      </c>
      <c r="C44" s="14">
        <f t="shared" si="17"/>
        <v>114</v>
      </c>
      <c r="F44" s="241">
        <f>VLOOKUP(C44,Blad1!$A:$K,11,0)</f>
        <v>211</v>
      </c>
      <c r="G44" s="67" t="str">
        <f t="shared" si="18"/>
        <v/>
      </c>
      <c r="H44" s="4" t="str">
        <f>IF(G44="I",$K44,IF(G44="II",$K44-SUM(H$8:H43),IF(G44="III",$K44-SUM(H$8:H43),IF(G44="IV",$K44-SUM(H$8:H43),IF(G44="V",1-SUM(H$8:H43)," ")))))</f>
        <v xml:space="preserve"> </v>
      </c>
      <c r="I44" s="68" t="str">
        <f t="shared" si="2"/>
        <v/>
      </c>
      <c r="J44" s="43" t="str">
        <f>IF(I44="A",$K44,IF(I44="B",$K44-SUM(J$8:J43),IF(I44="C",$K44-SUM(J$8:J43),IF(I44="D",$K44-SUM(J$8:J43),IF(I44="E",1-SUM(J$8:J43)," ")))))</f>
        <v xml:space="preserve"> </v>
      </c>
      <c r="K44" s="1">
        <f>IF(C$4=0,0,(SUM(D$8:D44)/C$4))</f>
        <v>0</v>
      </c>
      <c r="L44" s="9" t="str">
        <f t="shared" si="3"/>
        <v xml:space="preserve"> </v>
      </c>
      <c r="M44" s="2" t="str">
        <f>IF(U44=2,K44,IF(W44=2,K44-SUM(M$8:M43),IF(X44=2,K44-SUM(M$8:M43),IF(X43=2,1-SUM(M$8:M43)," "))))</f>
        <v xml:space="preserve"> </v>
      </c>
      <c r="N44" s="1" t="str">
        <f t="shared" si="4"/>
        <v xml:space="preserve"> </v>
      </c>
      <c r="P44" s="3" t="str">
        <f>IF(O44="Plus",$K44,IF(O44="Basis",$K44-SUM(P$8:P43),IF(O44="Breedte",$K44-SUM(P$8:P43),IF(O43="Breedte",1-SUM(P$8:P43)," "))))</f>
        <v xml:space="preserve"> </v>
      </c>
      <c r="Q44" s="57" t="str">
        <f t="shared" si="20"/>
        <v/>
      </c>
      <c r="R44" s="180">
        <f t="shared" si="19"/>
        <v>211</v>
      </c>
      <c r="S44" s="12">
        <f t="shared" si="5"/>
        <v>114</v>
      </c>
      <c r="T44" s="18">
        <f t="shared" si="6"/>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7"/>
        <v>1</v>
      </c>
      <c r="Z44" s="12">
        <f t="shared" si="8"/>
        <v>1</v>
      </c>
      <c r="AA44" s="12">
        <f t="shared" si="9"/>
        <v>1</v>
      </c>
      <c r="AB44" s="12">
        <f t="shared" si="10"/>
        <v>1</v>
      </c>
      <c r="AD44" s="12">
        <f t="shared" si="11"/>
        <v>114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4"/>
        <v>1</v>
      </c>
      <c r="AL44" s="12">
        <f t="shared" si="15"/>
        <v>1</v>
      </c>
      <c r="AM44" s="12">
        <f t="shared" si="16"/>
        <v>1</v>
      </c>
    </row>
    <row r="45" spans="1:54" ht="12" customHeight="1" x14ac:dyDescent="0.15">
      <c r="A45" s="5">
        <f t="shared" si="0"/>
        <v>0</v>
      </c>
      <c r="B45" s="5">
        <f t="shared" si="1"/>
        <v>0</v>
      </c>
      <c r="C45" s="14">
        <f t="shared" si="17"/>
        <v>113</v>
      </c>
      <c r="F45" s="241">
        <f>VLOOKUP(C45,Blad1!$A:$K,11,0)</f>
        <v>210</v>
      </c>
      <c r="G45" s="67" t="str">
        <f t="shared" si="18"/>
        <v/>
      </c>
      <c r="H45" s="4" t="str">
        <f>IF(G45="I",$K45,IF(G45="II",$K45-SUM(H$8:H44),IF(G45="III",$K45-SUM(H$8:H44),IF(G45="IV",$K45-SUM(H$8:H44),IF(G45="V",1-SUM(H$8:H44)," ")))))</f>
        <v xml:space="preserve"> </v>
      </c>
      <c r="I45" s="68" t="str">
        <f t="shared" si="2"/>
        <v/>
      </c>
      <c r="J45" s="43" t="str">
        <f>IF(I45="A",$K45,IF(I45="B",$K45-SUM(J$8:J44),IF(I45="C",$K45-SUM(J$8:J44),IF(I45="D",$K45-SUM(J$8:J44),IF(I45="E",1-SUM(J$8:J44)," ")))))</f>
        <v xml:space="preserve"> </v>
      </c>
      <c r="K45" s="1">
        <f>IF(C$4=0,0,(SUM(D$8:D45)/C$4))</f>
        <v>0</v>
      </c>
      <c r="L45" s="9" t="str">
        <f t="shared" si="3"/>
        <v xml:space="preserve"> </v>
      </c>
      <c r="M45" s="2" t="str">
        <f>IF(U45=2,K45,IF(W45=2,K45-SUM(M$8:M44),IF(X45=2,K45-SUM(M$8:M44),IF(X44=2,1-SUM(M$8:M44)," "))))</f>
        <v xml:space="preserve"> </v>
      </c>
      <c r="N45" s="1" t="str">
        <f t="shared" si="4"/>
        <v xml:space="preserve"> </v>
      </c>
      <c r="P45" s="3" t="str">
        <f>IF(O45="Plus",$K45,IF(O45="Basis",$K45-SUM(P$8:P44),IF(O45="Breedte",$K45-SUM(P$8:P44),IF(O44="Breedte",1-SUM(P$8:P44)," "))))</f>
        <v xml:space="preserve"> </v>
      </c>
      <c r="Q45" s="57" t="str">
        <f t="shared" si="20"/>
        <v/>
      </c>
      <c r="R45" s="180">
        <f t="shared" si="19"/>
        <v>210</v>
      </c>
      <c r="S45" s="12">
        <f t="shared" si="5"/>
        <v>113</v>
      </c>
      <c r="T45" s="18">
        <f t="shared" si="6"/>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7"/>
        <v>1</v>
      </c>
      <c r="Z45" s="12">
        <f t="shared" si="8"/>
        <v>1</v>
      </c>
      <c r="AA45" s="12">
        <f t="shared" si="9"/>
        <v>1</v>
      </c>
      <c r="AB45" s="12">
        <f t="shared" si="10"/>
        <v>1</v>
      </c>
      <c r="AD45" s="12">
        <f t="shared" si="11"/>
        <v>113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4"/>
        <v>1</v>
      </c>
      <c r="AL45" s="12">
        <f t="shared" si="15"/>
        <v>1</v>
      </c>
      <c r="AM45" s="12">
        <f t="shared" si="16"/>
        <v>1</v>
      </c>
    </row>
    <row r="46" spans="1:54" ht="12" customHeight="1" x14ac:dyDescent="0.15">
      <c r="A46" s="5">
        <f t="shared" si="0"/>
        <v>0</v>
      </c>
      <c r="B46" s="5">
        <f t="shared" si="1"/>
        <v>0</v>
      </c>
      <c r="C46" s="14">
        <f t="shared" si="17"/>
        <v>112</v>
      </c>
      <c r="F46" s="241">
        <f>VLOOKUP(C46,Blad1!$A:$K,11,0)</f>
        <v>209</v>
      </c>
      <c r="G46" s="67" t="str">
        <f t="shared" si="18"/>
        <v/>
      </c>
      <c r="H46" s="4" t="str">
        <f>IF(G46="I",$K46,IF(G46="II",$K46-SUM(H$8:H45),IF(G46="III",$K46-SUM(H$8:H45),IF(G46="IV",$K46-SUM(H$8:H45),IF(G46="V",1-SUM(H$8:H45)," ")))))</f>
        <v xml:space="preserve"> </v>
      </c>
      <c r="I46" s="68" t="str">
        <f t="shared" si="2"/>
        <v/>
      </c>
      <c r="J46" s="43" t="str">
        <f>IF(I46="A",$K46,IF(I46="B",$K46-SUM(J$8:J45),IF(I46="C",$K46-SUM(J$8:J45),IF(I46="D",$K46-SUM(J$8:J45),IF(I46="E",1-SUM(J$8:J45)," ")))))</f>
        <v xml:space="preserve"> </v>
      </c>
      <c r="K46" s="1">
        <f>IF(C$4=0,0,(SUM(D$8:D46)/C$4))</f>
        <v>0</v>
      </c>
      <c r="L46" s="9" t="str">
        <f t="shared" si="3"/>
        <v xml:space="preserve"> </v>
      </c>
      <c r="M46" s="2" t="str">
        <f>IF(U46=2,K46,IF(W46=2,K46-SUM(M$8:M45),IF(X46=2,K46-SUM(M$8:M45),IF(X45=2,1-SUM(M$8:M45)," "))))</f>
        <v xml:space="preserve"> </v>
      </c>
      <c r="N46" s="1" t="str">
        <f t="shared" si="4"/>
        <v xml:space="preserve"> </v>
      </c>
      <c r="P46" s="3" t="str">
        <f>IF(O46="Plus",$K46,IF(O46="Basis",$K46-SUM(P$8:P45),IF(O46="Breedte",$K46-SUM(P$8:P45),IF(O45="Breedte",1-SUM(P$8:P45)," "))))</f>
        <v xml:space="preserve"> </v>
      </c>
      <c r="Q46" s="57" t="str">
        <f t="shared" si="20"/>
        <v/>
      </c>
      <c r="R46" s="180">
        <f t="shared" si="19"/>
        <v>209</v>
      </c>
      <c r="S46" s="12">
        <f t="shared" si="5"/>
        <v>112</v>
      </c>
      <c r="T46" s="18">
        <f t="shared" si="6"/>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7"/>
        <v>1</v>
      </c>
      <c r="Z46" s="12">
        <f t="shared" si="8"/>
        <v>1</v>
      </c>
      <c r="AA46" s="12">
        <f t="shared" si="9"/>
        <v>1</v>
      </c>
      <c r="AB46" s="12">
        <f t="shared" si="10"/>
        <v>1</v>
      </c>
      <c r="AD46" s="12">
        <f t="shared" si="11"/>
        <v>112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4"/>
        <v>1</v>
      </c>
      <c r="AL46" s="12">
        <f t="shared" si="15"/>
        <v>1</v>
      </c>
      <c r="AM46" s="12">
        <f t="shared" si="16"/>
        <v>1</v>
      </c>
    </row>
    <row r="47" spans="1:54" ht="12" customHeight="1" x14ac:dyDescent="0.15">
      <c r="A47" s="5">
        <f t="shared" si="0"/>
        <v>0</v>
      </c>
      <c r="B47" s="5">
        <f t="shared" si="1"/>
        <v>0</v>
      </c>
      <c r="C47" s="14">
        <f t="shared" si="17"/>
        <v>111</v>
      </c>
      <c r="F47" s="241">
        <f>VLOOKUP(C47,Blad1!$A:$K,11,0)</f>
        <v>208</v>
      </c>
      <c r="G47" s="67" t="str">
        <f t="shared" si="18"/>
        <v/>
      </c>
      <c r="H47" s="4" t="str">
        <f>IF(G47="I",$K47,IF(G47="II",$K47-SUM(H$8:H46),IF(G47="III",$K47-SUM(H$8:H46),IF(G47="IV",$K47-SUM(H$8:H46),IF(G47="V",1-SUM(H$8:H46)," ")))))</f>
        <v xml:space="preserve"> </v>
      </c>
      <c r="I47" s="68" t="str">
        <f t="shared" si="2"/>
        <v/>
      </c>
      <c r="J47" s="43" t="str">
        <f>IF(I47="A",$K47,IF(I47="B",$K47-SUM(J$8:J46),IF(I47="C",$K47-SUM(J$8:J46),IF(I47="D",$K47-SUM(J$8:J46),IF(I47="E",1-SUM(J$8:J46)," ")))))</f>
        <v xml:space="preserve"> </v>
      </c>
      <c r="K47" s="1">
        <f>IF(C$4=0,0,(SUM(D$8:D47)/C$4))</f>
        <v>0</v>
      </c>
      <c r="L47" s="9" t="str">
        <f t="shared" si="3"/>
        <v xml:space="preserve"> </v>
      </c>
      <c r="M47" s="2" t="str">
        <f>IF(U47=2,K47,IF(W47=2,K47-SUM(M$8:M46),IF(X47=2,K47-SUM(M$8:M46),IF(X46=2,1-SUM(M$8:M46)," "))))</f>
        <v xml:space="preserve"> </v>
      </c>
      <c r="N47" s="1" t="str">
        <f t="shared" si="4"/>
        <v xml:space="preserve"> </v>
      </c>
      <c r="P47" s="3" t="str">
        <f>IF(O47="Plus",$K47,IF(O47="Basis",$K47-SUM(P$8:P46),IF(O47="Breedte",$K47-SUM(P$8:P46),IF(O46="Breedte",1-SUM(P$8:P46)," "))))</f>
        <v xml:space="preserve"> </v>
      </c>
      <c r="Q47" s="57" t="str">
        <f t="shared" si="20"/>
        <v/>
      </c>
      <c r="R47" s="180">
        <f t="shared" si="19"/>
        <v>208</v>
      </c>
      <c r="S47" s="12">
        <f t="shared" si="5"/>
        <v>111</v>
      </c>
      <c r="T47" s="18">
        <f t="shared" si="6"/>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7"/>
        <v>1</v>
      </c>
      <c r="Z47" s="12">
        <f t="shared" si="8"/>
        <v>1</v>
      </c>
      <c r="AA47" s="12">
        <f t="shared" si="9"/>
        <v>1</v>
      </c>
      <c r="AB47" s="12">
        <f t="shared" si="10"/>
        <v>1</v>
      </c>
      <c r="AD47" s="12">
        <f t="shared" si="11"/>
        <v>111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4"/>
        <v>1</v>
      </c>
      <c r="AL47" s="12">
        <f t="shared" si="15"/>
        <v>1</v>
      </c>
      <c r="AM47" s="12">
        <f t="shared" si="16"/>
        <v>1</v>
      </c>
    </row>
    <row r="48" spans="1:54" ht="12" customHeight="1" x14ac:dyDescent="0.15">
      <c r="A48" s="5">
        <f t="shared" si="0"/>
        <v>0</v>
      </c>
      <c r="B48" s="5">
        <f t="shared" si="1"/>
        <v>0</v>
      </c>
      <c r="C48" s="14">
        <f t="shared" si="17"/>
        <v>110</v>
      </c>
      <c r="F48" s="241">
        <f>VLOOKUP(C48,Blad1!$A:$K,11,0)</f>
        <v>206</v>
      </c>
      <c r="G48" s="67" t="str">
        <f t="shared" si="18"/>
        <v/>
      </c>
      <c r="H48" s="4" t="str">
        <f>IF(G48="I",$K48,IF(G48="II",$K48-SUM(H$8:H47),IF(G48="III",$K48-SUM(H$8:H47),IF(G48="IV",$K48-SUM(H$8:H47),IF(G48="V",1-SUM(H$8:H47)," ")))))</f>
        <v xml:space="preserve"> </v>
      </c>
      <c r="I48" s="68" t="str">
        <f t="shared" si="2"/>
        <v/>
      </c>
      <c r="J48" s="43" t="str">
        <f>IF(I48="A",$K48,IF(I48="B",$K48-SUM(J$8:J47),IF(I48="C",$K48-SUM(J$8:J47),IF(I48="D",$K48-SUM(J$8:J47),IF(I48="E",1-SUM(J$8:J47)," ")))))</f>
        <v xml:space="preserve"> </v>
      </c>
      <c r="K48" s="1">
        <f>IF(C$4=0,0,(SUM(D$8:D48)/C$4))</f>
        <v>0</v>
      </c>
      <c r="L48" s="9" t="str">
        <f t="shared" si="3"/>
        <v xml:space="preserve"> </v>
      </c>
      <c r="M48" s="2" t="str">
        <f>IF(U48=2,K48,IF(W48=2,K48-SUM(M$8:M47),IF(X48=2,K48-SUM(M$8:M47),IF(X47=2,1-SUM(M$8:M47)," "))))</f>
        <v xml:space="preserve"> </v>
      </c>
      <c r="N48" s="1" t="str">
        <f t="shared" si="4"/>
        <v xml:space="preserve"> </v>
      </c>
      <c r="P48" s="3" t="str">
        <f>IF(O48="Plus",$K48,IF(O48="Basis",$K48-SUM(P$8:P47),IF(O48="Breedte",$K48-SUM(P$8:P47),IF(O47="Breedte",1-SUM(P$8:P47)," "))))</f>
        <v xml:space="preserve"> </v>
      </c>
      <c r="Q48" s="57" t="str">
        <f t="shared" si="20"/>
        <v/>
      </c>
      <c r="R48" s="180">
        <f t="shared" si="19"/>
        <v>206</v>
      </c>
      <c r="S48" s="12">
        <f t="shared" si="5"/>
        <v>110</v>
      </c>
      <c r="T48" s="18">
        <f t="shared" si="6"/>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7"/>
        <v>1</v>
      </c>
      <c r="Z48" s="12">
        <f t="shared" si="8"/>
        <v>1</v>
      </c>
      <c r="AA48" s="12">
        <f t="shared" si="9"/>
        <v>1</v>
      </c>
      <c r="AB48" s="12">
        <f t="shared" si="10"/>
        <v>1</v>
      </c>
      <c r="AD48" s="12">
        <f t="shared" si="11"/>
        <v>110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4"/>
        <v>1</v>
      </c>
      <c r="AL48" s="12">
        <f t="shared" si="15"/>
        <v>1</v>
      </c>
      <c r="AM48" s="12">
        <f t="shared" si="16"/>
        <v>1</v>
      </c>
    </row>
    <row r="49" spans="1:39" ht="12" customHeight="1" x14ac:dyDescent="0.15">
      <c r="A49" s="5">
        <f t="shared" si="0"/>
        <v>25</v>
      </c>
      <c r="B49" s="5">
        <f t="shared" si="1"/>
        <v>20</v>
      </c>
      <c r="C49" s="14">
        <f t="shared" si="17"/>
        <v>109</v>
      </c>
      <c r="F49" s="241">
        <f>VLOOKUP(C49,Blad1!$A:$K,11,0)</f>
        <v>204</v>
      </c>
      <c r="G49" s="67" t="str">
        <f t="shared" si="18"/>
        <v>II</v>
      </c>
      <c r="H49" s="4">
        <f>IF(G49="I",$K49,IF(G49="II",$K49-SUM(H$8:H48),IF(G49="III",$K49-SUM(H$8:H48),IF(G49="IV",$K49-SUM(H$8:H48),IF(G49="V",1-SUM(H$8:H48)," ")))))</f>
        <v>0</v>
      </c>
      <c r="I49" s="68" t="str">
        <f t="shared" si="2"/>
        <v>A</v>
      </c>
      <c r="J49" s="43">
        <f>IF(I49="A",$K49,IF(I49="B",$K49-SUM(J$8:J48),IF(I49="C",$K49-SUM(J$8:J48),IF(I49="D",$K49-SUM(J$8:J48),IF(I49="E",1-SUM(J$8:J48)," ")))))</f>
        <v>0</v>
      </c>
      <c r="K49" s="1">
        <f>IF(C$4=0,0,(SUM(D$8:D49)/C$4))</f>
        <v>0</v>
      </c>
      <c r="L49" s="9" t="str">
        <f t="shared" si="3"/>
        <v xml:space="preserve"> </v>
      </c>
      <c r="M49" s="2" t="str">
        <f>IF(U49=2,K49,IF(W49=2,K49-SUM(M$8:M48),IF(X49=2,K49-SUM(M$8:M48),IF(X48=2,1-SUM(M$8:M48)," "))))</f>
        <v xml:space="preserve"> </v>
      </c>
      <c r="N49" s="1" t="str">
        <f t="shared" si="4"/>
        <v xml:space="preserve"> </v>
      </c>
      <c r="P49" s="3" t="str">
        <f>IF(O49="Plus",$K49,IF(O49="Basis",$K49-SUM(P$8:P48),IF(O49="Breedte",$K49-SUM(P$8:P48),IF(O48="Breedte",1-SUM(P$8:P48)," "))))</f>
        <v xml:space="preserve"> </v>
      </c>
      <c r="Q49" s="57" t="str">
        <f t="shared" si="20"/>
        <v/>
      </c>
      <c r="R49" s="180">
        <f t="shared" si="19"/>
        <v>204</v>
      </c>
      <c r="S49" s="12">
        <f t="shared" si="5"/>
        <v>109</v>
      </c>
      <c r="T49" s="18">
        <f t="shared" si="6"/>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7"/>
        <v>1</v>
      </c>
      <c r="Z49" s="12">
        <f t="shared" si="8"/>
        <v>1</v>
      </c>
      <c r="AA49" s="12">
        <f t="shared" si="9"/>
        <v>1</v>
      </c>
      <c r="AB49" s="12">
        <f t="shared" si="10"/>
        <v>1</v>
      </c>
      <c r="AD49" s="12">
        <f t="shared" si="11"/>
        <v>109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4"/>
        <v>1</v>
      </c>
      <c r="AL49" s="12">
        <f t="shared" si="15"/>
        <v>1</v>
      </c>
      <c r="AM49" s="12">
        <f t="shared" si="16"/>
        <v>1</v>
      </c>
    </row>
    <row r="50" spans="1:39" ht="12" customHeight="1" x14ac:dyDescent="0.15">
      <c r="A50" s="5">
        <f t="shared" si="0"/>
        <v>0</v>
      </c>
      <c r="B50" s="5">
        <f t="shared" si="1"/>
        <v>0</v>
      </c>
      <c r="C50" s="14">
        <f t="shared" si="17"/>
        <v>108</v>
      </c>
      <c r="F50" s="241">
        <f>VLOOKUP(C50,Blad1!$A:$K,11,0)</f>
        <v>203</v>
      </c>
      <c r="G50" s="67" t="str">
        <f t="shared" si="18"/>
        <v/>
      </c>
      <c r="H50" s="4" t="str">
        <f>IF(G50="I",$K50,IF(G50="II",$K50-SUM(H$8:H49),IF(G50="III",$K50-SUM(H$8:H49),IF(G50="IV",$K50-SUM(H$8:H49),IF(G50="V",1-SUM(H$8:H49)," ")))))</f>
        <v xml:space="preserve"> </v>
      </c>
      <c r="I50" s="68" t="str">
        <f t="shared" si="2"/>
        <v/>
      </c>
      <c r="J50" s="43" t="str">
        <f>IF(I50="A",$K50,IF(I50="B",$K50-SUM(J$8:J49),IF(I50="C",$K50-SUM(J$8:J49),IF(I50="D",$K50-SUM(J$8:J49),IF(I50="E",1-SUM(J$8:J49)," ")))))</f>
        <v xml:space="preserve"> </v>
      </c>
      <c r="K50" s="1">
        <f>IF(C$4=0,0,(SUM(D$8:D50)/C$4))</f>
        <v>0</v>
      </c>
      <c r="L50" s="9" t="str">
        <f t="shared" si="3"/>
        <v xml:space="preserve"> </v>
      </c>
      <c r="M50" s="2" t="str">
        <f>IF(U50=2,K50,IF(W50=2,K50-SUM(M$8:M49),IF(X50=2,K50-SUM(M$8:M49),IF(X49=2,1-SUM(M$8:M49)," "))))</f>
        <v xml:space="preserve"> </v>
      </c>
      <c r="N50" s="1" t="str">
        <f t="shared" si="4"/>
        <v xml:space="preserve"> </v>
      </c>
      <c r="P50" s="3" t="str">
        <f>IF(O50="Plus",$K50,IF(O50="Basis",$K50-SUM(P$8:P49),IF(O50="Breedte",$K50-SUM(P$8:P49),IF(O49="Breedte",1-SUM(P$8:P49)," "))))</f>
        <v xml:space="preserve"> </v>
      </c>
      <c r="Q50" s="57" t="str">
        <f t="shared" si="20"/>
        <v/>
      </c>
      <c r="R50" s="180">
        <f t="shared" si="19"/>
        <v>203</v>
      </c>
      <c r="S50" s="12">
        <f t="shared" si="5"/>
        <v>108</v>
      </c>
      <c r="T50" s="18">
        <f t="shared" si="6"/>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7"/>
        <v>1</v>
      </c>
      <c r="Z50" s="12">
        <f t="shared" si="8"/>
        <v>1</v>
      </c>
      <c r="AA50" s="12">
        <f t="shared" si="9"/>
        <v>1</v>
      </c>
      <c r="AB50" s="12">
        <f t="shared" si="10"/>
        <v>1</v>
      </c>
      <c r="AD50" s="12">
        <f t="shared" si="11"/>
        <v>108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4"/>
        <v>1</v>
      </c>
      <c r="AL50" s="12">
        <f t="shared" si="15"/>
        <v>1</v>
      </c>
      <c r="AM50" s="12">
        <f t="shared" si="16"/>
        <v>1</v>
      </c>
    </row>
    <row r="51" spans="1:39" ht="12" customHeight="1" x14ac:dyDescent="0.15">
      <c r="A51" s="5">
        <f t="shared" si="0"/>
        <v>0</v>
      </c>
      <c r="B51" s="5">
        <f t="shared" si="1"/>
        <v>0</v>
      </c>
      <c r="C51" s="14">
        <f t="shared" si="17"/>
        <v>107</v>
      </c>
      <c r="F51" s="241">
        <f>VLOOKUP(C51,Blad1!$A:$K,11,0)</f>
        <v>201</v>
      </c>
      <c r="G51" s="67" t="str">
        <f t="shared" si="18"/>
        <v/>
      </c>
      <c r="H51" s="4" t="str">
        <f>IF(G51="I",$K51,IF(G51="II",$K51-SUM(H$8:H50),IF(G51="III",$K51-SUM(H$8:H50),IF(G51="IV",$K51-SUM(H$8:H50),IF(G51="V",1-SUM(H$8:H50)," ")))))</f>
        <v xml:space="preserve"> </v>
      </c>
      <c r="I51" s="68" t="str">
        <f t="shared" si="2"/>
        <v/>
      </c>
      <c r="J51" s="43" t="str">
        <f>IF(I51="A",$K51,IF(I51="B",$K51-SUM(J$8:J50),IF(I51="C",$K51-SUM(J$8:J50),IF(I51="D",$K51-SUM(J$8:J50),IF(I51="E",1-SUM(J$8:J50)," ")))))</f>
        <v xml:space="preserve"> </v>
      </c>
      <c r="K51" s="1">
        <f>IF(C$4=0,0,(SUM(D$8:D51)/C$4))</f>
        <v>0</v>
      </c>
      <c r="L51" s="9" t="str">
        <f t="shared" si="3"/>
        <v xml:space="preserve"> </v>
      </c>
      <c r="M51" s="2" t="str">
        <f>IF(U51=2,K51,IF(W51=2,K51-SUM(M$8:M50),IF(X51=2,K51-SUM(M$8:M50),IF(X50=2,1-SUM(M$8:M50)," "))))</f>
        <v xml:space="preserve"> </v>
      </c>
      <c r="N51" s="1" t="str">
        <f t="shared" si="4"/>
        <v xml:space="preserve"> </v>
      </c>
      <c r="P51" s="3" t="str">
        <f>IF(O51="Plus",$K51,IF(O51="Basis",$K51-SUM(P$8:P50),IF(O51="Breedte",$K51-SUM(P$8:P50),IF(O50="Breedte",1-SUM(P$8:P50)," "))))</f>
        <v xml:space="preserve"> </v>
      </c>
      <c r="Q51" s="57" t="str">
        <f t="shared" si="20"/>
        <v/>
      </c>
      <c r="R51" s="180">
        <f t="shared" si="19"/>
        <v>201</v>
      </c>
      <c r="S51" s="12">
        <f t="shared" si="5"/>
        <v>107</v>
      </c>
      <c r="T51" s="18">
        <f t="shared" si="6"/>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7"/>
        <v>1</v>
      </c>
      <c r="Z51" s="12">
        <f t="shared" si="8"/>
        <v>1</v>
      </c>
      <c r="AA51" s="12">
        <f t="shared" si="9"/>
        <v>1</v>
      </c>
      <c r="AB51" s="12">
        <f t="shared" si="10"/>
        <v>1</v>
      </c>
      <c r="AD51" s="12">
        <f t="shared" si="11"/>
        <v>107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4"/>
        <v>1</v>
      </c>
      <c r="AL51" s="12">
        <f t="shared" si="15"/>
        <v>1</v>
      </c>
      <c r="AM51" s="12">
        <f t="shared" si="16"/>
        <v>1</v>
      </c>
    </row>
    <row r="52" spans="1:39" ht="12" customHeight="1" x14ac:dyDescent="0.15">
      <c r="A52" s="5">
        <f t="shared" si="0"/>
        <v>0</v>
      </c>
      <c r="B52" s="5">
        <f t="shared" si="1"/>
        <v>0</v>
      </c>
      <c r="C52" s="14">
        <f t="shared" si="17"/>
        <v>106</v>
      </c>
      <c r="F52" s="241">
        <f>VLOOKUP(C52,Blad1!$A:$K,11,0)</f>
        <v>200</v>
      </c>
      <c r="G52" s="67" t="str">
        <f t="shared" si="18"/>
        <v/>
      </c>
      <c r="H52" s="4" t="str">
        <f>IF(G52="I",$K52,IF(G52="II",$K52-SUM(H$8:H51),IF(G52="III",$K52-SUM(H$8:H51),IF(G52="IV",$K52-SUM(H$8:H51),IF(G52="V",1-SUM(H$8:H51)," ")))))</f>
        <v xml:space="preserve"> </v>
      </c>
      <c r="I52" s="68" t="str">
        <f t="shared" si="2"/>
        <v/>
      </c>
      <c r="J52" s="43" t="str">
        <f>IF(I52="A",$K52,IF(I52="B",$K52-SUM(J$8:J51),IF(I52="C",$K52-SUM(J$8:J51),IF(I52="D",$K52-SUM(J$8:J51),IF(I52="E",1-SUM(J$8:J51)," ")))))</f>
        <v xml:space="preserve"> </v>
      </c>
      <c r="K52" s="1">
        <f>IF(C$4=0,0,(SUM(D$8:D52)/C$4))</f>
        <v>0</v>
      </c>
      <c r="L52" s="9" t="str">
        <f t="shared" si="3"/>
        <v xml:space="preserve"> </v>
      </c>
      <c r="M52" s="2" t="str">
        <f>IF(U52=2,K52,IF(W52=2,K52-SUM(M$8:M51),IF(X52=2,K52-SUM(M$8:M51),IF(X51=2,1-SUM(M$8:M51)," "))))</f>
        <v xml:space="preserve"> </v>
      </c>
      <c r="N52" s="1" t="str">
        <f t="shared" si="4"/>
        <v xml:space="preserve"> </v>
      </c>
      <c r="P52" s="3" t="str">
        <f>IF(O52="Plus",$K52,IF(O52="Basis",$K52-SUM(P$8:P51),IF(O52="Breedte",$K52-SUM(P$8:P51),IF(O51="Breedte",1-SUM(P$8:P51)," "))))</f>
        <v xml:space="preserve"> </v>
      </c>
      <c r="Q52" s="57" t="str">
        <f t="shared" si="20"/>
        <v/>
      </c>
      <c r="R52" s="180">
        <f t="shared" si="19"/>
        <v>200</v>
      </c>
      <c r="S52" s="12">
        <f t="shared" si="5"/>
        <v>106</v>
      </c>
      <c r="T52" s="18">
        <f t="shared" si="6"/>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7"/>
        <v>1</v>
      </c>
      <c r="Z52" s="12">
        <f t="shared" si="8"/>
        <v>1</v>
      </c>
      <c r="AA52" s="12">
        <f t="shared" si="9"/>
        <v>1</v>
      </c>
      <c r="AB52" s="12">
        <f t="shared" si="10"/>
        <v>1</v>
      </c>
      <c r="AD52" s="12">
        <f t="shared" si="11"/>
        <v>106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4"/>
        <v>1</v>
      </c>
      <c r="AL52" s="12">
        <f t="shared" si="15"/>
        <v>1</v>
      </c>
      <c r="AM52" s="12">
        <f t="shared" si="16"/>
        <v>1</v>
      </c>
    </row>
    <row r="53" spans="1:39" ht="12" customHeight="1" x14ac:dyDescent="0.15">
      <c r="A53" s="5">
        <f t="shared" si="0"/>
        <v>0</v>
      </c>
      <c r="B53" s="5">
        <f t="shared" si="1"/>
        <v>0</v>
      </c>
      <c r="C53" s="14">
        <f t="shared" si="17"/>
        <v>105</v>
      </c>
      <c r="F53" s="241">
        <f>VLOOKUP(C53,Blad1!$A:$K,11,0)</f>
        <v>199</v>
      </c>
      <c r="G53" s="67" t="str">
        <f t="shared" si="18"/>
        <v/>
      </c>
      <c r="H53" s="4" t="str">
        <f>IF(G53="I",$K53,IF(G53="II",$K53-SUM(H$8:H52),IF(G53="III",$K53-SUM(H$8:H52),IF(G53="IV",$K53-SUM(H$8:H52),IF(G53="V",1-SUM(H$8:H52)," ")))))</f>
        <v xml:space="preserve"> </v>
      </c>
      <c r="I53" s="68" t="str">
        <f t="shared" si="2"/>
        <v/>
      </c>
      <c r="J53" s="43" t="str">
        <f>IF(I53="A",$K53,IF(I53="B",$K53-SUM(J$8:J52),IF(I53="C",$K53-SUM(J$8:J52),IF(I53="D",$K53-SUM(J$8:J52),IF(I53="E",1-SUM(J$8:J52)," ")))))</f>
        <v xml:space="preserve"> </v>
      </c>
      <c r="K53" s="1">
        <f>IF(C$4=0,0,(SUM(D$8:D53)/C$4))</f>
        <v>0</v>
      </c>
      <c r="L53" s="9" t="str">
        <f t="shared" si="3"/>
        <v xml:space="preserve"> </v>
      </c>
      <c r="M53" s="2" t="str">
        <f>IF(U53=2,K53,IF(W53=2,K53-SUM(M$8:M52),IF(X53=2,K53-SUM(M$8:M52),IF(X52=2,1-SUM(M$8:M52)," "))))</f>
        <v xml:space="preserve"> </v>
      </c>
      <c r="N53" s="1" t="str">
        <f t="shared" si="4"/>
        <v xml:space="preserve"> </v>
      </c>
      <c r="P53" s="3" t="str">
        <f>IF(O53="Plus",$K53,IF(O53="Basis",$K53-SUM(P$8:P52),IF(O53="Breedte",$K53-SUM(P$8:P52),IF(O52="Breedte",1-SUM(P$8:P52)," "))))</f>
        <v xml:space="preserve"> </v>
      </c>
      <c r="Q53" s="57" t="str">
        <f t="shared" si="20"/>
        <v/>
      </c>
      <c r="R53" s="180">
        <f t="shared" si="19"/>
        <v>199</v>
      </c>
      <c r="S53" s="12">
        <f t="shared" si="5"/>
        <v>105</v>
      </c>
      <c r="T53" s="18">
        <f t="shared" si="6"/>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7"/>
        <v>1</v>
      </c>
      <c r="Z53" s="12">
        <f t="shared" si="8"/>
        <v>1</v>
      </c>
      <c r="AA53" s="12">
        <f t="shared" si="9"/>
        <v>1</v>
      </c>
      <c r="AB53" s="12">
        <f t="shared" si="10"/>
        <v>1</v>
      </c>
      <c r="AD53" s="12">
        <f t="shared" si="11"/>
        <v>105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4"/>
        <v>1</v>
      </c>
      <c r="AL53" s="12">
        <f t="shared" si="15"/>
        <v>1</v>
      </c>
      <c r="AM53" s="12">
        <f t="shared" si="16"/>
        <v>1</v>
      </c>
    </row>
    <row r="54" spans="1:39" ht="12" customHeight="1" x14ac:dyDescent="0.15">
      <c r="A54" s="5">
        <f t="shared" si="0"/>
        <v>0</v>
      </c>
      <c r="B54" s="5">
        <f t="shared" si="1"/>
        <v>0</v>
      </c>
      <c r="C54" s="14">
        <f t="shared" si="17"/>
        <v>104</v>
      </c>
      <c r="F54" s="241">
        <f>VLOOKUP(C54,Blad1!$A:$K,11,0)</f>
        <v>197</v>
      </c>
      <c r="G54" s="67" t="str">
        <f t="shared" si="18"/>
        <v/>
      </c>
      <c r="H54" s="4" t="str">
        <f>IF(G54="I",$K54,IF(G54="II",$K54-SUM(H$8:H53),IF(G54="III",$K54-SUM(H$8:H53),IF(G54="IV",$K54-SUM(H$8:H53),IF(G54="V",1-SUM(H$8:H53)," ")))))</f>
        <v xml:space="preserve"> </v>
      </c>
      <c r="I54" s="68" t="str">
        <f t="shared" si="2"/>
        <v/>
      </c>
      <c r="J54" s="43" t="str">
        <f>IF(I54="A",$K54,IF(I54="B",$K54-SUM(J$8:J53),IF(I54="C",$K54-SUM(J$8:J53),IF(I54="D",$K54-SUM(J$8:J53),IF(I54="E",1-SUM(J$8:J53)," ")))))</f>
        <v xml:space="preserve"> </v>
      </c>
      <c r="K54" s="1">
        <f>IF(C$4=0,0,(SUM(D$8:D54)/C$4))</f>
        <v>0</v>
      </c>
      <c r="L54" s="9" t="str">
        <f t="shared" si="3"/>
        <v xml:space="preserve"> </v>
      </c>
      <c r="M54" s="2" t="str">
        <f>IF(U54=2,K54,IF(W54=2,K54-SUM(M$8:M53),IF(X54=2,K54-SUM(M$8:M53),IF(X53=2,1-SUM(M$8:M53)," "))))</f>
        <v xml:space="preserve"> </v>
      </c>
      <c r="N54" s="1" t="str">
        <f t="shared" si="4"/>
        <v xml:space="preserve"> </v>
      </c>
      <c r="P54" s="3" t="str">
        <f>IF(O54="Plus",$K54,IF(O54="Basis",$K54-SUM(P$8:P53),IF(O54="Breedte",$K54-SUM(P$8:P53),IF(O53="Breedte",1-SUM(P$8:P53)," "))))</f>
        <v xml:space="preserve"> </v>
      </c>
      <c r="Q54" s="57" t="str">
        <f t="shared" si="20"/>
        <v/>
      </c>
      <c r="R54" s="180">
        <f t="shared" si="19"/>
        <v>197</v>
      </c>
      <c r="S54" s="12">
        <f t="shared" si="5"/>
        <v>104</v>
      </c>
      <c r="T54" s="18">
        <f t="shared" si="6"/>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7"/>
        <v>1</v>
      </c>
      <c r="Z54" s="12">
        <f t="shared" si="8"/>
        <v>1</v>
      </c>
      <c r="AA54" s="12">
        <f t="shared" si="9"/>
        <v>1</v>
      </c>
      <c r="AB54" s="12">
        <f t="shared" si="10"/>
        <v>1</v>
      </c>
      <c r="AD54" s="12">
        <f t="shared" si="11"/>
        <v>104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4"/>
        <v>1</v>
      </c>
      <c r="AL54" s="12">
        <f t="shared" si="15"/>
        <v>1</v>
      </c>
      <c r="AM54" s="12">
        <f t="shared" si="16"/>
        <v>1</v>
      </c>
    </row>
    <row r="55" spans="1:39" ht="12" customHeight="1" x14ac:dyDescent="0.15">
      <c r="A55" s="5">
        <f t="shared" si="0"/>
        <v>0</v>
      </c>
      <c r="B55" s="5">
        <f t="shared" si="1"/>
        <v>20</v>
      </c>
      <c r="C55" s="14">
        <f t="shared" si="17"/>
        <v>103</v>
      </c>
      <c r="F55" s="241">
        <f>VLOOKUP(C55,Blad1!$A:$K,11,0)</f>
        <v>196</v>
      </c>
      <c r="G55" s="67" t="str">
        <f t="shared" si="18"/>
        <v>III</v>
      </c>
      <c r="H55" s="4">
        <f>IF(G55="I",$K55,IF(G55="II",$K55-SUM(H$8:H54),IF(G55="III",$K55-SUM(H$8:H54),IF(G55="IV",$K55-SUM(H$8:H54),IF(G55="V",1-SUM(H$8:H54)," ")))))</f>
        <v>0</v>
      </c>
      <c r="I55" s="68" t="str">
        <f t="shared" si="2"/>
        <v/>
      </c>
      <c r="J55" s="43" t="str">
        <f>IF(I55="A",$K55,IF(I55="B",$K55-SUM(J$8:J54),IF(I55="C",$K55-SUM(J$8:J54),IF(I55="D",$K55-SUM(J$8:J54),IF(I55="E",1-SUM(J$8:J54)," ")))))</f>
        <v xml:space="preserve"> </v>
      </c>
      <c r="K55" s="1">
        <f>IF(C$4=0,0,(SUM(D$8:D55)/C$4))</f>
        <v>0</v>
      </c>
      <c r="L55" s="9" t="str">
        <f t="shared" si="3"/>
        <v xml:space="preserve"> </v>
      </c>
      <c r="M55" s="2" t="str">
        <f>IF(U55=2,K55,IF(W55=2,K55-SUM(M$8:M54),IF(X55=2,K55-SUM(M$8:M54),IF(X54=2,1-SUM(M$8:M54)," "))))</f>
        <v xml:space="preserve"> </v>
      </c>
      <c r="N55" s="1" t="str">
        <f t="shared" si="4"/>
        <v xml:space="preserve"> </v>
      </c>
      <c r="P55" s="3" t="str">
        <f>IF(O55="Plus",$K55,IF(O55="Basis",$K55-SUM(P$8:P54),IF(O55="Breedte",$K55-SUM(P$8:P54),IF(O54="Breedte",1-SUM(P$8:P54)," "))))</f>
        <v xml:space="preserve"> </v>
      </c>
      <c r="Q55" s="57" t="str">
        <f t="shared" si="20"/>
        <v/>
      </c>
      <c r="R55" s="180">
        <f t="shared" si="19"/>
        <v>196</v>
      </c>
      <c r="S55" s="12">
        <f t="shared" si="5"/>
        <v>103</v>
      </c>
      <c r="T55" s="18">
        <f t="shared" si="6"/>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7"/>
        <v>1</v>
      </c>
      <c r="Z55" s="12">
        <f t="shared" si="8"/>
        <v>1</v>
      </c>
      <c r="AA55" s="12">
        <f t="shared" si="9"/>
        <v>1</v>
      </c>
      <c r="AB55" s="12">
        <f t="shared" si="10"/>
        <v>1</v>
      </c>
      <c r="AD55" s="12">
        <f t="shared" si="11"/>
        <v>103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4"/>
        <v>1</v>
      </c>
      <c r="AL55" s="12">
        <f t="shared" si="15"/>
        <v>1</v>
      </c>
      <c r="AM55" s="12">
        <f t="shared" si="16"/>
        <v>1</v>
      </c>
    </row>
    <row r="56" spans="1:39" ht="12" customHeight="1" x14ac:dyDescent="0.15">
      <c r="A56" s="5">
        <f t="shared" si="0"/>
        <v>0</v>
      </c>
      <c r="B56" s="5">
        <f t="shared" si="1"/>
        <v>0</v>
      </c>
      <c r="C56" s="14">
        <f t="shared" si="17"/>
        <v>102</v>
      </c>
      <c r="F56" s="241">
        <f>VLOOKUP(C56,Blad1!$A:$K,11,0)</f>
        <v>195</v>
      </c>
      <c r="G56" s="67" t="str">
        <f t="shared" si="18"/>
        <v/>
      </c>
      <c r="H56" s="4" t="str">
        <f>IF(G56="I",$K56,IF(G56="II",$K56-SUM(H$8:H55),IF(G56="III",$K56-SUM(H$8:H55),IF(G56="IV",$K56-SUM(H$8:H55),IF(G56="V",1-SUM(H$8:H55)," ")))))</f>
        <v xml:space="preserve"> </v>
      </c>
      <c r="I56" s="68" t="str">
        <f t="shared" si="2"/>
        <v/>
      </c>
      <c r="J56" s="43" t="str">
        <f>IF(I56="A",$K56,IF(I56="B",$K56-SUM(J$8:J55),IF(I56="C",$K56-SUM(J$8:J55),IF(I56="D",$K56-SUM(J$8:J55),IF(I56="E",1-SUM(J$8:J55)," ")))))</f>
        <v xml:space="preserve"> </v>
      </c>
      <c r="K56" s="1">
        <f>IF(C$4=0,0,(SUM(D$8:D56)/C$4))</f>
        <v>0</v>
      </c>
      <c r="L56" s="9" t="str">
        <f t="shared" si="3"/>
        <v xml:space="preserve"> </v>
      </c>
      <c r="M56" s="2" t="str">
        <f>IF(U56=2,K56,IF(W56=2,K56-SUM(M$8:M55),IF(X56=2,K56-SUM(M$8:M55),IF(X55=2,1-SUM(M$8:M55)," "))))</f>
        <v xml:space="preserve"> </v>
      </c>
      <c r="N56" s="1" t="str">
        <f t="shared" si="4"/>
        <v xml:space="preserve"> </v>
      </c>
      <c r="P56" s="3" t="str">
        <f>IF(O56="Plus",$K56,IF(O56="Basis",$K56-SUM(P$8:P55),IF(O56="Breedte",$K56-SUM(P$8:P55),IF(O55="Breedte",1-SUM(P$8:P55)," "))))</f>
        <v xml:space="preserve"> </v>
      </c>
      <c r="Q56" s="57" t="str">
        <f t="shared" si="20"/>
        <v/>
      </c>
      <c r="R56" s="180">
        <f t="shared" si="19"/>
        <v>195</v>
      </c>
      <c r="S56" s="12">
        <f t="shared" si="5"/>
        <v>102</v>
      </c>
      <c r="T56" s="18">
        <f t="shared" si="6"/>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7"/>
        <v>1</v>
      </c>
      <c r="Z56" s="12">
        <f t="shared" si="8"/>
        <v>1</v>
      </c>
      <c r="AA56" s="12">
        <f t="shared" si="9"/>
        <v>1</v>
      </c>
      <c r="AB56" s="12">
        <f t="shared" si="10"/>
        <v>1</v>
      </c>
      <c r="AD56" s="12">
        <f t="shared" si="11"/>
        <v>102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4"/>
        <v>1</v>
      </c>
      <c r="AL56" s="12">
        <f t="shared" si="15"/>
        <v>1</v>
      </c>
      <c r="AM56" s="12">
        <f t="shared" si="16"/>
        <v>1</v>
      </c>
    </row>
    <row r="57" spans="1:39" ht="12" customHeight="1" x14ac:dyDescent="0.15">
      <c r="A57" s="5">
        <f t="shared" si="0"/>
        <v>0</v>
      </c>
      <c r="B57" s="5">
        <f t="shared" si="1"/>
        <v>0</v>
      </c>
      <c r="C57" s="14">
        <f t="shared" si="17"/>
        <v>101</v>
      </c>
      <c r="F57" s="241">
        <f>VLOOKUP(C57,Blad1!$A:$K,11,0)</f>
        <v>194</v>
      </c>
      <c r="G57" s="67" t="str">
        <f t="shared" si="18"/>
        <v/>
      </c>
      <c r="H57" s="4" t="str">
        <f>IF(G57="I",$K57,IF(G57="II",$K57-SUM(H$8:H56),IF(G57="III",$K57-SUM(H$8:H56),IF(G57="IV",$K57-SUM(H$8:H56),IF(G57="V",1-SUM(H$8:H56)," ")))))</f>
        <v xml:space="preserve"> </v>
      </c>
      <c r="I57" s="68" t="str">
        <f t="shared" si="2"/>
        <v/>
      </c>
      <c r="J57" s="43" t="str">
        <f>IF(I57="A",$K57,IF(I57="B",$K57-SUM(J$8:J56),IF(I57="C",$K57-SUM(J$8:J56),IF(I57="D",$K57-SUM(J$8:J56),IF(I57="E",1-SUM(J$8:J56)," ")))))</f>
        <v xml:space="preserve"> </v>
      </c>
      <c r="K57" s="1">
        <f>IF(C$4=0,0,(SUM(D$8:D57)/C$4))</f>
        <v>0</v>
      </c>
      <c r="L57" s="9" t="str">
        <f t="shared" si="3"/>
        <v xml:space="preserve"> </v>
      </c>
      <c r="M57" s="2" t="str">
        <f>IF(U57=2,K57,IF(W57=2,K57-SUM(M$8:M56),IF(X57=2,K57-SUM(M$8:M56),IF(X56=2,1-SUM(M$8:M56)," "))))</f>
        <v xml:space="preserve"> </v>
      </c>
      <c r="N57" s="1" t="str">
        <f t="shared" si="4"/>
        <v xml:space="preserve"> </v>
      </c>
      <c r="P57" s="3" t="str">
        <f>IF(O57="Plus",$K57,IF(O57="Basis",$K57-SUM(P$8:P56),IF(O57="Breedte",$K57-SUM(P$8:P56),IF(O56="Breedte",1-SUM(P$8:P56)," "))))</f>
        <v xml:space="preserve"> </v>
      </c>
      <c r="Q57" s="57" t="str">
        <f t="shared" si="20"/>
        <v/>
      </c>
      <c r="R57" s="180">
        <f t="shared" si="19"/>
        <v>194</v>
      </c>
      <c r="S57" s="12">
        <f t="shared" si="5"/>
        <v>101</v>
      </c>
      <c r="T57" s="18">
        <f t="shared" si="6"/>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7"/>
        <v>1</v>
      </c>
      <c r="Z57" s="12">
        <f t="shared" si="8"/>
        <v>1</v>
      </c>
      <c r="AA57" s="12">
        <f t="shared" si="9"/>
        <v>1</v>
      </c>
      <c r="AB57" s="12">
        <f t="shared" si="10"/>
        <v>1</v>
      </c>
      <c r="AD57" s="12">
        <f t="shared" si="11"/>
        <v>101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4"/>
        <v>1</v>
      </c>
      <c r="AL57" s="12">
        <f t="shared" si="15"/>
        <v>1</v>
      </c>
      <c r="AM57" s="12">
        <f t="shared" si="16"/>
        <v>1</v>
      </c>
    </row>
    <row r="58" spans="1:39" ht="12" customHeight="1" x14ac:dyDescent="0.15">
      <c r="A58" s="5">
        <f t="shared" si="0"/>
        <v>25</v>
      </c>
      <c r="B58" s="5">
        <f t="shared" si="1"/>
        <v>0</v>
      </c>
      <c r="C58" s="14">
        <f t="shared" si="17"/>
        <v>100</v>
      </c>
      <c r="F58" s="241">
        <f>VLOOKUP(C58,Blad1!$A:$K,11,0)</f>
        <v>193</v>
      </c>
      <c r="G58" s="67" t="str">
        <f t="shared" si="18"/>
        <v/>
      </c>
      <c r="H58" s="4" t="str">
        <f>IF(G58="I",$K58,IF(G58="II",$K58-SUM(H$8:H57),IF(G58="III",$K58-SUM(H$8:H57),IF(G58="IV",$K58-SUM(H$8:H57),IF(G58="V",1-SUM(H$8:H57)," ")))))</f>
        <v xml:space="preserve"> </v>
      </c>
      <c r="I58" s="68" t="str">
        <f t="shared" si="2"/>
        <v>B</v>
      </c>
      <c r="J58" s="43">
        <f>IF(I58="A",$K58,IF(I58="B",$K58-SUM(J$8:J57),IF(I58="C",$K58-SUM(J$8:J57),IF(I58="D",$K58-SUM(J$8:J57),IF(I58="E",1-SUM(J$8:J57)," ")))))</f>
        <v>0</v>
      </c>
      <c r="K58" s="1">
        <f>IF(C$4=0,0,(SUM(D$8:D58)/C$4))</f>
        <v>0</v>
      </c>
      <c r="L58" s="9" t="str">
        <f t="shared" si="3"/>
        <v xml:space="preserve"> </v>
      </c>
      <c r="M58" s="2" t="str">
        <f>IF(U58=2,K58,IF(W58=2,K58-SUM(M$8:M57),IF(X58=2,K58-SUM(M$8:M57),IF(X57=2,1-SUM(M$8:M57)," "))))</f>
        <v xml:space="preserve"> </v>
      </c>
      <c r="N58" s="1" t="str">
        <f t="shared" si="4"/>
        <v xml:space="preserve"> </v>
      </c>
      <c r="P58" s="3" t="str">
        <f>IF(O58="Plus",$K58,IF(O58="Basis",$K58-SUM(P$8:P57),IF(O58="Breedte",$K58-SUM(P$8:P57),IF(O57="Breedte",1-SUM(P$8:P57)," "))))</f>
        <v xml:space="preserve"> </v>
      </c>
      <c r="Q58" s="57" t="str">
        <f t="shared" si="20"/>
        <v/>
      </c>
      <c r="R58" s="180">
        <f t="shared" si="19"/>
        <v>193</v>
      </c>
      <c r="S58" s="12">
        <f t="shared" si="5"/>
        <v>100</v>
      </c>
      <c r="T58" s="18">
        <f t="shared" si="6"/>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7"/>
        <v>1</v>
      </c>
      <c r="Z58" s="12">
        <f t="shared" si="8"/>
        <v>1</v>
      </c>
      <c r="AA58" s="12">
        <f t="shared" si="9"/>
        <v>1</v>
      </c>
      <c r="AB58" s="12">
        <f t="shared" si="10"/>
        <v>1</v>
      </c>
      <c r="AD58" s="12">
        <f t="shared" si="11"/>
        <v>100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4"/>
        <v>1</v>
      </c>
      <c r="AL58" s="12">
        <f t="shared" si="15"/>
        <v>1</v>
      </c>
      <c r="AM58" s="12">
        <f t="shared" si="16"/>
        <v>1</v>
      </c>
    </row>
    <row r="59" spans="1:39" ht="12" customHeight="1" x14ac:dyDescent="0.15">
      <c r="A59" s="5">
        <f t="shared" si="0"/>
        <v>0</v>
      </c>
      <c r="B59" s="5">
        <f t="shared" si="1"/>
        <v>0</v>
      </c>
      <c r="C59" s="14">
        <f t="shared" si="17"/>
        <v>99</v>
      </c>
      <c r="F59" s="241">
        <f>VLOOKUP(C59,Blad1!$A:$K,11,0)</f>
        <v>191</v>
      </c>
      <c r="G59" s="67" t="str">
        <f t="shared" si="18"/>
        <v/>
      </c>
      <c r="H59" s="4" t="str">
        <f>IF(G59="I",$K59,IF(G59="II",$K59-SUM(H$8:H58),IF(G59="III",$K59-SUM(H$8:H58),IF(G59="IV",$K59-SUM(H$8:H58),IF(G59="V",1-SUM(H$8:H58)," ")))))</f>
        <v xml:space="preserve"> </v>
      </c>
      <c r="I59" s="68" t="str">
        <f t="shared" si="2"/>
        <v/>
      </c>
      <c r="J59" s="43" t="str">
        <f>IF(I59="A",$K59,IF(I59="B",$K59-SUM(J$8:J58),IF(I59="C",$K59-SUM(J$8:J58),IF(I59="D",$K59-SUM(J$8:J58),IF(I59="E",1-SUM(J$8:J58)," ")))))</f>
        <v xml:space="preserve"> </v>
      </c>
      <c r="K59" s="1">
        <f>IF(C$4=0,0,(SUM(D$8:D59)/C$4))</f>
        <v>0</v>
      </c>
      <c r="L59" s="9" t="str">
        <f t="shared" si="3"/>
        <v xml:space="preserve"> </v>
      </c>
      <c r="M59" s="2" t="str">
        <f>IF(U59=2,K59,IF(W59=2,K59-SUM(M$8:M58),IF(X59=2,K59-SUM(M$8:M58),IF(X58=2,1-SUM(M$8:M58)," "))))</f>
        <v xml:space="preserve"> </v>
      </c>
      <c r="N59" s="1" t="str">
        <f t="shared" si="4"/>
        <v xml:space="preserve"> </v>
      </c>
      <c r="P59" s="3" t="str">
        <f>IF(O59="Plus",$K59,IF(O59="Basis",$K59-SUM(P$8:P58),IF(O59="Breedte",$K59-SUM(P$8:P58),IF(O58="Breedte",1-SUM(P$8:P58)," "))))</f>
        <v xml:space="preserve"> </v>
      </c>
      <c r="Q59" s="57" t="str">
        <f t="shared" si="20"/>
        <v/>
      </c>
      <c r="R59" s="180">
        <f t="shared" si="19"/>
        <v>191</v>
      </c>
      <c r="S59" s="12">
        <f t="shared" si="5"/>
        <v>99</v>
      </c>
      <c r="T59" s="18">
        <f t="shared" si="6"/>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7"/>
        <v>1</v>
      </c>
      <c r="Z59" s="12">
        <f t="shared" si="8"/>
        <v>1</v>
      </c>
      <c r="AA59" s="12">
        <f t="shared" si="9"/>
        <v>1</v>
      </c>
      <c r="AB59" s="12">
        <f t="shared" si="10"/>
        <v>1</v>
      </c>
      <c r="AD59" s="12">
        <f t="shared" si="11"/>
        <v>99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4"/>
        <v>1</v>
      </c>
      <c r="AL59" s="12">
        <f t="shared" si="15"/>
        <v>1</v>
      </c>
      <c r="AM59" s="12">
        <f t="shared" si="16"/>
        <v>1</v>
      </c>
    </row>
    <row r="60" spans="1:39" ht="12" customHeight="1" x14ac:dyDescent="0.15">
      <c r="A60" s="5">
        <f t="shared" si="0"/>
        <v>0</v>
      </c>
      <c r="B60" s="5">
        <f t="shared" si="1"/>
        <v>0</v>
      </c>
      <c r="C60" s="14">
        <f t="shared" si="17"/>
        <v>98</v>
      </c>
      <c r="F60" s="241">
        <f>VLOOKUP(C60,Blad1!$A:$K,11,0)</f>
        <v>190</v>
      </c>
      <c r="G60" s="67" t="str">
        <f t="shared" si="18"/>
        <v/>
      </c>
      <c r="H60" s="4" t="str">
        <f>IF(G60="I",$K60,IF(G60="II",$K60-SUM(H$8:H59),IF(G60="III",$K60-SUM(H$8:H59),IF(G60="IV",$K60-SUM(H$8:H59),IF(G60="V",1-SUM(H$8:H59)," ")))))</f>
        <v xml:space="preserve"> </v>
      </c>
      <c r="I60" s="68" t="str">
        <f t="shared" si="2"/>
        <v/>
      </c>
      <c r="J60" s="43" t="str">
        <f>IF(I60="A",$K60,IF(I60="B",$K60-SUM(J$8:J59),IF(I60="C",$K60-SUM(J$8:J59),IF(I60="D",$K60-SUM(J$8:J59),IF(I60="E",1-SUM(J$8:J59)," ")))))</f>
        <v xml:space="preserve"> </v>
      </c>
      <c r="K60" s="1">
        <f>IF(C$4=0,0,(SUM(D$8:D60)/C$4))</f>
        <v>0</v>
      </c>
      <c r="L60" s="9" t="str">
        <f t="shared" si="3"/>
        <v xml:space="preserve"> </v>
      </c>
      <c r="M60" s="2" t="str">
        <f>IF(U60=2,K60,IF(W60=2,K60-SUM(M$8:M59),IF(X60=2,K60-SUM(M$8:M59),IF(X59=2,1-SUM(M$8:M59)," "))))</f>
        <v xml:space="preserve"> </v>
      </c>
      <c r="N60" s="1" t="str">
        <f t="shared" si="4"/>
        <v xml:space="preserve"> </v>
      </c>
      <c r="P60" s="3" t="str">
        <f>IF(O60="Plus",$K60,IF(O60="Basis",$K60-SUM(P$8:P59),IF(O60="Breedte",$K60-SUM(P$8:P59),IF(O59="Breedte",1-SUM(P$8:P59)," "))))</f>
        <v xml:space="preserve"> </v>
      </c>
      <c r="Q60" s="57" t="str">
        <f t="shared" si="20"/>
        <v/>
      </c>
      <c r="R60" s="180">
        <f t="shared" si="19"/>
        <v>190</v>
      </c>
      <c r="S60" s="12">
        <f t="shared" si="5"/>
        <v>98</v>
      </c>
      <c r="T60" s="18">
        <f t="shared" si="6"/>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7"/>
        <v>1</v>
      </c>
      <c r="Z60" s="12">
        <f t="shared" si="8"/>
        <v>1</v>
      </c>
      <c r="AA60" s="12">
        <f t="shared" si="9"/>
        <v>1</v>
      </c>
      <c r="AB60" s="12">
        <f t="shared" si="10"/>
        <v>1</v>
      </c>
      <c r="AD60" s="12">
        <f t="shared" si="11"/>
        <v>98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4"/>
        <v>1</v>
      </c>
      <c r="AL60" s="12">
        <f t="shared" si="15"/>
        <v>1</v>
      </c>
      <c r="AM60" s="12">
        <f t="shared" si="16"/>
        <v>1</v>
      </c>
    </row>
    <row r="61" spans="1:39" ht="12" customHeight="1" x14ac:dyDescent="0.15">
      <c r="A61" s="5">
        <f t="shared" si="0"/>
        <v>0</v>
      </c>
      <c r="B61" s="5">
        <f t="shared" si="1"/>
        <v>0</v>
      </c>
      <c r="C61" s="14">
        <f t="shared" si="17"/>
        <v>97</v>
      </c>
      <c r="F61" s="241">
        <f>VLOOKUP(C61,Blad1!$A:$K,11,0)</f>
        <v>188</v>
      </c>
      <c r="G61" s="67" t="str">
        <f t="shared" si="18"/>
        <v/>
      </c>
      <c r="H61" s="4" t="str">
        <f>IF(G61="I",$K61,IF(G61="II",$K61-SUM(H$8:H60),IF(G61="III",$K61-SUM(H$8:H60),IF(G61="IV",$K61-SUM(H$8:H60),IF(G61="V",1-SUM(H$8:H60)," ")))))</f>
        <v xml:space="preserve"> </v>
      </c>
      <c r="I61" s="68" t="str">
        <f t="shared" si="2"/>
        <v/>
      </c>
      <c r="J61" s="43" t="str">
        <f>IF(I61="A",$K61,IF(I61="B",$K61-SUM(J$8:J60),IF(I61="C",$K61-SUM(J$8:J60),IF(I61="D",$K61-SUM(J$8:J60),IF(I61="E",1-SUM(J$8:J60)," ")))))</f>
        <v xml:space="preserve"> </v>
      </c>
      <c r="K61" s="1">
        <f>IF(C$4=0,0,(SUM(D$8:D61)/C$4))</f>
        <v>0</v>
      </c>
      <c r="L61" s="9" t="str">
        <f t="shared" si="3"/>
        <v xml:space="preserve"> </v>
      </c>
      <c r="M61" s="2" t="str">
        <f>IF(U61=2,K61,IF(W61=2,K61-SUM(M$8:M60),IF(X61=2,K61-SUM(M$8:M60),IF(X60=2,1-SUM(M$8:M60)," "))))</f>
        <v xml:space="preserve"> </v>
      </c>
      <c r="N61" s="1" t="str">
        <f t="shared" si="4"/>
        <v xml:space="preserve"> </v>
      </c>
      <c r="P61" s="3" t="str">
        <f>IF(O61="Plus",$K61,IF(O61="Basis",$K61-SUM(P$8:P60),IF(O61="Breedte",$K61-SUM(P$8:P60),IF(O60="Breedte",1-SUM(P$8:P60)," "))))</f>
        <v xml:space="preserve"> </v>
      </c>
      <c r="Q61" s="57" t="str">
        <f t="shared" si="20"/>
        <v/>
      </c>
      <c r="R61" s="180">
        <f t="shared" si="19"/>
        <v>188</v>
      </c>
      <c r="S61" s="12">
        <f t="shared" si="5"/>
        <v>97</v>
      </c>
      <c r="T61" s="18">
        <f t="shared" si="6"/>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7"/>
        <v>1</v>
      </c>
      <c r="Z61" s="12">
        <f t="shared" si="8"/>
        <v>1</v>
      </c>
      <c r="AA61" s="12">
        <f t="shared" si="9"/>
        <v>1</v>
      </c>
      <c r="AB61" s="12">
        <f t="shared" si="10"/>
        <v>1</v>
      </c>
      <c r="AD61" s="12">
        <f t="shared" si="11"/>
        <v>97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4"/>
        <v>1</v>
      </c>
      <c r="AL61" s="12">
        <f t="shared" si="15"/>
        <v>1</v>
      </c>
      <c r="AM61" s="12">
        <f t="shared" si="16"/>
        <v>1</v>
      </c>
    </row>
    <row r="62" spans="1:39" ht="12" customHeight="1" x14ac:dyDescent="0.15">
      <c r="A62" s="5">
        <f t="shared" si="0"/>
        <v>0</v>
      </c>
      <c r="B62" s="5">
        <f t="shared" si="1"/>
        <v>20</v>
      </c>
      <c r="C62" s="14">
        <f t="shared" si="17"/>
        <v>96</v>
      </c>
      <c r="F62" s="241">
        <f>VLOOKUP(C62,Blad1!$A:$K,11,0)</f>
        <v>187</v>
      </c>
      <c r="G62" s="67" t="str">
        <f t="shared" si="18"/>
        <v>IV</v>
      </c>
      <c r="H62" s="4">
        <f>IF(G62="I",$K62,IF(G62="II",$K62-SUM(H$8:H61),IF(G62="III",$K62-SUM(H$8:H61),IF(G62="IV",$K62-SUM(H$8:H61),IF(G62="V",1-SUM(H$8:H61)," ")))))</f>
        <v>0</v>
      </c>
      <c r="I62" s="68" t="str">
        <f t="shared" si="2"/>
        <v/>
      </c>
      <c r="J62" s="43" t="str">
        <f>IF(I62="A",$K62,IF(I62="B",$K62-SUM(J$8:J61),IF(I62="C",$K62-SUM(J$8:J61),IF(I62="D",$K62-SUM(J$8:J61),IF(I62="E",1-SUM(J$8:J61)," ")))))</f>
        <v xml:space="preserve"> </v>
      </c>
      <c r="K62" s="1">
        <f>IF(C$4=0,0,(SUM(D$8:D62)/C$4))</f>
        <v>0</v>
      </c>
      <c r="L62" s="9" t="str">
        <f t="shared" si="3"/>
        <v xml:space="preserve"> </v>
      </c>
      <c r="M62" s="2" t="str">
        <f>IF(U62=2,K62,IF(W62=2,K62-SUM(M$8:M61),IF(X62=2,K62-SUM(M$8:M61),IF(X61=2,1-SUM(M$8:M61)," "))))</f>
        <v xml:space="preserve"> </v>
      </c>
      <c r="N62" s="1" t="str">
        <f t="shared" si="4"/>
        <v xml:space="preserve"> </v>
      </c>
      <c r="P62" s="3" t="str">
        <f>IF(O62="Plus",$K62,IF(O62="Basis",$K62-SUM(P$8:P61),IF(O62="Breedte",$K62-SUM(P$8:P61),IF(O61="Breedte",1-SUM(P$8:P61)," "))))</f>
        <v xml:space="preserve"> </v>
      </c>
      <c r="Q62" s="57" t="str">
        <f t="shared" si="20"/>
        <v/>
      </c>
      <c r="R62" s="180">
        <f t="shared" si="19"/>
        <v>187</v>
      </c>
      <c r="S62" s="12">
        <f t="shared" si="5"/>
        <v>96</v>
      </c>
      <c r="T62" s="18">
        <f t="shared" si="6"/>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7"/>
        <v>1</v>
      </c>
      <c r="Z62" s="12">
        <f t="shared" si="8"/>
        <v>1</v>
      </c>
      <c r="AA62" s="12">
        <f t="shared" si="9"/>
        <v>1</v>
      </c>
      <c r="AB62" s="12">
        <f t="shared" si="10"/>
        <v>1</v>
      </c>
      <c r="AD62" s="12">
        <f t="shared" si="11"/>
        <v>96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4"/>
        <v>1</v>
      </c>
      <c r="AL62" s="12">
        <f t="shared" si="15"/>
        <v>1</v>
      </c>
      <c r="AM62" s="12">
        <f t="shared" si="16"/>
        <v>1</v>
      </c>
    </row>
    <row r="63" spans="1:39" ht="12" customHeight="1" x14ac:dyDescent="0.15">
      <c r="A63" s="5">
        <f t="shared" si="0"/>
        <v>0</v>
      </c>
      <c r="B63" s="5">
        <f t="shared" si="1"/>
        <v>0</v>
      </c>
      <c r="C63" s="14">
        <f t="shared" si="17"/>
        <v>95</v>
      </c>
      <c r="F63" s="241">
        <f>VLOOKUP(C63,Blad1!$A:$K,11,0)</f>
        <v>186</v>
      </c>
      <c r="G63" s="67" t="str">
        <f t="shared" si="18"/>
        <v/>
      </c>
      <c r="H63" s="4" t="str">
        <f>IF(G63="I",$K63,IF(G63="II",$K63-SUM(H$8:H62),IF(G63="III",$K63-SUM(H$8:H62),IF(G63="IV",$K63-SUM(H$8:H62),IF(G63="V",1-SUM(H$8:H62)," ")))))</f>
        <v xml:space="preserve"> </v>
      </c>
      <c r="I63" s="68" t="str">
        <f t="shared" si="2"/>
        <v/>
      </c>
      <c r="J63" s="43" t="str">
        <f>IF(I63="A",$K63,IF(I63="B",$K63-SUM(J$8:J62),IF(I63="C",$K63-SUM(J$8:J62),IF(I63="D",$K63-SUM(J$8:J62),IF(I63="E",1-SUM(J$8:J62)," ")))))</f>
        <v xml:space="preserve"> </v>
      </c>
      <c r="K63" s="1">
        <f>IF(C$4=0,0,(SUM(D$8:D63)/C$4))</f>
        <v>0</v>
      </c>
      <c r="L63" s="9" t="str">
        <f t="shared" si="3"/>
        <v xml:space="preserve"> </v>
      </c>
      <c r="M63" s="2" t="str">
        <f>IF(U63=2,K63,IF(W63=2,K63-SUM(M$8:M62),IF(X63=2,K63-SUM(M$8:M62),IF(X62=2,1-SUM(M$8:M62)," "))))</f>
        <v xml:space="preserve"> </v>
      </c>
      <c r="N63" s="1" t="str">
        <f t="shared" si="4"/>
        <v xml:space="preserve"> </v>
      </c>
      <c r="P63" s="3" t="str">
        <f>IF(O63="Plus",$K63,IF(O63="Basis",$K63-SUM(P$8:P62),IF(O63="Breedte",$K63-SUM(P$8:P62),IF(O62="Breedte",1-SUM(P$8:P62)," "))))</f>
        <v xml:space="preserve"> </v>
      </c>
      <c r="Q63" s="57" t="str">
        <f t="shared" si="20"/>
        <v/>
      </c>
      <c r="R63" s="180">
        <f t="shared" si="19"/>
        <v>186</v>
      </c>
      <c r="S63" s="12">
        <f t="shared" si="5"/>
        <v>95</v>
      </c>
      <c r="T63" s="18">
        <f t="shared" si="6"/>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7"/>
        <v>1</v>
      </c>
      <c r="Z63" s="12">
        <f t="shared" si="8"/>
        <v>1</v>
      </c>
      <c r="AA63" s="12">
        <f t="shared" si="9"/>
        <v>1</v>
      </c>
      <c r="AB63" s="12">
        <f t="shared" si="10"/>
        <v>1</v>
      </c>
      <c r="AD63" s="12">
        <f t="shared" si="11"/>
        <v>95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4"/>
        <v>1</v>
      </c>
      <c r="AL63" s="12">
        <f t="shared" si="15"/>
        <v>1</v>
      </c>
      <c r="AM63" s="12">
        <f t="shared" si="16"/>
        <v>1</v>
      </c>
    </row>
    <row r="64" spans="1:39" ht="12" customHeight="1" x14ac:dyDescent="0.15">
      <c r="A64" s="5">
        <f t="shared" si="0"/>
        <v>0</v>
      </c>
      <c r="B64" s="5">
        <f t="shared" si="1"/>
        <v>0</v>
      </c>
      <c r="C64" s="14">
        <f t="shared" si="17"/>
        <v>94</v>
      </c>
      <c r="F64" s="241">
        <f>VLOOKUP(C64,Blad1!$A:$K,11,0)</f>
        <v>185</v>
      </c>
      <c r="G64" s="67" t="str">
        <f t="shared" si="18"/>
        <v/>
      </c>
      <c r="H64" s="4" t="str">
        <f>IF(G64="I",$K64,IF(G64="II",$K64-SUM(H$8:H63),IF(G64="III",$K64-SUM(H$8:H63),IF(G64="IV",$K64-SUM(H$8:H63),IF(G64="V",1-SUM(H$8:H63)," ")))))</f>
        <v xml:space="preserve"> </v>
      </c>
      <c r="I64" s="68" t="str">
        <f t="shared" si="2"/>
        <v/>
      </c>
      <c r="J64" s="43" t="str">
        <f>IF(I64="A",$K64,IF(I64="B",$K64-SUM(J$8:J63),IF(I64="C",$K64-SUM(J$8:J63),IF(I64="D",$K64-SUM(J$8:J63),IF(I64="E",1-SUM(J$8:J63)," ")))))</f>
        <v xml:space="preserve"> </v>
      </c>
      <c r="K64" s="1">
        <f>IF(C$4=0,0,(SUM(D$8:D64)/C$4))</f>
        <v>0</v>
      </c>
      <c r="L64" s="9" t="str">
        <f t="shared" si="3"/>
        <v xml:space="preserve"> </v>
      </c>
      <c r="M64" s="2" t="str">
        <f>IF(U64=2,K64,IF(W64=2,K64-SUM(M$8:M63),IF(X64=2,K64-SUM(M$8:M63),IF(X63=2,1-SUM(M$8:M63)," "))))</f>
        <v xml:space="preserve"> </v>
      </c>
      <c r="N64" s="1" t="str">
        <f t="shared" si="4"/>
        <v xml:space="preserve"> </v>
      </c>
      <c r="P64" s="3" t="str">
        <f>IF(O64="Plus",$K64,IF(O64="Basis",$K64-SUM(P$8:P63),IF(O64="Breedte",$K64-SUM(P$8:P63),IF(O63="Breedte",1-SUM(P$8:P63)," "))))</f>
        <v xml:space="preserve"> </v>
      </c>
      <c r="Q64" s="57" t="str">
        <f t="shared" si="20"/>
        <v/>
      </c>
      <c r="R64" s="180">
        <f t="shared" si="19"/>
        <v>185</v>
      </c>
      <c r="S64" s="12">
        <f t="shared" si="5"/>
        <v>94</v>
      </c>
      <c r="T64" s="18">
        <f t="shared" si="6"/>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7"/>
        <v>1</v>
      </c>
      <c r="Z64" s="12">
        <f t="shared" si="8"/>
        <v>1</v>
      </c>
      <c r="AA64" s="12">
        <f t="shared" si="9"/>
        <v>1</v>
      </c>
      <c r="AB64" s="12">
        <f t="shared" si="10"/>
        <v>1</v>
      </c>
      <c r="AD64" s="12">
        <f t="shared" si="11"/>
        <v>94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4"/>
        <v>1</v>
      </c>
      <c r="AL64" s="12">
        <f t="shared" si="15"/>
        <v>1</v>
      </c>
      <c r="AM64" s="12">
        <f t="shared" si="16"/>
        <v>1</v>
      </c>
    </row>
    <row r="65" spans="1:39" ht="12" customHeight="1" x14ac:dyDescent="0.15">
      <c r="A65" s="5">
        <f t="shared" si="0"/>
        <v>0</v>
      </c>
      <c r="B65" s="5">
        <f t="shared" si="1"/>
        <v>0</v>
      </c>
      <c r="C65" s="14">
        <f t="shared" si="17"/>
        <v>93</v>
      </c>
      <c r="F65" s="241">
        <f>VLOOKUP(C65,Blad1!$A:$K,11,0)</f>
        <v>184</v>
      </c>
      <c r="G65" s="67" t="str">
        <f t="shared" si="18"/>
        <v/>
      </c>
      <c r="H65" s="4" t="str">
        <f>IF(G65="I",$K65,IF(G65="II",$K65-SUM(H$8:H64),IF(G65="III",$K65-SUM(H$8:H64),IF(G65="IV",$K65-SUM(H$8:H64),IF(G65="V",1-SUM(H$8:H64)," ")))))</f>
        <v xml:space="preserve"> </v>
      </c>
      <c r="I65" s="68" t="str">
        <f t="shared" si="2"/>
        <v/>
      </c>
      <c r="J65" s="43" t="str">
        <f>IF(I65="A",$K65,IF(I65="B",$K65-SUM(J$8:J64),IF(I65="C",$K65-SUM(J$8:J64),IF(I65="D",$K65-SUM(J$8:J64),IF(I65="E",1-SUM(J$8:J64)," ")))))</f>
        <v xml:space="preserve"> </v>
      </c>
      <c r="K65" s="1">
        <f>IF(C$4=0,0,(SUM(D$8:D65)/C$4))</f>
        <v>0</v>
      </c>
      <c r="L65" s="9" t="str">
        <f t="shared" si="3"/>
        <v xml:space="preserve"> </v>
      </c>
      <c r="M65" s="2" t="str">
        <f>IF(U65=2,K65,IF(W65=2,K65-SUM(M$8:M64),IF(X65=2,K65-SUM(M$8:M64),IF(X64=2,1-SUM(M$8:M64)," "))))</f>
        <v xml:space="preserve"> </v>
      </c>
      <c r="N65" s="1" t="str">
        <f t="shared" si="4"/>
        <v xml:space="preserve"> </v>
      </c>
      <c r="P65" s="3" t="str">
        <f>IF(O65="Plus",$K65,IF(O65="Basis",$K65-SUM(P$8:P64),IF(O65="Breedte",$K65-SUM(P$8:P64),IF(O64="Breedte",1-SUM(P$8:P64)," "))))</f>
        <v xml:space="preserve"> </v>
      </c>
      <c r="Q65" s="57" t="str">
        <f t="shared" si="20"/>
        <v/>
      </c>
      <c r="R65" s="180">
        <f t="shared" si="19"/>
        <v>184</v>
      </c>
      <c r="S65" s="12">
        <f t="shared" si="5"/>
        <v>93</v>
      </c>
      <c r="T65" s="18">
        <f t="shared" si="6"/>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7"/>
        <v>1</v>
      </c>
      <c r="Z65" s="12">
        <f t="shared" si="8"/>
        <v>1</v>
      </c>
      <c r="AA65" s="12">
        <f t="shared" si="9"/>
        <v>1</v>
      </c>
      <c r="AB65" s="12">
        <f t="shared" si="10"/>
        <v>1</v>
      </c>
      <c r="AD65" s="12">
        <f t="shared" si="11"/>
        <v>93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4"/>
        <v>1</v>
      </c>
      <c r="AL65" s="12">
        <f t="shared" si="15"/>
        <v>1</v>
      </c>
      <c r="AM65" s="12">
        <f t="shared" si="16"/>
        <v>1</v>
      </c>
    </row>
    <row r="66" spans="1:39" ht="12" customHeight="1" x14ac:dyDescent="0.15">
      <c r="A66" s="5">
        <f t="shared" si="0"/>
        <v>25</v>
      </c>
      <c r="B66" s="5">
        <f t="shared" si="1"/>
        <v>0</v>
      </c>
      <c r="C66" s="14">
        <f t="shared" si="17"/>
        <v>92</v>
      </c>
      <c r="F66" s="241">
        <f>VLOOKUP(C66,Blad1!$A:$K,11,0)</f>
        <v>183</v>
      </c>
      <c r="G66" s="67" t="str">
        <f t="shared" si="18"/>
        <v/>
      </c>
      <c r="H66" s="4" t="str">
        <f>IF(G66="I",$K66,IF(G66="II",$K66-SUM(H$8:H65),IF(G66="III",$K66-SUM(H$8:H65),IF(G66="IV",$K66-SUM(H$8:H65),IF(G66="V",1-SUM(H$8:H65)," ")))))</f>
        <v xml:space="preserve"> </v>
      </c>
      <c r="I66" s="68" t="str">
        <f t="shared" si="2"/>
        <v>C</v>
      </c>
      <c r="J66" s="43">
        <f>IF(I66="A",$K66,IF(I66="B",$K66-SUM(J$8:J65),IF(I66="C",$K66-SUM(J$8:J65),IF(I66="D",$K66-SUM(J$8:J65),IF(I66="E",1-SUM(J$8:J65)," ")))))</f>
        <v>0</v>
      </c>
      <c r="K66" s="1">
        <f>IF(C$4=0,0,(SUM(D$8:D66)/C$4))</f>
        <v>0</v>
      </c>
      <c r="L66" s="9" t="str">
        <f t="shared" si="3"/>
        <v xml:space="preserve"> </v>
      </c>
      <c r="M66" s="2" t="str">
        <f>IF(U66=2,K66,IF(W66=2,K66-SUM(M$8:M65),IF(X66=2,K66-SUM(M$8:M65),IF(X65=2,1-SUM(M$8:M65)," "))))</f>
        <v xml:space="preserve"> </v>
      </c>
      <c r="N66" s="1" t="str">
        <f t="shared" si="4"/>
        <v xml:space="preserve"> </v>
      </c>
      <c r="P66" s="3" t="str">
        <f>IF(O66="Plus",$K66,IF(O66="Basis",$K66-SUM(P$8:P65),IF(O66="Breedte",$K66-SUM(P$8:P65),IF(O65="Breedte",1-SUM(P$8:P65)," "))))</f>
        <v xml:space="preserve"> </v>
      </c>
      <c r="Q66" s="57" t="str">
        <f t="shared" si="20"/>
        <v/>
      </c>
      <c r="R66" s="180">
        <f t="shared" si="19"/>
        <v>183</v>
      </c>
      <c r="S66" s="12">
        <f t="shared" si="5"/>
        <v>92</v>
      </c>
      <c r="T66" s="18">
        <f t="shared" si="6"/>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7"/>
        <v>1</v>
      </c>
      <c r="Z66" s="12">
        <f t="shared" si="8"/>
        <v>1</v>
      </c>
      <c r="AA66" s="12">
        <f t="shared" si="9"/>
        <v>1</v>
      </c>
      <c r="AB66" s="12">
        <f t="shared" si="10"/>
        <v>1</v>
      </c>
      <c r="AD66" s="12">
        <f t="shared" si="11"/>
        <v>92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4"/>
        <v>1</v>
      </c>
      <c r="AL66" s="12">
        <f t="shared" si="15"/>
        <v>1</v>
      </c>
      <c r="AM66" s="12">
        <f t="shared" si="16"/>
        <v>1</v>
      </c>
    </row>
    <row r="67" spans="1:39" ht="12" customHeight="1" x14ac:dyDescent="0.15">
      <c r="A67" s="5">
        <f t="shared" si="0"/>
        <v>0</v>
      </c>
      <c r="B67" s="5">
        <f t="shared" si="1"/>
        <v>0</v>
      </c>
      <c r="C67" s="14">
        <f t="shared" si="17"/>
        <v>91</v>
      </c>
      <c r="F67" s="241">
        <f>VLOOKUP(C67,Blad1!$A:$K,11,0)</f>
        <v>182</v>
      </c>
      <c r="G67" s="67" t="str">
        <f t="shared" si="18"/>
        <v/>
      </c>
      <c r="H67" s="4" t="str">
        <f>IF(G67="I",$K67,IF(G67="II",$K67-SUM(H$8:H66),IF(G67="III",$K67-SUM(H$8:H66),IF(G67="IV",$K67-SUM(H$8:H66),IF(G67="V",1-SUM(H$8:H66)," ")))))</f>
        <v xml:space="preserve"> </v>
      </c>
      <c r="I67" s="68" t="str">
        <f t="shared" si="2"/>
        <v/>
      </c>
      <c r="J67" s="43" t="str">
        <f>IF(I67="A",$K67,IF(I67="B",$K67-SUM(J$8:J66),IF(I67="C",$K67-SUM(J$8:J66),IF(I67="D",$K67-SUM(J$8:J66),IF(I67="E",1-SUM(J$8:J66)," ")))))</f>
        <v xml:space="preserve"> </v>
      </c>
      <c r="K67" s="1">
        <f>IF(C$4=0,0,(SUM(D$8:D67)/C$4))</f>
        <v>0</v>
      </c>
      <c r="L67" s="9" t="str">
        <f t="shared" si="3"/>
        <v xml:space="preserve"> </v>
      </c>
      <c r="M67" s="2" t="str">
        <f>IF(U67=2,K67,IF(W67=2,K67-SUM(M$8:M66),IF(X67=2,K67-SUM(M$8:M66),IF(X66=2,1-SUM(M$8:M66)," "))))</f>
        <v xml:space="preserve"> </v>
      </c>
      <c r="N67" s="1" t="str">
        <f t="shared" si="4"/>
        <v xml:space="preserve"> </v>
      </c>
      <c r="P67" s="3" t="str">
        <f>IF(O67="Plus",$K67,IF(O67="Basis",$K67-SUM(P$8:P66),IF(O67="Breedte",$K67-SUM(P$8:P66),IF(O66="Breedte",1-SUM(P$8:P66)," "))))</f>
        <v xml:space="preserve"> </v>
      </c>
      <c r="Q67" s="57" t="str">
        <f t="shared" si="20"/>
        <v/>
      </c>
      <c r="R67" s="180">
        <f t="shared" si="19"/>
        <v>182</v>
      </c>
      <c r="S67" s="12">
        <f t="shared" si="5"/>
        <v>91</v>
      </c>
      <c r="T67" s="18">
        <f t="shared" si="6"/>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7"/>
        <v>1</v>
      </c>
      <c r="Z67" s="12">
        <f t="shared" si="8"/>
        <v>1</v>
      </c>
      <c r="AA67" s="12">
        <f t="shared" si="9"/>
        <v>1</v>
      </c>
      <c r="AB67" s="12">
        <f t="shared" si="10"/>
        <v>1</v>
      </c>
      <c r="AD67" s="12">
        <f t="shared" si="11"/>
        <v>91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4"/>
        <v>1</v>
      </c>
      <c r="AL67" s="12">
        <f t="shared" si="15"/>
        <v>1</v>
      </c>
      <c r="AM67" s="12">
        <f t="shared" si="16"/>
        <v>1</v>
      </c>
    </row>
    <row r="68" spans="1:39" ht="12" customHeight="1" x14ac:dyDescent="0.15">
      <c r="A68" s="5">
        <f t="shared" si="0"/>
        <v>0</v>
      </c>
      <c r="B68" s="5">
        <f t="shared" si="1"/>
        <v>0</v>
      </c>
      <c r="C68" s="14">
        <f t="shared" si="17"/>
        <v>90</v>
      </c>
      <c r="F68" s="241">
        <f>VLOOKUP(C68,Blad1!$A:$K,11,0)</f>
        <v>181</v>
      </c>
      <c r="G68" s="67" t="str">
        <f t="shared" si="18"/>
        <v/>
      </c>
      <c r="H68" s="4" t="str">
        <f>IF(G68="I",$K68,IF(G68="II",$K68-SUM(H$8:H67),IF(G68="III",$K68-SUM(H$8:H67),IF(G68="IV",$K68-SUM(H$8:H67),IF(G68="V",1-SUM(H$8:H67)," ")))))</f>
        <v xml:space="preserve"> </v>
      </c>
      <c r="I68" s="68" t="str">
        <f t="shared" si="2"/>
        <v/>
      </c>
      <c r="J68" s="43" t="str">
        <f>IF(I68="A",$K68,IF(I68="B",$K68-SUM(J$8:J67),IF(I68="C",$K68-SUM(J$8:J67),IF(I68="D",$K68-SUM(J$8:J67),IF(I68="E",1-SUM(J$8:J67)," ")))))</f>
        <v xml:space="preserve"> </v>
      </c>
      <c r="K68" s="1">
        <f>IF(C$4=0,0,(SUM(D$8:D68)/C$4))</f>
        <v>0</v>
      </c>
      <c r="L68" s="9" t="str">
        <f t="shared" si="3"/>
        <v xml:space="preserve"> </v>
      </c>
      <c r="M68" s="2" t="str">
        <f>IF(U68=2,K68,IF(W68=2,K68-SUM(M$8:M67),IF(X68=2,K68-SUM(M$8:M67),IF(X67=2,1-SUM(M$8:M67)," "))))</f>
        <v xml:space="preserve"> </v>
      </c>
      <c r="N68" s="1" t="str">
        <f t="shared" si="4"/>
        <v xml:space="preserve"> </v>
      </c>
      <c r="P68" s="3" t="str">
        <f>IF(O68="Plus",$K68,IF(O68="Basis",$K68-SUM(P$8:P67),IF(O68="Breedte",$K68-SUM(P$8:P67),IF(O67="Breedte",1-SUM(P$8:P67)," "))))</f>
        <v xml:space="preserve"> </v>
      </c>
      <c r="Q68" s="57" t="str">
        <f t="shared" si="20"/>
        <v/>
      </c>
      <c r="R68" s="180">
        <f t="shared" si="19"/>
        <v>181</v>
      </c>
      <c r="S68" s="12">
        <f t="shared" si="5"/>
        <v>90</v>
      </c>
      <c r="T68" s="18">
        <f t="shared" si="6"/>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7"/>
        <v>1</v>
      </c>
      <c r="Z68" s="12">
        <f t="shared" si="8"/>
        <v>1</v>
      </c>
      <c r="AA68" s="12">
        <f t="shared" si="9"/>
        <v>1</v>
      </c>
      <c r="AB68" s="12">
        <f t="shared" si="10"/>
        <v>1</v>
      </c>
      <c r="AD68" s="12">
        <f t="shared" si="11"/>
        <v>90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4"/>
        <v>1</v>
      </c>
      <c r="AL68" s="12">
        <f t="shared" si="15"/>
        <v>1</v>
      </c>
      <c r="AM68" s="12">
        <f t="shared" si="16"/>
        <v>1</v>
      </c>
    </row>
    <row r="69" spans="1:39" ht="12" customHeight="1" x14ac:dyDescent="0.15">
      <c r="A69" s="5">
        <f t="shared" si="0"/>
        <v>0</v>
      </c>
      <c r="B69" s="5">
        <f t="shared" si="1"/>
        <v>0</v>
      </c>
      <c r="C69" s="14">
        <f t="shared" si="17"/>
        <v>89</v>
      </c>
      <c r="F69" s="241">
        <f>VLOOKUP(C69,Blad1!$A:$K,11,0)</f>
        <v>180</v>
      </c>
      <c r="G69" s="67" t="str">
        <f t="shared" si="18"/>
        <v/>
      </c>
      <c r="H69" s="4" t="str">
        <f>IF(G69="I",$K69,IF(G69="II",$K69-SUM(H$8:H68),IF(G69="III",$K69-SUM(H$8:H68),IF(G69="IV",$K69-SUM(H$8:H68),IF(G69="V",1-SUM(H$8:H68)," ")))))</f>
        <v xml:space="preserve"> </v>
      </c>
      <c r="I69" s="68" t="str">
        <f t="shared" si="2"/>
        <v/>
      </c>
      <c r="J69" s="43" t="str">
        <f>IF(I69="A",$K69,IF(I69="B",$K69-SUM(J$8:J68),IF(I69="C",$K69-SUM(J$8:J68),IF(I69="D",$K69-SUM(J$8:J68),IF(I69="E",1-SUM(J$8:J68)," ")))))</f>
        <v xml:space="preserve"> </v>
      </c>
      <c r="K69" s="1">
        <f>IF(C$4=0,0,(SUM(D$8:D69)/C$4))</f>
        <v>0</v>
      </c>
      <c r="L69" s="9" t="str">
        <f t="shared" si="3"/>
        <v xml:space="preserve"> </v>
      </c>
      <c r="M69" s="2" t="str">
        <f>IF(U69=2,K69,IF(W69=2,K69-SUM(M$8:M68),IF(X69=2,K69-SUM(M$8:M68),IF(X68=2,1-SUM(M$8:M68)," "))))</f>
        <v xml:space="preserve"> </v>
      </c>
      <c r="N69" s="1" t="str">
        <f t="shared" si="4"/>
        <v xml:space="preserve"> </v>
      </c>
      <c r="P69" s="3" t="str">
        <f>IF(O69="Plus",$K69,IF(O69="Basis",$K69-SUM(P$8:P68),IF(O69="Breedte",$K69-SUM(P$8:P68),IF(O68="Breedte",1-SUM(P$8:P68)," "))))</f>
        <v xml:space="preserve"> </v>
      </c>
      <c r="Q69" s="57" t="str">
        <f t="shared" si="20"/>
        <v/>
      </c>
      <c r="R69" s="180">
        <f t="shared" si="19"/>
        <v>180</v>
      </c>
      <c r="S69" s="12">
        <f t="shared" si="5"/>
        <v>89</v>
      </c>
      <c r="T69" s="18">
        <f t="shared" si="6"/>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7"/>
        <v>1</v>
      </c>
      <c r="Z69" s="12">
        <f t="shared" si="8"/>
        <v>1</v>
      </c>
      <c r="AA69" s="12">
        <f t="shared" si="9"/>
        <v>1</v>
      </c>
      <c r="AB69" s="12">
        <f t="shared" si="10"/>
        <v>1</v>
      </c>
      <c r="AD69" s="12">
        <f t="shared" si="11"/>
        <v>89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4"/>
        <v>1</v>
      </c>
      <c r="AL69" s="12">
        <f t="shared" si="15"/>
        <v>1</v>
      </c>
      <c r="AM69" s="12">
        <f t="shared" si="16"/>
        <v>1</v>
      </c>
    </row>
    <row r="70" spans="1:39" ht="12" customHeight="1" x14ac:dyDescent="0.15">
      <c r="A70" s="5">
        <f t="shared" si="0"/>
        <v>0</v>
      </c>
      <c r="B70" s="5">
        <f t="shared" si="1"/>
        <v>0</v>
      </c>
      <c r="C70" s="14">
        <f t="shared" si="17"/>
        <v>88</v>
      </c>
      <c r="F70" s="241">
        <f>VLOOKUP(C70,Blad1!$A:$K,11,0)</f>
        <v>179</v>
      </c>
      <c r="G70" s="67" t="str">
        <f t="shared" si="18"/>
        <v/>
      </c>
      <c r="H70" s="4" t="str">
        <f>IF(G70="I",$K70,IF(G70="II",$K70-SUM(H$8:H69),IF(G70="III",$K70-SUM(H$8:H69),IF(G70="IV",$K70-SUM(H$8:H69),IF(G70="V",1-SUM(H$8:H69)," ")))))</f>
        <v xml:space="preserve"> </v>
      </c>
      <c r="I70" s="68" t="str">
        <f t="shared" si="2"/>
        <v/>
      </c>
      <c r="J70" s="43" t="str">
        <f>IF(I70="A",$K70,IF(I70="B",$K70-SUM(J$8:J69),IF(I70="C",$K70-SUM(J$8:J69),IF(I70="D",$K70-SUM(J$8:J69),IF(I70="E",1-SUM(J$8:J69)," ")))))</f>
        <v xml:space="preserve"> </v>
      </c>
      <c r="K70" s="1">
        <f>IF(C$4=0,0,(SUM(D$8:D70)/C$4))</f>
        <v>0</v>
      </c>
      <c r="L70" s="9" t="str">
        <f t="shared" si="3"/>
        <v xml:space="preserve"> </v>
      </c>
      <c r="M70" s="2" t="str">
        <f>IF(U70=2,K70,IF(W70=2,K70-SUM(M$8:M69),IF(X70=2,K70-SUM(M$8:M69),IF(X69=2,1-SUM(M$8:M69)," "))))</f>
        <v xml:space="preserve"> </v>
      </c>
      <c r="N70" s="1" t="str">
        <f t="shared" si="4"/>
        <v xml:space="preserve"> </v>
      </c>
      <c r="P70" s="3" t="str">
        <f>IF(O70="Plus",$K70,IF(O70="Basis",$K70-SUM(P$8:P69),IF(O70="Breedte",$K70-SUM(P$8:P69),IF(O69="Breedte",1-SUM(P$8:P69)," "))))</f>
        <v xml:space="preserve"> </v>
      </c>
      <c r="Q70" s="57" t="str">
        <f t="shared" si="20"/>
        <v/>
      </c>
      <c r="R70" s="180">
        <f t="shared" si="19"/>
        <v>179</v>
      </c>
      <c r="S70" s="12">
        <f t="shared" si="5"/>
        <v>88</v>
      </c>
      <c r="T70" s="18">
        <f t="shared" si="6"/>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7"/>
        <v>1</v>
      </c>
      <c r="Z70" s="12">
        <f t="shared" si="8"/>
        <v>1</v>
      </c>
      <c r="AA70" s="12">
        <f t="shared" si="9"/>
        <v>1</v>
      </c>
      <c r="AB70" s="12">
        <f t="shared" si="10"/>
        <v>1</v>
      </c>
      <c r="AD70" s="12">
        <f t="shared" si="11"/>
        <v>88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4"/>
        <v>1</v>
      </c>
      <c r="AL70" s="12">
        <f t="shared" si="15"/>
        <v>1</v>
      </c>
      <c r="AM70" s="12">
        <f t="shared" si="16"/>
        <v>1</v>
      </c>
    </row>
    <row r="71" spans="1:39" ht="12" customHeight="1" x14ac:dyDescent="0.15">
      <c r="A71" s="5">
        <f t="shared" si="0"/>
        <v>0</v>
      </c>
      <c r="B71" s="5">
        <f t="shared" si="1"/>
        <v>0</v>
      </c>
      <c r="C71" s="14">
        <f t="shared" si="17"/>
        <v>87</v>
      </c>
      <c r="F71" s="241">
        <f>VLOOKUP(C71,Blad1!$A:$K,11,0)</f>
        <v>178</v>
      </c>
      <c r="G71" s="67" t="str">
        <f t="shared" si="18"/>
        <v/>
      </c>
      <c r="H71" s="4" t="str">
        <f>IF(G71="I",$K71,IF(G71="II",$K71-SUM(H$8:H70),IF(G71="III",$K71-SUM(H$8:H70),IF(G71="IV",$K71-SUM(H$8:H70),IF(G71="V",1-SUM(H$8:H70)," ")))))</f>
        <v xml:space="preserve"> </v>
      </c>
      <c r="I71" s="68" t="str">
        <f t="shared" si="2"/>
        <v/>
      </c>
      <c r="J71" s="43" t="str">
        <f>IF(I71="A",$K71,IF(I71="B",$K71-SUM(J$8:J70),IF(I71="C",$K71-SUM(J$8:J70),IF(I71="D",$K71-SUM(J$8:J70),IF(I71="E",1-SUM(J$8:J70)," ")))))</f>
        <v xml:space="preserve"> </v>
      </c>
      <c r="K71" s="1">
        <f>IF(C$4=0,0,(SUM(D$8:D71)/C$4))</f>
        <v>0</v>
      </c>
      <c r="L71" s="9" t="str">
        <f t="shared" si="3"/>
        <v xml:space="preserve"> </v>
      </c>
      <c r="M71" s="2" t="str">
        <f>IF(U71=2,K71,IF(W71=2,K71-SUM(M$8:M70),IF(X71=2,K71-SUM(M$8:M70),IF(X70=2,1-SUM(M$8:M70)," "))))</f>
        <v xml:space="preserve"> </v>
      </c>
      <c r="N71" s="1" t="str">
        <f t="shared" si="4"/>
        <v xml:space="preserve"> </v>
      </c>
      <c r="P71" s="3" t="str">
        <f>IF(O71="Plus",$K71,IF(O71="Basis",$K71-SUM(P$8:P70),IF(O71="Breedte",$K71-SUM(P$8:P70),IF(O70="Breedte",1-SUM(P$8:P70)," "))))</f>
        <v xml:space="preserve"> </v>
      </c>
      <c r="Q71" s="57" t="str">
        <f t="shared" si="20"/>
        <v/>
      </c>
      <c r="R71" s="180">
        <f t="shared" si="19"/>
        <v>178</v>
      </c>
      <c r="S71" s="12">
        <f t="shared" si="5"/>
        <v>87</v>
      </c>
      <c r="T71" s="18">
        <f t="shared" si="6"/>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7"/>
        <v>1</v>
      </c>
      <c r="Z71" s="12">
        <f t="shared" si="8"/>
        <v>1</v>
      </c>
      <c r="AA71" s="12">
        <f t="shared" si="9"/>
        <v>1</v>
      </c>
      <c r="AB71" s="12">
        <f t="shared" si="10"/>
        <v>1</v>
      </c>
      <c r="AD71" s="12">
        <f t="shared" si="11"/>
        <v>87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4"/>
        <v>1</v>
      </c>
      <c r="AL71" s="12">
        <f t="shared" si="15"/>
        <v>1</v>
      </c>
      <c r="AM71" s="12">
        <f t="shared" si="16"/>
        <v>1</v>
      </c>
    </row>
    <row r="72" spans="1:39" ht="12" customHeight="1" x14ac:dyDescent="0.15">
      <c r="A72" s="5">
        <f t="shared" ref="A72:A135" si="24">IF(I72="A",25,IF(I72="B",25,IF(I72="C",25,IF(I72="D",15,IF(I72="E",10,0)))))</f>
        <v>0</v>
      </c>
      <c r="B72" s="5">
        <f t="shared" ref="B72:B135" si="25">IF(G72="I",20,IF(G72="II",20,IF(G72="III",20,IF(G72="IV",20,IF(G72="V",20,0)))))</f>
        <v>0</v>
      </c>
      <c r="C72" s="14">
        <f t="shared" si="17"/>
        <v>86</v>
      </c>
      <c r="F72" s="241">
        <f>VLOOKUP(C72,Blad1!$A:$K,11,0)</f>
        <v>176</v>
      </c>
      <c r="G72" s="67" t="str">
        <f t="shared" si="18"/>
        <v/>
      </c>
      <c r="H72" s="4" t="str">
        <f>IF(G72="I",$K72,IF(G72="II",$K72-SUM(H$8:H71),IF(G72="III",$K72-SUM(H$8:H71),IF(G72="IV",$K72-SUM(H$8:H71),IF(G72="V",1-SUM(H$8:H71)," ")))))</f>
        <v xml:space="preserve"> </v>
      </c>
      <c r="I72" s="68" t="str">
        <f t="shared" ref="I72:I135" si="26">IF(C72=109,"A",IF(C72=100,"B",IF(C72=92,"C",IF(C72=84,"D",IF(C72=0,"E","")))))</f>
        <v/>
      </c>
      <c r="J72" s="43" t="str">
        <f>IF(I72="A",$K72,IF(I72="B",$K72-SUM(J$8:J71),IF(I72="C",$K72-SUM(J$8:J71),IF(I72="D",$K72-SUM(J$8:J71),IF(I72="E",1-SUM(J$8:J71)," ")))))</f>
        <v xml:space="preserve"> </v>
      </c>
      <c r="K72" s="1">
        <f>IF(C$4=0,0,(SUM(D$8:D72)/C$4))</f>
        <v>0</v>
      </c>
      <c r="L72" s="9" t="str">
        <f t="shared" ref="L72:L135" si="27">IF(U72=2,"Plus",IF(W72=2,"Basis",IF(X72=2,"Breedte"," ")))</f>
        <v xml:space="preserve"> </v>
      </c>
      <c r="M72" s="2" t="str">
        <f>IF(U72=2,K72,IF(W72=2,K72-SUM(M$8:M71),IF(X72=2,K72-SUM(M$8:M71),IF(X71=2,1-SUM(M$8:M71)," "))))</f>
        <v xml:space="preserve"> </v>
      </c>
      <c r="N72" s="1" t="str">
        <f t="shared" ref="N72:N135" si="28">IF(OR(O72="Plus",O72="Basis",O72="Breedte"),K72," ")</f>
        <v xml:space="preserve"> </v>
      </c>
      <c r="P72" s="3" t="str">
        <f>IF(O72="Plus",$K72,IF(O72="Basis",$K72-SUM(P$8:P71),IF(O72="Breedte",$K72-SUM(P$8:P71),IF(O71="Breedte",1-SUM(P$8:P71)," "))))</f>
        <v xml:space="preserve"> </v>
      </c>
      <c r="Q72" s="57" t="str">
        <f t="shared" si="20"/>
        <v/>
      </c>
      <c r="R72" s="180">
        <f t="shared" si="19"/>
        <v>176</v>
      </c>
      <c r="S72" s="12">
        <f t="shared" ref="S72:S135" si="29">C72</f>
        <v>86</v>
      </c>
      <c r="T72" s="18">
        <f t="shared" ref="T72:T135" si="30">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1">IF(D72=0,1,ABS(K72-0.2))</f>
        <v>1</v>
      </c>
      <c r="Z72" s="12">
        <f t="shared" ref="Z72:Z135" si="32">IF(D72=0,1,ABS(K72-0.5))</f>
        <v>1</v>
      </c>
      <c r="AA72" s="12">
        <f t="shared" ref="AA72:AA135" si="33">IF(D72=0,1,ABS(K72-0.8))</f>
        <v>1</v>
      </c>
      <c r="AB72" s="12">
        <f t="shared" ref="AB72:AB135" si="34">IF(D72=0,1,ABS(K72-1))</f>
        <v>1</v>
      </c>
      <c r="AD72" s="12">
        <f t="shared" ref="AD72:AD135" si="35">S72</f>
        <v>86</v>
      </c>
      <c r="AE72" s="18">
        <f t="shared" ref="AE72:AE135" si="36">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7">IF(AE72=0,1,ABS(AH72-0.25))</f>
        <v>1</v>
      </c>
      <c r="AK72" s="12">
        <f t="shared" ref="AK72:AK135" si="38">IF(T72=0,1,ABS(W72-0.5))</f>
        <v>1</v>
      </c>
      <c r="AL72" s="12">
        <f t="shared" ref="AL72:AL135" si="39">IF(T72=0,1,ABS(W72-0.75))</f>
        <v>1</v>
      </c>
      <c r="AM72" s="12">
        <f t="shared" ref="AM72:AM135" si="40">IF(T72=0,1,ABS(W72-0.9))</f>
        <v>1</v>
      </c>
    </row>
    <row r="73" spans="1:39" ht="12" customHeight="1" x14ac:dyDescent="0.15">
      <c r="A73" s="5">
        <f t="shared" si="24"/>
        <v>0</v>
      </c>
      <c r="B73" s="5">
        <f t="shared" si="25"/>
        <v>0</v>
      </c>
      <c r="C73" s="14">
        <f t="shared" ref="C73:C136" si="41">C72-1</f>
        <v>85</v>
      </c>
      <c r="F73" s="241">
        <f>VLOOKUP(C73,Blad1!$A:$K,11,0)</f>
        <v>174</v>
      </c>
      <c r="G73" s="67" t="str">
        <f t="shared" ref="G73:G136" si="42">IF(C73=116,"I",IF(C73=109,"II",IF(C73=103,"III",IF(C73=96,"IV",IF(C73=0,"V","")))))</f>
        <v/>
      </c>
      <c r="H73" s="4" t="str">
        <f>IF(G73="I",$K73,IF(G73="II",$K73-SUM(H$8:H72),IF(G73="III",$K73-SUM(H$8:H72),IF(G73="IV",$K73-SUM(H$8:H72),IF(G73="V",1-SUM(H$8:H72)," ")))))</f>
        <v xml:space="preserve"> </v>
      </c>
      <c r="I73" s="68" t="str">
        <f t="shared" si="26"/>
        <v/>
      </c>
      <c r="J73" s="43" t="str">
        <f>IF(I73="A",$K73,IF(I73="B",$K73-SUM(J$8:J72),IF(I73="C",$K73-SUM(J$8:J72),IF(I73="D",$K73-SUM(J$8:J72),IF(I73="E",1-SUM(J$8:J72)," ")))))</f>
        <v xml:space="preserve"> </v>
      </c>
      <c r="K73" s="1">
        <f>IF(C$4=0,0,(SUM(D$8:D73)/C$4))</f>
        <v>0</v>
      </c>
      <c r="L73" s="9" t="str">
        <f t="shared" si="27"/>
        <v xml:space="preserve"> </v>
      </c>
      <c r="M73" s="2" t="str">
        <f>IF(U73=2,K73,IF(W73=2,K73-SUM(M$8:M72),IF(X73=2,K73-SUM(M$8:M72),IF(X72=2,1-SUM(M$8:M72)," "))))</f>
        <v xml:space="preserve"> </v>
      </c>
      <c r="N73" s="1" t="str">
        <f t="shared" si="28"/>
        <v xml:space="preserve"> </v>
      </c>
      <c r="P73" s="3" t="str">
        <f>IF(O73="Plus",$K73,IF(O73="Basis",$K73-SUM(P$8:P72),IF(O73="Breedte",$K73-SUM(P$8:P72),IF(O72="Breedte",1-SUM(P$8:P72)," "))))</f>
        <v xml:space="preserve"> </v>
      </c>
      <c r="Q73" s="57" t="str">
        <f t="shared" si="20"/>
        <v/>
      </c>
      <c r="R73" s="180">
        <f t="shared" ref="R73:R136" si="43">F73</f>
        <v>174</v>
      </c>
      <c r="S73" s="12">
        <f t="shared" si="29"/>
        <v>85</v>
      </c>
      <c r="T73" s="18">
        <f t="shared" si="30"/>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1"/>
        <v>1</v>
      </c>
      <c r="Z73" s="12">
        <f t="shared" si="32"/>
        <v>1</v>
      </c>
      <c r="AA73" s="12">
        <f t="shared" si="33"/>
        <v>1</v>
      </c>
      <c r="AB73" s="12">
        <f t="shared" si="34"/>
        <v>1</v>
      </c>
      <c r="AD73" s="12">
        <f t="shared" si="35"/>
        <v>85</v>
      </c>
      <c r="AE73" s="18">
        <f t="shared" si="36"/>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7"/>
        <v>1</v>
      </c>
      <c r="AK73" s="12">
        <f t="shared" si="38"/>
        <v>1</v>
      </c>
      <c r="AL73" s="12">
        <f t="shared" si="39"/>
        <v>1</v>
      </c>
      <c r="AM73" s="12">
        <f t="shared" si="40"/>
        <v>1</v>
      </c>
    </row>
    <row r="74" spans="1:39" ht="12" customHeight="1" x14ac:dyDescent="0.15">
      <c r="A74" s="5">
        <f t="shared" si="24"/>
        <v>15</v>
      </c>
      <c r="B74" s="5">
        <f t="shared" si="25"/>
        <v>0</v>
      </c>
      <c r="C74" s="14">
        <f t="shared" si="41"/>
        <v>84</v>
      </c>
      <c r="F74" s="241">
        <f>VLOOKUP(C74,Blad1!$A:$K,11,0)</f>
        <v>173</v>
      </c>
      <c r="G74" s="67" t="str">
        <f t="shared" si="42"/>
        <v/>
      </c>
      <c r="H74" s="4" t="str">
        <f>IF(G74="I",$K74,IF(G74="II",$K74-SUM(H$8:H73),IF(G74="III",$K74-SUM(H$8:H73),IF(G74="IV",$K74-SUM(H$8:H73),IF(G74="V",1-SUM(H$8:H73)," ")))))</f>
        <v xml:space="preserve"> </v>
      </c>
      <c r="I74" s="68" t="str">
        <f t="shared" si="26"/>
        <v>D</v>
      </c>
      <c r="J74" s="43">
        <f>IF(I74="A",$K74,IF(I74="B",$K74-SUM(J$8:J73),IF(I74="C",$K74-SUM(J$8:J73),IF(I74="D",$K74-SUM(J$8:J73),IF(I74="E",1-SUM(J$8:J73)," ")))))</f>
        <v>0</v>
      </c>
      <c r="K74" s="1">
        <f>IF(C$4=0,0,(SUM(D$8:D74)/C$4))</f>
        <v>0</v>
      </c>
      <c r="L74" s="9" t="str">
        <f t="shared" si="27"/>
        <v xml:space="preserve"> </v>
      </c>
      <c r="M74" s="2" t="str">
        <f>IF(U74=2,K74,IF(W74=2,K74-SUM(M$8:M73),IF(X74=2,K74-SUM(M$8:M73),IF(X73=2,1-SUM(M$8:M73)," "))))</f>
        <v xml:space="preserve"> </v>
      </c>
      <c r="N74" s="1" t="str">
        <f t="shared" si="28"/>
        <v xml:space="preserve"> </v>
      </c>
      <c r="P74" s="3" t="str">
        <f>IF(O74="Plus",$K74,IF(O74="Basis",$K74-SUM(P$8:P73),IF(O74="Breedte",$K74-SUM(P$8:P73),IF(O73="Breedte",1-SUM(P$8:P73)," "))))</f>
        <v xml:space="preserve"> </v>
      </c>
      <c r="Q74" s="57" t="str">
        <f t="shared" si="20"/>
        <v/>
      </c>
      <c r="R74" s="180">
        <f t="shared" si="43"/>
        <v>173</v>
      </c>
      <c r="S74" s="12">
        <f t="shared" si="29"/>
        <v>84</v>
      </c>
      <c r="T74" s="18">
        <f t="shared" si="30"/>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1"/>
        <v>1</v>
      </c>
      <c r="Z74" s="12">
        <f t="shared" si="32"/>
        <v>1</v>
      </c>
      <c r="AA74" s="12">
        <f t="shared" si="33"/>
        <v>1</v>
      </c>
      <c r="AB74" s="12">
        <f t="shared" si="34"/>
        <v>1</v>
      </c>
      <c r="AD74" s="12">
        <f t="shared" si="35"/>
        <v>84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si="38"/>
        <v>1</v>
      </c>
      <c r="AL74" s="12">
        <f t="shared" si="39"/>
        <v>1</v>
      </c>
      <c r="AM74" s="12">
        <f t="shared" si="40"/>
        <v>1</v>
      </c>
    </row>
    <row r="75" spans="1:39" ht="12" customHeight="1" x14ac:dyDescent="0.15">
      <c r="A75" s="5">
        <f t="shared" si="24"/>
        <v>0</v>
      </c>
      <c r="B75" s="5">
        <f t="shared" si="25"/>
        <v>0</v>
      </c>
      <c r="C75" s="14">
        <f t="shared" si="41"/>
        <v>83</v>
      </c>
      <c r="F75" s="241">
        <f>VLOOKUP(C75,Blad1!$A:$K,11,0)</f>
        <v>172</v>
      </c>
      <c r="G75" s="67" t="str">
        <f t="shared" si="42"/>
        <v/>
      </c>
      <c r="H75" s="4" t="str">
        <f>IF(G75="I",$K75,IF(G75="II",$K75-SUM(H$8:H74),IF(G75="III",$K75-SUM(H$8:H74),IF(G75="IV",$K75-SUM(H$8:H74),IF(G75="V",1-SUM(H$8:H74)," ")))))</f>
        <v xml:space="preserve"> </v>
      </c>
      <c r="I75" s="68" t="str">
        <f t="shared" si="26"/>
        <v/>
      </c>
      <c r="J75" s="43" t="str">
        <f>IF(I75="A",$K75,IF(I75="B",$K75-SUM(J$8:J74),IF(I75="C",$K75-SUM(J$8:J74),IF(I75="D",$K75-SUM(J$8:J74),IF(I75="E",1-SUM(J$8:J74)," ")))))</f>
        <v xml:space="preserve"> </v>
      </c>
      <c r="K75" s="1">
        <f>IF(C$4=0,0,(SUM(D$8:D75)/C$4))</f>
        <v>0</v>
      </c>
      <c r="L75" s="9" t="str">
        <f t="shared" si="27"/>
        <v xml:space="preserve"> </v>
      </c>
      <c r="M75" s="2" t="str">
        <f>IF(U75=2,K75,IF(W75=2,K75-SUM(M$8:M74),IF(X75=2,K75-SUM(M$8:M74),IF(X74=2,1-SUM(M$8:M74)," "))))</f>
        <v xml:space="preserve"> </v>
      </c>
      <c r="N75" s="1" t="str">
        <f t="shared" si="28"/>
        <v xml:space="preserve"> </v>
      </c>
      <c r="P75" s="3" t="str">
        <f>IF(O75="Plus",$K75,IF(O75="Basis",$K75-SUM(P$8:P74),IF(O75="Breedte",$K75-SUM(P$8:P74),IF(O74="Breedte",1-SUM(P$8:P74)," "))))</f>
        <v xml:space="preserve"> </v>
      </c>
      <c r="Q75" s="57" t="str">
        <f t="shared" si="20"/>
        <v/>
      </c>
      <c r="R75" s="180">
        <f t="shared" si="43"/>
        <v>172</v>
      </c>
      <c r="S75" s="12">
        <f t="shared" si="29"/>
        <v>83</v>
      </c>
      <c r="T75" s="18">
        <f t="shared" si="30"/>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1"/>
        <v>1</v>
      </c>
      <c r="Z75" s="12">
        <f t="shared" si="32"/>
        <v>1</v>
      </c>
      <c r="AA75" s="12">
        <f t="shared" si="33"/>
        <v>1</v>
      </c>
      <c r="AB75" s="12">
        <f t="shared" si="34"/>
        <v>1</v>
      </c>
      <c r="AD75" s="12">
        <f t="shared" si="35"/>
        <v>83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38"/>
        <v>1</v>
      </c>
      <c r="AL75" s="12">
        <f t="shared" si="39"/>
        <v>1</v>
      </c>
      <c r="AM75" s="12">
        <f t="shared" si="40"/>
        <v>1</v>
      </c>
    </row>
    <row r="76" spans="1:39" ht="12" customHeight="1" x14ac:dyDescent="0.15">
      <c r="A76" s="5">
        <f t="shared" si="24"/>
        <v>0</v>
      </c>
      <c r="B76" s="5">
        <f t="shared" si="25"/>
        <v>0</v>
      </c>
      <c r="C76" s="14">
        <f t="shared" si="41"/>
        <v>82</v>
      </c>
      <c r="F76" s="241">
        <f>VLOOKUP(C76,Blad1!$A:$K,11,0)</f>
        <v>170</v>
      </c>
      <c r="G76" s="67" t="str">
        <f t="shared" si="42"/>
        <v/>
      </c>
      <c r="H76" s="4" t="str">
        <f>IF(G76="I",$K76,IF(G76="II",$K76-SUM(H$8:H75),IF(G76="III",$K76-SUM(H$8:H75),IF(G76="IV",$K76-SUM(H$8:H75),IF(G76="V",1-SUM(H$8:H75)," ")))))</f>
        <v xml:space="preserve"> </v>
      </c>
      <c r="I76" s="68" t="str">
        <f t="shared" si="26"/>
        <v/>
      </c>
      <c r="J76" s="43" t="str">
        <f>IF(I76="A",$K76,IF(I76="B",$K76-SUM(J$8:J75),IF(I76="C",$K76-SUM(J$8:J75),IF(I76="D",$K76-SUM(J$8:J75),IF(I76="E",1-SUM(J$8:J75)," ")))))</f>
        <v xml:space="preserve"> </v>
      </c>
      <c r="K76" s="1">
        <f>IF(C$4=0,0,(SUM(D$8:D76)/C$4))</f>
        <v>0</v>
      </c>
      <c r="L76" s="9" t="str">
        <f t="shared" si="27"/>
        <v xml:space="preserve"> </v>
      </c>
      <c r="M76" s="2" t="str">
        <f>IF(U76=2,K76,IF(W76=2,K76-SUM(M$8:M75),IF(X76=2,K76-SUM(M$8:M75),IF(X75=2,1-SUM(M$8:M75)," "))))</f>
        <v xml:space="preserve"> </v>
      </c>
      <c r="N76" s="1" t="str">
        <f t="shared" si="28"/>
        <v xml:space="preserve"> </v>
      </c>
      <c r="P76" s="3" t="str">
        <f>IF(O76="Plus",$K76,IF(O76="Basis",$K76-SUM(P$8:P75),IF(O76="Breedte",$K76-SUM(P$8:P75),IF(O75="Breedte",1-SUM(P$8:P75)," "))))</f>
        <v xml:space="preserve"> </v>
      </c>
      <c r="Q76" s="57" t="str">
        <f t="shared" si="20"/>
        <v/>
      </c>
      <c r="R76" s="180">
        <f t="shared" si="43"/>
        <v>170</v>
      </c>
      <c r="S76" s="12">
        <f t="shared" si="29"/>
        <v>82</v>
      </c>
      <c r="T76" s="18">
        <f t="shared" si="30"/>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1"/>
        <v>1</v>
      </c>
      <c r="Z76" s="12">
        <f t="shared" si="32"/>
        <v>1</v>
      </c>
      <c r="AA76" s="12">
        <f t="shared" si="33"/>
        <v>1</v>
      </c>
      <c r="AB76" s="12">
        <f t="shared" si="34"/>
        <v>1</v>
      </c>
      <c r="AD76" s="12">
        <f t="shared" si="35"/>
        <v>82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38"/>
        <v>1</v>
      </c>
      <c r="AL76" s="12">
        <f t="shared" si="39"/>
        <v>1</v>
      </c>
      <c r="AM76" s="12">
        <f t="shared" si="40"/>
        <v>1</v>
      </c>
    </row>
    <row r="77" spans="1:39" ht="12" customHeight="1" x14ac:dyDescent="0.15">
      <c r="A77" s="5">
        <f t="shared" si="24"/>
        <v>0</v>
      </c>
      <c r="B77" s="5">
        <f t="shared" si="25"/>
        <v>0</v>
      </c>
      <c r="C77" s="14">
        <f t="shared" si="41"/>
        <v>81</v>
      </c>
      <c r="F77" s="241">
        <f>VLOOKUP(C77,Blad1!$A:$K,11,0)</f>
        <v>169</v>
      </c>
      <c r="G77" s="67" t="str">
        <f t="shared" si="42"/>
        <v/>
      </c>
      <c r="H77" s="4" t="str">
        <f>IF(G77="I",$K77,IF(G77="II",$K77-SUM(H$8:H76),IF(G77="III",$K77-SUM(H$8:H76),IF(G77="IV",$K77-SUM(H$8:H76),IF(G77="V",1-SUM(H$8:H76)," ")))))</f>
        <v xml:space="preserve"> </v>
      </c>
      <c r="I77" s="68" t="str">
        <f t="shared" si="26"/>
        <v/>
      </c>
      <c r="J77" s="43" t="str">
        <f>IF(I77="A",$K77,IF(I77="B",$K77-SUM(J$8:J76),IF(I77="C",$K77-SUM(J$8:J76),IF(I77="D",$K77-SUM(J$8:J76),IF(I77="E",1-SUM(J$8:J76)," ")))))</f>
        <v xml:space="preserve"> </v>
      </c>
      <c r="K77" s="1">
        <f>IF(C$4=0,0,(SUM(D$8:D77)/C$4))</f>
        <v>0</v>
      </c>
      <c r="L77" s="9" t="str">
        <f t="shared" si="27"/>
        <v xml:space="preserve"> </v>
      </c>
      <c r="M77" s="2" t="str">
        <f>IF(U77=2,K77,IF(W77=2,K77-SUM(M$8:M76),IF(X77=2,K77-SUM(M$8:M76),IF(X76=2,1-SUM(M$8:M76)," "))))</f>
        <v xml:space="preserve"> </v>
      </c>
      <c r="N77" s="1" t="str">
        <f t="shared" si="28"/>
        <v xml:space="preserve"> </v>
      </c>
      <c r="P77" s="3" t="str">
        <f>IF(O77="Plus",$K77,IF(O77="Basis",$K77-SUM(P$8:P76),IF(O77="Breedte",$K77-SUM(P$8:P76),IF(O76="Breedte",1-SUM(P$8:P76)," "))))</f>
        <v xml:space="preserve"> </v>
      </c>
      <c r="Q77" s="57" t="str">
        <f t="shared" si="20"/>
        <v/>
      </c>
      <c r="R77" s="180">
        <f t="shared" si="43"/>
        <v>169</v>
      </c>
      <c r="S77" s="12">
        <f t="shared" si="29"/>
        <v>81</v>
      </c>
      <c r="T77" s="18">
        <f t="shared" si="30"/>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1"/>
        <v>1</v>
      </c>
      <c r="Z77" s="12">
        <f t="shared" si="32"/>
        <v>1</v>
      </c>
      <c r="AA77" s="12">
        <f t="shared" si="33"/>
        <v>1</v>
      </c>
      <c r="AB77" s="12">
        <f t="shared" si="34"/>
        <v>1</v>
      </c>
      <c r="AD77" s="12">
        <f t="shared" si="35"/>
        <v>81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38"/>
        <v>1</v>
      </c>
      <c r="AL77" s="12">
        <f t="shared" si="39"/>
        <v>1</v>
      </c>
      <c r="AM77" s="12">
        <f t="shared" si="40"/>
        <v>1</v>
      </c>
    </row>
    <row r="78" spans="1:39" ht="12" customHeight="1" x14ac:dyDescent="0.15">
      <c r="A78" s="5">
        <f t="shared" si="24"/>
        <v>0</v>
      </c>
      <c r="B78" s="5">
        <f t="shared" si="25"/>
        <v>0</v>
      </c>
      <c r="C78" s="14">
        <f t="shared" si="41"/>
        <v>80</v>
      </c>
      <c r="F78" s="241">
        <f>VLOOKUP(C78,Blad1!$A:$K,11,0)</f>
        <v>168</v>
      </c>
      <c r="G78" s="67" t="str">
        <f t="shared" si="42"/>
        <v/>
      </c>
      <c r="H78" s="4" t="str">
        <f>IF(G78="I",$K78,IF(G78="II",$K78-SUM(H$8:H77),IF(G78="III",$K78-SUM(H$8:H77),IF(G78="IV",$K78-SUM(H$8:H77),IF(G78="V",1-SUM(H$8:H77)," ")))))</f>
        <v xml:space="preserve"> </v>
      </c>
      <c r="I78" s="68" t="str">
        <f t="shared" si="26"/>
        <v/>
      </c>
      <c r="J78" s="43" t="str">
        <f>IF(I78="A",$K78,IF(I78="B",$K78-SUM(J$8:J77),IF(I78="C",$K78-SUM(J$8:J77),IF(I78="D",$K78-SUM(J$8:J77),IF(I78="E",1-SUM(J$8:J77)," ")))))</f>
        <v xml:space="preserve"> </v>
      </c>
      <c r="K78" s="1">
        <f>IF(C$4=0,0,(SUM(D$8:D78)/C$4))</f>
        <v>0</v>
      </c>
      <c r="L78" s="9" t="str">
        <f t="shared" si="27"/>
        <v xml:space="preserve"> </v>
      </c>
      <c r="M78" s="2" t="str">
        <f>IF(U78=2,K78,IF(W78=2,K78-SUM(M$8:M77),IF(X78=2,K78-SUM(M$8:M77),IF(X77=2,1-SUM(M$8:M77)," "))))</f>
        <v xml:space="preserve"> </v>
      </c>
      <c r="N78" s="1" t="str">
        <f t="shared" si="28"/>
        <v xml:space="preserve"> </v>
      </c>
      <c r="P78" s="3" t="str">
        <f>IF(O78="Plus",$K78,IF(O78="Basis",$K78-SUM(P$8:P77),IF(O78="Breedte",$K78-SUM(P$8:P77),IF(O77="Breedte",1-SUM(P$8:P77)," "))))</f>
        <v xml:space="preserve"> </v>
      </c>
      <c r="Q78" s="57" t="str">
        <f t="shared" si="20"/>
        <v/>
      </c>
      <c r="R78" s="180">
        <f t="shared" si="43"/>
        <v>168</v>
      </c>
      <c r="S78" s="12">
        <f t="shared" si="29"/>
        <v>80</v>
      </c>
      <c r="T78" s="18">
        <f t="shared" si="30"/>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1"/>
        <v>1</v>
      </c>
      <c r="Z78" s="12">
        <f t="shared" si="32"/>
        <v>1</v>
      </c>
      <c r="AA78" s="12">
        <f t="shared" si="33"/>
        <v>1</v>
      </c>
      <c r="AB78" s="12">
        <f t="shared" si="34"/>
        <v>1</v>
      </c>
      <c r="AD78" s="12">
        <f t="shared" si="35"/>
        <v>80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38"/>
        <v>1</v>
      </c>
      <c r="AL78" s="12">
        <f t="shared" si="39"/>
        <v>1</v>
      </c>
      <c r="AM78" s="12">
        <f t="shared" si="40"/>
        <v>1</v>
      </c>
    </row>
    <row r="79" spans="1:39" ht="12" customHeight="1" x14ac:dyDescent="0.15">
      <c r="A79" s="5">
        <f t="shared" si="24"/>
        <v>0</v>
      </c>
      <c r="B79" s="5">
        <f t="shared" si="25"/>
        <v>0</v>
      </c>
      <c r="C79" s="14">
        <f t="shared" si="41"/>
        <v>79</v>
      </c>
      <c r="F79" s="241">
        <f>VLOOKUP(C79,Blad1!$A:$K,11,0)</f>
        <v>167</v>
      </c>
      <c r="G79" s="67" t="str">
        <f t="shared" si="42"/>
        <v/>
      </c>
      <c r="H79" s="4" t="str">
        <f>IF(G79="I",$K79,IF(G79="II",$K79-SUM(H$8:H78),IF(G79="III",$K79-SUM(H$8:H78),IF(G79="IV",$K79-SUM(H$8:H78),IF(G79="V",1-SUM(H$8:H78)," ")))))</f>
        <v xml:space="preserve"> </v>
      </c>
      <c r="I79" s="68" t="str">
        <f t="shared" si="26"/>
        <v/>
      </c>
      <c r="J79" s="43" t="str">
        <f>IF(I79="A",$K79,IF(I79="B",$K79-SUM(J$8:J78),IF(I79="C",$K79-SUM(J$8:J78),IF(I79="D",$K79-SUM(J$8:J78),IF(I79="E",1-SUM(J$8:J78)," ")))))</f>
        <v xml:space="preserve"> </v>
      </c>
      <c r="K79" s="1">
        <f>IF(C$4=0,0,(SUM(D$8:D79)/C$4))</f>
        <v>0</v>
      </c>
      <c r="L79" s="9" t="str">
        <f t="shared" si="27"/>
        <v xml:space="preserve"> </v>
      </c>
      <c r="M79" s="2" t="str">
        <f>IF(U79=2,K79,IF(W79=2,K79-SUM(M$8:M78),IF(X79=2,K79-SUM(M$8:M78),IF(X78=2,1-SUM(M$8:M78)," "))))</f>
        <v xml:space="preserve"> </v>
      </c>
      <c r="N79" s="1" t="str">
        <f t="shared" si="28"/>
        <v xml:space="preserve"> </v>
      </c>
      <c r="P79" s="3" t="str">
        <f>IF(O79="Plus",$K79,IF(O79="Basis",$K79-SUM(P$8:P78),IF(O79="Breedte",$K79-SUM(P$8:P78),IF(O78="Breedte",1-SUM(P$8:P78)," "))))</f>
        <v xml:space="preserve"> </v>
      </c>
      <c r="Q79" s="57" t="str">
        <f t="shared" ref="Q79:Q142" si="44">IF(L78="plus",IF(E79=0,"",CONCATENATE(E79,", ")),IF(L78="basis",IF(E79=0,"",CONCATENATE(E79,", ")),CONCATENATE(Q78,IF(E79=0,"",CONCATENATE(E79,", ")))))</f>
        <v/>
      </c>
      <c r="R79" s="180">
        <f t="shared" si="43"/>
        <v>167</v>
      </c>
      <c r="S79" s="12">
        <f t="shared" si="29"/>
        <v>79</v>
      </c>
      <c r="T79" s="18">
        <f t="shared" si="30"/>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1"/>
        <v>1</v>
      </c>
      <c r="Z79" s="12">
        <f t="shared" si="32"/>
        <v>1</v>
      </c>
      <c r="AA79" s="12">
        <f t="shared" si="33"/>
        <v>1</v>
      </c>
      <c r="AB79" s="12">
        <f t="shared" si="34"/>
        <v>1</v>
      </c>
      <c r="AD79" s="12">
        <f t="shared" si="35"/>
        <v>79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38"/>
        <v>1</v>
      </c>
      <c r="AL79" s="12">
        <f t="shared" si="39"/>
        <v>1</v>
      </c>
      <c r="AM79" s="12">
        <f t="shared" si="40"/>
        <v>1</v>
      </c>
    </row>
    <row r="80" spans="1:39" ht="12" customHeight="1" x14ac:dyDescent="0.15">
      <c r="A80" s="5">
        <f t="shared" si="24"/>
        <v>0</v>
      </c>
      <c r="B80" s="5">
        <f t="shared" si="25"/>
        <v>0</v>
      </c>
      <c r="C80" s="14">
        <f t="shared" si="41"/>
        <v>78</v>
      </c>
      <c r="F80" s="241">
        <f>VLOOKUP(C80,Blad1!$A:$K,11,0)</f>
        <v>166</v>
      </c>
      <c r="G80" s="67" t="str">
        <f t="shared" si="42"/>
        <v/>
      </c>
      <c r="H80" s="4" t="str">
        <f>IF(G80="I",$K80,IF(G80="II",$K80-SUM(H$8:H79),IF(G80="III",$K80-SUM(H$8:H79),IF(G80="IV",$K80-SUM(H$8:H79),IF(G80="V",1-SUM(H$8:H79)," ")))))</f>
        <v xml:space="preserve"> </v>
      </c>
      <c r="I80" s="68" t="str">
        <f t="shared" si="26"/>
        <v/>
      </c>
      <c r="J80" s="43" t="str">
        <f>IF(I80="A",$K80,IF(I80="B",$K80-SUM(J$8:J79),IF(I80="C",$K80-SUM(J$8:J79),IF(I80="D",$K80-SUM(J$8:J79),IF(I80="E",1-SUM(J$8:J79)," ")))))</f>
        <v xml:space="preserve"> </v>
      </c>
      <c r="K80" s="1">
        <f>IF(C$4=0,0,(SUM(D$8:D80)/C$4))</f>
        <v>0</v>
      </c>
      <c r="L80" s="9" t="str">
        <f t="shared" si="27"/>
        <v xml:space="preserve"> </v>
      </c>
      <c r="M80" s="2" t="str">
        <f>IF(U80=2,K80,IF(W80=2,K80-SUM(M$8:M79),IF(X80=2,K80-SUM(M$8:M79),IF(X79=2,1-SUM(M$8:M79)," "))))</f>
        <v xml:space="preserve"> </v>
      </c>
      <c r="N80" s="1" t="str">
        <f t="shared" si="28"/>
        <v xml:space="preserve"> </v>
      </c>
      <c r="P80" s="3" t="str">
        <f>IF(O80="Plus",$K80,IF(O80="Basis",$K80-SUM(P$8:P79),IF(O80="Breedte",$K80-SUM(P$8:P79),IF(O79="Breedte",1-SUM(P$8:P79)," "))))</f>
        <v xml:space="preserve"> </v>
      </c>
      <c r="Q80" s="57" t="str">
        <f t="shared" si="44"/>
        <v/>
      </c>
      <c r="R80" s="180">
        <f t="shared" si="43"/>
        <v>166</v>
      </c>
      <c r="S80" s="12">
        <f t="shared" si="29"/>
        <v>78</v>
      </c>
      <c r="T80" s="18">
        <f t="shared" si="30"/>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1"/>
        <v>1</v>
      </c>
      <c r="Z80" s="12">
        <f t="shared" si="32"/>
        <v>1</v>
      </c>
      <c r="AA80" s="12">
        <f t="shared" si="33"/>
        <v>1</v>
      </c>
      <c r="AB80" s="12">
        <f t="shared" si="34"/>
        <v>1</v>
      </c>
      <c r="AD80" s="12">
        <f t="shared" si="35"/>
        <v>78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38"/>
        <v>1</v>
      </c>
      <c r="AL80" s="12">
        <f t="shared" si="39"/>
        <v>1</v>
      </c>
      <c r="AM80" s="12">
        <f t="shared" si="40"/>
        <v>1</v>
      </c>
    </row>
    <row r="81" spans="1:39" ht="12" customHeight="1" x14ac:dyDescent="0.15">
      <c r="A81" s="5">
        <f t="shared" si="24"/>
        <v>0</v>
      </c>
      <c r="B81" s="5">
        <f t="shared" si="25"/>
        <v>0</v>
      </c>
      <c r="C81" s="14">
        <f t="shared" si="41"/>
        <v>77</v>
      </c>
      <c r="F81" s="241">
        <f>VLOOKUP(C81,Blad1!$A:$K,11,0)</f>
        <v>165</v>
      </c>
      <c r="G81" s="67" t="str">
        <f t="shared" si="42"/>
        <v/>
      </c>
      <c r="H81" s="4" t="str">
        <f>IF(G81="I",$K81,IF(G81="II",$K81-SUM(H$8:H80),IF(G81="III",$K81-SUM(H$8:H80),IF(G81="IV",$K81-SUM(H$8:H80),IF(G81="V",1-SUM(H$8:H80)," ")))))</f>
        <v xml:space="preserve"> </v>
      </c>
      <c r="I81" s="68" t="str">
        <f t="shared" si="26"/>
        <v/>
      </c>
      <c r="J81" s="43" t="str">
        <f>IF(I81="A",$K81,IF(I81="B",$K81-SUM(J$8:J80),IF(I81="C",$K81-SUM(J$8:J80),IF(I81="D",$K81-SUM(J$8:J80),IF(I81="E",1-SUM(J$8:J80)," ")))))</f>
        <v xml:space="preserve"> </v>
      </c>
      <c r="K81" s="1">
        <f>IF(C$4=0,0,(SUM(D$8:D81)/C$4))</f>
        <v>0</v>
      </c>
      <c r="L81" s="9" t="str">
        <f t="shared" si="27"/>
        <v xml:space="preserve"> </v>
      </c>
      <c r="M81" s="2" t="str">
        <f>IF(U81=2,K81,IF(W81=2,K81-SUM(M$8:M80),IF(X81=2,K81-SUM(M$8:M80),IF(X80=2,1-SUM(M$8:M80)," "))))</f>
        <v xml:space="preserve"> </v>
      </c>
      <c r="N81" s="1" t="str">
        <f t="shared" si="28"/>
        <v xml:space="preserve"> </v>
      </c>
      <c r="P81" s="3" t="str">
        <f>IF(O81="Plus",$K81,IF(O81="Basis",$K81-SUM(P$8:P80),IF(O81="Breedte",$K81-SUM(P$8:P80),IF(O80="Breedte",1-SUM(P$8:P80)," "))))</f>
        <v xml:space="preserve"> </v>
      </c>
      <c r="Q81" s="57" t="str">
        <f t="shared" si="44"/>
        <v/>
      </c>
      <c r="R81" s="180">
        <f t="shared" si="43"/>
        <v>165</v>
      </c>
      <c r="S81" s="12">
        <f t="shared" si="29"/>
        <v>77</v>
      </c>
      <c r="T81" s="18">
        <f t="shared" si="30"/>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1"/>
        <v>1</v>
      </c>
      <c r="Z81" s="12">
        <f t="shared" si="32"/>
        <v>1</v>
      </c>
      <c r="AA81" s="12">
        <f t="shared" si="33"/>
        <v>1</v>
      </c>
      <c r="AB81" s="12">
        <f t="shared" si="34"/>
        <v>1</v>
      </c>
      <c r="AD81" s="12">
        <f t="shared" si="35"/>
        <v>77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38"/>
        <v>1</v>
      </c>
      <c r="AL81" s="12">
        <f t="shared" si="39"/>
        <v>1</v>
      </c>
      <c r="AM81" s="12">
        <f t="shared" si="40"/>
        <v>1</v>
      </c>
    </row>
    <row r="82" spans="1:39" ht="12" customHeight="1" x14ac:dyDescent="0.15">
      <c r="A82" s="5">
        <f t="shared" si="24"/>
        <v>0</v>
      </c>
      <c r="B82" s="5">
        <f t="shared" si="25"/>
        <v>0</v>
      </c>
      <c r="C82" s="14">
        <f t="shared" si="41"/>
        <v>76</v>
      </c>
      <c r="F82" s="241">
        <f>VLOOKUP(C82,Blad1!$A:$K,11,0)</f>
        <v>164</v>
      </c>
      <c r="G82" s="67" t="str">
        <f t="shared" si="42"/>
        <v/>
      </c>
      <c r="H82" s="4" t="str">
        <f>IF(G82="I",$K82,IF(G82="II",$K82-SUM(H$8:H81),IF(G82="III",$K82-SUM(H$8:H81),IF(G82="IV",$K82-SUM(H$8:H81),IF(G82="V",1-SUM(H$8:H81)," ")))))</f>
        <v xml:space="preserve"> </v>
      </c>
      <c r="I82" s="68" t="str">
        <f t="shared" si="26"/>
        <v/>
      </c>
      <c r="J82" s="43" t="str">
        <f>IF(I82="A",$K82,IF(I82="B",$K82-SUM(J$8:J81),IF(I82="C",$K82-SUM(J$8:J81),IF(I82="D",$K82-SUM(J$8:J81),IF(I82="E",1-SUM(J$8:J81)," ")))))</f>
        <v xml:space="preserve"> </v>
      </c>
      <c r="K82" s="1">
        <f>IF(C$4=0,0,(SUM(D$8:D82)/C$4))</f>
        <v>0</v>
      </c>
      <c r="L82" s="9" t="str">
        <f t="shared" si="27"/>
        <v xml:space="preserve"> </v>
      </c>
      <c r="M82" s="2" t="str">
        <f>IF(U82=2,K82,IF(W82=2,K82-SUM(M$8:M81),IF(X82=2,K82-SUM(M$8:M81),IF(X81=2,1-SUM(M$8:M81)," "))))</f>
        <v xml:space="preserve"> </v>
      </c>
      <c r="N82" s="1" t="str">
        <f t="shared" si="28"/>
        <v xml:space="preserve"> </v>
      </c>
      <c r="P82" s="3" t="str">
        <f>IF(O82="Plus",$K82,IF(O82="Basis",$K82-SUM(P$8:P81),IF(O82="Breedte",$K82-SUM(P$8:P81),IF(O81="Breedte",1-SUM(P$8:P81)," "))))</f>
        <v xml:space="preserve"> </v>
      </c>
      <c r="Q82" s="57" t="str">
        <f t="shared" si="44"/>
        <v/>
      </c>
      <c r="R82" s="180">
        <f t="shared" si="43"/>
        <v>164</v>
      </c>
      <c r="S82" s="12">
        <f t="shared" si="29"/>
        <v>76</v>
      </c>
      <c r="T82" s="18">
        <f t="shared" si="30"/>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1"/>
        <v>1</v>
      </c>
      <c r="Z82" s="12">
        <f t="shared" si="32"/>
        <v>1</v>
      </c>
      <c r="AA82" s="12">
        <f t="shared" si="33"/>
        <v>1</v>
      </c>
      <c r="AB82" s="12">
        <f t="shared" si="34"/>
        <v>1</v>
      </c>
      <c r="AD82" s="12">
        <f t="shared" si="35"/>
        <v>76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38"/>
        <v>1</v>
      </c>
      <c r="AL82" s="12">
        <f t="shared" si="39"/>
        <v>1</v>
      </c>
      <c r="AM82" s="12">
        <f t="shared" si="40"/>
        <v>1</v>
      </c>
    </row>
    <row r="83" spans="1:39" ht="12" customHeight="1" x14ac:dyDescent="0.15">
      <c r="A83" s="5">
        <f t="shared" si="24"/>
        <v>0</v>
      </c>
      <c r="B83" s="5">
        <f t="shared" si="25"/>
        <v>0</v>
      </c>
      <c r="C83" s="14">
        <f t="shared" si="41"/>
        <v>75</v>
      </c>
      <c r="F83" s="241">
        <f>VLOOKUP(C83,Blad1!$A:$K,11,0)</f>
        <v>163</v>
      </c>
      <c r="G83" s="67" t="str">
        <f t="shared" si="42"/>
        <v/>
      </c>
      <c r="H83" s="4" t="str">
        <f>IF(G83="I",$K83,IF(G83="II",$K83-SUM(H$8:H82),IF(G83="III",$K83-SUM(H$8:H82),IF(G83="IV",$K83-SUM(H$8:H82),IF(G83="V",1-SUM(H$8:H82)," ")))))</f>
        <v xml:space="preserve"> </v>
      </c>
      <c r="I83" s="68" t="str">
        <f t="shared" si="26"/>
        <v/>
      </c>
      <c r="J83" s="43" t="str">
        <f>IF(I83="A",$K83,IF(I83="B",$K83-SUM(J$8:J82),IF(I83="C",$K83-SUM(J$8:J82),IF(I83="D",$K83-SUM(J$8:J82),IF(I83="E",1-SUM(J$8:J82)," ")))))</f>
        <v xml:space="preserve"> </v>
      </c>
      <c r="K83" s="1">
        <f>IF(C$4=0,0,(SUM(D$8:D83)/C$4))</f>
        <v>0</v>
      </c>
      <c r="L83" s="9" t="str">
        <f t="shared" si="27"/>
        <v xml:space="preserve"> </v>
      </c>
      <c r="M83" s="2" t="str">
        <f>IF(U83=2,K83,IF(W83=2,K83-SUM(M$8:M82),IF(X83=2,K83-SUM(M$8:M82),IF(X82=2,1-SUM(M$8:M82)," "))))</f>
        <v xml:space="preserve"> </v>
      </c>
      <c r="N83" s="1" t="str">
        <f t="shared" si="28"/>
        <v xml:space="preserve"> </v>
      </c>
      <c r="P83" s="3" t="str">
        <f>IF(O83="Plus",$K83,IF(O83="Basis",$K83-SUM(P$8:P82),IF(O83="Breedte",$K83-SUM(P$8:P82),IF(O82="Breedte",1-SUM(P$8:P82)," "))))</f>
        <v xml:space="preserve"> </v>
      </c>
      <c r="Q83" s="57" t="str">
        <f t="shared" si="44"/>
        <v/>
      </c>
      <c r="R83" s="180">
        <f t="shared" si="43"/>
        <v>163</v>
      </c>
      <c r="S83" s="12">
        <f t="shared" si="29"/>
        <v>75</v>
      </c>
      <c r="T83" s="18">
        <f t="shared" si="30"/>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1"/>
        <v>1</v>
      </c>
      <c r="Z83" s="12">
        <f t="shared" si="32"/>
        <v>1</v>
      </c>
      <c r="AA83" s="12">
        <f t="shared" si="33"/>
        <v>1</v>
      </c>
      <c r="AB83" s="12">
        <f t="shared" si="34"/>
        <v>1</v>
      </c>
      <c r="AD83" s="12">
        <f t="shared" si="35"/>
        <v>75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38"/>
        <v>1</v>
      </c>
      <c r="AL83" s="12">
        <f t="shared" si="39"/>
        <v>1</v>
      </c>
      <c r="AM83" s="12">
        <f t="shared" si="40"/>
        <v>1</v>
      </c>
    </row>
    <row r="84" spans="1:39" ht="12" customHeight="1" x14ac:dyDescent="0.15">
      <c r="A84" s="5">
        <f t="shared" si="24"/>
        <v>0</v>
      </c>
      <c r="B84" s="5">
        <f t="shared" si="25"/>
        <v>0</v>
      </c>
      <c r="C84" s="14">
        <f t="shared" si="41"/>
        <v>74</v>
      </c>
      <c r="F84" s="241">
        <f>VLOOKUP(C84,Blad1!$A:$K,11,0)</f>
        <v>162</v>
      </c>
      <c r="G84" s="67" t="str">
        <f t="shared" si="42"/>
        <v/>
      </c>
      <c r="H84" s="4" t="str">
        <f>IF(G84="I",$K84,IF(G84="II",$K84-SUM(H$8:H83),IF(G84="III",$K84-SUM(H$8:H83),IF(G84="IV",$K84-SUM(H$8:H83),IF(G84="V",1-SUM(H$8:H83)," ")))))</f>
        <v xml:space="preserve"> </v>
      </c>
      <c r="I84" s="68" t="str">
        <f t="shared" si="26"/>
        <v/>
      </c>
      <c r="J84" s="43" t="str">
        <f>IF(I84="A",$K84,IF(I84="B",$K84-SUM(J$8:J83),IF(I84="C",$K84-SUM(J$8:J83),IF(I84="D",$K84-SUM(J$8:J83),IF(I84="E",1-SUM(J$8:J83)," ")))))</f>
        <v xml:space="preserve"> </v>
      </c>
      <c r="K84" s="1">
        <f>IF(C$4=0,0,(SUM(D$8:D84)/C$4))</f>
        <v>0</v>
      </c>
      <c r="L84" s="9" t="str">
        <f t="shared" si="27"/>
        <v xml:space="preserve"> </v>
      </c>
      <c r="M84" s="2" t="str">
        <f>IF(U84=2,K84,IF(W84=2,K84-SUM(M$8:M83),IF(X84=2,K84-SUM(M$8:M83),IF(X83=2,1-SUM(M$8:M83)," "))))</f>
        <v xml:space="preserve"> </v>
      </c>
      <c r="N84" s="1" t="str">
        <f t="shared" si="28"/>
        <v xml:space="preserve"> </v>
      </c>
      <c r="P84" s="3" t="str">
        <f>IF(O84="Plus",$K84,IF(O84="Basis",$K84-SUM(P$8:P83),IF(O84="Breedte",$K84-SUM(P$8:P83),IF(O83="Breedte",1-SUM(P$8:P83)," "))))</f>
        <v xml:space="preserve"> </v>
      </c>
      <c r="Q84" s="57" t="str">
        <f t="shared" si="44"/>
        <v/>
      </c>
      <c r="R84" s="180">
        <f t="shared" si="43"/>
        <v>162</v>
      </c>
      <c r="S84" s="12">
        <f t="shared" si="29"/>
        <v>74</v>
      </c>
      <c r="T84" s="18">
        <f t="shared" si="30"/>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1"/>
        <v>1</v>
      </c>
      <c r="Z84" s="12">
        <f t="shared" si="32"/>
        <v>1</v>
      </c>
      <c r="AA84" s="12">
        <f t="shared" si="33"/>
        <v>1</v>
      </c>
      <c r="AB84" s="12">
        <f t="shared" si="34"/>
        <v>1</v>
      </c>
      <c r="AD84" s="12">
        <f t="shared" si="35"/>
        <v>74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38"/>
        <v>1</v>
      </c>
      <c r="AL84" s="12">
        <f t="shared" si="39"/>
        <v>1</v>
      </c>
      <c r="AM84" s="12">
        <f t="shared" si="40"/>
        <v>1</v>
      </c>
    </row>
    <row r="85" spans="1:39" ht="12" customHeight="1" x14ac:dyDescent="0.15">
      <c r="A85" s="5">
        <f t="shared" si="24"/>
        <v>0</v>
      </c>
      <c r="B85" s="5">
        <f t="shared" si="25"/>
        <v>0</v>
      </c>
      <c r="C85" s="14">
        <f t="shared" si="41"/>
        <v>73</v>
      </c>
      <c r="F85" s="241">
        <f>VLOOKUP(C85,Blad1!$A:$K,11,0)</f>
        <v>161</v>
      </c>
      <c r="G85" s="67" t="str">
        <f t="shared" si="42"/>
        <v/>
      </c>
      <c r="H85" s="4" t="str">
        <f>IF(G85="I",$K85,IF(G85="II",$K85-SUM(H$8:H84),IF(G85="III",$K85-SUM(H$8:H84),IF(G85="IV",$K85-SUM(H$8:H84),IF(G85="V",1-SUM(H$8:H84)," ")))))</f>
        <v xml:space="preserve"> </v>
      </c>
      <c r="I85" s="68" t="str">
        <f t="shared" si="26"/>
        <v/>
      </c>
      <c r="J85" s="43" t="str">
        <f>IF(I85="A",$K85,IF(I85="B",$K85-SUM(J$8:J84),IF(I85="C",$K85-SUM(J$8:J84),IF(I85="D",$K85-SUM(J$8:J84),IF(I85="E",1-SUM(J$8:J84)," ")))))</f>
        <v xml:space="preserve"> </v>
      </c>
      <c r="K85" s="1">
        <f>IF(C$4=0,0,(SUM(D$8:D85)/C$4))</f>
        <v>0</v>
      </c>
      <c r="L85" s="9" t="str">
        <f t="shared" si="27"/>
        <v xml:space="preserve"> </v>
      </c>
      <c r="M85" s="2" t="str">
        <f>IF(U85=2,K85,IF(W85=2,K85-SUM(M$8:M84),IF(X85=2,K85-SUM(M$8:M84),IF(X84=2,1-SUM(M$8:M84)," "))))</f>
        <v xml:space="preserve"> </v>
      </c>
      <c r="N85" s="1" t="str">
        <f t="shared" si="28"/>
        <v xml:space="preserve"> </v>
      </c>
      <c r="P85" s="3" t="str">
        <f>IF(O85="Plus",$K85,IF(O85="Basis",$K85-SUM(P$8:P84),IF(O85="Breedte",$K85-SUM(P$8:P84),IF(O84="Breedte",1-SUM(P$8:P84)," "))))</f>
        <v xml:space="preserve"> </v>
      </c>
      <c r="Q85" s="57" t="str">
        <f t="shared" si="44"/>
        <v/>
      </c>
      <c r="R85" s="180">
        <f t="shared" si="43"/>
        <v>161</v>
      </c>
      <c r="S85" s="12">
        <f t="shared" si="29"/>
        <v>73</v>
      </c>
      <c r="T85" s="18">
        <f t="shared" si="30"/>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1"/>
        <v>1</v>
      </c>
      <c r="Z85" s="12">
        <f t="shared" si="32"/>
        <v>1</v>
      </c>
      <c r="AA85" s="12">
        <f t="shared" si="33"/>
        <v>1</v>
      </c>
      <c r="AB85" s="12">
        <f t="shared" si="34"/>
        <v>1</v>
      </c>
      <c r="AD85" s="12">
        <f t="shared" si="35"/>
        <v>73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38"/>
        <v>1</v>
      </c>
      <c r="AL85" s="12">
        <f t="shared" si="39"/>
        <v>1</v>
      </c>
      <c r="AM85" s="12">
        <f t="shared" si="40"/>
        <v>1</v>
      </c>
    </row>
    <row r="86" spans="1:39" ht="12" customHeight="1" x14ac:dyDescent="0.15">
      <c r="A86" s="5">
        <f t="shared" si="24"/>
        <v>0</v>
      </c>
      <c r="B86" s="5">
        <f t="shared" si="25"/>
        <v>0</v>
      </c>
      <c r="C86" s="14">
        <f t="shared" si="41"/>
        <v>72</v>
      </c>
      <c r="F86" s="241">
        <f>VLOOKUP(C86,Blad1!$A:$K,11,0)</f>
        <v>160</v>
      </c>
      <c r="G86" s="67" t="str">
        <f t="shared" si="42"/>
        <v/>
      </c>
      <c r="H86" s="4" t="str">
        <f>IF(G86="I",$K86,IF(G86="II",$K86-SUM(H$8:H85),IF(G86="III",$K86-SUM(H$8:H85),IF(G86="IV",$K86-SUM(H$8:H85),IF(G86="V",1-SUM(H$8:H85)," ")))))</f>
        <v xml:space="preserve"> </v>
      </c>
      <c r="I86" s="68" t="str">
        <f t="shared" si="26"/>
        <v/>
      </c>
      <c r="J86" s="43" t="str">
        <f>IF(I86="A",$K86,IF(I86="B",$K86-SUM(J$8:J85),IF(I86="C",$K86-SUM(J$8:J85),IF(I86="D",$K86-SUM(J$8:J85),IF(I86="E",1-SUM(J$8:J85)," ")))))</f>
        <v xml:space="preserve"> </v>
      </c>
      <c r="K86" s="1">
        <f>IF(C$4=0,0,(SUM(D$8:D86)/C$4))</f>
        <v>0</v>
      </c>
      <c r="L86" s="9" t="str">
        <f t="shared" si="27"/>
        <v xml:space="preserve"> </v>
      </c>
      <c r="M86" s="2" t="str">
        <f>IF(U86=2,K86,IF(W86=2,K86-SUM(M$8:M85),IF(X86=2,K86-SUM(M$8:M85),IF(X85=2,1-SUM(M$8:M85)," "))))</f>
        <v xml:space="preserve"> </v>
      </c>
      <c r="N86" s="1" t="str">
        <f t="shared" si="28"/>
        <v xml:space="preserve"> </v>
      </c>
      <c r="P86" s="3" t="str">
        <f>IF(O86="Plus",$K86,IF(O86="Basis",$K86-SUM(P$8:P85),IF(O86="Breedte",$K86-SUM(P$8:P85),IF(O85="Breedte",1-SUM(P$8:P85)," "))))</f>
        <v xml:space="preserve"> </v>
      </c>
      <c r="Q86" s="57" t="str">
        <f t="shared" si="44"/>
        <v/>
      </c>
      <c r="R86" s="180">
        <f t="shared" si="43"/>
        <v>160</v>
      </c>
      <c r="S86" s="12">
        <f t="shared" si="29"/>
        <v>72</v>
      </c>
      <c r="T86" s="18">
        <f t="shared" si="30"/>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1"/>
        <v>1</v>
      </c>
      <c r="Z86" s="12">
        <f t="shared" si="32"/>
        <v>1</v>
      </c>
      <c r="AA86" s="12">
        <f t="shared" si="33"/>
        <v>1</v>
      </c>
      <c r="AB86" s="12">
        <f t="shared" si="34"/>
        <v>1</v>
      </c>
      <c r="AD86" s="12">
        <f t="shared" si="35"/>
        <v>72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38"/>
        <v>1</v>
      </c>
      <c r="AL86" s="12">
        <f t="shared" si="39"/>
        <v>1</v>
      </c>
      <c r="AM86" s="12">
        <f t="shared" si="40"/>
        <v>1</v>
      </c>
    </row>
    <row r="87" spans="1:39" ht="12" customHeight="1" x14ac:dyDescent="0.15">
      <c r="A87" s="5">
        <f t="shared" si="24"/>
        <v>0</v>
      </c>
      <c r="B87" s="5">
        <f t="shared" si="25"/>
        <v>0</v>
      </c>
      <c r="C87" s="14">
        <f t="shared" si="41"/>
        <v>71</v>
      </c>
      <c r="F87" s="241">
        <f>VLOOKUP(C87,Blad1!$A:$K,11,0)</f>
        <v>159</v>
      </c>
      <c r="G87" s="67" t="str">
        <f t="shared" si="42"/>
        <v/>
      </c>
      <c r="H87" s="4" t="str">
        <f>IF(G87="I",$K87,IF(G87="II",$K87-SUM(H$8:H86),IF(G87="III",$K87-SUM(H$8:H86),IF(G87="IV",$K87-SUM(H$8:H86),IF(G87="V",1-SUM(H$8:H86)," ")))))</f>
        <v xml:space="preserve"> </v>
      </c>
      <c r="I87" s="68" t="str">
        <f t="shared" si="26"/>
        <v/>
      </c>
      <c r="J87" s="43" t="str">
        <f>IF(I87="A",$K87,IF(I87="B",$K87-SUM(J$8:J86),IF(I87="C",$K87-SUM(J$8:J86),IF(I87="D",$K87-SUM(J$8:J86),IF(I87="E",1-SUM(J$8:J86)," ")))))</f>
        <v xml:space="preserve"> </v>
      </c>
      <c r="K87" s="1">
        <f>IF(C$4=0,0,(SUM(D$8:D87)/C$4))</f>
        <v>0</v>
      </c>
      <c r="L87" s="9" t="str">
        <f t="shared" si="27"/>
        <v xml:space="preserve"> </v>
      </c>
      <c r="M87" s="2" t="str">
        <f>IF(U87=2,K87,IF(W87=2,K87-SUM(M$8:M86),IF(X87=2,K87-SUM(M$8:M86),IF(X86=2,1-SUM(M$8:M86)," "))))</f>
        <v xml:space="preserve"> </v>
      </c>
      <c r="N87" s="1" t="str">
        <f t="shared" si="28"/>
        <v xml:space="preserve"> </v>
      </c>
      <c r="P87" s="3" t="str">
        <f>IF(O87="Plus",$K87,IF(O87="Basis",$K87-SUM(P$8:P86),IF(O87="Breedte",$K87-SUM(P$8:P86),IF(O86="Breedte",1-SUM(P$8:P86)," "))))</f>
        <v xml:space="preserve"> </v>
      </c>
      <c r="Q87" s="57" t="str">
        <f t="shared" si="44"/>
        <v/>
      </c>
      <c r="R87" s="180">
        <f t="shared" si="43"/>
        <v>159</v>
      </c>
      <c r="S87" s="12">
        <f t="shared" si="29"/>
        <v>71</v>
      </c>
      <c r="T87" s="18">
        <f t="shared" si="30"/>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1"/>
        <v>1</v>
      </c>
      <c r="Z87" s="12">
        <f t="shared" si="32"/>
        <v>1</v>
      </c>
      <c r="AA87" s="12">
        <f t="shared" si="33"/>
        <v>1</v>
      </c>
      <c r="AB87" s="12">
        <f t="shared" si="34"/>
        <v>1</v>
      </c>
      <c r="AD87" s="12">
        <f t="shared" si="35"/>
        <v>71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38"/>
        <v>1</v>
      </c>
      <c r="AL87" s="12">
        <f t="shared" si="39"/>
        <v>1</v>
      </c>
      <c r="AM87" s="12">
        <f t="shared" si="40"/>
        <v>1</v>
      </c>
    </row>
    <row r="88" spans="1:39" ht="12" customHeight="1" x14ac:dyDescent="0.15">
      <c r="A88" s="5">
        <f t="shared" si="24"/>
        <v>0</v>
      </c>
      <c r="B88" s="5">
        <f t="shared" si="25"/>
        <v>0</v>
      </c>
      <c r="C88" s="14">
        <f t="shared" si="41"/>
        <v>70</v>
      </c>
      <c r="F88" s="241">
        <f>VLOOKUP(C88,Blad1!$A:$K,11,0)</f>
        <v>157</v>
      </c>
      <c r="G88" s="67" t="str">
        <f t="shared" si="42"/>
        <v/>
      </c>
      <c r="H88" s="4" t="str">
        <f>IF(G88="I",$K88,IF(G88="II",$K88-SUM(H$8:H87),IF(G88="III",$K88-SUM(H$8:H87),IF(G88="IV",$K88-SUM(H$8:H87),IF(G88="V",1-SUM(H$8:H87)," ")))))</f>
        <v xml:space="preserve"> </v>
      </c>
      <c r="I88" s="68" t="str">
        <f t="shared" si="26"/>
        <v/>
      </c>
      <c r="J88" s="43" t="str">
        <f>IF(I88="A",$K88,IF(I88="B",$K88-SUM(J$8:J87),IF(I88="C",$K88-SUM(J$8:J87),IF(I88="D",$K88-SUM(J$8:J87),IF(I88="E",1-SUM(J$8:J87)," ")))))</f>
        <v xml:space="preserve"> </v>
      </c>
      <c r="K88" s="1">
        <f>IF(C$4=0,0,(SUM(D$8:D88)/C$4))</f>
        <v>0</v>
      </c>
      <c r="L88" s="9" t="str">
        <f t="shared" si="27"/>
        <v xml:space="preserve"> </v>
      </c>
      <c r="M88" s="2" t="str">
        <f>IF(U88=2,K88,IF(W88=2,K88-SUM(M$8:M87),IF(X88=2,K88-SUM(M$8:M87),IF(X87=2,1-SUM(M$8:M87)," "))))</f>
        <v xml:space="preserve"> </v>
      </c>
      <c r="N88" s="1" t="str">
        <f t="shared" si="28"/>
        <v xml:space="preserve"> </v>
      </c>
      <c r="P88" s="3" t="str">
        <f>IF(O88="Plus",$K88,IF(O88="Basis",$K88-SUM(P$8:P87),IF(O88="Breedte",$K88-SUM(P$8:P87),IF(O87="Breedte",1-SUM(P$8:P87)," "))))</f>
        <v xml:space="preserve"> </v>
      </c>
      <c r="Q88" s="57" t="str">
        <f t="shared" si="44"/>
        <v/>
      </c>
      <c r="R88" s="180">
        <f t="shared" si="43"/>
        <v>157</v>
      </c>
      <c r="S88" s="12">
        <f t="shared" si="29"/>
        <v>70</v>
      </c>
      <c r="T88" s="18">
        <f t="shared" si="30"/>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1"/>
        <v>1</v>
      </c>
      <c r="Z88" s="12">
        <f t="shared" si="32"/>
        <v>1</v>
      </c>
      <c r="AA88" s="12">
        <f t="shared" si="33"/>
        <v>1</v>
      </c>
      <c r="AB88" s="12">
        <f t="shared" si="34"/>
        <v>1</v>
      </c>
      <c r="AD88" s="12">
        <f t="shared" si="35"/>
        <v>70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38"/>
        <v>1</v>
      </c>
      <c r="AL88" s="12">
        <f t="shared" si="39"/>
        <v>1</v>
      </c>
      <c r="AM88" s="12">
        <f t="shared" si="40"/>
        <v>1</v>
      </c>
    </row>
    <row r="89" spans="1:39" ht="12" customHeight="1" x14ac:dyDescent="0.15">
      <c r="A89" s="5">
        <f t="shared" si="24"/>
        <v>0</v>
      </c>
      <c r="B89" s="5">
        <f t="shared" si="25"/>
        <v>0</v>
      </c>
      <c r="C89" s="14">
        <f t="shared" si="41"/>
        <v>69</v>
      </c>
      <c r="F89" s="241">
        <f>VLOOKUP(C89,Blad1!$A:$K,11,0)</f>
        <v>156</v>
      </c>
      <c r="G89" s="67" t="str">
        <f t="shared" si="42"/>
        <v/>
      </c>
      <c r="H89" s="4" t="str">
        <f>IF(G89="I",$K89,IF(G89="II",$K89-SUM(H$8:H88),IF(G89="III",$K89-SUM(H$8:H88),IF(G89="IV",$K89-SUM(H$8:H88),IF(G89="V",1-SUM(H$8:H88)," ")))))</f>
        <v xml:space="preserve"> </v>
      </c>
      <c r="I89" s="68" t="str">
        <f t="shared" si="26"/>
        <v/>
      </c>
      <c r="J89" s="43" t="str">
        <f>IF(I89="A",$K89,IF(I89="B",$K89-SUM(J$8:J88),IF(I89="C",$K89-SUM(J$8:J88),IF(I89="D",$K89-SUM(J$8:J88),IF(I89="E",1-SUM(J$8:J88)," ")))))</f>
        <v xml:space="preserve"> </v>
      </c>
      <c r="K89" s="1">
        <f>IF(C$4=0,0,(SUM(D$8:D89)/C$4))</f>
        <v>0</v>
      </c>
      <c r="L89" s="9" t="str">
        <f t="shared" si="27"/>
        <v xml:space="preserve"> </v>
      </c>
      <c r="M89" s="2" t="str">
        <f>IF(U89=2,K89,IF(W89=2,K89-SUM(M$8:M88),IF(X89=2,K89-SUM(M$8:M88),IF(X88=2,1-SUM(M$8:M88)," "))))</f>
        <v xml:space="preserve"> </v>
      </c>
      <c r="N89" s="1" t="str">
        <f t="shared" si="28"/>
        <v xml:space="preserve"> </v>
      </c>
      <c r="P89" s="3" t="str">
        <f>IF(O89="Plus",$K89,IF(O89="Basis",$K89-SUM(P$8:P88),IF(O89="Breedte",$K89-SUM(P$8:P88),IF(O88="Breedte",1-SUM(P$8:P88)," "))))</f>
        <v xml:space="preserve"> </v>
      </c>
      <c r="Q89" s="57" t="str">
        <f t="shared" si="44"/>
        <v/>
      </c>
      <c r="R89" s="180">
        <f t="shared" si="43"/>
        <v>156</v>
      </c>
      <c r="S89" s="12">
        <f t="shared" si="29"/>
        <v>69</v>
      </c>
      <c r="T89" s="18">
        <f t="shared" si="30"/>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1"/>
        <v>1</v>
      </c>
      <c r="Z89" s="12">
        <f t="shared" si="32"/>
        <v>1</v>
      </c>
      <c r="AA89" s="12">
        <f t="shared" si="33"/>
        <v>1</v>
      </c>
      <c r="AB89" s="12">
        <f t="shared" si="34"/>
        <v>1</v>
      </c>
      <c r="AD89" s="12">
        <f t="shared" si="35"/>
        <v>69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38"/>
        <v>1</v>
      </c>
      <c r="AL89" s="12">
        <f t="shared" si="39"/>
        <v>1</v>
      </c>
      <c r="AM89" s="12">
        <f t="shared" si="40"/>
        <v>1</v>
      </c>
    </row>
    <row r="90" spans="1:39" ht="12" customHeight="1" x14ac:dyDescent="0.15">
      <c r="A90" s="5">
        <f t="shared" si="24"/>
        <v>0</v>
      </c>
      <c r="B90" s="5">
        <f t="shared" si="25"/>
        <v>0</v>
      </c>
      <c r="C90" s="14">
        <f t="shared" si="41"/>
        <v>68</v>
      </c>
      <c r="F90" s="241">
        <f>VLOOKUP(C90,Blad1!$A:$K,11,0)</f>
        <v>155</v>
      </c>
      <c r="G90" s="67" t="str">
        <f t="shared" si="42"/>
        <v/>
      </c>
      <c r="H90" s="4" t="str">
        <f>IF(G90="I",$K90,IF(G90="II",$K90-SUM(H$8:H89),IF(G90="III",$K90-SUM(H$8:H89),IF(G90="IV",$K90-SUM(H$8:H89),IF(G90="V",1-SUM(H$8:H89)," ")))))</f>
        <v xml:space="preserve"> </v>
      </c>
      <c r="I90" s="68" t="str">
        <f t="shared" si="26"/>
        <v/>
      </c>
      <c r="J90" s="43" t="str">
        <f>IF(I90="A",$K90,IF(I90="B",$K90-SUM(J$8:J89),IF(I90="C",$K90-SUM(J$8:J89),IF(I90="D",$K90-SUM(J$8:J89),IF(I90="E",1-SUM(J$8:J89)," ")))))</f>
        <v xml:space="preserve"> </v>
      </c>
      <c r="K90" s="1">
        <f>IF(C$4=0,0,(SUM(D$8:D90)/C$4))</f>
        <v>0</v>
      </c>
      <c r="L90" s="9" t="str">
        <f t="shared" si="27"/>
        <v xml:space="preserve"> </v>
      </c>
      <c r="M90" s="2" t="str">
        <f>IF(U90=2,K90,IF(W90=2,K90-SUM(M$8:M89),IF(X90=2,K90-SUM(M$8:M89),IF(X89=2,1-SUM(M$8:M89)," "))))</f>
        <v xml:space="preserve"> </v>
      </c>
      <c r="N90" s="1" t="str">
        <f t="shared" si="28"/>
        <v xml:space="preserve"> </v>
      </c>
      <c r="P90" s="3" t="str">
        <f>IF(O90="Plus",$K90,IF(O90="Basis",$K90-SUM(P$8:P89),IF(O90="Breedte",$K90-SUM(P$8:P89),IF(O89="Breedte",1-SUM(P$8:P89)," "))))</f>
        <v xml:space="preserve"> </v>
      </c>
      <c r="Q90" s="57" t="str">
        <f t="shared" si="44"/>
        <v/>
      </c>
      <c r="R90" s="180">
        <f t="shared" si="43"/>
        <v>155</v>
      </c>
      <c r="S90" s="12">
        <f t="shared" si="29"/>
        <v>68</v>
      </c>
      <c r="T90" s="18">
        <f t="shared" si="30"/>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1"/>
        <v>1</v>
      </c>
      <c r="Z90" s="12">
        <f t="shared" si="32"/>
        <v>1</v>
      </c>
      <c r="AA90" s="12">
        <f t="shared" si="33"/>
        <v>1</v>
      </c>
      <c r="AB90" s="12">
        <f t="shared" si="34"/>
        <v>1</v>
      </c>
      <c r="AD90" s="12">
        <f t="shared" si="35"/>
        <v>68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38"/>
        <v>1</v>
      </c>
      <c r="AL90" s="12">
        <f t="shared" si="39"/>
        <v>1</v>
      </c>
      <c r="AM90" s="12">
        <f t="shared" si="40"/>
        <v>1</v>
      </c>
    </row>
    <row r="91" spans="1:39" ht="12" customHeight="1" x14ac:dyDescent="0.15">
      <c r="A91" s="5">
        <f t="shared" si="24"/>
        <v>0</v>
      </c>
      <c r="B91" s="5">
        <f t="shared" si="25"/>
        <v>0</v>
      </c>
      <c r="C91" s="14">
        <f t="shared" si="41"/>
        <v>67</v>
      </c>
      <c r="F91" s="241">
        <f>VLOOKUP(C91,Blad1!$A:$K,11,0)</f>
        <v>154</v>
      </c>
      <c r="G91" s="67" t="str">
        <f t="shared" si="42"/>
        <v/>
      </c>
      <c r="H91" s="4" t="str">
        <f>IF(G91="I",$K91,IF(G91="II",$K91-SUM(H$8:H90),IF(G91="III",$K91-SUM(H$8:H90),IF(G91="IV",$K91-SUM(H$8:H90),IF(G91="V",1-SUM(H$8:H90)," ")))))</f>
        <v xml:space="preserve"> </v>
      </c>
      <c r="I91" s="68" t="str">
        <f t="shared" si="26"/>
        <v/>
      </c>
      <c r="J91" s="43" t="str">
        <f>IF(I91="A",$K91,IF(I91="B",$K91-SUM(J$8:J90),IF(I91="C",$K91-SUM(J$8:J90),IF(I91="D",$K91-SUM(J$8:J90),IF(I91="E",1-SUM(J$8:J90)," ")))))</f>
        <v xml:space="preserve"> </v>
      </c>
      <c r="K91" s="1">
        <f>IF(C$4=0,0,(SUM(D$8:D91)/C$4))</f>
        <v>0</v>
      </c>
      <c r="L91" s="9" t="str">
        <f t="shared" si="27"/>
        <v xml:space="preserve"> </v>
      </c>
      <c r="M91" s="2" t="str">
        <f>IF(U91=2,K91,IF(W91=2,K91-SUM(M$8:M90),IF(X91=2,K91-SUM(M$8:M90),IF(X90=2,1-SUM(M$8:M90)," "))))</f>
        <v xml:space="preserve"> </v>
      </c>
      <c r="N91" s="1" t="str">
        <f t="shared" si="28"/>
        <v xml:space="preserve"> </v>
      </c>
      <c r="P91" s="3" t="str">
        <f>IF(O91="Plus",$K91,IF(O91="Basis",$K91-SUM(P$8:P90),IF(O91="Breedte",$K91-SUM(P$8:P90),IF(O90="Breedte",1-SUM(P$8:P90)," "))))</f>
        <v xml:space="preserve"> </v>
      </c>
      <c r="Q91" s="57" t="str">
        <f t="shared" si="44"/>
        <v/>
      </c>
      <c r="R91" s="180">
        <f t="shared" si="43"/>
        <v>154</v>
      </c>
      <c r="S91" s="12">
        <f t="shared" si="29"/>
        <v>67</v>
      </c>
      <c r="T91" s="18">
        <f t="shared" si="30"/>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1"/>
        <v>1</v>
      </c>
      <c r="Z91" s="12">
        <f t="shared" si="32"/>
        <v>1</v>
      </c>
      <c r="AA91" s="12">
        <f t="shared" si="33"/>
        <v>1</v>
      </c>
      <c r="AB91" s="12">
        <f t="shared" si="34"/>
        <v>1</v>
      </c>
      <c r="AD91" s="12">
        <f t="shared" si="35"/>
        <v>67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38"/>
        <v>1</v>
      </c>
      <c r="AL91" s="12">
        <f t="shared" si="39"/>
        <v>1</v>
      </c>
      <c r="AM91" s="12">
        <f t="shared" si="40"/>
        <v>1</v>
      </c>
    </row>
    <row r="92" spans="1:39" ht="12" customHeight="1" x14ac:dyDescent="0.15">
      <c r="A92" s="5">
        <f t="shared" si="24"/>
        <v>0</v>
      </c>
      <c r="B92" s="5">
        <f t="shared" si="25"/>
        <v>0</v>
      </c>
      <c r="C92" s="14">
        <f t="shared" si="41"/>
        <v>66</v>
      </c>
      <c r="F92" s="241">
        <f>VLOOKUP(C92,Blad1!$A:$K,11,0)</f>
        <v>153</v>
      </c>
      <c r="G92" s="67" t="str">
        <f t="shared" si="42"/>
        <v/>
      </c>
      <c r="H92" s="4" t="str">
        <f>IF(G92="I",$K92,IF(G92="II",$K92-SUM(H$8:H91),IF(G92="III",$K92-SUM(H$8:H91),IF(G92="IV",$K92-SUM(H$8:H91),IF(G92="V",1-SUM(H$8:H91)," ")))))</f>
        <v xml:space="preserve"> </v>
      </c>
      <c r="I92" s="68" t="str">
        <f t="shared" si="26"/>
        <v/>
      </c>
      <c r="J92" s="43" t="str">
        <f>IF(I92="A",$K92,IF(I92="B",$K92-SUM(J$8:J91),IF(I92="C",$K92-SUM(J$8:J91),IF(I92="D",$K92-SUM(J$8:J91),IF(I92="E",1-SUM(J$8:J91)," ")))))</f>
        <v xml:space="preserve"> </v>
      </c>
      <c r="K92" s="1">
        <f>IF(C$4=0,0,(SUM(D$8:D92)/C$4))</f>
        <v>0</v>
      </c>
      <c r="L92" s="9" t="str">
        <f t="shared" si="27"/>
        <v xml:space="preserve"> </v>
      </c>
      <c r="M92" s="2" t="str">
        <f>IF(U92=2,K92,IF(W92=2,K92-SUM(M$8:M91),IF(X92=2,K92-SUM(M$8:M91),IF(X91=2,1-SUM(M$8:M91)," "))))</f>
        <v xml:space="preserve"> </v>
      </c>
      <c r="N92" s="1" t="str">
        <f t="shared" si="28"/>
        <v xml:space="preserve"> </v>
      </c>
      <c r="P92" s="3" t="str">
        <f>IF(O92="Plus",$K92,IF(O92="Basis",$K92-SUM(P$8:P91),IF(O92="Breedte",$K92-SUM(P$8:P91),IF(O91="Breedte",1-SUM(P$8:P91)," "))))</f>
        <v xml:space="preserve"> </v>
      </c>
      <c r="Q92" s="57" t="str">
        <f t="shared" si="44"/>
        <v/>
      </c>
      <c r="R92" s="180">
        <f t="shared" si="43"/>
        <v>153</v>
      </c>
      <c r="S92" s="12">
        <f t="shared" si="29"/>
        <v>66</v>
      </c>
      <c r="T92" s="18">
        <f t="shared" si="30"/>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1"/>
        <v>1</v>
      </c>
      <c r="Z92" s="12">
        <f t="shared" si="32"/>
        <v>1</v>
      </c>
      <c r="AA92" s="12">
        <f t="shared" si="33"/>
        <v>1</v>
      </c>
      <c r="AB92" s="12">
        <f t="shared" si="34"/>
        <v>1</v>
      </c>
      <c r="AD92" s="12">
        <f t="shared" si="35"/>
        <v>66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38"/>
        <v>1</v>
      </c>
      <c r="AL92" s="12">
        <f t="shared" si="39"/>
        <v>1</v>
      </c>
      <c r="AM92" s="12">
        <f t="shared" si="40"/>
        <v>1</v>
      </c>
    </row>
    <row r="93" spans="1:39" ht="12" customHeight="1" x14ac:dyDescent="0.15">
      <c r="A93" s="5">
        <f t="shared" si="24"/>
        <v>0</v>
      </c>
      <c r="B93" s="5">
        <f t="shared" si="25"/>
        <v>0</v>
      </c>
      <c r="C93" s="14">
        <f t="shared" si="41"/>
        <v>65</v>
      </c>
      <c r="F93" s="241">
        <f>VLOOKUP(C93,Blad1!$A:$K,11,0)</f>
        <v>152</v>
      </c>
      <c r="G93" s="67" t="str">
        <f t="shared" si="42"/>
        <v/>
      </c>
      <c r="H93" s="4" t="str">
        <f>IF(G93="I",$K93,IF(G93="II",$K93-SUM(H$8:H92),IF(G93="III",$K93-SUM(H$8:H92),IF(G93="IV",$K93-SUM(H$8:H92),IF(G93="V",1-SUM(H$8:H92)," ")))))</f>
        <v xml:space="preserve"> </v>
      </c>
      <c r="I93" s="68" t="str">
        <f t="shared" si="26"/>
        <v/>
      </c>
      <c r="J93" s="43" t="str">
        <f>IF(I93="A",$K93,IF(I93="B",$K93-SUM(J$8:J92),IF(I93="C",$K93-SUM(J$8:J92),IF(I93="D",$K93-SUM(J$8:J92),IF(I93="E",1-SUM(J$8:J92)," ")))))</f>
        <v xml:space="preserve"> </v>
      </c>
      <c r="K93" s="1">
        <f>IF(C$4=0,0,(SUM(D$8:D93)/C$4))</f>
        <v>0</v>
      </c>
      <c r="L93" s="9" t="str">
        <f t="shared" si="27"/>
        <v xml:space="preserve"> </v>
      </c>
      <c r="M93" s="2" t="str">
        <f>IF(U93=2,K93,IF(W93=2,K93-SUM(M$8:M92),IF(X93=2,K93-SUM(M$8:M92),IF(X92=2,1-SUM(M$8:M92)," "))))</f>
        <v xml:space="preserve"> </v>
      </c>
      <c r="N93" s="1" t="str">
        <f t="shared" si="28"/>
        <v xml:space="preserve"> </v>
      </c>
      <c r="P93" s="3" t="str">
        <f>IF(O93="Plus",$K93,IF(O93="Basis",$K93-SUM(P$8:P92),IF(O93="Breedte",$K93-SUM(P$8:P92),IF(O92="Breedte",1-SUM(P$8:P92)," "))))</f>
        <v xml:space="preserve"> </v>
      </c>
      <c r="Q93" s="57" t="str">
        <f t="shared" si="44"/>
        <v/>
      </c>
      <c r="R93" s="180">
        <f t="shared" si="43"/>
        <v>152</v>
      </c>
      <c r="S93" s="12">
        <f t="shared" si="29"/>
        <v>65</v>
      </c>
      <c r="T93" s="18">
        <f t="shared" si="30"/>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1"/>
        <v>1</v>
      </c>
      <c r="Z93" s="12">
        <f t="shared" si="32"/>
        <v>1</v>
      </c>
      <c r="AA93" s="12">
        <f t="shared" si="33"/>
        <v>1</v>
      </c>
      <c r="AB93" s="12">
        <f t="shared" si="34"/>
        <v>1</v>
      </c>
      <c r="AD93" s="12">
        <f t="shared" si="35"/>
        <v>65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38"/>
        <v>1</v>
      </c>
      <c r="AL93" s="12">
        <f t="shared" si="39"/>
        <v>1</v>
      </c>
      <c r="AM93" s="12">
        <f t="shared" si="40"/>
        <v>1</v>
      </c>
    </row>
    <row r="94" spans="1:39" ht="12" customHeight="1" x14ac:dyDescent="0.15">
      <c r="A94" s="5">
        <f t="shared" si="24"/>
        <v>0</v>
      </c>
      <c r="B94" s="5">
        <f t="shared" si="25"/>
        <v>0</v>
      </c>
      <c r="C94" s="14">
        <f t="shared" si="41"/>
        <v>64</v>
      </c>
      <c r="F94" s="241">
        <f>VLOOKUP(C94,Blad1!$A:$K,11,0)</f>
        <v>151</v>
      </c>
      <c r="G94" s="67" t="str">
        <f t="shared" si="42"/>
        <v/>
      </c>
      <c r="H94" s="4" t="str">
        <f>IF(G94="I",$K94,IF(G94="II",$K94-SUM(H$8:H93),IF(G94="III",$K94-SUM(H$8:H93),IF(G94="IV",$K94-SUM(H$8:H93),IF(G94="V",1-SUM(H$8:H93)," ")))))</f>
        <v xml:space="preserve"> </v>
      </c>
      <c r="I94" s="68" t="str">
        <f t="shared" si="26"/>
        <v/>
      </c>
      <c r="J94" s="43" t="str">
        <f>IF(I94="A",$K94,IF(I94="B",$K94-SUM(J$8:J93),IF(I94="C",$K94-SUM(J$8:J93),IF(I94="D",$K94-SUM(J$8:J93),IF(I94="E",1-SUM(J$8:J93)," ")))))</f>
        <v xml:space="preserve"> </v>
      </c>
      <c r="K94" s="1">
        <f>IF(C$4=0,0,(SUM(D$8:D94)/C$4))</f>
        <v>0</v>
      </c>
      <c r="L94" s="9" t="str">
        <f t="shared" si="27"/>
        <v xml:space="preserve"> </v>
      </c>
      <c r="M94" s="2" t="str">
        <f>IF(U94=2,K94,IF(W94=2,K94-SUM(M$8:M93),IF(X94=2,K94-SUM(M$8:M93),IF(X93=2,1-SUM(M$8:M93)," "))))</f>
        <v xml:space="preserve"> </v>
      </c>
      <c r="N94" s="1" t="str">
        <f t="shared" si="28"/>
        <v xml:space="preserve"> </v>
      </c>
      <c r="P94" s="3" t="str">
        <f>IF(O94="Plus",$K94,IF(O94="Basis",$K94-SUM(P$8:P93),IF(O94="Breedte",$K94-SUM(P$8:P93),IF(O93="Breedte",1-SUM(P$8:P93)," "))))</f>
        <v xml:space="preserve"> </v>
      </c>
      <c r="Q94" s="57" t="str">
        <f t="shared" si="44"/>
        <v/>
      </c>
      <c r="R94" s="180">
        <f t="shared" si="43"/>
        <v>151</v>
      </c>
      <c r="S94" s="12">
        <f t="shared" si="29"/>
        <v>64</v>
      </c>
      <c r="T94" s="18">
        <f t="shared" si="30"/>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1"/>
        <v>1</v>
      </c>
      <c r="Z94" s="12">
        <f t="shared" si="32"/>
        <v>1</v>
      </c>
      <c r="AA94" s="12">
        <f t="shared" si="33"/>
        <v>1</v>
      </c>
      <c r="AB94" s="12">
        <f t="shared" si="34"/>
        <v>1</v>
      </c>
      <c r="AD94" s="12">
        <f t="shared" si="35"/>
        <v>64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38"/>
        <v>1</v>
      </c>
      <c r="AL94" s="12">
        <f t="shared" si="39"/>
        <v>1</v>
      </c>
      <c r="AM94" s="12">
        <f t="shared" si="40"/>
        <v>1</v>
      </c>
    </row>
    <row r="95" spans="1:39" ht="12" customHeight="1" x14ac:dyDescent="0.15">
      <c r="A95" s="5">
        <f t="shared" si="24"/>
        <v>0</v>
      </c>
      <c r="B95" s="5">
        <f t="shared" si="25"/>
        <v>0</v>
      </c>
      <c r="C95" s="14">
        <f t="shared" si="41"/>
        <v>63</v>
      </c>
      <c r="F95" s="241">
        <f>VLOOKUP(C95,Blad1!$A:$K,11,0)</f>
        <v>150</v>
      </c>
      <c r="G95" s="67" t="str">
        <f t="shared" si="42"/>
        <v/>
      </c>
      <c r="H95" s="4" t="str">
        <f>IF(G95="I",$K95,IF(G95="II",$K95-SUM(H$8:H94),IF(G95="III",$K95-SUM(H$8:H94),IF(G95="IV",$K95-SUM(H$8:H94),IF(G95="V",1-SUM(H$8:H94)," ")))))</f>
        <v xml:space="preserve"> </v>
      </c>
      <c r="I95" s="68" t="str">
        <f t="shared" si="26"/>
        <v/>
      </c>
      <c r="J95" s="43" t="str">
        <f>IF(I95="A",$K95,IF(I95="B",$K95-SUM(J$8:J94),IF(I95="C",$K95-SUM(J$8:J94),IF(I95="D",$K95-SUM(J$8:J94),IF(I95="E",1-SUM(J$8:J94)," ")))))</f>
        <v xml:space="preserve"> </v>
      </c>
      <c r="K95" s="1">
        <f>IF(C$4=0,0,(SUM(D$8:D95)/C$4))</f>
        <v>0</v>
      </c>
      <c r="L95" s="9" t="str">
        <f t="shared" si="27"/>
        <v xml:space="preserve"> </v>
      </c>
      <c r="M95" s="2" t="str">
        <f>IF(U95=2,K95,IF(W95=2,K95-SUM(M$8:M94),IF(X95=2,K95-SUM(M$8:M94),IF(X94=2,1-SUM(M$8:M94)," "))))</f>
        <v xml:space="preserve"> </v>
      </c>
      <c r="N95" s="1" t="str">
        <f t="shared" si="28"/>
        <v xml:space="preserve"> </v>
      </c>
      <c r="P95" s="3" t="str">
        <f>IF(O95="Plus",$K95,IF(O95="Basis",$K95-SUM(P$8:P94),IF(O95="Breedte",$K95-SUM(P$8:P94),IF(O94="Breedte",1-SUM(P$8:P94)," "))))</f>
        <v xml:space="preserve"> </v>
      </c>
      <c r="Q95" s="57" t="str">
        <f t="shared" si="44"/>
        <v/>
      </c>
      <c r="R95" s="180">
        <f t="shared" si="43"/>
        <v>150</v>
      </c>
      <c r="S95" s="12">
        <f t="shared" si="29"/>
        <v>63</v>
      </c>
      <c r="T95" s="18">
        <f t="shared" si="30"/>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1"/>
        <v>1</v>
      </c>
      <c r="Z95" s="12">
        <f t="shared" si="32"/>
        <v>1</v>
      </c>
      <c r="AA95" s="12">
        <f t="shared" si="33"/>
        <v>1</v>
      </c>
      <c r="AB95" s="12">
        <f t="shared" si="34"/>
        <v>1</v>
      </c>
      <c r="AD95" s="12">
        <f t="shared" si="35"/>
        <v>63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38"/>
        <v>1</v>
      </c>
      <c r="AL95" s="12">
        <f t="shared" si="39"/>
        <v>1</v>
      </c>
      <c r="AM95" s="12">
        <f t="shared" si="40"/>
        <v>1</v>
      </c>
    </row>
    <row r="96" spans="1:39" ht="12" customHeight="1" x14ac:dyDescent="0.15">
      <c r="A96" s="5">
        <f t="shared" si="24"/>
        <v>0</v>
      </c>
      <c r="B96" s="5">
        <f t="shared" si="25"/>
        <v>0</v>
      </c>
      <c r="C96" s="14">
        <f t="shared" si="41"/>
        <v>62</v>
      </c>
      <c r="F96" s="241">
        <f>VLOOKUP(C96,Blad1!$A:$K,11,0)</f>
        <v>149</v>
      </c>
      <c r="G96" s="67" t="str">
        <f t="shared" si="42"/>
        <v/>
      </c>
      <c r="H96" s="4" t="str">
        <f>IF(G96="I",$K96,IF(G96="II",$K96-SUM(H$8:H95),IF(G96="III",$K96-SUM(H$8:H95),IF(G96="IV",$K96-SUM(H$8:H95),IF(G96="V",1-SUM(H$8:H95)," ")))))</f>
        <v xml:space="preserve"> </v>
      </c>
      <c r="I96" s="68" t="str">
        <f t="shared" si="26"/>
        <v/>
      </c>
      <c r="J96" s="43" t="str">
        <f>IF(I96="A",$K96,IF(I96="B",$K96-SUM(J$8:J95),IF(I96="C",$K96-SUM(J$8:J95),IF(I96="D",$K96-SUM(J$8:J95),IF(I96="E",1-SUM(J$8:J95)," ")))))</f>
        <v xml:space="preserve"> </v>
      </c>
      <c r="K96" s="1">
        <f>IF(C$4=0,0,(SUM(D$8:D96)/C$4))</f>
        <v>0</v>
      </c>
      <c r="L96" s="9" t="str">
        <f t="shared" si="27"/>
        <v xml:space="preserve"> </v>
      </c>
      <c r="M96" s="2" t="str">
        <f>IF(U96=2,K96,IF(W96=2,K96-SUM(M$8:M95),IF(X96=2,K96-SUM(M$8:M95),IF(X95=2,1-SUM(M$8:M95)," "))))</f>
        <v xml:space="preserve"> </v>
      </c>
      <c r="N96" s="1" t="str">
        <f t="shared" si="28"/>
        <v xml:space="preserve"> </v>
      </c>
      <c r="P96" s="3" t="str">
        <f>IF(O96="Plus",$K96,IF(O96="Basis",$K96-SUM(P$8:P95),IF(O96="Breedte",$K96-SUM(P$8:P95),IF(O95="Breedte",1-SUM(P$8:P95)," "))))</f>
        <v xml:space="preserve"> </v>
      </c>
      <c r="Q96" s="57" t="str">
        <f t="shared" si="44"/>
        <v/>
      </c>
      <c r="R96" s="180">
        <f t="shared" si="43"/>
        <v>149</v>
      </c>
      <c r="S96" s="12">
        <f t="shared" si="29"/>
        <v>62</v>
      </c>
      <c r="T96" s="18">
        <f t="shared" si="30"/>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1"/>
        <v>1</v>
      </c>
      <c r="Z96" s="12">
        <f t="shared" si="32"/>
        <v>1</v>
      </c>
      <c r="AA96" s="12">
        <f t="shared" si="33"/>
        <v>1</v>
      </c>
      <c r="AB96" s="12">
        <f t="shared" si="34"/>
        <v>1</v>
      </c>
      <c r="AD96" s="12">
        <f t="shared" si="35"/>
        <v>62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38"/>
        <v>1</v>
      </c>
      <c r="AL96" s="12">
        <f t="shared" si="39"/>
        <v>1</v>
      </c>
      <c r="AM96" s="12">
        <f t="shared" si="40"/>
        <v>1</v>
      </c>
    </row>
    <row r="97" spans="1:39" ht="12" customHeight="1" x14ac:dyDescent="0.15">
      <c r="A97" s="5">
        <f t="shared" si="24"/>
        <v>0</v>
      </c>
      <c r="B97" s="5">
        <f t="shared" si="25"/>
        <v>0</v>
      </c>
      <c r="C97" s="14">
        <f t="shared" si="41"/>
        <v>61</v>
      </c>
      <c r="F97" s="241">
        <f>VLOOKUP(C97,Blad1!$A:$K,11,0)</f>
        <v>148</v>
      </c>
      <c r="G97" s="67" t="str">
        <f t="shared" si="42"/>
        <v/>
      </c>
      <c r="H97" s="4" t="str">
        <f>IF(G97="I",$K97,IF(G97="II",$K97-SUM(H$8:H96),IF(G97="III",$K97-SUM(H$8:H96),IF(G97="IV",$K97-SUM(H$8:H96),IF(G97="V",1-SUM(H$8:H96)," ")))))</f>
        <v xml:space="preserve"> </v>
      </c>
      <c r="I97" s="68" t="str">
        <f t="shared" si="26"/>
        <v/>
      </c>
      <c r="J97" s="43" t="str">
        <f>IF(I97="A",$K97,IF(I97="B",$K97-SUM(J$8:J96),IF(I97="C",$K97-SUM(J$8:J96),IF(I97="D",$K97-SUM(J$8:J96),IF(I97="E",1-SUM(J$8:J96)," ")))))</f>
        <v xml:space="preserve"> </v>
      </c>
      <c r="K97" s="1">
        <f>IF(C$4=0,0,(SUM(D$8:D97)/C$4))</f>
        <v>0</v>
      </c>
      <c r="L97" s="9" t="str">
        <f t="shared" si="27"/>
        <v xml:space="preserve"> </v>
      </c>
      <c r="M97" s="2" t="str">
        <f>IF(U97=2,K97,IF(W97=2,K97-SUM(M$8:M96),IF(X97=2,K97-SUM(M$8:M96),IF(X96=2,1-SUM(M$8:M96)," "))))</f>
        <v xml:space="preserve"> </v>
      </c>
      <c r="N97" s="1" t="str">
        <f t="shared" si="28"/>
        <v xml:space="preserve"> </v>
      </c>
      <c r="P97" s="3" t="str">
        <f>IF(O97="Plus",$K97,IF(O97="Basis",$K97-SUM(P$8:P96),IF(O97="Breedte",$K97-SUM(P$8:P96),IF(O96="Breedte",1-SUM(P$8:P96)," "))))</f>
        <v xml:space="preserve"> </v>
      </c>
      <c r="Q97" s="57" t="str">
        <f t="shared" si="44"/>
        <v/>
      </c>
      <c r="R97" s="180">
        <f t="shared" si="43"/>
        <v>148</v>
      </c>
      <c r="S97" s="12">
        <f t="shared" si="29"/>
        <v>61</v>
      </c>
      <c r="T97" s="18">
        <f t="shared" si="30"/>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1"/>
        <v>1</v>
      </c>
      <c r="Z97" s="12">
        <f t="shared" si="32"/>
        <v>1</v>
      </c>
      <c r="AA97" s="12">
        <f t="shared" si="33"/>
        <v>1</v>
      </c>
      <c r="AB97" s="12">
        <f t="shared" si="34"/>
        <v>1</v>
      </c>
      <c r="AD97" s="12">
        <f t="shared" si="35"/>
        <v>61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38"/>
        <v>1</v>
      </c>
      <c r="AL97" s="12">
        <f t="shared" si="39"/>
        <v>1</v>
      </c>
      <c r="AM97" s="12">
        <f t="shared" si="40"/>
        <v>1</v>
      </c>
    </row>
    <row r="98" spans="1:39" ht="12" customHeight="1" x14ac:dyDescent="0.15">
      <c r="A98" s="5">
        <f t="shared" si="24"/>
        <v>0</v>
      </c>
      <c r="B98" s="5">
        <f t="shared" si="25"/>
        <v>0</v>
      </c>
      <c r="C98" s="14">
        <f t="shared" si="41"/>
        <v>60</v>
      </c>
      <c r="F98" s="241">
        <f>VLOOKUP(C98,Blad1!$A:$K,11,0)</f>
        <v>147</v>
      </c>
      <c r="G98" s="67" t="str">
        <f t="shared" si="42"/>
        <v/>
      </c>
      <c r="H98" s="4" t="str">
        <f>IF(G98="I",$K98,IF(G98="II",$K98-SUM(H$8:H97),IF(G98="III",$K98-SUM(H$8:H97),IF(G98="IV",$K98-SUM(H$8:H97),IF(G98="V",1-SUM(H$8:H97)," ")))))</f>
        <v xml:space="preserve"> </v>
      </c>
      <c r="I98" s="68" t="str">
        <f t="shared" si="26"/>
        <v/>
      </c>
      <c r="J98" s="43" t="str">
        <f>IF(I98="A",$K98,IF(I98="B",$K98-SUM(J$8:J97),IF(I98="C",$K98-SUM(J$8:J97),IF(I98="D",$K98-SUM(J$8:J97),IF(I98="E",1-SUM(J$8:J97)," ")))))</f>
        <v xml:space="preserve"> </v>
      </c>
      <c r="K98" s="1">
        <f>IF(C$4=0,0,(SUM(D$8:D98)/C$4))</f>
        <v>0</v>
      </c>
      <c r="L98" s="9" t="str">
        <f t="shared" si="27"/>
        <v xml:space="preserve"> </v>
      </c>
      <c r="M98" s="2" t="str">
        <f>IF(U98=2,K98,IF(W98=2,K98-SUM(M$8:M97),IF(X98=2,K98-SUM(M$8:M97),IF(X97=2,1-SUM(M$8:M97)," "))))</f>
        <v xml:space="preserve"> </v>
      </c>
      <c r="N98" s="1" t="str">
        <f t="shared" si="28"/>
        <v xml:space="preserve"> </v>
      </c>
      <c r="P98" s="3" t="str">
        <f>IF(O98="Plus",$K98,IF(O98="Basis",$K98-SUM(P$8:P97),IF(O98="Breedte",$K98-SUM(P$8:P97),IF(O97="Breedte",1-SUM(P$8:P97)," "))))</f>
        <v xml:space="preserve"> </v>
      </c>
      <c r="Q98" s="57" t="str">
        <f t="shared" si="44"/>
        <v/>
      </c>
      <c r="R98" s="180">
        <f t="shared" si="43"/>
        <v>147</v>
      </c>
      <c r="S98" s="12">
        <f t="shared" si="29"/>
        <v>60</v>
      </c>
      <c r="T98" s="18">
        <f t="shared" si="30"/>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1"/>
        <v>1</v>
      </c>
      <c r="Z98" s="12">
        <f t="shared" si="32"/>
        <v>1</v>
      </c>
      <c r="AA98" s="12">
        <f t="shared" si="33"/>
        <v>1</v>
      </c>
      <c r="AB98" s="12">
        <f t="shared" si="34"/>
        <v>1</v>
      </c>
      <c r="AD98" s="12">
        <f t="shared" si="35"/>
        <v>60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38"/>
        <v>1</v>
      </c>
      <c r="AL98" s="12">
        <f t="shared" si="39"/>
        <v>1</v>
      </c>
      <c r="AM98" s="12">
        <f t="shared" si="40"/>
        <v>1</v>
      </c>
    </row>
    <row r="99" spans="1:39" ht="12" customHeight="1" x14ac:dyDescent="0.15">
      <c r="A99" s="5">
        <f t="shared" si="24"/>
        <v>0</v>
      </c>
      <c r="B99" s="5">
        <f t="shared" si="25"/>
        <v>0</v>
      </c>
      <c r="C99" s="14">
        <f t="shared" si="41"/>
        <v>59</v>
      </c>
      <c r="F99" s="241">
        <f>VLOOKUP(C99,Blad1!$A:$K,11,0)</f>
        <v>146</v>
      </c>
      <c r="G99" s="67" t="str">
        <f t="shared" si="42"/>
        <v/>
      </c>
      <c r="H99" s="4" t="str">
        <f>IF(G99="I",$K99,IF(G99="II",$K99-SUM(H$8:H98),IF(G99="III",$K99-SUM(H$8:H98),IF(G99="IV",$K99-SUM(H$8:H98),IF(G99="V",1-SUM(H$8:H98)," ")))))</f>
        <v xml:space="preserve"> </v>
      </c>
      <c r="I99" s="68" t="str">
        <f t="shared" si="26"/>
        <v/>
      </c>
      <c r="J99" s="43" t="str">
        <f>IF(I99="A",$K99,IF(I99="B",$K99-SUM(J$8:J98),IF(I99="C",$K99-SUM(J$8:J98),IF(I99="D",$K99-SUM(J$8:J98),IF(I99="E",1-SUM(J$8:J98)," ")))))</f>
        <v xml:space="preserve"> </v>
      </c>
      <c r="K99" s="1">
        <f>IF(C$4=0,0,(SUM(D$8:D99)/C$4))</f>
        <v>0</v>
      </c>
      <c r="L99" s="9" t="str">
        <f t="shared" si="27"/>
        <v xml:space="preserve"> </v>
      </c>
      <c r="M99" s="2" t="str">
        <f>IF(U99=2,K99,IF(W99=2,K99-SUM(M$8:M98),IF(X99=2,K99-SUM(M$8:M98),IF(X98=2,1-SUM(M$8:M98)," "))))</f>
        <v xml:space="preserve"> </v>
      </c>
      <c r="N99" s="1" t="str">
        <f t="shared" si="28"/>
        <v xml:space="preserve"> </v>
      </c>
      <c r="P99" s="3" t="str">
        <f>IF(O99="Plus",$K99,IF(O99="Basis",$K99-SUM(P$8:P98),IF(O99="Breedte",$K99-SUM(P$8:P98),IF(O98="Breedte",1-SUM(P$8:P98)," "))))</f>
        <v xml:space="preserve"> </v>
      </c>
      <c r="Q99" s="57" t="str">
        <f t="shared" si="44"/>
        <v/>
      </c>
      <c r="R99" s="180">
        <f t="shared" si="43"/>
        <v>146</v>
      </c>
      <c r="S99" s="12">
        <f t="shared" si="29"/>
        <v>59</v>
      </c>
      <c r="T99" s="18">
        <f t="shared" si="30"/>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1"/>
        <v>1</v>
      </c>
      <c r="Z99" s="12">
        <f t="shared" si="32"/>
        <v>1</v>
      </c>
      <c r="AA99" s="12">
        <f t="shared" si="33"/>
        <v>1</v>
      </c>
      <c r="AB99" s="12">
        <f t="shared" si="34"/>
        <v>1</v>
      </c>
      <c r="AD99" s="12">
        <f t="shared" si="35"/>
        <v>59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38"/>
        <v>1</v>
      </c>
      <c r="AL99" s="12">
        <f t="shared" si="39"/>
        <v>1</v>
      </c>
      <c r="AM99" s="12">
        <f t="shared" si="40"/>
        <v>1</v>
      </c>
    </row>
    <row r="100" spans="1:39" ht="12" customHeight="1" x14ac:dyDescent="0.15">
      <c r="A100" s="5">
        <f t="shared" si="24"/>
        <v>0</v>
      </c>
      <c r="B100" s="5">
        <f t="shared" si="25"/>
        <v>0</v>
      </c>
      <c r="C100" s="14">
        <f t="shared" si="41"/>
        <v>58</v>
      </c>
      <c r="F100" s="241">
        <f>VLOOKUP(C100,Blad1!$A:$K,11,0)</f>
        <v>145</v>
      </c>
      <c r="G100" s="67" t="str">
        <f t="shared" si="42"/>
        <v/>
      </c>
      <c r="H100" s="4" t="str">
        <f>IF(G100="I",$K100,IF(G100="II",$K100-SUM(H$8:H99),IF(G100="III",$K100-SUM(H$8:H99),IF(G100="IV",$K100-SUM(H$8:H99),IF(G100="V",1-SUM(H$8:H99)," ")))))</f>
        <v xml:space="preserve"> </v>
      </c>
      <c r="I100" s="68" t="str">
        <f t="shared" si="26"/>
        <v/>
      </c>
      <c r="J100" s="43" t="str">
        <f>IF(I100="A",$K100,IF(I100="B",$K100-SUM(J$8:J99),IF(I100="C",$K100-SUM(J$8:J99),IF(I100="D",$K100-SUM(J$8:J99),IF(I100="E",1-SUM(J$8:J99)," ")))))</f>
        <v xml:space="preserve"> </v>
      </c>
      <c r="K100" s="1">
        <f>IF(C$4=0,0,(SUM(D$8:D100)/C$4))</f>
        <v>0</v>
      </c>
      <c r="L100" s="9" t="str">
        <f t="shared" si="27"/>
        <v xml:space="preserve"> </v>
      </c>
      <c r="M100" s="2" t="str">
        <f>IF(U100=2,K100,IF(W100=2,K100-SUM(M$8:M99),IF(X100=2,K100-SUM(M$8:M99),IF(X99=2,1-SUM(M$8:M99)," "))))</f>
        <v xml:space="preserve"> </v>
      </c>
      <c r="N100" s="1" t="str">
        <f t="shared" si="28"/>
        <v xml:space="preserve"> </v>
      </c>
      <c r="P100" s="3" t="str">
        <f>IF(O100="Plus",$K100,IF(O100="Basis",$K100-SUM(P$8:P99),IF(O100="Breedte",$K100-SUM(P$8:P99),IF(O99="Breedte",1-SUM(P$8:P99)," "))))</f>
        <v xml:space="preserve"> </v>
      </c>
      <c r="Q100" s="57" t="str">
        <f t="shared" si="44"/>
        <v/>
      </c>
      <c r="R100" s="180">
        <f t="shared" si="43"/>
        <v>145</v>
      </c>
      <c r="S100" s="12">
        <f t="shared" si="29"/>
        <v>58</v>
      </c>
      <c r="T100" s="18">
        <f t="shared" si="30"/>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1"/>
        <v>1</v>
      </c>
      <c r="Z100" s="12">
        <f t="shared" si="32"/>
        <v>1</v>
      </c>
      <c r="AA100" s="12">
        <f t="shared" si="33"/>
        <v>1</v>
      </c>
      <c r="AB100" s="12">
        <f t="shared" si="34"/>
        <v>1</v>
      </c>
      <c r="AD100" s="12">
        <f t="shared" si="35"/>
        <v>58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38"/>
        <v>1</v>
      </c>
      <c r="AL100" s="12">
        <f t="shared" si="39"/>
        <v>1</v>
      </c>
      <c r="AM100" s="12">
        <f t="shared" si="40"/>
        <v>1</v>
      </c>
    </row>
    <row r="101" spans="1:39" ht="12" customHeight="1" x14ac:dyDescent="0.15">
      <c r="A101" s="5">
        <f t="shared" si="24"/>
        <v>0</v>
      </c>
      <c r="B101" s="5">
        <f t="shared" si="25"/>
        <v>0</v>
      </c>
      <c r="C101" s="14">
        <f t="shared" si="41"/>
        <v>57</v>
      </c>
      <c r="F101" s="241">
        <f>VLOOKUP(C101,Blad1!$A:$K,11,0)</f>
        <v>144</v>
      </c>
      <c r="G101" s="67" t="str">
        <f t="shared" si="42"/>
        <v/>
      </c>
      <c r="H101" s="4" t="str">
        <f>IF(G101="I",$K101,IF(G101="II",$K101-SUM(H$8:H100),IF(G101="III",$K101-SUM(H$8:H100),IF(G101="IV",$K101-SUM(H$8:H100),IF(G101="V",1-SUM(H$8:H100)," ")))))</f>
        <v xml:space="preserve"> </v>
      </c>
      <c r="I101" s="68" t="str">
        <f t="shared" si="26"/>
        <v/>
      </c>
      <c r="J101" s="43" t="str">
        <f>IF(I101="A",$K101,IF(I101="B",$K101-SUM(J$8:J100),IF(I101="C",$K101-SUM(J$8:J100),IF(I101="D",$K101-SUM(J$8:J100),IF(I101="E",1-SUM(J$8:J100)," ")))))</f>
        <v xml:space="preserve"> </v>
      </c>
      <c r="K101" s="1">
        <f>IF(C$4=0,0,(SUM(D$8:D101)/C$4))</f>
        <v>0</v>
      </c>
      <c r="L101" s="9" t="str">
        <f t="shared" si="27"/>
        <v xml:space="preserve"> </v>
      </c>
      <c r="M101" s="2" t="str">
        <f>IF(U101=2,K101,IF(W101=2,K101-SUM(M$8:M100),IF(X101=2,K101-SUM(M$8:M100),IF(X100=2,1-SUM(M$8:M100)," "))))</f>
        <v xml:space="preserve"> </v>
      </c>
      <c r="N101" s="1" t="str">
        <f t="shared" si="28"/>
        <v xml:space="preserve"> </v>
      </c>
      <c r="P101" s="3" t="str">
        <f>IF(O101="Plus",$K101,IF(O101="Basis",$K101-SUM(P$8:P100),IF(O101="Breedte",$K101-SUM(P$8:P100),IF(O100="Breedte",1-SUM(P$8:P100)," "))))</f>
        <v xml:space="preserve"> </v>
      </c>
      <c r="Q101" s="57" t="str">
        <f t="shared" si="44"/>
        <v/>
      </c>
      <c r="R101" s="180">
        <f t="shared" si="43"/>
        <v>144</v>
      </c>
      <c r="S101" s="12">
        <f t="shared" si="29"/>
        <v>57</v>
      </c>
      <c r="T101" s="18">
        <f t="shared" si="30"/>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1"/>
        <v>1</v>
      </c>
      <c r="Z101" s="12">
        <f t="shared" si="32"/>
        <v>1</v>
      </c>
      <c r="AA101" s="12">
        <f t="shared" si="33"/>
        <v>1</v>
      </c>
      <c r="AB101" s="12">
        <f t="shared" si="34"/>
        <v>1</v>
      </c>
      <c r="AD101" s="12">
        <f t="shared" si="35"/>
        <v>57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38"/>
        <v>1</v>
      </c>
      <c r="AL101" s="12">
        <f t="shared" si="39"/>
        <v>1</v>
      </c>
      <c r="AM101" s="12">
        <f t="shared" si="40"/>
        <v>1</v>
      </c>
    </row>
    <row r="102" spans="1:39" ht="12" customHeight="1" x14ac:dyDescent="0.15">
      <c r="A102" s="5">
        <f t="shared" si="24"/>
        <v>0</v>
      </c>
      <c r="B102" s="5">
        <f t="shared" si="25"/>
        <v>0</v>
      </c>
      <c r="C102" s="14">
        <f t="shared" si="41"/>
        <v>56</v>
      </c>
      <c r="F102" s="241">
        <f>VLOOKUP(C102,Blad1!$A:$K,11,0)</f>
        <v>143</v>
      </c>
      <c r="G102" s="67" t="str">
        <f t="shared" si="42"/>
        <v/>
      </c>
      <c r="H102" s="4" t="str">
        <f>IF(G102="I",$K102,IF(G102="II",$K102-SUM(H$8:H101),IF(G102="III",$K102-SUM(H$8:H101),IF(G102="IV",$K102-SUM(H$8:H101),IF(G102="V",1-SUM(H$8:H101)," ")))))</f>
        <v xml:space="preserve"> </v>
      </c>
      <c r="I102" s="68" t="str">
        <f t="shared" si="26"/>
        <v/>
      </c>
      <c r="J102" s="43" t="str">
        <f>IF(I102="A",$K102,IF(I102="B",$K102-SUM(J$8:J101),IF(I102="C",$K102-SUM(J$8:J101),IF(I102="D",$K102-SUM(J$8:J101),IF(I102="E",1-SUM(J$8:J101)," ")))))</f>
        <v xml:space="preserve"> </v>
      </c>
      <c r="K102" s="1">
        <f>IF(C$4=0,0,(SUM(D$8:D102)/C$4))</f>
        <v>0</v>
      </c>
      <c r="L102" s="9" t="str">
        <f t="shared" si="27"/>
        <v xml:space="preserve"> </v>
      </c>
      <c r="M102" s="2" t="str">
        <f>IF(U102=2,K102,IF(W102=2,K102-SUM(M$8:M101),IF(X102=2,K102-SUM(M$8:M101),IF(X101=2,1-SUM(M$8:M101)," "))))</f>
        <v xml:space="preserve"> </v>
      </c>
      <c r="N102" s="1" t="str">
        <f t="shared" si="28"/>
        <v xml:space="preserve"> </v>
      </c>
      <c r="P102" s="3" t="str">
        <f>IF(O102="Plus",$K102,IF(O102="Basis",$K102-SUM(P$8:P101),IF(O102="Breedte",$K102-SUM(P$8:P101),IF(O101="Breedte",1-SUM(P$8:P101)," "))))</f>
        <v xml:space="preserve"> </v>
      </c>
      <c r="Q102" s="57" t="str">
        <f t="shared" si="44"/>
        <v/>
      </c>
      <c r="R102" s="180">
        <f t="shared" si="43"/>
        <v>143</v>
      </c>
      <c r="S102" s="12">
        <f t="shared" si="29"/>
        <v>56</v>
      </c>
      <c r="T102" s="18">
        <f t="shared" si="30"/>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1"/>
        <v>1</v>
      </c>
      <c r="Z102" s="12">
        <f t="shared" si="32"/>
        <v>1</v>
      </c>
      <c r="AA102" s="12">
        <f t="shared" si="33"/>
        <v>1</v>
      </c>
      <c r="AB102" s="12">
        <f t="shared" si="34"/>
        <v>1</v>
      </c>
      <c r="AD102" s="12">
        <f t="shared" si="35"/>
        <v>56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38"/>
        <v>1</v>
      </c>
      <c r="AL102" s="12">
        <f t="shared" si="39"/>
        <v>1</v>
      </c>
      <c r="AM102" s="12">
        <f t="shared" si="40"/>
        <v>1</v>
      </c>
    </row>
    <row r="103" spans="1:39" ht="12" customHeight="1" x14ac:dyDescent="0.15">
      <c r="A103" s="5">
        <f t="shared" si="24"/>
        <v>0</v>
      </c>
      <c r="B103" s="5">
        <f t="shared" si="25"/>
        <v>0</v>
      </c>
      <c r="C103" s="14">
        <f t="shared" si="41"/>
        <v>55</v>
      </c>
      <c r="F103" s="241">
        <f>VLOOKUP(C103,Blad1!$A:$K,11,0)</f>
        <v>142</v>
      </c>
      <c r="G103" s="67" t="str">
        <f t="shared" si="42"/>
        <v/>
      </c>
      <c r="H103" s="4" t="str">
        <f>IF(G103="I",$K103,IF(G103="II",$K103-SUM(H$8:H102),IF(G103="III",$K103-SUM(H$8:H102),IF(G103="IV",$K103-SUM(H$8:H102),IF(G103="V",1-SUM(H$8:H102)," ")))))</f>
        <v xml:space="preserve"> </v>
      </c>
      <c r="I103" s="68" t="str">
        <f t="shared" si="26"/>
        <v/>
      </c>
      <c r="J103" s="43" t="str">
        <f>IF(I103="A",$K103,IF(I103="B",$K103-SUM(J$8:J102),IF(I103="C",$K103-SUM(J$8:J102),IF(I103="D",$K103-SUM(J$8:J102),IF(I103="E",1-SUM(J$8:J102)," ")))))</f>
        <v xml:space="preserve"> </v>
      </c>
      <c r="K103" s="1">
        <f>IF(C$4=0,0,(SUM(D$8:D103)/C$4))</f>
        <v>0</v>
      </c>
      <c r="L103" s="9" t="str">
        <f t="shared" si="27"/>
        <v xml:space="preserve"> </v>
      </c>
      <c r="M103" s="2" t="str">
        <f>IF(U103=2,K103,IF(W103=2,K103-SUM(M$8:M102),IF(X103=2,K103-SUM(M$8:M102),IF(X102=2,1-SUM(M$8:M102)," "))))</f>
        <v xml:space="preserve"> </v>
      </c>
      <c r="N103" s="1" t="str">
        <f t="shared" si="28"/>
        <v xml:space="preserve"> </v>
      </c>
      <c r="P103" s="3" t="str">
        <f>IF(O103="Plus",$K103,IF(O103="Basis",$K103-SUM(P$8:P102),IF(O103="Breedte",$K103-SUM(P$8:P102),IF(O102="Breedte",1-SUM(P$8:P102)," "))))</f>
        <v xml:space="preserve"> </v>
      </c>
      <c r="Q103" s="57" t="str">
        <f t="shared" si="44"/>
        <v/>
      </c>
      <c r="R103" s="180">
        <f t="shared" si="43"/>
        <v>142</v>
      </c>
      <c r="S103" s="12">
        <f t="shared" si="29"/>
        <v>55</v>
      </c>
      <c r="T103" s="18">
        <f t="shared" si="30"/>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1"/>
        <v>1</v>
      </c>
      <c r="Z103" s="12">
        <f t="shared" si="32"/>
        <v>1</v>
      </c>
      <c r="AA103" s="12">
        <f t="shared" si="33"/>
        <v>1</v>
      </c>
      <c r="AB103" s="12">
        <f t="shared" si="34"/>
        <v>1</v>
      </c>
      <c r="AD103" s="12">
        <f t="shared" si="35"/>
        <v>55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38"/>
        <v>1</v>
      </c>
      <c r="AL103" s="12">
        <f t="shared" si="39"/>
        <v>1</v>
      </c>
      <c r="AM103" s="12">
        <f t="shared" si="40"/>
        <v>1</v>
      </c>
    </row>
    <row r="104" spans="1:39" ht="12" customHeight="1" x14ac:dyDescent="0.15">
      <c r="A104" s="5">
        <f t="shared" si="24"/>
        <v>0</v>
      </c>
      <c r="B104" s="5">
        <f t="shared" si="25"/>
        <v>0</v>
      </c>
      <c r="C104" s="14">
        <f t="shared" si="41"/>
        <v>54</v>
      </c>
      <c r="F104" s="241">
        <f>VLOOKUP(C104,Blad1!$A:$K,11,0)</f>
        <v>141</v>
      </c>
      <c r="G104" s="67" t="str">
        <f t="shared" si="42"/>
        <v/>
      </c>
      <c r="H104" s="4" t="str">
        <f>IF(G104="I",$K104,IF(G104="II",$K104-SUM(H$8:H103),IF(G104="III",$K104-SUM(H$8:H103),IF(G104="IV",$K104-SUM(H$8:H103),IF(G104="V",1-SUM(H$8:H103)," ")))))</f>
        <v xml:space="preserve"> </v>
      </c>
      <c r="I104" s="68" t="str">
        <f t="shared" si="26"/>
        <v/>
      </c>
      <c r="J104" s="43" t="str">
        <f>IF(I104="A",$K104,IF(I104="B",$K104-SUM(J$8:J103),IF(I104="C",$K104-SUM(J$8:J103),IF(I104="D",$K104-SUM(J$8:J103),IF(I104="E",1-SUM(J$8:J103)," ")))))</f>
        <v xml:space="preserve"> </v>
      </c>
      <c r="K104" s="1">
        <f>IF(C$4=0,0,(SUM(D$8:D104)/C$4))</f>
        <v>0</v>
      </c>
      <c r="L104" s="9" t="str">
        <f t="shared" si="27"/>
        <v xml:space="preserve"> </v>
      </c>
      <c r="M104" s="2" t="str">
        <f>IF(U104=2,K104,IF(W104=2,K104-SUM(M$8:M103),IF(X104=2,K104-SUM(M$8:M103),IF(X103=2,1-SUM(M$8:M103)," "))))</f>
        <v xml:space="preserve"> </v>
      </c>
      <c r="N104" s="1" t="str">
        <f t="shared" si="28"/>
        <v xml:space="preserve"> </v>
      </c>
      <c r="P104" s="3" t="str">
        <f>IF(O104="Plus",$K104,IF(O104="Basis",$K104-SUM(P$8:P103),IF(O104="Breedte",$K104-SUM(P$8:P103),IF(O103="Breedte",1-SUM(P$8:P103)," "))))</f>
        <v xml:space="preserve"> </v>
      </c>
      <c r="Q104" s="57" t="str">
        <f t="shared" si="44"/>
        <v/>
      </c>
      <c r="R104" s="180">
        <f t="shared" si="43"/>
        <v>141</v>
      </c>
      <c r="S104" s="12">
        <f t="shared" si="29"/>
        <v>54</v>
      </c>
      <c r="T104" s="18">
        <f t="shared" si="30"/>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1"/>
        <v>1</v>
      </c>
      <c r="Z104" s="12">
        <f t="shared" si="32"/>
        <v>1</v>
      </c>
      <c r="AA104" s="12">
        <f t="shared" si="33"/>
        <v>1</v>
      </c>
      <c r="AB104" s="12">
        <f t="shared" si="34"/>
        <v>1</v>
      </c>
      <c r="AD104" s="12">
        <f t="shared" si="35"/>
        <v>54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38"/>
        <v>1</v>
      </c>
      <c r="AL104" s="12">
        <f t="shared" si="39"/>
        <v>1</v>
      </c>
      <c r="AM104" s="12">
        <f t="shared" si="40"/>
        <v>1</v>
      </c>
    </row>
    <row r="105" spans="1:39" ht="12" customHeight="1" x14ac:dyDescent="0.15">
      <c r="A105" s="5">
        <f t="shared" si="24"/>
        <v>0</v>
      </c>
      <c r="B105" s="5">
        <f t="shared" si="25"/>
        <v>0</v>
      </c>
      <c r="C105" s="14">
        <f t="shared" si="41"/>
        <v>53</v>
      </c>
      <c r="F105" s="241">
        <f>VLOOKUP(C105,Blad1!$A:$K,11,0)</f>
        <v>140</v>
      </c>
      <c r="G105" s="67" t="str">
        <f t="shared" si="42"/>
        <v/>
      </c>
      <c r="H105" s="4" t="str">
        <f>IF(G105="I",$K105,IF(G105="II",$K105-SUM(H$8:H104),IF(G105="III",$K105-SUM(H$8:H104),IF(G105="IV",$K105-SUM(H$8:H104),IF(G105="V",1-SUM(H$8:H104)," ")))))</f>
        <v xml:space="preserve"> </v>
      </c>
      <c r="I105" s="68" t="str">
        <f t="shared" si="26"/>
        <v/>
      </c>
      <c r="J105" s="43" t="str">
        <f>IF(I105="A",$K105,IF(I105="B",$K105-SUM(J$8:J104),IF(I105="C",$K105-SUM(J$8:J104),IF(I105="D",$K105-SUM(J$8:J104),IF(I105="E",1-SUM(J$8:J104)," ")))))</f>
        <v xml:space="preserve"> </v>
      </c>
      <c r="K105" s="1">
        <f>IF(C$4=0,0,(SUM(D$8:D105)/C$4))</f>
        <v>0</v>
      </c>
      <c r="L105" s="9" t="str">
        <f t="shared" si="27"/>
        <v xml:space="preserve"> </v>
      </c>
      <c r="M105" s="2" t="str">
        <f>IF(U105=2,K105,IF(W105=2,K105-SUM(M$8:M104),IF(X105=2,K105-SUM(M$8:M104),IF(X104=2,1-SUM(M$8:M104)," "))))</f>
        <v xml:space="preserve"> </v>
      </c>
      <c r="N105" s="1" t="str">
        <f t="shared" si="28"/>
        <v xml:space="preserve"> </v>
      </c>
      <c r="P105" s="3" t="str">
        <f>IF(O105="Plus",$K105,IF(O105="Basis",$K105-SUM(P$8:P104),IF(O105="Breedte",$K105-SUM(P$8:P104),IF(O104="Breedte",1-SUM(P$8:P104)," "))))</f>
        <v xml:space="preserve"> </v>
      </c>
      <c r="Q105" s="57" t="str">
        <f t="shared" si="44"/>
        <v/>
      </c>
      <c r="R105" s="180">
        <f t="shared" si="43"/>
        <v>140</v>
      </c>
      <c r="S105" s="12">
        <f t="shared" si="29"/>
        <v>53</v>
      </c>
      <c r="T105" s="18">
        <f t="shared" si="30"/>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1"/>
        <v>1</v>
      </c>
      <c r="Z105" s="12">
        <f t="shared" si="32"/>
        <v>1</v>
      </c>
      <c r="AA105" s="12">
        <f t="shared" si="33"/>
        <v>1</v>
      </c>
      <c r="AB105" s="12">
        <f t="shared" si="34"/>
        <v>1</v>
      </c>
      <c r="AD105" s="12">
        <f t="shared" si="35"/>
        <v>53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38"/>
        <v>1</v>
      </c>
      <c r="AL105" s="12">
        <f t="shared" si="39"/>
        <v>1</v>
      </c>
      <c r="AM105" s="12">
        <f t="shared" si="40"/>
        <v>1</v>
      </c>
    </row>
    <row r="106" spans="1:39" ht="12" customHeight="1" x14ac:dyDescent="0.15">
      <c r="A106" s="5">
        <f t="shared" si="24"/>
        <v>0</v>
      </c>
      <c r="B106" s="5">
        <f t="shared" si="25"/>
        <v>0</v>
      </c>
      <c r="C106" s="14">
        <f t="shared" si="41"/>
        <v>52</v>
      </c>
      <c r="F106" s="241">
        <f>VLOOKUP(C106,Blad1!$A:$K,11,0)</f>
        <v>139</v>
      </c>
      <c r="G106" s="67" t="str">
        <f t="shared" si="42"/>
        <v/>
      </c>
      <c r="H106" s="4" t="str">
        <f>IF(G106="I",$K106,IF(G106="II",$K106-SUM(H$8:H105),IF(G106="III",$K106-SUM(H$8:H105),IF(G106="IV",$K106-SUM(H$8:H105),IF(G106="V",1-SUM(H$8:H105)," ")))))</f>
        <v xml:space="preserve"> </v>
      </c>
      <c r="I106" s="68" t="str">
        <f t="shared" si="26"/>
        <v/>
      </c>
      <c r="J106" s="43" t="str">
        <f>IF(I106="A",$K106,IF(I106="B",$K106-SUM(J$8:J105),IF(I106="C",$K106-SUM(J$8:J105),IF(I106="D",$K106-SUM(J$8:J105),IF(I106="E",1-SUM(J$8:J105)," ")))))</f>
        <v xml:space="preserve"> </v>
      </c>
      <c r="K106" s="1">
        <f>IF(C$4=0,0,(SUM(D$8:D106)/C$4))</f>
        <v>0</v>
      </c>
      <c r="L106" s="9" t="str">
        <f t="shared" si="27"/>
        <v xml:space="preserve"> </v>
      </c>
      <c r="M106" s="2" t="str">
        <f>IF(U106=2,K106,IF(W106=2,K106-SUM(M$8:M105),IF(X106=2,K106-SUM(M$8:M105),IF(X105=2,1-SUM(M$8:M105)," "))))</f>
        <v xml:space="preserve"> </v>
      </c>
      <c r="N106" s="1" t="str">
        <f t="shared" si="28"/>
        <v xml:space="preserve"> </v>
      </c>
      <c r="P106" s="3" t="str">
        <f>IF(O106="Plus",$K106,IF(O106="Basis",$K106-SUM(P$8:P105),IF(O106="Breedte",$K106-SUM(P$8:P105),IF(O105="Breedte",1-SUM(P$8:P105)," "))))</f>
        <v xml:space="preserve"> </v>
      </c>
      <c r="Q106" s="57" t="str">
        <f t="shared" si="44"/>
        <v/>
      </c>
      <c r="R106" s="180">
        <f t="shared" si="43"/>
        <v>139</v>
      </c>
      <c r="S106" s="12">
        <f t="shared" si="29"/>
        <v>52</v>
      </c>
      <c r="T106" s="18">
        <f t="shared" si="30"/>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1"/>
        <v>1</v>
      </c>
      <c r="Z106" s="12">
        <f t="shared" si="32"/>
        <v>1</v>
      </c>
      <c r="AA106" s="12">
        <f t="shared" si="33"/>
        <v>1</v>
      </c>
      <c r="AB106" s="12">
        <f t="shared" si="34"/>
        <v>1</v>
      </c>
      <c r="AD106" s="12">
        <f t="shared" si="35"/>
        <v>52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38"/>
        <v>1</v>
      </c>
      <c r="AL106" s="12">
        <f t="shared" si="39"/>
        <v>1</v>
      </c>
      <c r="AM106" s="12">
        <f t="shared" si="40"/>
        <v>1</v>
      </c>
    </row>
    <row r="107" spans="1:39" ht="12" customHeight="1" x14ac:dyDescent="0.15">
      <c r="A107" s="5">
        <f t="shared" si="24"/>
        <v>0</v>
      </c>
      <c r="B107" s="5">
        <f t="shared" si="25"/>
        <v>0</v>
      </c>
      <c r="C107" s="14">
        <f t="shared" si="41"/>
        <v>51</v>
      </c>
      <c r="F107" s="241">
        <f>VLOOKUP(C107,Blad1!$A:$K,11,0)</f>
        <v>138</v>
      </c>
      <c r="G107" s="67" t="str">
        <f t="shared" si="42"/>
        <v/>
      </c>
      <c r="H107" s="4" t="str">
        <f>IF(G107="I",$K107,IF(G107="II",$K107-SUM(H$8:H106),IF(G107="III",$K107-SUM(H$8:H106),IF(G107="IV",$K107-SUM(H$8:H106),IF(G107="V",1-SUM(H$8:H106)," ")))))</f>
        <v xml:space="preserve"> </v>
      </c>
      <c r="I107" s="68" t="str">
        <f t="shared" si="26"/>
        <v/>
      </c>
      <c r="J107" s="43" t="str">
        <f>IF(I107="A",$K107,IF(I107="B",$K107-SUM(J$8:J106),IF(I107="C",$K107-SUM(J$8:J106),IF(I107="D",$K107-SUM(J$8:J106),IF(I107="E",1-SUM(J$8:J106)," ")))))</f>
        <v xml:space="preserve"> </v>
      </c>
      <c r="K107" s="1">
        <f>IF(C$4=0,0,(SUM(D$8:D107)/C$4))</f>
        <v>0</v>
      </c>
      <c r="L107" s="9" t="str">
        <f t="shared" si="27"/>
        <v xml:space="preserve"> </v>
      </c>
      <c r="M107" s="2" t="str">
        <f>IF(U107=2,K107,IF(W107=2,K107-SUM(M$8:M106),IF(X107=2,K107-SUM(M$8:M106),IF(X106=2,1-SUM(M$8:M106)," "))))</f>
        <v xml:space="preserve"> </v>
      </c>
      <c r="N107" s="1" t="str">
        <f t="shared" si="28"/>
        <v xml:space="preserve"> </v>
      </c>
      <c r="P107" s="3" t="str">
        <f>IF(O107="Plus",$K107,IF(O107="Basis",$K107-SUM(P$8:P106),IF(O107="Breedte",$K107-SUM(P$8:P106),IF(O106="Breedte",1-SUM(P$8:P106)," "))))</f>
        <v xml:space="preserve"> </v>
      </c>
      <c r="Q107" s="57" t="str">
        <f t="shared" si="44"/>
        <v/>
      </c>
      <c r="R107" s="180">
        <f t="shared" si="43"/>
        <v>138</v>
      </c>
      <c r="S107" s="12">
        <f t="shared" si="29"/>
        <v>51</v>
      </c>
      <c r="T107" s="18">
        <f t="shared" si="30"/>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1"/>
        <v>1</v>
      </c>
      <c r="Z107" s="12">
        <f t="shared" si="32"/>
        <v>1</v>
      </c>
      <c r="AA107" s="12">
        <f t="shared" si="33"/>
        <v>1</v>
      </c>
      <c r="AB107" s="12">
        <f t="shared" si="34"/>
        <v>1</v>
      </c>
      <c r="AD107" s="12">
        <f t="shared" si="35"/>
        <v>51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38"/>
        <v>1</v>
      </c>
      <c r="AL107" s="12">
        <f t="shared" si="39"/>
        <v>1</v>
      </c>
      <c r="AM107" s="12">
        <f t="shared" si="40"/>
        <v>1</v>
      </c>
    </row>
    <row r="108" spans="1:39" ht="12" customHeight="1" x14ac:dyDescent="0.15">
      <c r="A108" s="5">
        <f t="shared" si="24"/>
        <v>0</v>
      </c>
      <c r="B108" s="5">
        <f t="shared" si="25"/>
        <v>0</v>
      </c>
      <c r="C108" s="14">
        <f t="shared" si="41"/>
        <v>50</v>
      </c>
      <c r="F108" s="241">
        <f>VLOOKUP(C108,Blad1!$A:$K,11,0)</f>
        <v>137</v>
      </c>
      <c r="G108" s="67" t="str">
        <f t="shared" si="42"/>
        <v/>
      </c>
      <c r="H108" s="4" t="str">
        <f>IF(G108="I",$K108,IF(G108="II",$K108-SUM(H$8:H107),IF(G108="III",$K108-SUM(H$8:H107),IF(G108="IV",$K108-SUM(H$8:H107),IF(G108="V",1-SUM(H$8:H107)," ")))))</f>
        <v xml:space="preserve"> </v>
      </c>
      <c r="I108" s="68" t="str">
        <f t="shared" si="26"/>
        <v/>
      </c>
      <c r="J108" s="43" t="str">
        <f>IF(I108="A",$K108,IF(I108="B",$K108-SUM(J$8:J107),IF(I108="C",$K108-SUM(J$8:J107),IF(I108="D",$K108-SUM(J$8:J107),IF(I108="E",1-SUM(J$8:J107)," ")))))</f>
        <v xml:space="preserve"> </v>
      </c>
      <c r="K108" s="1">
        <f>IF(C$4=0,0,(SUM(D$8:D108)/C$4))</f>
        <v>0</v>
      </c>
      <c r="L108" s="9" t="str">
        <f t="shared" si="27"/>
        <v xml:space="preserve"> </v>
      </c>
      <c r="M108" s="2" t="str">
        <f>IF(U108=2,K108,IF(W108=2,K108-SUM(M$8:M107),IF(X108=2,K108-SUM(M$8:M107),IF(X107=2,1-SUM(M$8:M107)," "))))</f>
        <v xml:space="preserve"> </v>
      </c>
      <c r="N108" s="1" t="str">
        <f t="shared" si="28"/>
        <v xml:space="preserve"> </v>
      </c>
      <c r="P108" s="3" t="str">
        <f>IF(O108="Plus",$K108,IF(O108="Basis",$K108-SUM(P$8:P107),IF(O108="Breedte",$K108-SUM(P$8:P107),IF(O107="Breedte",1-SUM(P$8:P107)," "))))</f>
        <v xml:space="preserve"> </v>
      </c>
      <c r="Q108" s="57" t="str">
        <f t="shared" si="44"/>
        <v/>
      </c>
      <c r="R108" s="180">
        <f t="shared" si="43"/>
        <v>137</v>
      </c>
      <c r="S108" s="12">
        <f t="shared" si="29"/>
        <v>50</v>
      </c>
      <c r="T108" s="18">
        <f t="shared" si="30"/>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1"/>
        <v>1</v>
      </c>
      <c r="Z108" s="12">
        <f t="shared" si="32"/>
        <v>1</v>
      </c>
      <c r="AA108" s="12">
        <f t="shared" si="33"/>
        <v>1</v>
      </c>
      <c r="AB108" s="12">
        <f t="shared" si="34"/>
        <v>1</v>
      </c>
      <c r="AD108" s="12">
        <f t="shared" si="35"/>
        <v>50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38"/>
        <v>1</v>
      </c>
      <c r="AL108" s="12">
        <f t="shared" si="39"/>
        <v>1</v>
      </c>
      <c r="AM108" s="12">
        <f t="shared" si="40"/>
        <v>1</v>
      </c>
    </row>
    <row r="109" spans="1:39" ht="12" customHeight="1" x14ac:dyDescent="0.15">
      <c r="A109" s="5">
        <f t="shared" si="24"/>
        <v>0</v>
      </c>
      <c r="B109" s="5">
        <f t="shared" si="25"/>
        <v>0</v>
      </c>
      <c r="C109" s="14">
        <f t="shared" si="41"/>
        <v>49</v>
      </c>
      <c r="F109" s="241">
        <f>VLOOKUP(C109,Blad1!$A:$K,11,0)</f>
        <v>136</v>
      </c>
      <c r="G109" s="67" t="str">
        <f t="shared" si="42"/>
        <v/>
      </c>
      <c r="H109" s="4" t="str">
        <f>IF(G109="I",$K109,IF(G109="II",$K109-SUM(H$8:H108),IF(G109="III",$K109-SUM(H$8:H108),IF(G109="IV",$K109-SUM(H$8:H108),IF(G109="V",1-SUM(H$8:H108)," ")))))</f>
        <v xml:space="preserve"> </v>
      </c>
      <c r="I109" s="68" t="str">
        <f t="shared" si="26"/>
        <v/>
      </c>
      <c r="J109" s="43" t="str">
        <f>IF(I109="A",$K109,IF(I109="B",$K109-SUM(J$8:J108),IF(I109="C",$K109-SUM(J$8:J108),IF(I109="D",$K109-SUM(J$8:J108),IF(I109="E",1-SUM(J$8:J108)," ")))))</f>
        <v xml:space="preserve"> </v>
      </c>
      <c r="K109" s="1">
        <f>IF(C$4=0,0,(SUM(D$8:D109)/C$4))</f>
        <v>0</v>
      </c>
      <c r="L109" s="9" t="str">
        <f t="shared" si="27"/>
        <v xml:space="preserve"> </v>
      </c>
      <c r="M109" s="2" t="str">
        <f>IF(U109=2,K109,IF(W109=2,K109-SUM(M$8:M108),IF(X109=2,K109-SUM(M$8:M108),IF(X108=2,1-SUM(M$8:M108)," "))))</f>
        <v xml:space="preserve"> </v>
      </c>
      <c r="N109" s="1" t="str">
        <f t="shared" si="28"/>
        <v xml:space="preserve"> </v>
      </c>
      <c r="P109" s="3" t="str">
        <f>IF(O109="Plus",$K109,IF(O109="Basis",$K109-SUM(P$8:P108),IF(O109="Breedte",$K109-SUM(P$8:P108),IF(O108="Breedte",1-SUM(P$8:P108)," "))))</f>
        <v xml:space="preserve"> </v>
      </c>
      <c r="Q109" s="57" t="str">
        <f t="shared" si="44"/>
        <v/>
      </c>
      <c r="R109" s="180">
        <f t="shared" si="43"/>
        <v>136</v>
      </c>
      <c r="S109" s="12">
        <f t="shared" si="29"/>
        <v>49</v>
      </c>
      <c r="T109" s="18">
        <f t="shared" si="30"/>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1"/>
        <v>1</v>
      </c>
      <c r="Z109" s="12">
        <f t="shared" si="32"/>
        <v>1</v>
      </c>
      <c r="AA109" s="12">
        <f t="shared" si="33"/>
        <v>1</v>
      </c>
      <c r="AB109" s="12">
        <f t="shared" si="34"/>
        <v>1</v>
      </c>
      <c r="AD109" s="12">
        <f t="shared" si="35"/>
        <v>49</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38"/>
        <v>1</v>
      </c>
      <c r="AL109" s="12">
        <f t="shared" si="39"/>
        <v>1</v>
      </c>
      <c r="AM109" s="12">
        <f t="shared" si="40"/>
        <v>1</v>
      </c>
    </row>
    <row r="110" spans="1:39" ht="12" customHeight="1" x14ac:dyDescent="0.15">
      <c r="A110" s="5">
        <f t="shared" si="24"/>
        <v>0</v>
      </c>
      <c r="B110" s="5">
        <f t="shared" si="25"/>
        <v>0</v>
      </c>
      <c r="C110" s="14">
        <f t="shared" si="41"/>
        <v>48</v>
      </c>
      <c r="F110" s="241">
        <f>VLOOKUP(C110,Blad1!$A:$K,11,0)</f>
        <v>135</v>
      </c>
      <c r="G110" s="67" t="str">
        <f t="shared" si="42"/>
        <v/>
      </c>
      <c r="H110" s="4" t="str">
        <f>IF(G110="I",$K110,IF(G110="II",$K110-SUM(H$8:H109),IF(G110="III",$K110-SUM(H$8:H109),IF(G110="IV",$K110-SUM(H$8:H109),IF(G110="V",1-SUM(H$8:H109)," ")))))</f>
        <v xml:space="preserve"> </v>
      </c>
      <c r="I110" s="68" t="str">
        <f t="shared" si="26"/>
        <v/>
      </c>
      <c r="J110" s="43" t="str">
        <f>IF(I110="A",$K110,IF(I110="B",$K110-SUM(J$8:J109),IF(I110="C",$K110-SUM(J$8:J109),IF(I110="D",$K110-SUM(J$8:J109),IF(I110="E",1-SUM(J$8:J109)," ")))))</f>
        <v xml:space="preserve"> </v>
      </c>
      <c r="K110" s="1">
        <f>IF(C$4=0,0,(SUM(D$8:D110)/C$4))</f>
        <v>0</v>
      </c>
      <c r="L110" s="9" t="str">
        <f t="shared" si="27"/>
        <v xml:space="preserve"> </v>
      </c>
      <c r="M110" s="2" t="str">
        <f>IF(U110=2,K110,IF(W110=2,K110-SUM(M$8:M109),IF(X110=2,K110-SUM(M$8:M109),IF(X109=2,1-SUM(M$8:M109)," "))))</f>
        <v xml:space="preserve"> </v>
      </c>
      <c r="N110" s="1" t="str">
        <f t="shared" si="28"/>
        <v xml:space="preserve"> </v>
      </c>
      <c r="P110" s="3" t="str">
        <f>IF(O110="Plus",$K110,IF(O110="Basis",$K110-SUM(P$8:P109),IF(O110="Breedte",$K110-SUM(P$8:P109),IF(O109="Breedte",1-SUM(P$8:P109)," "))))</f>
        <v xml:space="preserve"> </v>
      </c>
      <c r="Q110" s="57" t="str">
        <f t="shared" si="44"/>
        <v/>
      </c>
      <c r="R110" s="180">
        <f t="shared" si="43"/>
        <v>135</v>
      </c>
      <c r="S110" s="12">
        <f t="shared" si="29"/>
        <v>48</v>
      </c>
      <c r="T110" s="18">
        <f t="shared" si="30"/>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1"/>
        <v>1</v>
      </c>
      <c r="Z110" s="12">
        <f t="shared" si="32"/>
        <v>1</v>
      </c>
      <c r="AA110" s="12">
        <f t="shared" si="33"/>
        <v>1</v>
      </c>
      <c r="AB110" s="12">
        <f t="shared" si="34"/>
        <v>1</v>
      </c>
      <c r="AD110" s="12">
        <f t="shared" si="35"/>
        <v>48</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38"/>
        <v>1</v>
      </c>
      <c r="AL110" s="12">
        <f t="shared" si="39"/>
        <v>1</v>
      </c>
      <c r="AM110" s="12">
        <f t="shared" si="40"/>
        <v>1</v>
      </c>
    </row>
    <row r="111" spans="1:39" ht="12" customHeight="1" x14ac:dyDescent="0.15">
      <c r="A111" s="5">
        <f t="shared" si="24"/>
        <v>0</v>
      </c>
      <c r="B111" s="5">
        <f t="shared" si="25"/>
        <v>0</v>
      </c>
      <c r="C111" s="14">
        <f t="shared" si="41"/>
        <v>47</v>
      </c>
      <c r="F111" s="241">
        <f>VLOOKUP(C111,Blad1!$A:$K,11,0)</f>
        <v>134</v>
      </c>
      <c r="G111" s="67" t="str">
        <f t="shared" si="42"/>
        <v/>
      </c>
      <c r="H111" s="4" t="str">
        <f>IF(G111="I",$K111,IF(G111="II",$K111-SUM(H$8:H110),IF(G111="III",$K111-SUM(H$8:H110),IF(G111="IV",$K111-SUM(H$8:H110),IF(G111="V",1-SUM(H$8:H110)," ")))))</f>
        <v xml:space="preserve"> </v>
      </c>
      <c r="I111" s="68" t="str">
        <f t="shared" si="26"/>
        <v/>
      </c>
      <c r="J111" s="43" t="str">
        <f>IF(I111="A",$K111,IF(I111="B",$K111-SUM(J$8:J110),IF(I111="C",$K111-SUM(J$8:J110),IF(I111="D",$K111-SUM(J$8:J110),IF(I111="E",1-SUM(J$8:J110)," ")))))</f>
        <v xml:space="preserve"> </v>
      </c>
      <c r="K111" s="1">
        <f>IF(C$4=0,0,(SUM(D$8:D111)/C$4))</f>
        <v>0</v>
      </c>
      <c r="L111" s="9" t="str">
        <f t="shared" si="27"/>
        <v xml:space="preserve"> </v>
      </c>
      <c r="M111" s="2" t="str">
        <f>IF(U111=2,K111,IF(W111=2,K111-SUM(M$8:M110),IF(X111=2,K111-SUM(M$8:M110),IF(X110=2,1-SUM(M$8:M110)," "))))</f>
        <v xml:space="preserve"> </v>
      </c>
      <c r="N111" s="1" t="str">
        <f t="shared" si="28"/>
        <v xml:space="preserve"> </v>
      </c>
      <c r="P111" s="3" t="str">
        <f>IF(O111="Plus",$K111,IF(O111="Basis",$K111-SUM(P$8:P110),IF(O111="Breedte",$K111-SUM(P$8:P110),IF(O110="Breedte",1-SUM(P$8:P110)," "))))</f>
        <v xml:space="preserve"> </v>
      </c>
      <c r="Q111" s="57" t="str">
        <f t="shared" si="44"/>
        <v/>
      </c>
      <c r="R111" s="180">
        <f t="shared" si="43"/>
        <v>134</v>
      </c>
      <c r="S111" s="12">
        <f t="shared" si="29"/>
        <v>47</v>
      </c>
      <c r="T111" s="18">
        <f t="shared" si="30"/>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1"/>
        <v>1</v>
      </c>
      <c r="Z111" s="12">
        <f t="shared" si="32"/>
        <v>1</v>
      </c>
      <c r="AA111" s="12">
        <f t="shared" si="33"/>
        <v>1</v>
      </c>
      <c r="AB111" s="12">
        <f t="shared" si="34"/>
        <v>1</v>
      </c>
      <c r="AD111" s="12">
        <f t="shared" si="35"/>
        <v>47</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38"/>
        <v>1</v>
      </c>
      <c r="AL111" s="12">
        <f t="shared" si="39"/>
        <v>1</v>
      </c>
      <c r="AM111" s="12">
        <f t="shared" si="40"/>
        <v>1</v>
      </c>
    </row>
    <row r="112" spans="1:39" ht="12" customHeight="1" x14ac:dyDescent="0.15">
      <c r="A112" s="5">
        <f t="shared" si="24"/>
        <v>0</v>
      </c>
      <c r="B112" s="5">
        <f t="shared" si="25"/>
        <v>0</v>
      </c>
      <c r="C112" s="14">
        <f t="shared" si="41"/>
        <v>46</v>
      </c>
      <c r="F112" s="241">
        <f>VLOOKUP(C112,Blad1!$A:$K,11,0)</f>
        <v>133</v>
      </c>
      <c r="G112" s="67" t="str">
        <f t="shared" si="42"/>
        <v/>
      </c>
      <c r="H112" s="4" t="str">
        <f>IF(G112="I",$K112,IF(G112="II",$K112-SUM(H$8:H111),IF(G112="III",$K112-SUM(H$8:H111),IF(G112="IV",$K112-SUM(H$8:H111),IF(G112="V",1-SUM(H$8:H111)," ")))))</f>
        <v xml:space="preserve"> </v>
      </c>
      <c r="I112" s="68" t="str">
        <f t="shared" si="26"/>
        <v/>
      </c>
      <c r="J112" s="43" t="str">
        <f>IF(I112="A",$K112,IF(I112="B",$K112-SUM(J$8:J111),IF(I112="C",$K112-SUM(J$8:J111),IF(I112="D",$K112-SUM(J$8:J111),IF(I112="E",1-SUM(J$8:J111)," ")))))</f>
        <v xml:space="preserve"> </v>
      </c>
      <c r="K112" s="1">
        <f>IF(C$4=0,0,(SUM(D$8:D112)/C$4))</f>
        <v>0</v>
      </c>
      <c r="L112" s="9" t="str">
        <f t="shared" si="27"/>
        <v xml:space="preserve"> </v>
      </c>
      <c r="M112" s="2" t="str">
        <f>IF(U112=2,K112,IF(W112=2,K112-SUM(M$8:M111),IF(X112=2,K112-SUM(M$8:M111),IF(X111=2,1-SUM(M$8:M111)," "))))</f>
        <v xml:space="preserve"> </v>
      </c>
      <c r="N112" s="1" t="str">
        <f t="shared" si="28"/>
        <v xml:space="preserve"> </v>
      </c>
      <c r="P112" s="3" t="str">
        <f>IF(O112="Plus",$K112,IF(O112="Basis",$K112-SUM(P$8:P111),IF(O112="Breedte",$K112-SUM(P$8:P111),IF(O111="Breedte",1-SUM(P$8:P111)," "))))</f>
        <v xml:space="preserve"> </v>
      </c>
      <c r="Q112" s="57" t="str">
        <f t="shared" si="44"/>
        <v/>
      </c>
      <c r="R112" s="180">
        <f t="shared" si="43"/>
        <v>133</v>
      </c>
      <c r="S112" s="12">
        <f t="shared" si="29"/>
        <v>46</v>
      </c>
      <c r="T112" s="18">
        <f t="shared" si="30"/>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1"/>
        <v>1</v>
      </c>
      <c r="Z112" s="12">
        <f t="shared" si="32"/>
        <v>1</v>
      </c>
      <c r="AA112" s="12">
        <f t="shared" si="33"/>
        <v>1</v>
      </c>
      <c r="AB112" s="12">
        <f t="shared" si="34"/>
        <v>1</v>
      </c>
      <c r="AD112" s="12">
        <f t="shared" si="35"/>
        <v>46</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38"/>
        <v>1</v>
      </c>
      <c r="AL112" s="12">
        <f t="shared" si="39"/>
        <v>1</v>
      </c>
      <c r="AM112" s="12">
        <f t="shared" si="40"/>
        <v>1</v>
      </c>
    </row>
    <row r="113" spans="1:39" ht="12" customHeight="1" x14ac:dyDescent="0.15">
      <c r="A113" s="5">
        <f t="shared" si="24"/>
        <v>0</v>
      </c>
      <c r="B113" s="5">
        <f t="shared" si="25"/>
        <v>0</v>
      </c>
      <c r="C113" s="14">
        <f t="shared" si="41"/>
        <v>45</v>
      </c>
      <c r="F113" s="241">
        <f>VLOOKUP(C113,Blad1!$A:$K,11,0)</f>
        <v>132</v>
      </c>
      <c r="G113" s="67" t="str">
        <f t="shared" si="42"/>
        <v/>
      </c>
      <c r="H113" s="4" t="str">
        <f>IF(G113="I",$K113,IF(G113="II",$K113-SUM(H$8:H112),IF(G113="III",$K113-SUM(H$8:H112),IF(G113="IV",$K113-SUM(H$8:H112),IF(G113="V",1-SUM(H$8:H112)," ")))))</f>
        <v xml:space="preserve"> </v>
      </c>
      <c r="I113" s="68" t="str">
        <f t="shared" si="26"/>
        <v/>
      </c>
      <c r="J113" s="43" t="str">
        <f>IF(I113="A",$K113,IF(I113="B",$K113-SUM(J$8:J112),IF(I113="C",$K113-SUM(J$8:J112),IF(I113="D",$K113-SUM(J$8:J112),IF(I113="E",1-SUM(J$8:J112)," ")))))</f>
        <v xml:space="preserve"> </v>
      </c>
      <c r="K113" s="1">
        <f>IF(C$4=0,0,(SUM(D$8:D113)/C$4))</f>
        <v>0</v>
      </c>
      <c r="L113" s="9" t="str">
        <f t="shared" si="27"/>
        <v xml:space="preserve"> </v>
      </c>
      <c r="M113" s="2" t="str">
        <f>IF(U113=2,K113,IF(W113=2,K113-SUM(M$8:M112),IF(X113=2,K113-SUM(M$8:M112),IF(X112=2,1-SUM(M$8:M112)," "))))</f>
        <v xml:space="preserve"> </v>
      </c>
      <c r="N113" s="1" t="str">
        <f t="shared" si="28"/>
        <v xml:space="preserve"> </v>
      </c>
      <c r="P113" s="3" t="str">
        <f>IF(O113="Plus",$K113,IF(O113="Basis",$K113-SUM(P$8:P112),IF(O113="Breedte",$K113-SUM(P$8:P112),IF(O112="Breedte",1-SUM(P$8:P112)," "))))</f>
        <v xml:space="preserve"> </v>
      </c>
      <c r="Q113" s="57" t="str">
        <f t="shared" si="44"/>
        <v/>
      </c>
      <c r="R113" s="180">
        <f t="shared" si="43"/>
        <v>132</v>
      </c>
      <c r="S113" s="12">
        <f t="shared" si="29"/>
        <v>45</v>
      </c>
      <c r="T113" s="18">
        <f t="shared" si="30"/>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1"/>
        <v>1</v>
      </c>
      <c r="Z113" s="12">
        <f t="shared" si="32"/>
        <v>1</v>
      </c>
      <c r="AA113" s="12">
        <f t="shared" si="33"/>
        <v>1</v>
      </c>
      <c r="AB113" s="12">
        <f t="shared" si="34"/>
        <v>1</v>
      </c>
      <c r="AD113" s="12">
        <f t="shared" si="35"/>
        <v>45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38"/>
        <v>1</v>
      </c>
      <c r="AL113" s="12">
        <f t="shared" si="39"/>
        <v>1</v>
      </c>
      <c r="AM113" s="12">
        <f t="shared" si="40"/>
        <v>1</v>
      </c>
    </row>
    <row r="114" spans="1:39" ht="12" customHeight="1" x14ac:dyDescent="0.15">
      <c r="A114" s="5">
        <f t="shared" si="24"/>
        <v>0</v>
      </c>
      <c r="B114" s="5">
        <f t="shared" si="25"/>
        <v>0</v>
      </c>
      <c r="C114" s="14">
        <f t="shared" si="41"/>
        <v>44</v>
      </c>
      <c r="F114" s="241">
        <f>VLOOKUP(C114,Blad1!$A:$K,11,0)</f>
        <v>131</v>
      </c>
      <c r="G114" s="67" t="str">
        <f t="shared" si="42"/>
        <v/>
      </c>
      <c r="H114" s="4" t="str">
        <f>IF(G114="I",$K114,IF(G114="II",$K114-SUM(H$8:H113),IF(G114="III",$K114-SUM(H$8:H113),IF(G114="IV",$K114-SUM(H$8:H113),IF(G114="V",1-SUM(H$8:H113)," ")))))</f>
        <v xml:space="preserve"> </v>
      </c>
      <c r="I114" s="68" t="str">
        <f t="shared" si="26"/>
        <v/>
      </c>
      <c r="J114" s="43" t="str">
        <f>IF(I114="A",$K114,IF(I114="B",$K114-SUM(J$8:J113),IF(I114="C",$K114-SUM(J$8:J113),IF(I114="D",$K114-SUM(J$8:J113),IF(I114="E",1-SUM(J$8:J113)," ")))))</f>
        <v xml:space="preserve"> </v>
      </c>
      <c r="K114" s="1">
        <f>IF(C$4=0,0,(SUM(D$8:D114)/C$4))</f>
        <v>0</v>
      </c>
      <c r="L114" s="9" t="str">
        <f t="shared" si="27"/>
        <v xml:space="preserve"> </v>
      </c>
      <c r="M114" s="2" t="str">
        <f>IF(U114=2,K114,IF(W114=2,K114-SUM(M$8:M113),IF(X114=2,K114-SUM(M$8:M113),IF(X113=2,1-SUM(M$8:M113)," "))))</f>
        <v xml:space="preserve"> </v>
      </c>
      <c r="N114" s="1" t="str">
        <f t="shared" si="28"/>
        <v xml:space="preserve"> </v>
      </c>
      <c r="P114" s="3" t="str">
        <f>IF(O114="Plus",$K114,IF(O114="Basis",$K114-SUM(P$8:P113),IF(O114="Breedte",$K114-SUM(P$8:P113),IF(O113="Breedte",1-SUM(P$8:P113)," "))))</f>
        <v xml:space="preserve"> </v>
      </c>
      <c r="Q114" s="57" t="str">
        <f t="shared" si="44"/>
        <v/>
      </c>
      <c r="R114" s="180">
        <f t="shared" si="43"/>
        <v>131</v>
      </c>
      <c r="S114" s="12">
        <f t="shared" si="29"/>
        <v>44</v>
      </c>
      <c r="T114" s="18">
        <f t="shared" si="30"/>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1"/>
        <v>1</v>
      </c>
      <c r="Z114" s="12">
        <f t="shared" si="32"/>
        <v>1</v>
      </c>
      <c r="AA114" s="12">
        <f t="shared" si="33"/>
        <v>1</v>
      </c>
      <c r="AB114" s="12">
        <f t="shared" si="34"/>
        <v>1</v>
      </c>
      <c r="AD114" s="12">
        <f t="shared" si="35"/>
        <v>44</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38"/>
        <v>1</v>
      </c>
      <c r="AL114" s="12">
        <f t="shared" si="39"/>
        <v>1</v>
      </c>
      <c r="AM114" s="12">
        <f t="shared" si="40"/>
        <v>1</v>
      </c>
    </row>
    <row r="115" spans="1:39" ht="12" customHeight="1" x14ac:dyDescent="0.15">
      <c r="A115" s="5">
        <f t="shared" si="24"/>
        <v>0</v>
      </c>
      <c r="B115" s="5">
        <f t="shared" si="25"/>
        <v>0</v>
      </c>
      <c r="C115" s="14">
        <f t="shared" si="41"/>
        <v>43</v>
      </c>
      <c r="F115" s="241">
        <f>VLOOKUP(C115,Blad1!$A:$K,11,0)</f>
        <v>130</v>
      </c>
      <c r="G115" s="67" t="str">
        <f t="shared" si="42"/>
        <v/>
      </c>
      <c r="H115" s="4" t="str">
        <f>IF(G115="I",$K115,IF(G115="II",$K115-SUM(H$8:H114),IF(G115="III",$K115-SUM(H$8:H114),IF(G115="IV",$K115-SUM(H$8:H114),IF(G115="V",1-SUM(H$8:H114)," ")))))</f>
        <v xml:space="preserve"> </v>
      </c>
      <c r="I115" s="68" t="str">
        <f t="shared" si="26"/>
        <v/>
      </c>
      <c r="J115" s="43" t="str">
        <f>IF(I115="A",$K115,IF(I115="B",$K115-SUM(J$8:J114),IF(I115="C",$K115-SUM(J$8:J114),IF(I115="D",$K115-SUM(J$8:J114),IF(I115="E",1-SUM(J$8:J114)," ")))))</f>
        <v xml:space="preserve"> </v>
      </c>
      <c r="K115" s="1">
        <f>IF(C$4=0,0,(SUM(D$8:D115)/C$4))</f>
        <v>0</v>
      </c>
      <c r="L115" s="9" t="str">
        <f t="shared" si="27"/>
        <v xml:space="preserve"> </v>
      </c>
      <c r="M115" s="2" t="str">
        <f>IF(U115=2,K115,IF(W115=2,K115-SUM(M$8:M114),IF(X115=2,K115-SUM(M$8:M114),IF(X114=2,1-SUM(M$8:M114)," "))))</f>
        <v xml:space="preserve"> </v>
      </c>
      <c r="N115" s="1" t="str">
        <f t="shared" si="28"/>
        <v xml:space="preserve"> </v>
      </c>
      <c r="P115" s="3" t="str">
        <f>IF(O115="Plus",$K115,IF(O115="Basis",$K115-SUM(P$8:P114),IF(O115="Breedte",$K115-SUM(P$8:P114),IF(O114="Breedte",1-SUM(P$8:P114)," "))))</f>
        <v xml:space="preserve"> </v>
      </c>
      <c r="Q115" s="57" t="str">
        <f t="shared" si="44"/>
        <v/>
      </c>
      <c r="R115" s="180">
        <f t="shared" si="43"/>
        <v>130</v>
      </c>
      <c r="S115" s="12">
        <f t="shared" si="29"/>
        <v>43</v>
      </c>
      <c r="T115" s="18">
        <f t="shared" si="30"/>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1"/>
        <v>1</v>
      </c>
      <c r="Z115" s="12">
        <f t="shared" si="32"/>
        <v>1</v>
      </c>
      <c r="AA115" s="12">
        <f t="shared" si="33"/>
        <v>1</v>
      </c>
      <c r="AB115" s="12">
        <f t="shared" si="34"/>
        <v>1</v>
      </c>
      <c r="AD115" s="12">
        <f t="shared" si="35"/>
        <v>43</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38"/>
        <v>1</v>
      </c>
      <c r="AL115" s="12">
        <f t="shared" si="39"/>
        <v>1</v>
      </c>
      <c r="AM115" s="12">
        <f t="shared" si="40"/>
        <v>1</v>
      </c>
    </row>
    <row r="116" spans="1:39" ht="12" customHeight="1" x14ac:dyDescent="0.15">
      <c r="A116" s="5">
        <f t="shared" si="24"/>
        <v>0</v>
      </c>
      <c r="B116" s="5">
        <f t="shared" si="25"/>
        <v>0</v>
      </c>
      <c r="C116" s="14">
        <f t="shared" si="41"/>
        <v>42</v>
      </c>
      <c r="F116" s="241">
        <f>VLOOKUP(C116,Blad1!$A:$K,11,0)</f>
        <v>129</v>
      </c>
      <c r="G116" s="67" t="str">
        <f t="shared" si="42"/>
        <v/>
      </c>
      <c r="H116" s="4" t="str">
        <f>IF(G116="I",$K116,IF(G116="II",$K116-SUM(H$8:H115),IF(G116="III",$K116-SUM(H$8:H115),IF(G116="IV",$K116-SUM(H$8:H115),IF(G116="V",1-SUM(H$8:H115)," ")))))</f>
        <v xml:space="preserve"> </v>
      </c>
      <c r="I116" s="68" t="str">
        <f t="shared" si="26"/>
        <v/>
      </c>
      <c r="J116" s="43" t="str">
        <f>IF(I116="A",$K116,IF(I116="B",$K116-SUM(J$8:J115),IF(I116="C",$K116-SUM(J$8:J115),IF(I116="D",$K116-SUM(J$8:J115),IF(I116="E",1-SUM(J$8:J115)," ")))))</f>
        <v xml:space="preserve"> </v>
      </c>
      <c r="K116" s="1">
        <f>IF(C$4=0,0,(SUM(D$8:D116)/C$4))</f>
        <v>0</v>
      </c>
      <c r="L116" s="9" t="str">
        <f t="shared" si="27"/>
        <v xml:space="preserve"> </v>
      </c>
      <c r="M116" s="2" t="str">
        <f>IF(U116=2,K116,IF(W116=2,K116-SUM(M$8:M115),IF(X116=2,K116-SUM(M$8:M115),IF(X115=2,1-SUM(M$8:M115)," "))))</f>
        <v xml:space="preserve"> </v>
      </c>
      <c r="N116" s="1" t="str">
        <f t="shared" si="28"/>
        <v xml:space="preserve"> </v>
      </c>
      <c r="P116" s="3" t="str">
        <f>IF(O116="Plus",$K116,IF(O116="Basis",$K116-SUM(P$8:P115),IF(O116="Breedte",$K116-SUM(P$8:P115),IF(O115="Breedte",1-SUM(P$8:P115)," "))))</f>
        <v xml:space="preserve"> </v>
      </c>
      <c r="Q116" s="57" t="str">
        <f t="shared" si="44"/>
        <v/>
      </c>
      <c r="R116" s="180">
        <f t="shared" si="43"/>
        <v>129</v>
      </c>
      <c r="S116" s="12">
        <f t="shared" si="29"/>
        <v>42</v>
      </c>
      <c r="T116" s="18">
        <f t="shared" si="30"/>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1"/>
        <v>1</v>
      </c>
      <c r="Z116" s="12">
        <f t="shared" si="32"/>
        <v>1</v>
      </c>
      <c r="AA116" s="12">
        <f t="shared" si="33"/>
        <v>1</v>
      </c>
      <c r="AB116" s="12">
        <f t="shared" si="34"/>
        <v>1</v>
      </c>
      <c r="AD116" s="12">
        <f t="shared" si="35"/>
        <v>42</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38"/>
        <v>1</v>
      </c>
      <c r="AL116" s="12">
        <f t="shared" si="39"/>
        <v>1</v>
      </c>
      <c r="AM116" s="12">
        <f t="shared" si="40"/>
        <v>1</v>
      </c>
    </row>
    <row r="117" spans="1:39" ht="12" customHeight="1" x14ac:dyDescent="0.15">
      <c r="A117" s="5">
        <f t="shared" si="24"/>
        <v>0</v>
      </c>
      <c r="B117" s="5">
        <f t="shared" si="25"/>
        <v>0</v>
      </c>
      <c r="C117" s="14">
        <f t="shared" si="41"/>
        <v>41</v>
      </c>
      <c r="F117" s="241">
        <f>VLOOKUP(C117,Blad1!$A:$K,11,0)</f>
        <v>128</v>
      </c>
      <c r="G117" s="67" t="str">
        <f t="shared" si="42"/>
        <v/>
      </c>
      <c r="H117" s="4" t="str">
        <f>IF(G117="I",$K117,IF(G117="II",$K117-SUM(H$8:H116),IF(G117="III",$K117-SUM(H$8:H116),IF(G117="IV",$K117-SUM(H$8:H116),IF(G117="V",1-SUM(H$8:H116)," ")))))</f>
        <v xml:space="preserve"> </v>
      </c>
      <c r="I117" s="68" t="str">
        <f t="shared" si="26"/>
        <v/>
      </c>
      <c r="J117" s="43" t="str">
        <f>IF(I117="A",$K117,IF(I117="B",$K117-SUM(J$8:J116),IF(I117="C",$K117-SUM(J$8:J116),IF(I117="D",$K117-SUM(J$8:J116),IF(I117="E",1-SUM(J$8:J116)," ")))))</f>
        <v xml:space="preserve"> </v>
      </c>
      <c r="K117" s="1">
        <f>IF(C$4=0,0,(SUM(D$8:D117)/C$4))</f>
        <v>0</v>
      </c>
      <c r="L117" s="9" t="str">
        <f t="shared" si="27"/>
        <v xml:space="preserve"> </v>
      </c>
      <c r="M117" s="2" t="str">
        <f>IF(U117=2,K117,IF(W117=2,K117-SUM(M$8:M116),IF(X117=2,K117-SUM(M$8:M116),IF(X116=2,1-SUM(M$8:M116)," "))))</f>
        <v xml:space="preserve"> </v>
      </c>
      <c r="N117" s="1" t="str">
        <f t="shared" si="28"/>
        <v xml:space="preserve"> </v>
      </c>
      <c r="P117" s="3" t="str">
        <f>IF(O117="Plus",$K117,IF(O117="Basis",$K117-SUM(P$8:P116),IF(O117="Breedte",$K117-SUM(P$8:P116),IF(O116="Breedte",1-SUM(P$8:P116)," "))))</f>
        <v xml:space="preserve"> </v>
      </c>
      <c r="Q117" s="57" t="str">
        <f t="shared" si="44"/>
        <v/>
      </c>
      <c r="R117" s="180">
        <f t="shared" si="43"/>
        <v>128</v>
      </c>
      <c r="S117" s="12">
        <f t="shared" si="29"/>
        <v>41</v>
      </c>
      <c r="T117" s="18">
        <f t="shared" si="30"/>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1"/>
        <v>1</v>
      </c>
      <c r="Z117" s="12">
        <f t="shared" si="32"/>
        <v>1</v>
      </c>
      <c r="AA117" s="12">
        <f t="shared" si="33"/>
        <v>1</v>
      </c>
      <c r="AB117" s="12">
        <f t="shared" si="34"/>
        <v>1</v>
      </c>
      <c r="AD117" s="12">
        <f t="shared" si="35"/>
        <v>41</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38"/>
        <v>1</v>
      </c>
      <c r="AL117" s="12">
        <f t="shared" si="39"/>
        <v>1</v>
      </c>
      <c r="AM117" s="12">
        <f t="shared" si="40"/>
        <v>1</v>
      </c>
    </row>
    <row r="118" spans="1:39" ht="12" customHeight="1" x14ac:dyDescent="0.15">
      <c r="A118" s="5">
        <f t="shared" si="24"/>
        <v>0</v>
      </c>
      <c r="B118" s="5">
        <f t="shared" si="25"/>
        <v>0</v>
      </c>
      <c r="C118" s="14">
        <f t="shared" si="41"/>
        <v>40</v>
      </c>
      <c r="F118" s="241">
        <f>VLOOKUP(C118,Blad1!$A:$K,11,0)</f>
        <v>127</v>
      </c>
      <c r="G118" s="67" t="str">
        <f t="shared" si="42"/>
        <v/>
      </c>
      <c r="H118" s="4" t="str">
        <f>IF(G118="I",$K118,IF(G118="II",$K118-SUM(H$8:H117),IF(G118="III",$K118-SUM(H$8:H117),IF(G118="IV",$K118-SUM(H$8:H117),IF(G118="V",1-SUM(H$8:H117)," ")))))</f>
        <v xml:space="preserve"> </v>
      </c>
      <c r="I118" s="68" t="str">
        <f t="shared" si="26"/>
        <v/>
      </c>
      <c r="J118" s="43" t="str">
        <f>IF(I118="A",$K118,IF(I118="B",$K118-SUM(J$8:J117),IF(I118="C",$K118-SUM(J$8:J117),IF(I118="D",$K118-SUM(J$8:J117),IF(I118="E",1-SUM(J$8:J117)," ")))))</f>
        <v xml:space="preserve"> </v>
      </c>
      <c r="K118" s="1">
        <f>IF(C$4=0,0,(SUM(D$8:D118)/C$4))</f>
        <v>0</v>
      </c>
      <c r="L118" s="9" t="str">
        <f t="shared" si="27"/>
        <v xml:space="preserve"> </v>
      </c>
      <c r="M118" s="2" t="str">
        <f>IF(U118=2,K118,IF(W118=2,K118-SUM(M$8:M117),IF(X118=2,K118-SUM(M$8:M117),IF(X117=2,1-SUM(M$8:M117)," "))))</f>
        <v xml:space="preserve"> </v>
      </c>
      <c r="N118" s="1" t="str">
        <f t="shared" si="28"/>
        <v xml:space="preserve"> </v>
      </c>
      <c r="P118" s="3" t="str">
        <f>IF(O118="Plus",$K118,IF(O118="Basis",$K118-SUM(P$8:P117),IF(O118="Breedte",$K118-SUM(P$8:P117),IF(O117="Breedte",1-SUM(P$8:P117)," "))))</f>
        <v xml:space="preserve"> </v>
      </c>
      <c r="Q118" s="57" t="str">
        <f t="shared" si="44"/>
        <v/>
      </c>
      <c r="R118" s="180">
        <f t="shared" si="43"/>
        <v>127</v>
      </c>
      <c r="S118" s="12">
        <f t="shared" si="29"/>
        <v>40</v>
      </c>
      <c r="T118" s="18">
        <f t="shared" si="30"/>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1"/>
        <v>1</v>
      </c>
      <c r="Z118" s="12">
        <f t="shared" si="32"/>
        <v>1</v>
      </c>
      <c r="AA118" s="12">
        <f t="shared" si="33"/>
        <v>1</v>
      </c>
      <c r="AB118" s="12">
        <f t="shared" si="34"/>
        <v>1</v>
      </c>
      <c r="AD118" s="12">
        <f t="shared" si="35"/>
        <v>40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38"/>
        <v>1</v>
      </c>
      <c r="AL118" s="12">
        <f t="shared" si="39"/>
        <v>1</v>
      </c>
      <c r="AM118" s="12">
        <f t="shared" si="40"/>
        <v>1</v>
      </c>
    </row>
    <row r="119" spans="1:39" ht="12" customHeight="1" x14ac:dyDescent="0.15">
      <c r="A119" s="5">
        <f t="shared" si="24"/>
        <v>0</v>
      </c>
      <c r="B119" s="5">
        <f t="shared" si="25"/>
        <v>0</v>
      </c>
      <c r="C119" s="14">
        <f t="shared" si="41"/>
        <v>39</v>
      </c>
      <c r="F119" s="241">
        <f>VLOOKUP(C119,Blad1!$A:$K,11,0)</f>
        <v>126</v>
      </c>
      <c r="G119" s="67" t="str">
        <f t="shared" si="42"/>
        <v/>
      </c>
      <c r="H119" s="4" t="str">
        <f>IF(G119="I",$K119,IF(G119="II",$K119-SUM(H$8:H118),IF(G119="III",$K119-SUM(H$8:H118),IF(G119="IV",$K119-SUM(H$8:H118),IF(G119="V",1-SUM(H$8:H118)," ")))))</f>
        <v xml:space="preserve"> </v>
      </c>
      <c r="I119" s="68" t="str">
        <f t="shared" si="26"/>
        <v/>
      </c>
      <c r="J119" s="43" t="str">
        <f>IF(I119="A",$K119,IF(I119="B",$K119-SUM(J$8:J118),IF(I119="C",$K119-SUM(J$8:J118),IF(I119="D",$K119-SUM(J$8:J118),IF(I119="E",1-SUM(J$8:J118)," ")))))</f>
        <v xml:space="preserve"> </v>
      </c>
      <c r="K119" s="1">
        <f>IF(C$4=0,0,(SUM(D$8:D119)/C$4))</f>
        <v>0</v>
      </c>
      <c r="L119" s="9" t="str">
        <f t="shared" si="27"/>
        <v xml:space="preserve"> </v>
      </c>
      <c r="M119" s="2" t="str">
        <f>IF(U119=2,K119,IF(W119=2,K119-SUM(M$8:M118),IF(X119=2,K119-SUM(M$8:M118),IF(X118=2,1-SUM(M$8:M118)," "))))</f>
        <v xml:space="preserve"> </v>
      </c>
      <c r="N119" s="1" t="str">
        <f t="shared" si="28"/>
        <v xml:space="preserve"> </v>
      </c>
      <c r="P119" s="3" t="str">
        <f>IF(O119="Plus",$K119,IF(O119="Basis",$K119-SUM(P$8:P118),IF(O119="Breedte",$K119-SUM(P$8:P118),IF(O118="Breedte",1-SUM(P$8:P118)," "))))</f>
        <v xml:space="preserve"> </v>
      </c>
      <c r="Q119" s="57" t="str">
        <f t="shared" si="44"/>
        <v/>
      </c>
      <c r="R119" s="180">
        <f t="shared" si="43"/>
        <v>126</v>
      </c>
      <c r="S119" s="12">
        <f t="shared" si="29"/>
        <v>39</v>
      </c>
      <c r="T119" s="18">
        <f t="shared" si="30"/>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1"/>
        <v>1</v>
      </c>
      <c r="Z119" s="12">
        <f t="shared" si="32"/>
        <v>1</v>
      </c>
      <c r="AA119" s="12">
        <f t="shared" si="33"/>
        <v>1</v>
      </c>
      <c r="AB119" s="12">
        <f t="shared" si="34"/>
        <v>1</v>
      </c>
      <c r="AD119" s="12">
        <f t="shared" si="35"/>
        <v>39</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38"/>
        <v>1</v>
      </c>
      <c r="AL119" s="12">
        <f t="shared" si="39"/>
        <v>1</v>
      </c>
      <c r="AM119" s="12">
        <f t="shared" si="40"/>
        <v>1</v>
      </c>
    </row>
    <row r="120" spans="1:39" ht="12" customHeight="1" x14ac:dyDescent="0.15">
      <c r="A120" s="5">
        <f t="shared" si="24"/>
        <v>0</v>
      </c>
      <c r="B120" s="5">
        <f t="shared" si="25"/>
        <v>0</v>
      </c>
      <c r="C120" s="14">
        <f t="shared" si="41"/>
        <v>38</v>
      </c>
      <c r="F120" s="241">
        <f>VLOOKUP(C120,Blad1!$A:$K,11,0)</f>
        <v>125</v>
      </c>
      <c r="G120" s="67" t="str">
        <f t="shared" si="42"/>
        <v/>
      </c>
      <c r="H120" s="4" t="str">
        <f>IF(G120="I",$K120,IF(G120="II",$K120-SUM(H$8:H119),IF(G120="III",$K120-SUM(H$8:H119),IF(G120="IV",$K120-SUM(H$8:H119),IF(G120="V",1-SUM(H$8:H119)," ")))))</f>
        <v xml:space="preserve"> </v>
      </c>
      <c r="I120" s="68" t="str">
        <f t="shared" si="26"/>
        <v/>
      </c>
      <c r="J120" s="43" t="str">
        <f>IF(I120="A",$K120,IF(I120="B",$K120-SUM(J$8:J119),IF(I120="C",$K120-SUM(J$8:J119),IF(I120="D",$K120-SUM(J$8:J119),IF(I120="E",1-SUM(J$8:J119)," ")))))</f>
        <v xml:space="preserve"> </v>
      </c>
      <c r="K120" s="1">
        <f>IF(C$4=0,0,(SUM(D$8:D120)/C$4))</f>
        <v>0</v>
      </c>
      <c r="L120" s="9" t="str">
        <f t="shared" si="27"/>
        <v xml:space="preserve"> </v>
      </c>
      <c r="M120" s="2" t="str">
        <f>IF(U120=2,K120,IF(W120=2,K120-SUM(M$8:M119),IF(X120=2,K120-SUM(M$8:M119),IF(X119=2,1-SUM(M$8:M119)," "))))</f>
        <v xml:space="preserve"> </v>
      </c>
      <c r="N120" s="1" t="str">
        <f t="shared" si="28"/>
        <v xml:space="preserve"> </v>
      </c>
      <c r="P120" s="3" t="str">
        <f>IF(O120="Plus",$K120,IF(O120="Basis",$K120-SUM(P$8:P119),IF(O120="Breedte",$K120-SUM(P$8:P119),IF(O119="Breedte",1-SUM(P$8:P119)," "))))</f>
        <v xml:space="preserve"> </v>
      </c>
      <c r="Q120" s="57" t="str">
        <f t="shared" si="44"/>
        <v/>
      </c>
      <c r="R120" s="180">
        <f t="shared" si="43"/>
        <v>125</v>
      </c>
      <c r="S120" s="12">
        <f t="shared" si="29"/>
        <v>38</v>
      </c>
      <c r="T120" s="18">
        <f t="shared" si="30"/>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1"/>
        <v>1</v>
      </c>
      <c r="Z120" s="12">
        <f t="shared" si="32"/>
        <v>1</v>
      </c>
      <c r="AA120" s="12">
        <f t="shared" si="33"/>
        <v>1</v>
      </c>
      <c r="AB120" s="12">
        <f t="shared" si="34"/>
        <v>1</v>
      </c>
      <c r="AD120" s="12">
        <f t="shared" si="35"/>
        <v>38</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38"/>
        <v>1</v>
      </c>
      <c r="AL120" s="12">
        <f t="shared" si="39"/>
        <v>1</v>
      </c>
      <c r="AM120" s="12">
        <f t="shared" si="40"/>
        <v>1</v>
      </c>
    </row>
    <row r="121" spans="1:39" ht="12" customHeight="1" x14ac:dyDescent="0.15">
      <c r="A121" s="5">
        <f t="shared" si="24"/>
        <v>0</v>
      </c>
      <c r="B121" s="5">
        <f t="shared" si="25"/>
        <v>0</v>
      </c>
      <c r="C121" s="14">
        <f t="shared" si="41"/>
        <v>37</v>
      </c>
      <c r="F121" s="241">
        <f>VLOOKUP(C121,Blad1!$A:$K,11,0)</f>
        <v>124</v>
      </c>
      <c r="G121" s="67" t="str">
        <f t="shared" si="42"/>
        <v/>
      </c>
      <c r="H121" s="4" t="str">
        <f>IF(G121="I",$K121,IF(G121="II",$K121-SUM(H$8:H120),IF(G121="III",$K121-SUM(H$8:H120),IF(G121="IV",$K121-SUM(H$8:H120),IF(G121="V",1-SUM(H$8:H120)," ")))))</f>
        <v xml:space="preserve"> </v>
      </c>
      <c r="I121" s="68" t="str">
        <f t="shared" si="26"/>
        <v/>
      </c>
      <c r="J121" s="43" t="str">
        <f>IF(I121="A",$K121,IF(I121="B",$K121-SUM(J$8:J120),IF(I121="C",$K121-SUM(J$8:J120),IF(I121="D",$K121-SUM(J$8:J120),IF(I121="E",1-SUM(J$8:J120)," ")))))</f>
        <v xml:space="preserve"> </v>
      </c>
      <c r="K121" s="1">
        <f>IF(C$4=0,0,(SUM(D$8:D121)/C$4))</f>
        <v>0</v>
      </c>
      <c r="L121" s="9" t="str">
        <f t="shared" si="27"/>
        <v xml:space="preserve"> </v>
      </c>
      <c r="M121" s="2" t="str">
        <f>IF(U121=2,K121,IF(W121=2,K121-SUM(M$8:M120),IF(X121=2,K121-SUM(M$8:M120),IF(X120=2,1-SUM(M$8:M120)," "))))</f>
        <v xml:space="preserve"> </v>
      </c>
      <c r="N121" s="1" t="str">
        <f t="shared" si="28"/>
        <v xml:space="preserve"> </v>
      </c>
      <c r="P121" s="3" t="str">
        <f>IF(O121="Plus",$K121,IF(O121="Basis",$K121-SUM(P$8:P120),IF(O121="Breedte",$K121-SUM(P$8:P120),IF(O120="Breedte",1-SUM(P$8:P120)," "))))</f>
        <v xml:space="preserve"> </v>
      </c>
      <c r="Q121" s="57" t="str">
        <f t="shared" si="44"/>
        <v/>
      </c>
      <c r="R121" s="180">
        <f t="shared" si="43"/>
        <v>124</v>
      </c>
      <c r="S121" s="12">
        <f t="shared" si="29"/>
        <v>37</v>
      </c>
      <c r="T121" s="18">
        <f t="shared" si="30"/>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1"/>
        <v>1</v>
      </c>
      <c r="Z121" s="12">
        <f t="shared" si="32"/>
        <v>1</v>
      </c>
      <c r="AA121" s="12">
        <f t="shared" si="33"/>
        <v>1</v>
      </c>
      <c r="AB121" s="12">
        <f t="shared" si="34"/>
        <v>1</v>
      </c>
      <c r="AD121" s="12">
        <f t="shared" si="35"/>
        <v>37</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38"/>
        <v>1</v>
      </c>
      <c r="AL121" s="12">
        <f t="shared" si="39"/>
        <v>1</v>
      </c>
      <c r="AM121" s="12">
        <f t="shared" si="40"/>
        <v>1</v>
      </c>
    </row>
    <row r="122" spans="1:39" ht="12" customHeight="1" x14ac:dyDescent="0.15">
      <c r="A122" s="5">
        <f t="shared" si="24"/>
        <v>0</v>
      </c>
      <c r="B122" s="5">
        <f t="shared" si="25"/>
        <v>0</v>
      </c>
      <c r="C122" s="14">
        <f t="shared" si="41"/>
        <v>36</v>
      </c>
      <c r="F122" s="241">
        <f>VLOOKUP(C122,Blad1!$A:$K,11,0)</f>
        <v>123</v>
      </c>
      <c r="G122" s="67" t="str">
        <f t="shared" si="42"/>
        <v/>
      </c>
      <c r="H122" s="4" t="str">
        <f>IF(G122="I",$K122,IF(G122="II",$K122-SUM(H$8:H121),IF(G122="III",$K122-SUM(H$8:H121),IF(G122="IV",$K122-SUM(H$8:H121),IF(G122="V",1-SUM(H$8:H121)," ")))))</f>
        <v xml:space="preserve"> </v>
      </c>
      <c r="I122" s="68" t="str">
        <f t="shared" si="26"/>
        <v/>
      </c>
      <c r="J122" s="43" t="str">
        <f>IF(I122="A",$K122,IF(I122="B",$K122-SUM(J$8:J121),IF(I122="C",$K122-SUM(J$8:J121),IF(I122="D",$K122-SUM(J$8:J121),IF(I122="E",1-SUM(J$8:J121)," ")))))</f>
        <v xml:space="preserve"> </v>
      </c>
      <c r="K122" s="1">
        <f>IF(C$4=0,0,(SUM(D$8:D122)/C$4))</f>
        <v>0</v>
      </c>
      <c r="L122" s="9" t="str">
        <f t="shared" si="27"/>
        <v xml:space="preserve"> </v>
      </c>
      <c r="M122" s="2" t="str">
        <f>IF(U122=2,K122,IF(W122=2,K122-SUM(M$8:M121),IF(X122=2,K122-SUM(M$8:M121),IF(X121=2,1-SUM(M$8:M121)," "))))</f>
        <v xml:space="preserve"> </v>
      </c>
      <c r="N122" s="1" t="str">
        <f t="shared" si="28"/>
        <v xml:space="preserve"> </v>
      </c>
      <c r="P122" s="3" t="str">
        <f>IF(O122="Plus",$K122,IF(O122="Basis",$K122-SUM(P$8:P121),IF(O122="Breedte",$K122-SUM(P$8:P121),IF(O121="Breedte",1-SUM(P$8:P121)," "))))</f>
        <v xml:space="preserve"> </v>
      </c>
      <c r="Q122" s="57" t="str">
        <f t="shared" si="44"/>
        <v/>
      </c>
      <c r="R122" s="180">
        <f t="shared" si="43"/>
        <v>123</v>
      </c>
      <c r="S122" s="12">
        <f t="shared" si="29"/>
        <v>36</v>
      </c>
      <c r="T122" s="18">
        <f t="shared" si="30"/>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1"/>
        <v>1</v>
      </c>
      <c r="Z122" s="12">
        <f t="shared" si="32"/>
        <v>1</v>
      </c>
      <c r="AA122" s="12">
        <f t="shared" si="33"/>
        <v>1</v>
      </c>
      <c r="AB122" s="12">
        <f t="shared" si="34"/>
        <v>1</v>
      </c>
      <c r="AD122" s="12">
        <f t="shared" si="35"/>
        <v>36</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38"/>
        <v>1</v>
      </c>
      <c r="AL122" s="12">
        <f t="shared" si="39"/>
        <v>1</v>
      </c>
      <c r="AM122" s="12">
        <f t="shared" si="40"/>
        <v>1</v>
      </c>
    </row>
    <row r="123" spans="1:39" ht="12" customHeight="1" x14ac:dyDescent="0.15">
      <c r="A123" s="5">
        <f t="shared" si="24"/>
        <v>0</v>
      </c>
      <c r="B123" s="5">
        <f t="shared" si="25"/>
        <v>0</v>
      </c>
      <c r="C123" s="14">
        <f t="shared" si="41"/>
        <v>35</v>
      </c>
      <c r="F123" s="241">
        <f>VLOOKUP(C123,Blad1!$A:$K,11,0)</f>
        <v>122</v>
      </c>
      <c r="G123" s="67" t="str">
        <f t="shared" si="42"/>
        <v/>
      </c>
      <c r="H123" s="4" t="str">
        <f>IF(G123="I",$K123,IF(G123="II",$K123-SUM(H$8:H122),IF(G123="III",$K123-SUM(H$8:H122),IF(G123="IV",$K123-SUM(H$8:H122),IF(G123="V",1-SUM(H$8:H122)," ")))))</f>
        <v xml:space="preserve"> </v>
      </c>
      <c r="I123" s="68" t="str">
        <f t="shared" si="26"/>
        <v/>
      </c>
      <c r="J123" s="43" t="str">
        <f>IF(I123="A",$K123,IF(I123="B",$K123-SUM(J$8:J122),IF(I123="C",$K123-SUM(J$8:J122),IF(I123="D",$K123-SUM(J$8:J122),IF(I123="E",1-SUM(J$8:J122)," ")))))</f>
        <v xml:space="preserve"> </v>
      </c>
      <c r="K123" s="1">
        <f>IF(C$4=0,0,(SUM(D$8:D123)/C$4))</f>
        <v>0</v>
      </c>
      <c r="L123" s="9" t="str">
        <f t="shared" si="27"/>
        <v xml:space="preserve"> </v>
      </c>
      <c r="M123" s="2" t="str">
        <f>IF(U123=2,K123,IF(W123=2,K123-SUM(M$8:M122),IF(X123=2,K123-SUM(M$8:M122),IF(X122=2,1-SUM(M$8:M122)," "))))</f>
        <v xml:space="preserve"> </v>
      </c>
      <c r="N123" s="1" t="str">
        <f t="shared" si="28"/>
        <v xml:space="preserve"> </v>
      </c>
      <c r="P123" s="3" t="str">
        <f>IF(O123="Plus",$K123,IF(O123="Basis",$K123-SUM(P$8:P122),IF(O123="Breedte",$K123-SUM(P$8:P122),IF(O122="Breedte",1-SUM(P$8:P122)," "))))</f>
        <v xml:space="preserve"> </v>
      </c>
      <c r="Q123" s="57" t="str">
        <f t="shared" si="44"/>
        <v/>
      </c>
      <c r="R123" s="180">
        <f t="shared" si="43"/>
        <v>122</v>
      </c>
      <c r="S123" s="12">
        <f t="shared" si="29"/>
        <v>35</v>
      </c>
      <c r="T123" s="18">
        <f t="shared" si="30"/>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1"/>
        <v>1</v>
      </c>
      <c r="Z123" s="12">
        <f t="shared" si="32"/>
        <v>1</v>
      </c>
      <c r="AA123" s="12">
        <f t="shared" si="33"/>
        <v>1</v>
      </c>
      <c r="AB123" s="12">
        <f t="shared" si="34"/>
        <v>1</v>
      </c>
      <c r="AD123" s="12">
        <f t="shared" si="35"/>
        <v>35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38"/>
        <v>1</v>
      </c>
      <c r="AL123" s="12">
        <f t="shared" si="39"/>
        <v>1</v>
      </c>
      <c r="AM123" s="12">
        <f t="shared" si="40"/>
        <v>1</v>
      </c>
    </row>
    <row r="124" spans="1:39" ht="12" customHeight="1" x14ac:dyDescent="0.15">
      <c r="A124" s="5">
        <f t="shared" si="24"/>
        <v>0</v>
      </c>
      <c r="B124" s="5">
        <f t="shared" si="25"/>
        <v>0</v>
      </c>
      <c r="C124" s="14">
        <f t="shared" si="41"/>
        <v>34</v>
      </c>
      <c r="F124" s="241">
        <f>VLOOKUP(C124,Blad1!$A:$K,11,0)</f>
        <v>121</v>
      </c>
      <c r="G124" s="67" t="str">
        <f t="shared" si="42"/>
        <v/>
      </c>
      <c r="H124" s="4" t="str">
        <f>IF(G124="I",$K124,IF(G124="II",$K124-SUM(H$8:H123),IF(G124="III",$K124-SUM(H$8:H123),IF(G124="IV",$K124-SUM(H$8:H123),IF(G124="V",1-SUM(H$8:H123)," ")))))</f>
        <v xml:space="preserve"> </v>
      </c>
      <c r="I124" s="68" t="str">
        <f t="shared" si="26"/>
        <v/>
      </c>
      <c r="J124" s="43" t="str">
        <f>IF(I124="A",$K124,IF(I124="B",$K124-SUM(J$8:J123),IF(I124="C",$K124-SUM(J$8:J123),IF(I124="D",$K124-SUM(J$8:J123),IF(I124="E",1-SUM(J$8:J123)," ")))))</f>
        <v xml:space="preserve"> </v>
      </c>
      <c r="K124" s="1">
        <f>IF(C$4=0,0,(SUM(D$8:D124)/C$4))</f>
        <v>0</v>
      </c>
      <c r="L124" s="9" t="str">
        <f t="shared" si="27"/>
        <v xml:space="preserve"> </v>
      </c>
      <c r="M124" s="2" t="str">
        <f>IF(U124=2,K124,IF(W124=2,K124-SUM(M$8:M123),IF(X124=2,K124-SUM(M$8:M123),IF(X123=2,1-SUM(M$8:M123)," "))))</f>
        <v xml:space="preserve"> </v>
      </c>
      <c r="N124" s="1" t="str">
        <f t="shared" si="28"/>
        <v xml:space="preserve"> </v>
      </c>
      <c r="P124" s="3" t="str">
        <f>IF(O124="Plus",$K124,IF(O124="Basis",$K124-SUM(P$8:P123),IF(O124="Breedte",$K124-SUM(P$8:P123),IF(O123="Breedte",1-SUM(P$8:P123)," "))))</f>
        <v xml:space="preserve"> </v>
      </c>
      <c r="Q124" s="57" t="str">
        <f t="shared" si="44"/>
        <v/>
      </c>
      <c r="R124" s="180">
        <f t="shared" si="43"/>
        <v>121</v>
      </c>
      <c r="S124" s="12">
        <f t="shared" si="29"/>
        <v>34</v>
      </c>
      <c r="T124" s="18">
        <f t="shared" si="30"/>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1"/>
        <v>1</v>
      </c>
      <c r="Z124" s="12">
        <f t="shared" si="32"/>
        <v>1</v>
      </c>
      <c r="AA124" s="12">
        <f t="shared" si="33"/>
        <v>1</v>
      </c>
      <c r="AB124" s="12">
        <f t="shared" si="34"/>
        <v>1</v>
      </c>
      <c r="AD124" s="12">
        <f t="shared" si="35"/>
        <v>34</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38"/>
        <v>1</v>
      </c>
      <c r="AL124" s="12">
        <f t="shared" si="39"/>
        <v>1</v>
      </c>
      <c r="AM124" s="12">
        <f t="shared" si="40"/>
        <v>1</v>
      </c>
    </row>
    <row r="125" spans="1:39" ht="12" customHeight="1" x14ac:dyDescent="0.15">
      <c r="A125" s="5">
        <f t="shared" si="24"/>
        <v>0</v>
      </c>
      <c r="B125" s="5">
        <f t="shared" si="25"/>
        <v>0</v>
      </c>
      <c r="C125" s="14">
        <f t="shared" si="41"/>
        <v>33</v>
      </c>
      <c r="F125" s="241">
        <f>VLOOKUP(C125,Blad1!$A:$K,11,0)</f>
        <v>120</v>
      </c>
      <c r="G125" s="67" t="str">
        <f t="shared" si="42"/>
        <v/>
      </c>
      <c r="H125" s="4" t="str">
        <f>IF(G125="I",$K125,IF(G125="II",$K125-SUM(H$8:H124),IF(G125="III",$K125-SUM(H$8:H124),IF(G125="IV",$K125-SUM(H$8:H124),IF(G125="V",1-SUM(H$8:H124)," ")))))</f>
        <v xml:space="preserve"> </v>
      </c>
      <c r="I125" s="68" t="str">
        <f t="shared" si="26"/>
        <v/>
      </c>
      <c r="J125" s="43" t="str">
        <f>IF(I125="A",$K125,IF(I125="B",$K125-SUM(J$8:J124),IF(I125="C",$K125-SUM(J$8:J124),IF(I125="D",$K125-SUM(J$8:J124),IF(I125="E",1-SUM(J$8:J124)," ")))))</f>
        <v xml:space="preserve"> </v>
      </c>
      <c r="K125" s="1">
        <f>IF(C$4=0,0,(SUM(D$8:D125)/C$4))</f>
        <v>0</v>
      </c>
      <c r="L125" s="9" t="str">
        <f t="shared" si="27"/>
        <v xml:space="preserve"> </v>
      </c>
      <c r="M125" s="2" t="str">
        <f>IF(U125=2,K125,IF(W125=2,K125-SUM(M$8:M124),IF(X125=2,K125-SUM(M$8:M124),IF(X124=2,1-SUM(M$8:M124)," "))))</f>
        <v xml:space="preserve"> </v>
      </c>
      <c r="N125" s="1" t="str">
        <f t="shared" si="28"/>
        <v xml:space="preserve"> </v>
      </c>
      <c r="P125" s="3" t="str">
        <f>IF(O125="Plus",$K125,IF(O125="Basis",$K125-SUM(P$8:P124),IF(O125="Breedte",$K125-SUM(P$8:P124),IF(O124="Breedte",1-SUM(P$8:P124)," "))))</f>
        <v xml:space="preserve"> </v>
      </c>
      <c r="Q125" s="57" t="str">
        <f t="shared" si="44"/>
        <v/>
      </c>
      <c r="R125" s="180">
        <f t="shared" si="43"/>
        <v>120</v>
      </c>
      <c r="S125" s="12">
        <f t="shared" si="29"/>
        <v>33</v>
      </c>
      <c r="T125" s="18">
        <f t="shared" si="30"/>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1"/>
        <v>1</v>
      </c>
      <c r="Z125" s="12">
        <f t="shared" si="32"/>
        <v>1</v>
      </c>
      <c r="AA125" s="12">
        <f t="shared" si="33"/>
        <v>1</v>
      </c>
      <c r="AB125" s="12">
        <f t="shared" si="34"/>
        <v>1</v>
      </c>
      <c r="AD125" s="12">
        <f t="shared" si="35"/>
        <v>33</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38"/>
        <v>1</v>
      </c>
      <c r="AL125" s="12">
        <f t="shared" si="39"/>
        <v>1</v>
      </c>
      <c r="AM125" s="12">
        <f t="shared" si="40"/>
        <v>1</v>
      </c>
    </row>
    <row r="126" spans="1:39" ht="12" customHeight="1" x14ac:dyDescent="0.15">
      <c r="A126" s="5">
        <f t="shared" si="24"/>
        <v>0</v>
      </c>
      <c r="B126" s="5">
        <f t="shared" si="25"/>
        <v>0</v>
      </c>
      <c r="C126" s="14">
        <f t="shared" si="41"/>
        <v>32</v>
      </c>
      <c r="F126" s="241">
        <f>VLOOKUP(C126,Blad1!$A:$K,11,0)</f>
        <v>119</v>
      </c>
      <c r="G126" s="67" t="str">
        <f t="shared" si="42"/>
        <v/>
      </c>
      <c r="H126" s="4" t="str">
        <f>IF(G126="I",$K126,IF(G126="II",$K126-SUM(H$8:H125),IF(G126="III",$K126-SUM(H$8:H125),IF(G126="IV",$K126-SUM(H$8:H125),IF(G126="V",1-SUM(H$8:H125)," ")))))</f>
        <v xml:space="preserve"> </v>
      </c>
      <c r="I126" s="68" t="str">
        <f t="shared" si="26"/>
        <v/>
      </c>
      <c r="J126" s="43" t="str">
        <f>IF(I126="A",$K126,IF(I126="B",$K126-SUM(J$8:J125),IF(I126="C",$K126-SUM(J$8:J125),IF(I126="D",$K126-SUM(J$8:J125),IF(I126="E",1-SUM(J$8:J125)," ")))))</f>
        <v xml:space="preserve"> </v>
      </c>
      <c r="K126" s="1">
        <f>IF(C$4=0,0,(SUM(D$8:D126)/C$4))</f>
        <v>0</v>
      </c>
      <c r="L126" s="9" t="str">
        <f t="shared" si="27"/>
        <v xml:space="preserve"> </v>
      </c>
      <c r="M126" s="2" t="str">
        <f>IF(U126=2,K126,IF(W126=2,K126-SUM(M$8:M125),IF(X126=2,K126-SUM(M$8:M125),IF(X125=2,1-SUM(M$8:M125)," "))))</f>
        <v xml:space="preserve"> </v>
      </c>
      <c r="N126" s="1" t="str">
        <f t="shared" si="28"/>
        <v xml:space="preserve"> </v>
      </c>
      <c r="P126" s="3" t="str">
        <f>IF(O126="Plus",$K126,IF(O126="Basis",$K126-SUM(P$8:P125),IF(O126="Breedte",$K126-SUM(P$8:P125),IF(O125="Breedte",1-SUM(P$8:P125)," "))))</f>
        <v xml:space="preserve"> </v>
      </c>
      <c r="Q126" s="57" t="str">
        <f t="shared" si="44"/>
        <v/>
      </c>
      <c r="R126" s="180">
        <f t="shared" si="43"/>
        <v>119</v>
      </c>
      <c r="S126" s="12">
        <f t="shared" si="29"/>
        <v>32</v>
      </c>
      <c r="T126" s="18">
        <f t="shared" si="30"/>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1"/>
        <v>1</v>
      </c>
      <c r="Z126" s="12">
        <f t="shared" si="32"/>
        <v>1</v>
      </c>
      <c r="AA126" s="12">
        <f t="shared" si="33"/>
        <v>1</v>
      </c>
      <c r="AB126" s="12">
        <f t="shared" si="34"/>
        <v>1</v>
      </c>
      <c r="AD126" s="12">
        <f t="shared" si="35"/>
        <v>32</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38"/>
        <v>1</v>
      </c>
      <c r="AL126" s="12">
        <f t="shared" si="39"/>
        <v>1</v>
      </c>
      <c r="AM126" s="12">
        <f t="shared" si="40"/>
        <v>1</v>
      </c>
    </row>
    <row r="127" spans="1:39" ht="12" customHeight="1" x14ac:dyDescent="0.15">
      <c r="A127" s="5">
        <f t="shared" si="24"/>
        <v>0</v>
      </c>
      <c r="B127" s="5">
        <f t="shared" si="25"/>
        <v>0</v>
      </c>
      <c r="C127" s="14">
        <f t="shared" si="41"/>
        <v>31</v>
      </c>
      <c r="F127" s="241">
        <f>VLOOKUP(C127,Blad1!$A:$K,11,0)</f>
        <v>118</v>
      </c>
      <c r="G127" s="67" t="str">
        <f t="shared" si="42"/>
        <v/>
      </c>
      <c r="H127" s="4" t="str">
        <f>IF(G127="I",$K127,IF(G127="II",$K127-SUM(H$8:H126),IF(G127="III",$K127-SUM(H$8:H126),IF(G127="IV",$K127-SUM(H$8:H126),IF(G127="V",1-SUM(H$8:H126)," ")))))</f>
        <v xml:space="preserve"> </v>
      </c>
      <c r="I127" s="68" t="str">
        <f t="shared" si="26"/>
        <v/>
      </c>
      <c r="J127" s="43" t="str">
        <f>IF(I127="A",$K127,IF(I127="B",$K127-SUM(J$8:J126),IF(I127="C",$K127-SUM(J$8:J126),IF(I127="D",$K127-SUM(J$8:J126),IF(I127="E",1-SUM(J$8:J126)," ")))))</f>
        <v xml:space="preserve"> </v>
      </c>
      <c r="K127" s="1">
        <f>IF(C$4=0,0,(SUM(D$8:D127)/C$4))</f>
        <v>0</v>
      </c>
      <c r="L127" s="9" t="str">
        <f t="shared" si="27"/>
        <v xml:space="preserve"> </v>
      </c>
      <c r="M127" s="2" t="str">
        <f>IF(U127=2,K127,IF(W127=2,K127-SUM(M$8:M126),IF(X127=2,K127-SUM(M$8:M126),IF(X126=2,1-SUM(M$8:M126)," "))))</f>
        <v xml:space="preserve"> </v>
      </c>
      <c r="N127" s="1" t="str">
        <f t="shared" si="28"/>
        <v xml:space="preserve"> </v>
      </c>
      <c r="P127" s="3" t="str">
        <f>IF(O127="Plus",$K127,IF(O127="Basis",$K127-SUM(P$8:P126),IF(O127="Breedte",$K127-SUM(P$8:P126),IF(O126="Breedte",1-SUM(P$8:P126)," "))))</f>
        <v xml:space="preserve"> </v>
      </c>
      <c r="Q127" s="57" t="str">
        <f t="shared" si="44"/>
        <v/>
      </c>
      <c r="R127" s="180">
        <f t="shared" si="43"/>
        <v>118</v>
      </c>
      <c r="S127" s="12">
        <f t="shared" si="29"/>
        <v>31</v>
      </c>
      <c r="T127" s="18">
        <f t="shared" si="30"/>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1"/>
        <v>1</v>
      </c>
      <c r="Z127" s="12">
        <f t="shared" si="32"/>
        <v>1</v>
      </c>
      <c r="AA127" s="12">
        <f t="shared" si="33"/>
        <v>1</v>
      </c>
      <c r="AB127" s="12">
        <f t="shared" si="34"/>
        <v>1</v>
      </c>
      <c r="AD127" s="12">
        <f t="shared" si="35"/>
        <v>31</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38"/>
        <v>1</v>
      </c>
      <c r="AL127" s="12">
        <f t="shared" si="39"/>
        <v>1</v>
      </c>
      <c r="AM127" s="12">
        <f t="shared" si="40"/>
        <v>1</v>
      </c>
    </row>
    <row r="128" spans="1:39" ht="12" customHeight="1" x14ac:dyDescent="0.15">
      <c r="A128" s="5">
        <f t="shared" si="24"/>
        <v>0</v>
      </c>
      <c r="B128" s="5">
        <f t="shared" si="25"/>
        <v>0</v>
      </c>
      <c r="C128" s="14">
        <f t="shared" si="41"/>
        <v>30</v>
      </c>
      <c r="F128" s="241">
        <f>VLOOKUP(C128,Blad1!$A:$K,11,0)</f>
        <v>117</v>
      </c>
      <c r="G128" s="67" t="str">
        <f t="shared" si="42"/>
        <v/>
      </c>
      <c r="H128" s="4" t="str">
        <f>IF(G128="I",$K128,IF(G128="II",$K128-SUM(H$8:H127),IF(G128="III",$K128-SUM(H$8:H127),IF(G128="IV",$K128-SUM(H$8:H127),IF(G128="V",1-SUM(H$8:H127)," ")))))</f>
        <v xml:space="preserve"> </v>
      </c>
      <c r="I128" s="68" t="str">
        <f t="shared" si="26"/>
        <v/>
      </c>
      <c r="J128" s="43" t="str">
        <f>IF(I128="A",$K128,IF(I128="B",$K128-SUM(J$8:J127),IF(I128="C",$K128-SUM(J$8:J127),IF(I128="D",$K128-SUM(J$8:J127),IF(I128="E",1-SUM(J$8:J127)," ")))))</f>
        <v xml:space="preserve"> </v>
      </c>
      <c r="K128" s="1">
        <f>IF(C$4=0,0,(SUM(D$8:D128)/C$4))</f>
        <v>0</v>
      </c>
      <c r="L128" s="9" t="str">
        <f t="shared" si="27"/>
        <v xml:space="preserve"> </v>
      </c>
      <c r="M128" s="2" t="str">
        <f>IF(U128=2,K128,IF(W128=2,K128-SUM(M$8:M127),IF(X128=2,K128-SUM(M$8:M127),IF(X127=2,1-SUM(M$8:M127)," "))))</f>
        <v xml:space="preserve"> </v>
      </c>
      <c r="N128" s="1" t="str">
        <f t="shared" si="28"/>
        <v xml:space="preserve"> </v>
      </c>
      <c r="P128" s="3" t="str">
        <f>IF(O128="Plus",$K128,IF(O128="Basis",$K128-SUM(P$8:P127),IF(O128="Breedte",$K128-SUM(P$8:P127),IF(O127="Breedte",1-SUM(P$8:P127)," "))))</f>
        <v xml:space="preserve"> </v>
      </c>
      <c r="Q128" s="57" t="str">
        <f t="shared" si="44"/>
        <v/>
      </c>
      <c r="R128" s="180">
        <f t="shared" si="43"/>
        <v>117</v>
      </c>
      <c r="S128" s="12">
        <f t="shared" si="29"/>
        <v>30</v>
      </c>
      <c r="T128" s="18">
        <f t="shared" si="30"/>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1"/>
        <v>1</v>
      </c>
      <c r="Z128" s="12">
        <f t="shared" si="32"/>
        <v>1</v>
      </c>
      <c r="AA128" s="12">
        <f t="shared" si="33"/>
        <v>1</v>
      </c>
      <c r="AB128" s="12">
        <f t="shared" si="34"/>
        <v>1</v>
      </c>
      <c r="AD128" s="12">
        <f t="shared" si="35"/>
        <v>30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38"/>
        <v>1</v>
      </c>
      <c r="AL128" s="12">
        <f t="shared" si="39"/>
        <v>1</v>
      </c>
      <c r="AM128" s="12">
        <f t="shared" si="40"/>
        <v>1</v>
      </c>
    </row>
    <row r="129" spans="1:39" ht="12" customHeight="1" x14ac:dyDescent="0.15">
      <c r="A129" s="5">
        <f t="shared" si="24"/>
        <v>0</v>
      </c>
      <c r="B129" s="5">
        <f t="shared" si="25"/>
        <v>0</v>
      </c>
      <c r="C129" s="14">
        <f t="shared" si="41"/>
        <v>29</v>
      </c>
      <c r="F129" s="241">
        <f>VLOOKUP(C129,Blad1!$A:$K,11,0)</f>
        <v>116</v>
      </c>
      <c r="G129" s="67" t="str">
        <f t="shared" si="42"/>
        <v/>
      </c>
      <c r="H129" s="4" t="str">
        <f>IF(G129="I",$K129,IF(G129="II",$K129-SUM(H$8:H128),IF(G129="III",$K129-SUM(H$8:H128),IF(G129="IV",$K129-SUM(H$8:H128),IF(G129="V",1-SUM(H$8:H128)," ")))))</f>
        <v xml:space="preserve"> </v>
      </c>
      <c r="I129" s="68" t="str">
        <f t="shared" si="26"/>
        <v/>
      </c>
      <c r="J129" s="43" t="str">
        <f>IF(I129="A",$K129,IF(I129="B",$K129-SUM(J$8:J128),IF(I129="C",$K129-SUM(J$8:J128),IF(I129="D",$K129-SUM(J$8:J128),IF(I129="E",1-SUM(J$8:J128)," ")))))</f>
        <v xml:space="preserve"> </v>
      </c>
      <c r="K129" s="1">
        <f>IF(C$4=0,0,(SUM(D$8:D129)/C$4))</f>
        <v>0</v>
      </c>
      <c r="L129" s="9" t="str">
        <f t="shared" si="27"/>
        <v xml:space="preserve"> </v>
      </c>
      <c r="M129" s="2" t="str">
        <f>IF(U129=2,K129,IF(W129=2,K129-SUM(M$8:M128),IF(X129=2,K129-SUM(M$8:M128),IF(X128=2,1-SUM(M$8:M128)," "))))</f>
        <v xml:space="preserve"> </v>
      </c>
      <c r="N129" s="1" t="str">
        <f t="shared" si="28"/>
        <v xml:space="preserve"> </v>
      </c>
      <c r="P129" s="3" t="str">
        <f>IF(O129="Plus",$K129,IF(O129="Basis",$K129-SUM(P$8:P128),IF(O129="Breedte",$K129-SUM(P$8:P128),IF(O128="Breedte",1-SUM(P$8:P128)," "))))</f>
        <v xml:space="preserve"> </v>
      </c>
      <c r="Q129" s="57" t="str">
        <f t="shared" si="44"/>
        <v/>
      </c>
      <c r="R129" s="180">
        <f t="shared" si="43"/>
        <v>116</v>
      </c>
      <c r="S129" s="12">
        <f t="shared" si="29"/>
        <v>29</v>
      </c>
      <c r="T129" s="18">
        <f t="shared" si="30"/>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1"/>
        <v>1</v>
      </c>
      <c r="Z129" s="12">
        <f t="shared" si="32"/>
        <v>1</v>
      </c>
      <c r="AA129" s="12">
        <f t="shared" si="33"/>
        <v>1</v>
      </c>
      <c r="AB129" s="12">
        <f t="shared" si="34"/>
        <v>1</v>
      </c>
      <c r="AD129" s="12">
        <f t="shared" si="35"/>
        <v>29</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38"/>
        <v>1</v>
      </c>
      <c r="AL129" s="12">
        <f t="shared" si="39"/>
        <v>1</v>
      </c>
      <c r="AM129" s="12">
        <f t="shared" si="40"/>
        <v>1</v>
      </c>
    </row>
    <row r="130" spans="1:39" ht="12" customHeight="1" x14ac:dyDescent="0.15">
      <c r="A130" s="5">
        <f t="shared" si="24"/>
        <v>0</v>
      </c>
      <c r="B130" s="5">
        <f t="shared" si="25"/>
        <v>0</v>
      </c>
      <c r="C130" s="14">
        <f t="shared" si="41"/>
        <v>28</v>
      </c>
      <c r="F130" s="241">
        <f>VLOOKUP(C130,Blad1!$A:$K,11,0)</f>
        <v>115</v>
      </c>
      <c r="G130" s="67" t="str">
        <f t="shared" si="42"/>
        <v/>
      </c>
      <c r="H130" s="4" t="str">
        <f>IF(G130="I",$K130,IF(G130="II",$K130-SUM(H$8:H129),IF(G130="III",$K130-SUM(H$8:H129),IF(G130="IV",$K130-SUM(H$8:H129),IF(G130="V",1-SUM(H$8:H129)," ")))))</f>
        <v xml:space="preserve"> </v>
      </c>
      <c r="I130" s="68" t="str">
        <f t="shared" si="26"/>
        <v/>
      </c>
      <c r="J130" s="43" t="str">
        <f>IF(I130="A",$K130,IF(I130="B",$K130-SUM(J$8:J129),IF(I130="C",$K130-SUM(J$8:J129),IF(I130="D",$K130-SUM(J$8:J129),IF(I130="E",1-SUM(J$8:J129)," ")))))</f>
        <v xml:space="preserve"> </v>
      </c>
      <c r="K130" s="1">
        <f>IF(C$4=0,0,(SUM(D$8:D130)/C$4))</f>
        <v>0</v>
      </c>
      <c r="L130" s="9" t="str">
        <f t="shared" si="27"/>
        <v xml:space="preserve"> </v>
      </c>
      <c r="M130" s="2" t="str">
        <f>IF(U130=2,K130,IF(W130=2,K130-SUM(M$8:M129),IF(X130=2,K130-SUM(M$8:M129),IF(X129=2,1-SUM(M$8:M129)," "))))</f>
        <v xml:space="preserve"> </v>
      </c>
      <c r="N130" s="1" t="str">
        <f t="shared" si="28"/>
        <v xml:space="preserve"> </v>
      </c>
      <c r="P130" s="3" t="str">
        <f>IF(O130="Plus",$K130,IF(O130="Basis",$K130-SUM(P$8:P129),IF(O130="Breedte",$K130-SUM(P$8:P129),IF(O129="Breedte",1-SUM(P$8:P129)," "))))</f>
        <v xml:space="preserve"> </v>
      </c>
      <c r="Q130" s="57" t="str">
        <f t="shared" si="44"/>
        <v/>
      </c>
      <c r="R130" s="180">
        <f t="shared" si="43"/>
        <v>115</v>
      </c>
      <c r="S130" s="12">
        <f t="shared" si="29"/>
        <v>28</v>
      </c>
      <c r="T130" s="18">
        <f t="shared" si="30"/>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1"/>
        <v>1</v>
      </c>
      <c r="Z130" s="12">
        <f t="shared" si="32"/>
        <v>1</v>
      </c>
      <c r="AA130" s="12">
        <f t="shared" si="33"/>
        <v>1</v>
      </c>
      <c r="AB130" s="12">
        <f t="shared" si="34"/>
        <v>1</v>
      </c>
      <c r="AD130" s="12">
        <f t="shared" si="35"/>
        <v>28</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38"/>
        <v>1</v>
      </c>
      <c r="AL130" s="12">
        <f t="shared" si="39"/>
        <v>1</v>
      </c>
      <c r="AM130" s="12">
        <f t="shared" si="40"/>
        <v>1</v>
      </c>
    </row>
    <row r="131" spans="1:39" ht="12" customHeight="1" x14ac:dyDescent="0.15">
      <c r="A131" s="5">
        <f t="shared" si="24"/>
        <v>0</v>
      </c>
      <c r="B131" s="5">
        <f t="shared" si="25"/>
        <v>0</v>
      </c>
      <c r="C131" s="14">
        <f t="shared" si="41"/>
        <v>27</v>
      </c>
      <c r="F131" s="241">
        <f>VLOOKUP(C131,Blad1!$A:$K,11,0)</f>
        <v>114</v>
      </c>
      <c r="G131" s="67" t="str">
        <f t="shared" si="42"/>
        <v/>
      </c>
      <c r="H131" s="4" t="str">
        <f>IF(G131="I",$K131,IF(G131="II",$K131-SUM(H$8:H130),IF(G131="III",$K131-SUM(H$8:H130),IF(G131="IV",$K131-SUM(H$8:H130),IF(G131="V",1-SUM(H$8:H130)," ")))))</f>
        <v xml:space="preserve"> </v>
      </c>
      <c r="I131" s="68" t="str">
        <f t="shared" si="26"/>
        <v/>
      </c>
      <c r="J131" s="43" t="str">
        <f>IF(I131="A",$K131,IF(I131="B",$K131-SUM(J$8:J130),IF(I131="C",$K131-SUM(J$8:J130),IF(I131="D",$K131-SUM(J$8:J130),IF(I131="E",1-SUM(J$8:J130)," ")))))</f>
        <v xml:space="preserve"> </v>
      </c>
      <c r="K131" s="1">
        <f>IF(C$4=0,0,(SUM(D$8:D131)/C$4))</f>
        <v>0</v>
      </c>
      <c r="L131" s="9" t="str">
        <f t="shared" si="27"/>
        <v xml:space="preserve"> </v>
      </c>
      <c r="M131" s="2" t="str">
        <f>IF(U131=2,K131,IF(W131=2,K131-SUM(M$8:M130),IF(X131=2,K131-SUM(M$8:M130),IF(X130=2,1-SUM(M$8:M130)," "))))</f>
        <v xml:space="preserve"> </v>
      </c>
      <c r="N131" s="1" t="str">
        <f t="shared" si="28"/>
        <v xml:space="preserve"> </v>
      </c>
      <c r="P131" s="3" t="str">
        <f>IF(O131="Plus",$K131,IF(O131="Basis",$K131-SUM(P$8:P130),IF(O131="Breedte",$K131-SUM(P$8:P130),IF(O130="Breedte",1-SUM(P$8:P130)," "))))</f>
        <v xml:space="preserve"> </v>
      </c>
      <c r="Q131" s="57" t="str">
        <f t="shared" si="44"/>
        <v/>
      </c>
      <c r="R131" s="180">
        <f t="shared" si="43"/>
        <v>114</v>
      </c>
      <c r="S131" s="12">
        <f t="shared" si="29"/>
        <v>27</v>
      </c>
      <c r="T131" s="18">
        <f t="shared" si="30"/>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1"/>
        <v>1</v>
      </c>
      <c r="Z131" s="12">
        <f t="shared" si="32"/>
        <v>1</v>
      </c>
      <c r="AA131" s="12">
        <f t="shared" si="33"/>
        <v>1</v>
      </c>
      <c r="AB131" s="12">
        <f t="shared" si="34"/>
        <v>1</v>
      </c>
      <c r="AD131" s="12">
        <f t="shared" si="35"/>
        <v>27</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38"/>
        <v>1</v>
      </c>
      <c r="AL131" s="12">
        <f t="shared" si="39"/>
        <v>1</v>
      </c>
      <c r="AM131" s="12">
        <f t="shared" si="40"/>
        <v>1</v>
      </c>
    </row>
    <row r="132" spans="1:39" ht="12" customHeight="1" x14ac:dyDescent="0.15">
      <c r="A132" s="5">
        <f t="shared" si="24"/>
        <v>0</v>
      </c>
      <c r="B132" s="5">
        <f t="shared" si="25"/>
        <v>0</v>
      </c>
      <c r="C132" s="14">
        <f t="shared" si="41"/>
        <v>26</v>
      </c>
      <c r="F132" s="241">
        <f>VLOOKUP(C132,Blad1!$A:$K,11,0)</f>
        <v>113</v>
      </c>
      <c r="G132" s="67" t="str">
        <f t="shared" si="42"/>
        <v/>
      </c>
      <c r="H132" s="4" t="str">
        <f>IF(G132="I",$K132,IF(G132="II",$K132-SUM(H$8:H131),IF(G132="III",$K132-SUM(H$8:H131),IF(G132="IV",$K132-SUM(H$8:H131),IF(G132="V",1-SUM(H$8:H131)," ")))))</f>
        <v xml:space="preserve"> </v>
      </c>
      <c r="I132" s="68" t="str">
        <f t="shared" si="26"/>
        <v/>
      </c>
      <c r="J132" s="43" t="str">
        <f>IF(I132="A",$K132,IF(I132="B",$K132-SUM(J$8:J131),IF(I132="C",$K132-SUM(J$8:J131),IF(I132="D",$K132-SUM(J$8:J131),IF(I132="E",1-SUM(J$8:J131)," ")))))</f>
        <v xml:space="preserve"> </v>
      </c>
      <c r="K132" s="1">
        <f>IF(C$4=0,0,(SUM(D$8:D132)/C$4))</f>
        <v>0</v>
      </c>
      <c r="L132" s="9" t="str">
        <f t="shared" si="27"/>
        <v xml:space="preserve"> </v>
      </c>
      <c r="M132" s="2" t="str">
        <f>IF(U132=2,K132,IF(W132=2,K132-SUM(M$8:M131),IF(X132=2,K132-SUM(M$8:M131),IF(X131=2,1-SUM(M$8:M131)," "))))</f>
        <v xml:space="preserve"> </v>
      </c>
      <c r="N132" s="1" t="str">
        <f t="shared" si="28"/>
        <v xml:space="preserve"> </v>
      </c>
      <c r="P132" s="3" t="str">
        <f>IF(O132="Plus",$K132,IF(O132="Basis",$K132-SUM(P$8:P131),IF(O132="Breedte",$K132-SUM(P$8:P131),IF(O131="Breedte",1-SUM(P$8:P131)," "))))</f>
        <v xml:space="preserve"> </v>
      </c>
      <c r="Q132" s="57" t="str">
        <f t="shared" si="44"/>
        <v/>
      </c>
      <c r="R132" s="180">
        <f t="shared" si="43"/>
        <v>113</v>
      </c>
      <c r="S132" s="12">
        <f t="shared" si="29"/>
        <v>26</v>
      </c>
      <c r="T132" s="18">
        <f t="shared" si="30"/>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1"/>
        <v>1</v>
      </c>
      <c r="Z132" s="12">
        <f t="shared" si="32"/>
        <v>1</v>
      </c>
      <c r="AA132" s="12">
        <f t="shared" si="33"/>
        <v>1</v>
      </c>
      <c r="AB132" s="12">
        <f t="shared" si="34"/>
        <v>1</v>
      </c>
      <c r="AD132" s="12">
        <f t="shared" si="35"/>
        <v>26</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38"/>
        <v>1</v>
      </c>
      <c r="AL132" s="12">
        <f t="shared" si="39"/>
        <v>1</v>
      </c>
      <c r="AM132" s="12">
        <f t="shared" si="40"/>
        <v>1</v>
      </c>
    </row>
    <row r="133" spans="1:39" ht="12" customHeight="1" x14ac:dyDescent="0.15">
      <c r="A133" s="5">
        <f t="shared" si="24"/>
        <v>0</v>
      </c>
      <c r="B133" s="5">
        <f t="shared" si="25"/>
        <v>0</v>
      </c>
      <c r="C133" s="14">
        <f t="shared" si="41"/>
        <v>25</v>
      </c>
      <c r="F133" s="241">
        <f>VLOOKUP(C133,Blad1!$A:$K,11,0)</f>
        <v>112</v>
      </c>
      <c r="G133" s="67" t="str">
        <f t="shared" si="42"/>
        <v/>
      </c>
      <c r="H133" s="4" t="str">
        <f>IF(G133="I",$K133,IF(G133="II",$K133-SUM(H$8:H132),IF(G133="III",$K133-SUM(H$8:H132),IF(G133="IV",$K133-SUM(H$8:H132),IF(G133="V",1-SUM(H$8:H132)," ")))))</f>
        <v xml:space="preserve"> </v>
      </c>
      <c r="I133" s="68" t="str">
        <f t="shared" si="26"/>
        <v/>
      </c>
      <c r="J133" s="43" t="str">
        <f>IF(I133="A",$K133,IF(I133="B",$K133-SUM(J$8:J132),IF(I133="C",$K133-SUM(J$8:J132),IF(I133="D",$K133-SUM(J$8:J132),IF(I133="E",1-SUM(J$8:J132)," ")))))</f>
        <v xml:space="preserve"> </v>
      </c>
      <c r="K133" s="1">
        <f>IF(C$4=0,0,(SUM(D$8:D133)/C$4))</f>
        <v>0</v>
      </c>
      <c r="L133" s="9" t="str">
        <f t="shared" si="27"/>
        <v xml:space="preserve"> </v>
      </c>
      <c r="M133" s="2" t="str">
        <f>IF(U133=2,K133,IF(W133=2,K133-SUM(M$8:M132),IF(X133=2,K133-SUM(M$8:M132),IF(X132=2,1-SUM(M$8:M132)," "))))</f>
        <v xml:space="preserve"> </v>
      </c>
      <c r="N133" s="1" t="str">
        <f t="shared" si="28"/>
        <v xml:space="preserve"> </v>
      </c>
      <c r="P133" s="3" t="str">
        <f>IF(O133="Plus",$K133,IF(O133="Basis",$K133-SUM(P$8:P132),IF(O133="Breedte",$K133-SUM(P$8:P132),IF(O132="Breedte",1-SUM(P$8:P132)," "))))</f>
        <v xml:space="preserve"> </v>
      </c>
      <c r="Q133" s="57" t="str">
        <f t="shared" si="44"/>
        <v/>
      </c>
      <c r="R133" s="180">
        <f t="shared" si="43"/>
        <v>112</v>
      </c>
      <c r="S133" s="12">
        <f t="shared" si="29"/>
        <v>25</v>
      </c>
      <c r="T133" s="18">
        <f t="shared" si="30"/>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1"/>
        <v>1</v>
      </c>
      <c r="Z133" s="12">
        <f t="shared" si="32"/>
        <v>1</v>
      </c>
      <c r="AA133" s="12">
        <f t="shared" si="33"/>
        <v>1</v>
      </c>
      <c r="AB133" s="12">
        <f t="shared" si="34"/>
        <v>1</v>
      </c>
      <c r="AD133" s="12">
        <f t="shared" si="35"/>
        <v>25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38"/>
        <v>1</v>
      </c>
      <c r="AL133" s="12">
        <f t="shared" si="39"/>
        <v>1</v>
      </c>
      <c r="AM133" s="12">
        <f t="shared" si="40"/>
        <v>1</v>
      </c>
    </row>
    <row r="134" spans="1:39" ht="12" customHeight="1" x14ac:dyDescent="0.15">
      <c r="A134" s="5">
        <f t="shared" si="24"/>
        <v>0</v>
      </c>
      <c r="B134" s="5">
        <f t="shared" si="25"/>
        <v>0</v>
      </c>
      <c r="C134" s="14">
        <f t="shared" si="41"/>
        <v>24</v>
      </c>
      <c r="F134" s="241">
        <f>VLOOKUP(C134,Blad1!$A:$K,11,0)</f>
        <v>111</v>
      </c>
      <c r="G134" s="67" t="str">
        <f t="shared" si="42"/>
        <v/>
      </c>
      <c r="H134" s="4" t="str">
        <f>IF(G134="I",$K134,IF(G134="II",$K134-SUM(H$8:H133),IF(G134="III",$K134-SUM(H$8:H133),IF(G134="IV",$K134-SUM(H$8:H133),IF(G134="V",1-SUM(H$8:H133)," ")))))</f>
        <v xml:space="preserve"> </v>
      </c>
      <c r="I134" s="68" t="str">
        <f t="shared" si="26"/>
        <v/>
      </c>
      <c r="J134" s="43" t="str">
        <f>IF(I134="A",$K134,IF(I134="B",$K134-SUM(J$8:J133),IF(I134="C",$K134-SUM(J$8:J133),IF(I134="D",$K134-SUM(J$8:J133),IF(I134="E",1-SUM(J$8:J133)," ")))))</f>
        <v xml:space="preserve"> </v>
      </c>
      <c r="K134" s="1">
        <f>IF(C$4=0,0,(SUM(D$8:D134)/C$4))</f>
        <v>0</v>
      </c>
      <c r="L134" s="9" t="str">
        <f t="shared" si="27"/>
        <v xml:space="preserve"> </v>
      </c>
      <c r="M134" s="2" t="str">
        <f>IF(U134=2,K134,IF(W134=2,K134-SUM(M$8:M133),IF(X134=2,K134-SUM(M$8:M133),IF(X133=2,1-SUM(M$8:M133)," "))))</f>
        <v xml:space="preserve"> </v>
      </c>
      <c r="N134" s="1" t="str">
        <f t="shared" si="28"/>
        <v xml:space="preserve"> </v>
      </c>
      <c r="P134" s="3" t="str">
        <f>IF(O134="Plus",$K134,IF(O134="Basis",$K134-SUM(P$8:P133),IF(O134="Breedte",$K134-SUM(P$8:P133),IF(O133="Breedte",1-SUM(P$8:P133)," "))))</f>
        <v xml:space="preserve"> </v>
      </c>
      <c r="Q134" s="57" t="str">
        <f t="shared" si="44"/>
        <v/>
      </c>
      <c r="R134" s="180">
        <f t="shared" si="43"/>
        <v>111</v>
      </c>
      <c r="S134" s="12">
        <f t="shared" si="29"/>
        <v>24</v>
      </c>
      <c r="T134" s="18">
        <f t="shared" si="30"/>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1"/>
        <v>1</v>
      </c>
      <c r="Z134" s="12">
        <f t="shared" si="32"/>
        <v>1</v>
      </c>
      <c r="AA134" s="12">
        <f t="shared" si="33"/>
        <v>1</v>
      </c>
      <c r="AB134" s="12">
        <f t="shared" si="34"/>
        <v>1</v>
      </c>
      <c r="AD134" s="12">
        <f t="shared" si="35"/>
        <v>24</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38"/>
        <v>1</v>
      </c>
      <c r="AL134" s="12">
        <f t="shared" si="39"/>
        <v>1</v>
      </c>
      <c r="AM134" s="12">
        <f t="shared" si="40"/>
        <v>1</v>
      </c>
    </row>
    <row r="135" spans="1:39" ht="12" customHeight="1" x14ac:dyDescent="0.15">
      <c r="A135" s="5">
        <f t="shared" si="24"/>
        <v>0</v>
      </c>
      <c r="B135" s="5">
        <f t="shared" si="25"/>
        <v>0</v>
      </c>
      <c r="C135" s="14">
        <f t="shared" si="41"/>
        <v>23</v>
      </c>
      <c r="F135" s="241">
        <f>VLOOKUP(C135,Blad1!$A:$K,11,0)</f>
        <v>110</v>
      </c>
      <c r="G135" s="67" t="str">
        <f t="shared" si="42"/>
        <v/>
      </c>
      <c r="H135" s="4" t="str">
        <f>IF(G135="I",$K135,IF(G135="II",$K135-SUM(H$8:H134),IF(G135="III",$K135-SUM(H$8:H134),IF(G135="IV",$K135-SUM(H$8:H134),IF(G135="V",1-SUM(H$8:H134)," ")))))</f>
        <v xml:space="preserve"> </v>
      </c>
      <c r="I135" s="68" t="str">
        <f t="shared" si="26"/>
        <v/>
      </c>
      <c r="J135" s="43" t="str">
        <f>IF(I135="A",$K135,IF(I135="B",$K135-SUM(J$8:J134),IF(I135="C",$K135-SUM(J$8:J134),IF(I135="D",$K135-SUM(J$8:J134),IF(I135="E",1-SUM(J$8:J134)," ")))))</f>
        <v xml:space="preserve"> </v>
      </c>
      <c r="K135" s="1">
        <f>IF(C$4=0,0,(SUM(D$8:D135)/C$4))</f>
        <v>0</v>
      </c>
      <c r="L135" s="9" t="str">
        <f t="shared" si="27"/>
        <v xml:space="preserve"> </v>
      </c>
      <c r="M135" s="2" t="str">
        <f>IF(U135=2,K135,IF(W135=2,K135-SUM(M$8:M134),IF(X135=2,K135-SUM(M$8:M134),IF(X134=2,1-SUM(M$8:M134)," "))))</f>
        <v xml:space="preserve"> </v>
      </c>
      <c r="N135" s="1" t="str">
        <f t="shared" si="28"/>
        <v xml:space="preserve"> </v>
      </c>
      <c r="P135" s="3" t="str">
        <f>IF(O135="Plus",$K135,IF(O135="Basis",$K135-SUM(P$8:P134),IF(O135="Breedte",$K135-SUM(P$8:P134),IF(O134="Breedte",1-SUM(P$8:P134)," "))))</f>
        <v xml:space="preserve"> </v>
      </c>
      <c r="Q135" s="57" t="str">
        <f t="shared" si="44"/>
        <v/>
      </c>
      <c r="R135" s="180">
        <f t="shared" si="43"/>
        <v>110</v>
      </c>
      <c r="S135" s="12">
        <f t="shared" si="29"/>
        <v>23</v>
      </c>
      <c r="T135" s="18">
        <f t="shared" si="30"/>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1"/>
        <v>1</v>
      </c>
      <c r="Z135" s="12">
        <f t="shared" si="32"/>
        <v>1</v>
      </c>
      <c r="AA135" s="12">
        <f t="shared" si="33"/>
        <v>1</v>
      </c>
      <c r="AB135" s="12">
        <f t="shared" si="34"/>
        <v>1</v>
      </c>
      <c r="AD135" s="12">
        <f t="shared" si="35"/>
        <v>23</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38"/>
        <v>1</v>
      </c>
      <c r="AL135" s="12">
        <f t="shared" si="39"/>
        <v>1</v>
      </c>
      <c r="AM135" s="12">
        <f t="shared" si="40"/>
        <v>1</v>
      </c>
    </row>
    <row r="136" spans="1:39" ht="12" customHeight="1" x14ac:dyDescent="0.15">
      <c r="A136" s="5">
        <f t="shared" ref="A136:A199" si="45">IF(I136="A",25,IF(I136="B",25,IF(I136="C",25,IF(I136="D",15,IF(I136="E",10,0)))))</f>
        <v>0</v>
      </c>
      <c r="B136" s="5">
        <f t="shared" ref="B136:B199" si="46">IF(G136="I",20,IF(G136="II",20,IF(G136="III",20,IF(G136="IV",20,IF(G136="V",20,0)))))</f>
        <v>0</v>
      </c>
      <c r="C136" s="14">
        <f t="shared" si="41"/>
        <v>22</v>
      </c>
      <c r="F136" s="241">
        <f>VLOOKUP(C136,Blad1!$A:$K,11,0)</f>
        <v>110</v>
      </c>
      <c r="G136" s="67" t="str">
        <f t="shared" si="42"/>
        <v/>
      </c>
      <c r="H136" s="4" t="str">
        <f>IF(G136="I",$K136,IF(G136="II",$K136-SUM(H$8:H135),IF(G136="III",$K136-SUM(H$8:H135),IF(G136="IV",$K136-SUM(H$8:H135),IF(G136="V",1-SUM(H$8:H135)," ")))))</f>
        <v xml:space="preserve"> </v>
      </c>
      <c r="I136" s="68" t="str">
        <f t="shared" ref="I136:I199" si="47">IF(C136=109,"A",IF(C136=100,"B",IF(C136=92,"C",IF(C136=84,"D",IF(C136=0,"E","")))))</f>
        <v/>
      </c>
      <c r="J136" s="43" t="str">
        <f>IF(I136="A",$K136,IF(I136="B",$K136-SUM(J$8:J135),IF(I136="C",$K136-SUM(J$8:J135),IF(I136="D",$K136-SUM(J$8:J135),IF(I136="E",1-SUM(J$8:J135)," ")))))</f>
        <v xml:space="preserve"> </v>
      </c>
      <c r="K136" s="1">
        <f>IF(C$4=0,0,(SUM(D$8:D136)/C$4))</f>
        <v>0</v>
      </c>
      <c r="L136" s="9" t="str">
        <f t="shared" ref="L136:L199" si="48">IF(U136=2,"Plus",IF(W136=2,"Basis",IF(X136=2,"Breedte"," ")))</f>
        <v xml:space="preserve"> </v>
      </c>
      <c r="M136" s="2" t="str">
        <f>IF(U136=2,K136,IF(W136=2,K136-SUM(M$8:M135),IF(X136=2,K136-SUM(M$8:M135),IF(X135=2,1-SUM(M$8:M135)," "))))</f>
        <v xml:space="preserve"> </v>
      </c>
      <c r="N136" s="1" t="str">
        <f t="shared" ref="N136:N199" si="49">IF(OR(O136="Plus",O136="Basis",O136="Breedte"),K136," ")</f>
        <v xml:space="preserve"> </v>
      </c>
      <c r="P136" s="3" t="str">
        <f>IF(O136="Plus",$K136,IF(O136="Basis",$K136-SUM(P$8:P135),IF(O136="Breedte",$K136-SUM(P$8:P135),IF(O135="Breedte",1-SUM(P$8:P135)," "))))</f>
        <v xml:space="preserve"> </v>
      </c>
      <c r="Q136" s="57" t="str">
        <f t="shared" si="44"/>
        <v/>
      </c>
      <c r="R136" s="180">
        <f t="shared" si="43"/>
        <v>110</v>
      </c>
      <c r="S136" s="12">
        <f t="shared" ref="S136:S199" si="50">C136</f>
        <v>22</v>
      </c>
      <c r="T136" s="18">
        <f t="shared" ref="T136:T199" si="51">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2">IF(D136=0,1,ABS(K136-0.2))</f>
        <v>1</v>
      </c>
      <c r="Z136" s="12">
        <f t="shared" ref="Z136:Z199" si="53">IF(D136=0,1,ABS(K136-0.5))</f>
        <v>1</v>
      </c>
      <c r="AA136" s="12">
        <f t="shared" ref="AA136:AA199" si="54">IF(D136=0,1,ABS(K136-0.8))</f>
        <v>1</v>
      </c>
      <c r="AB136" s="12">
        <f t="shared" ref="AB136:AB199" si="55">IF(D136=0,1,ABS(K136-1))</f>
        <v>1</v>
      </c>
      <c r="AD136" s="12">
        <f t="shared" ref="AD136:AD199" si="56">S136</f>
        <v>22</v>
      </c>
      <c r="AE136" s="18">
        <f t="shared" ref="AE136:AE199" si="57">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8">IF(AE136=0,1,ABS(AH136-0.25))</f>
        <v>1</v>
      </c>
      <c r="AK136" s="12">
        <f t="shared" ref="AK136:AK199" si="59">IF(T136=0,1,ABS(W136-0.5))</f>
        <v>1</v>
      </c>
      <c r="AL136" s="12">
        <f t="shared" ref="AL136:AL199" si="60">IF(T136=0,1,ABS(W136-0.75))</f>
        <v>1</v>
      </c>
      <c r="AM136" s="12">
        <f t="shared" ref="AM136:AM199" si="61">IF(T136=0,1,ABS(W136-0.9))</f>
        <v>1</v>
      </c>
    </row>
    <row r="137" spans="1:39" ht="12" customHeight="1" x14ac:dyDescent="0.15">
      <c r="A137" s="5">
        <f t="shared" si="45"/>
        <v>0</v>
      </c>
      <c r="B137" s="5">
        <f t="shared" si="46"/>
        <v>0</v>
      </c>
      <c r="C137" s="14">
        <f t="shared" ref="C137:C200" si="62">C136-1</f>
        <v>21</v>
      </c>
      <c r="F137" s="241">
        <f>VLOOKUP(C137,Blad1!$A:$K,11,0)</f>
        <v>110</v>
      </c>
      <c r="G137" s="67" t="str">
        <f t="shared" ref="G137:G182" si="63">IF(C137=116,"I",IF(C137=109,"II",IF(C137=103,"III",IF(C137=96,"IV",IF(C137=0,"V","")))))</f>
        <v/>
      </c>
      <c r="H137" s="4" t="str">
        <f>IF(G137="I",$K137,IF(G137="II",$K137-SUM(H$8:H136),IF(G137="III",$K137-SUM(H$8:H136),IF(G137="IV",$K137-SUM(H$8:H136),IF(G137="V",1-SUM(H$8:H136)," ")))))</f>
        <v xml:space="preserve"> </v>
      </c>
      <c r="I137" s="68" t="str">
        <f t="shared" si="47"/>
        <v/>
      </c>
      <c r="J137" s="43" t="str">
        <f>IF(I137="A",$K137,IF(I137="B",$K137-SUM(J$8:J136),IF(I137="C",$K137-SUM(J$8:J136),IF(I137="D",$K137-SUM(J$8:J136),IF(I137="E",1-SUM(J$8:J136)," ")))))</f>
        <v xml:space="preserve"> </v>
      </c>
      <c r="K137" s="1">
        <f>IF(C$4=0,0,(SUM(D$8:D137)/C$4))</f>
        <v>0</v>
      </c>
      <c r="L137" s="9" t="str">
        <f t="shared" si="48"/>
        <v xml:space="preserve"> </v>
      </c>
      <c r="M137" s="2" t="str">
        <f>IF(U137=2,K137,IF(W137=2,K137-SUM(M$8:M136),IF(X137=2,K137-SUM(M$8:M136),IF(X136=2,1-SUM(M$8:M136)," "))))</f>
        <v xml:space="preserve"> </v>
      </c>
      <c r="N137" s="1" t="str">
        <f t="shared" si="49"/>
        <v xml:space="preserve"> </v>
      </c>
      <c r="P137" s="3" t="str">
        <f>IF(O137="Plus",$K137,IF(O137="Basis",$K137-SUM(P$8:P136),IF(O137="Breedte",$K137-SUM(P$8:P136),IF(O136="Breedte",1-SUM(P$8:P136)," "))))</f>
        <v xml:space="preserve"> </v>
      </c>
      <c r="Q137" s="57" t="str">
        <f t="shared" si="44"/>
        <v/>
      </c>
      <c r="R137" s="180">
        <f t="shared" ref="R137:R200" si="64">F137</f>
        <v>110</v>
      </c>
      <c r="S137" s="12">
        <f t="shared" si="50"/>
        <v>21</v>
      </c>
      <c r="T137" s="18">
        <f t="shared" si="51"/>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2"/>
        <v>1</v>
      </c>
      <c r="Z137" s="12">
        <f t="shared" si="53"/>
        <v>1</v>
      </c>
      <c r="AA137" s="12">
        <f t="shared" si="54"/>
        <v>1</v>
      </c>
      <c r="AB137" s="12">
        <f t="shared" si="55"/>
        <v>1</v>
      </c>
      <c r="AD137" s="12">
        <f t="shared" si="56"/>
        <v>21</v>
      </c>
      <c r="AE137" s="18">
        <f t="shared" si="57"/>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8"/>
        <v>1</v>
      </c>
      <c r="AK137" s="12">
        <f t="shared" si="59"/>
        <v>1</v>
      </c>
      <c r="AL137" s="12">
        <f t="shared" si="60"/>
        <v>1</v>
      </c>
      <c r="AM137" s="12">
        <f t="shared" si="61"/>
        <v>1</v>
      </c>
    </row>
    <row r="138" spans="1:39" ht="12" customHeight="1" x14ac:dyDescent="0.15">
      <c r="A138" s="5">
        <f t="shared" si="45"/>
        <v>0</v>
      </c>
      <c r="B138" s="5">
        <f t="shared" si="46"/>
        <v>0</v>
      </c>
      <c r="C138" s="14">
        <f t="shared" si="62"/>
        <v>20</v>
      </c>
      <c r="F138" s="241">
        <f>VLOOKUP(C138,Blad1!$A:$K,11,0)</f>
        <v>110</v>
      </c>
      <c r="G138" s="67" t="str">
        <f t="shared" si="63"/>
        <v/>
      </c>
      <c r="H138" s="4" t="str">
        <f>IF(G138="I",$K138,IF(G138="II",$K138-SUM(H$8:H137),IF(G138="III",$K138-SUM(H$8:H137),IF(G138="IV",$K138-SUM(H$8:H137),IF(G138="V",1-SUM(H$8:H137)," ")))))</f>
        <v xml:space="preserve"> </v>
      </c>
      <c r="I138" s="68" t="str">
        <f t="shared" si="47"/>
        <v/>
      </c>
      <c r="J138" s="43" t="str">
        <f>IF(I138="A",$K138,IF(I138="B",$K138-SUM(J$8:J137),IF(I138="C",$K138-SUM(J$8:J137),IF(I138="D",$K138-SUM(J$8:J137),IF(I138="E",1-SUM(J$8:J137)," ")))))</f>
        <v xml:space="preserve"> </v>
      </c>
      <c r="K138" s="1">
        <f>IF(C$4=0,0,(SUM(D$8:D138)/C$4))</f>
        <v>0</v>
      </c>
      <c r="L138" s="9" t="str">
        <f t="shared" si="48"/>
        <v xml:space="preserve"> </v>
      </c>
      <c r="M138" s="2" t="str">
        <f>IF(U138=2,K138,IF(W138=2,K138-SUM(M$8:M137),IF(X138=2,K138-SUM(M$8:M137),IF(X137=2,1-SUM(M$8:M137)," "))))</f>
        <v xml:space="preserve"> </v>
      </c>
      <c r="N138" s="1" t="str">
        <f t="shared" si="49"/>
        <v xml:space="preserve"> </v>
      </c>
      <c r="P138" s="3" t="str">
        <f>IF(O138="Plus",$K138,IF(O138="Basis",$K138-SUM(P$8:P137),IF(O138="Breedte",$K138-SUM(P$8:P137),IF(O137="Breedte",1-SUM(P$8:P137)," "))))</f>
        <v xml:space="preserve"> </v>
      </c>
      <c r="Q138" s="57" t="str">
        <f t="shared" si="44"/>
        <v/>
      </c>
      <c r="R138" s="180">
        <f t="shared" si="64"/>
        <v>110</v>
      </c>
      <c r="S138" s="12">
        <f t="shared" si="50"/>
        <v>20</v>
      </c>
      <c r="T138" s="18">
        <f t="shared" si="51"/>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2"/>
        <v>1</v>
      </c>
      <c r="Z138" s="12">
        <f t="shared" si="53"/>
        <v>1</v>
      </c>
      <c r="AA138" s="12">
        <f t="shared" si="54"/>
        <v>1</v>
      </c>
      <c r="AB138" s="12">
        <f t="shared" si="55"/>
        <v>1</v>
      </c>
      <c r="AD138" s="12">
        <f t="shared" si="56"/>
        <v>20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si="59"/>
        <v>1</v>
      </c>
      <c r="AL138" s="12">
        <f t="shared" si="60"/>
        <v>1</v>
      </c>
      <c r="AM138" s="12">
        <f t="shared" si="61"/>
        <v>1</v>
      </c>
    </row>
    <row r="139" spans="1:39" ht="12" customHeight="1" x14ac:dyDescent="0.15">
      <c r="A139" s="5">
        <f t="shared" si="45"/>
        <v>0</v>
      </c>
      <c r="B139" s="5">
        <f t="shared" si="46"/>
        <v>0</v>
      </c>
      <c r="C139" s="14">
        <f t="shared" si="62"/>
        <v>19</v>
      </c>
      <c r="F139" s="241">
        <f>VLOOKUP(C139,Blad1!$A:$K,11,0)</f>
        <v>110</v>
      </c>
      <c r="G139" s="67" t="str">
        <f t="shared" si="63"/>
        <v/>
      </c>
      <c r="H139" s="4" t="str">
        <f>IF(G139="I",$K139,IF(G139="II",$K139-SUM(H$8:H138),IF(G139="III",$K139-SUM(H$8:H138),IF(G139="IV",$K139-SUM(H$8:H138),IF(G139="V",1-SUM(H$8:H138)," ")))))</f>
        <v xml:space="preserve"> </v>
      </c>
      <c r="I139" s="68" t="str">
        <f t="shared" si="47"/>
        <v/>
      </c>
      <c r="J139" s="43" t="str">
        <f>IF(I139="A",$K139,IF(I139="B",$K139-SUM(J$8:J138),IF(I139="C",$K139-SUM(J$8:J138),IF(I139="D",$K139-SUM(J$8:J138),IF(I139="E",1-SUM(J$8:J138)," ")))))</f>
        <v xml:space="preserve"> </v>
      </c>
      <c r="K139" s="1">
        <f>IF(C$4=0,0,(SUM(D$8:D139)/C$4))</f>
        <v>0</v>
      </c>
      <c r="L139" s="9" t="str">
        <f t="shared" si="48"/>
        <v xml:space="preserve"> </v>
      </c>
      <c r="M139" s="2" t="str">
        <f>IF(U139=2,K139,IF(W139=2,K139-SUM(M$8:M138),IF(X139=2,K139-SUM(M$8:M138),IF(X138=2,1-SUM(M$8:M138)," "))))</f>
        <v xml:space="preserve"> </v>
      </c>
      <c r="N139" s="1" t="str">
        <f t="shared" si="49"/>
        <v xml:space="preserve"> </v>
      </c>
      <c r="P139" s="3" t="str">
        <f>IF(O139="Plus",$K139,IF(O139="Basis",$K139-SUM(P$8:P138),IF(O139="Breedte",$K139-SUM(P$8:P138),IF(O138="Breedte",1-SUM(P$8:P138)," "))))</f>
        <v xml:space="preserve"> </v>
      </c>
      <c r="Q139" s="57" t="str">
        <f t="shared" si="44"/>
        <v/>
      </c>
      <c r="R139" s="180">
        <f t="shared" si="64"/>
        <v>110</v>
      </c>
      <c r="S139" s="12">
        <f t="shared" si="50"/>
        <v>19</v>
      </c>
      <c r="T139" s="18">
        <f t="shared" si="51"/>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2"/>
        <v>1</v>
      </c>
      <c r="Z139" s="12">
        <f t="shared" si="53"/>
        <v>1</v>
      </c>
      <c r="AA139" s="12">
        <f t="shared" si="54"/>
        <v>1</v>
      </c>
      <c r="AB139" s="12">
        <f t="shared" si="55"/>
        <v>1</v>
      </c>
      <c r="AD139" s="12">
        <f t="shared" si="56"/>
        <v>19</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59"/>
        <v>1</v>
      </c>
      <c r="AL139" s="12">
        <f t="shared" si="60"/>
        <v>1</v>
      </c>
      <c r="AM139" s="12">
        <f t="shared" si="61"/>
        <v>1</v>
      </c>
    </row>
    <row r="140" spans="1:39" ht="12" customHeight="1" x14ac:dyDescent="0.15">
      <c r="A140" s="5">
        <f t="shared" si="45"/>
        <v>0</v>
      </c>
      <c r="B140" s="5">
        <f t="shared" si="46"/>
        <v>0</v>
      </c>
      <c r="C140" s="14">
        <f t="shared" si="62"/>
        <v>18</v>
      </c>
      <c r="F140" s="241">
        <f>VLOOKUP(C140,Blad1!$A:$K,11,0)</f>
        <v>110</v>
      </c>
      <c r="G140" s="67" t="str">
        <f t="shared" si="63"/>
        <v/>
      </c>
      <c r="H140" s="4" t="str">
        <f>IF(G140="I",$K140,IF(G140="II",$K140-SUM(H$8:H139),IF(G140="III",$K140-SUM(H$8:H139),IF(G140="IV",$K140-SUM(H$8:H139),IF(G140="V",1-SUM(H$8:H139)," ")))))</f>
        <v xml:space="preserve"> </v>
      </c>
      <c r="I140" s="68" t="str">
        <f t="shared" si="47"/>
        <v/>
      </c>
      <c r="J140" s="43" t="str">
        <f>IF(I140="A",$K140,IF(I140="B",$K140-SUM(J$8:J139),IF(I140="C",$K140-SUM(J$8:J139),IF(I140="D",$K140-SUM(J$8:J139),IF(I140="E",1-SUM(J$8:J139)," ")))))</f>
        <v xml:space="preserve"> </v>
      </c>
      <c r="K140" s="1">
        <f>IF(C$4=0,0,(SUM(D$8:D140)/C$4))</f>
        <v>0</v>
      </c>
      <c r="L140" s="9" t="str">
        <f t="shared" si="48"/>
        <v xml:space="preserve"> </v>
      </c>
      <c r="M140" s="2" t="str">
        <f>IF(U140=2,K140,IF(W140=2,K140-SUM(M$8:M139),IF(X140=2,K140-SUM(M$8:M139),IF(X139=2,1-SUM(M$8:M139)," "))))</f>
        <v xml:space="preserve"> </v>
      </c>
      <c r="N140" s="1" t="str">
        <f t="shared" si="49"/>
        <v xml:space="preserve"> </v>
      </c>
      <c r="P140" s="3" t="str">
        <f>IF(O140="Plus",$K140,IF(O140="Basis",$K140-SUM(P$8:P139),IF(O140="Breedte",$K140-SUM(P$8:P139),IF(O139="Breedte",1-SUM(P$8:P139)," "))))</f>
        <v xml:space="preserve"> </v>
      </c>
      <c r="Q140" s="57" t="str">
        <f t="shared" si="44"/>
        <v/>
      </c>
      <c r="R140" s="180">
        <f t="shared" si="64"/>
        <v>110</v>
      </c>
      <c r="S140" s="12">
        <f t="shared" si="50"/>
        <v>18</v>
      </c>
      <c r="T140" s="18">
        <f t="shared" si="51"/>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2"/>
        <v>1</v>
      </c>
      <c r="Z140" s="12">
        <f t="shared" si="53"/>
        <v>1</v>
      </c>
      <c r="AA140" s="12">
        <f t="shared" si="54"/>
        <v>1</v>
      </c>
      <c r="AB140" s="12">
        <f t="shared" si="55"/>
        <v>1</v>
      </c>
      <c r="AD140" s="12">
        <f t="shared" si="56"/>
        <v>18</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59"/>
        <v>1</v>
      </c>
      <c r="AL140" s="12">
        <f t="shared" si="60"/>
        <v>1</v>
      </c>
      <c r="AM140" s="12">
        <f t="shared" si="61"/>
        <v>1</v>
      </c>
    </row>
    <row r="141" spans="1:39" ht="12" customHeight="1" x14ac:dyDescent="0.15">
      <c r="A141" s="5">
        <f t="shared" si="45"/>
        <v>0</v>
      </c>
      <c r="B141" s="5">
        <f t="shared" si="46"/>
        <v>0</v>
      </c>
      <c r="C141" s="14">
        <f t="shared" si="62"/>
        <v>17</v>
      </c>
      <c r="F141" s="241">
        <f>VLOOKUP(C141,Blad1!$A:$K,11,0)</f>
        <v>110</v>
      </c>
      <c r="G141" s="67" t="str">
        <f t="shared" si="63"/>
        <v/>
      </c>
      <c r="H141" s="4" t="str">
        <f>IF(G141="I",$K141,IF(G141="II",$K141-SUM(H$8:H140),IF(G141="III",$K141-SUM(H$8:H140),IF(G141="IV",$K141-SUM(H$8:H140),IF(G141="V",1-SUM(H$8:H140)," ")))))</f>
        <v xml:space="preserve"> </v>
      </c>
      <c r="I141" s="68" t="str">
        <f t="shared" si="47"/>
        <v/>
      </c>
      <c r="J141" s="43" t="str">
        <f>IF(I141="A",$K141,IF(I141="B",$K141-SUM(J$8:J140),IF(I141="C",$K141-SUM(J$8:J140),IF(I141="D",$K141-SUM(J$8:J140),IF(I141="E",1-SUM(J$8:J140)," ")))))</f>
        <v xml:space="preserve"> </v>
      </c>
      <c r="K141" s="1">
        <f>IF(C$4=0,0,(SUM(D$8:D141)/C$4))</f>
        <v>0</v>
      </c>
      <c r="L141" s="9" t="str">
        <f t="shared" si="48"/>
        <v xml:space="preserve"> </v>
      </c>
      <c r="M141" s="2" t="str">
        <f>IF(U141=2,K141,IF(W141=2,K141-SUM(M$8:M140),IF(X141=2,K141-SUM(M$8:M140),IF(X140=2,1-SUM(M$8:M140)," "))))</f>
        <v xml:space="preserve"> </v>
      </c>
      <c r="N141" s="1" t="str">
        <f t="shared" si="49"/>
        <v xml:space="preserve"> </v>
      </c>
      <c r="P141" s="3" t="str">
        <f>IF(O141="Plus",$K141,IF(O141="Basis",$K141-SUM(P$8:P140),IF(O141="Breedte",$K141-SUM(P$8:P140),IF(O140="Breedte",1-SUM(P$8:P140)," "))))</f>
        <v xml:space="preserve"> </v>
      </c>
      <c r="Q141" s="57" t="str">
        <f t="shared" si="44"/>
        <v/>
      </c>
      <c r="R141" s="180">
        <f t="shared" si="64"/>
        <v>110</v>
      </c>
      <c r="S141" s="12">
        <f t="shared" si="50"/>
        <v>17</v>
      </c>
      <c r="T141" s="18">
        <f t="shared" si="51"/>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2"/>
        <v>1</v>
      </c>
      <c r="Z141" s="12">
        <f t="shared" si="53"/>
        <v>1</v>
      </c>
      <c r="AA141" s="12">
        <f t="shared" si="54"/>
        <v>1</v>
      </c>
      <c r="AB141" s="12">
        <f t="shared" si="55"/>
        <v>1</v>
      </c>
      <c r="AD141" s="12">
        <f t="shared" si="56"/>
        <v>17</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59"/>
        <v>1</v>
      </c>
      <c r="AL141" s="12">
        <f t="shared" si="60"/>
        <v>1</v>
      </c>
      <c r="AM141" s="12">
        <f t="shared" si="61"/>
        <v>1</v>
      </c>
    </row>
    <row r="142" spans="1:39" ht="12" customHeight="1" x14ac:dyDescent="0.15">
      <c r="A142" s="5">
        <f t="shared" si="45"/>
        <v>0</v>
      </c>
      <c r="B142" s="5">
        <f t="shared" si="46"/>
        <v>0</v>
      </c>
      <c r="C142" s="14">
        <f t="shared" si="62"/>
        <v>16</v>
      </c>
      <c r="F142" s="241">
        <f>VLOOKUP(C142,Blad1!$A:$K,11,0)</f>
        <v>110</v>
      </c>
      <c r="G142" s="67" t="str">
        <f t="shared" si="63"/>
        <v/>
      </c>
      <c r="H142" s="4" t="str">
        <f>IF(G142="I",$K142,IF(G142="II",$K142-SUM(H$8:H141),IF(G142="III",$K142-SUM(H$8:H141),IF(G142="IV",$K142-SUM(H$8:H141),IF(G142="V",1-SUM(H$8:H141)," ")))))</f>
        <v xml:space="preserve"> </v>
      </c>
      <c r="I142" s="68" t="str">
        <f t="shared" si="47"/>
        <v/>
      </c>
      <c r="J142" s="43" t="str">
        <f>IF(I142="A",$K142,IF(I142="B",$K142-SUM(J$8:J141),IF(I142="C",$K142-SUM(J$8:J141),IF(I142="D",$K142-SUM(J$8:J141),IF(I142="E",1-SUM(J$8:J141)," ")))))</f>
        <v xml:space="preserve"> </v>
      </c>
      <c r="K142" s="1">
        <f>IF(C$4=0,0,(SUM(D$8:D142)/C$4))</f>
        <v>0</v>
      </c>
      <c r="L142" s="9" t="str">
        <f t="shared" si="48"/>
        <v xml:space="preserve"> </v>
      </c>
      <c r="M142" s="2" t="str">
        <f>IF(U142=2,K142,IF(W142=2,K142-SUM(M$8:M141),IF(X142=2,K142-SUM(M$8:M141),IF(X141=2,1-SUM(M$8:M141)," "))))</f>
        <v xml:space="preserve"> </v>
      </c>
      <c r="N142" s="1" t="str">
        <f t="shared" si="49"/>
        <v xml:space="preserve"> </v>
      </c>
      <c r="P142" s="3" t="str">
        <f>IF(O142="Plus",$K142,IF(O142="Basis",$K142-SUM(P$8:P141),IF(O142="Breedte",$K142-SUM(P$8:P141),IF(O141="Breedte",1-SUM(P$8:P141)," "))))</f>
        <v xml:space="preserve"> </v>
      </c>
      <c r="Q142" s="57" t="str">
        <f t="shared" si="44"/>
        <v/>
      </c>
      <c r="R142" s="180">
        <f t="shared" si="64"/>
        <v>110</v>
      </c>
      <c r="S142" s="12">
        <f t="shared" si="50"/>
        <v>16</v>
      </c>
      <c r="T142" s="18">
        <f t="shared" si="51"/>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2"/>
        <v>1</v>
      </c>
      <c r="Z142" s="12">
        <f t="shared" si="53"/>
        <v>1</v>
      </c>
      <c r="AA142" s="12">
        <f t="shared" si="54"/>
        <v>1</v>
      </c>
      <c r="AB142" s="12">
        <f t="shared" si="55"/>
        <v>1</v>
      </c>
      <c r="AD142" s="12">
        <f t="shared" si="56"/>
        <v>16</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59"/>
        <v>1</v>
      </c>
      <c r="AL142" s="12">
        <f t="shared" si="60"/>
        <v>1</v>
      </c>
      <c r="AM142" s="12">
        <f t="shared" si="61"/>
        <v>1</v>
      </c>
    </row>
    <row r="143" spans="1:39" ht="12" customHeight="1" x14ac:dyDescent="0.15">
      <c r="A143" s="5">
        <f t="shared" si="45"/>
        <v>0</v>
      </c>
      <c r="B143" s="5">
        <f t="shared" si="46"/>
        <v>0</v>
      </c>
      <c r="C143" s="14">
        <f t="shared" si="62"/>
        <v>15</v>
      </c>
      <c r="F143" s="241">
        <f>VLOOKUP(C143,Blad1!$A:$K,11,0)</f>
        <v>110</v>
      </c>
      <c r="G143" s="67" t="str">
        <f t="shared" si="63"/>
        <v/>
      </c>
      <c r="H143" s="4" t="str">
        <f>IF(G143="I",$K143,IF(G143="II",$K143-SUM(H$8:H142),IF(G143="III",$K143-SUM(H$8:H142),IF(G143="IV",$K143-SUM(H$8:H142),IF(G143="V",1-SUM(H$8:H142)," ")))))</f>
        <v xml:space="preserve"> </v>
      </c>
      <c r="I143" s="68" t="str">
        <f t="shared" si="47"/>
        <v/>
      </c>
      <c r="J143" s="43" t="str">
        <f>IF(I143="A",$K143,IF(I143="B",$K143-SUM(J$8:J142),IF(I143="C",$K143-SUM(J$8:J142),IF(I143="D",$K143-SUM(J$8:J142),IF(I143="E",1-SUM(J$8:J142)," ")))))</f>
        <v xml:space="preserve"> </v>
      </c>
      <c r="K143" s="1">
        <f>IF(C$4=0,0,(SUM(D$8:D143)/C$4))</f>
        <v>0</v>
      </c>
      <c r="L143" s="9" t="str">
        <f t="shared" si="48"/>
        <v xml:space="preserve"> </v>
      </c>
      <c r="M143" s="2" t="str">
        <f>IF(U143=2,K143,IF(W143=2,K143-SUM(M$8:M142),IF(X143=2,K143-SUM(M$8:M142),IF(X142=2,1-SUM(M$8:M142)," "))))</f>
        <v xml:space="preserve"> </v>
      </c>
      <c r="N143" s="1" t="str">
        <f t="shared" si="49"/>
        <v xml:space="preserve"> </v>
      </c>
      <c r="P143" s="3" t="str">
        <f>IF(O143="Plus",$K143,IF(O143="Basis",$K143-SUM(P$8:P142),IF(O143="Breedte",$K143-SUM(P$8:P142),IF(O142="Breedte",1-SUM(P$8:P142)," "))))</f>
        <v xml:space="preserve"> </v>
      </c>
      <c r="Q143" s="57" t="str">
        <f t="shared" ref="Q143:Q206" si="65">IF(L142="plus",IF(E143=0,"",CONCATENATE(E143,", ")),IF(L142="basis",IF(E143=0,"",CONCATENATE(E143,", ")),CONCATENATE(Q142,IF(E143=0,"",CONCATENATE(E143,", ")))))</f>
        <v/>
      </c>
      <c r="R143" s="180">
        <f t="shared" si="64"/>
        <v>110</v>
      </c>
      <c r="S143" s="12">
        <f t="shared" si="50"/>
        <v>15</v>
      </c>
      <c r="T143" s="18">
        <f t="shared" si="51"/>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2"/>
        <v>1</v>
      </c>
      <c r="Z143" s="12">
        <f t="shared" si="53"/>
        <v>1</v>
      </c>
      <c r="AA143" s="12">
        <f t="shared" si="54"/>
        <v>1</v>
      </c>
      <c r="AB143" s="12">
        <f t="shared" si="55"/>
        <v>1</v>
      </c>
      <c r="AD143" s="12">
        <f t="shared" si="56"/>
        <v>15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59"/>
        <v>1</v>
      </c>
      <c r="AL143" s="12">
        <f t="shared" si="60"/>
        <v>1</v>
      </c>
      <c r="AM143" s="12">
        <f t="shared" si="61"/>
        <v>1</v>
      </c>
    </row>
    <row r="144" spans="1:39" ht="12" customHeight="1" x14ac:dyDescent="0.15">
      <c r="A144" s="5">
        <f t="shared" si="45"/>
        <v>0</v>
      </c>
      <c r="B144" s="5">
        <f t="shared" si="46"/>
        <v>0</v>
      </c>
      <c r="C144" s="14">
        <f t="shared" si="62"/>
        <v>14</v>
      </c>
      <c r="F144" s="241">
        <f>VLOOKUP(C144,Blad1!$A:$K,11,0)</f>
        <v>110</v>
      </c>
      <c r="G144" s="67" t="str">
        <f t="shared" si="63"/>
        <v/>
      </c>
      <c r="H144" s="4" t="str">
        <f>IF(G144="I",$K144,IF(G144="II",$K144-SUM(H$8:H143),IF(G144="III",$K144-SUM(H$8:H143),IF(G144="IV",$K144-SUM(H$8:H143),IF(G144="V",1-SUM(H$8:H143)," ")))))</f>
        <v xml:space="preserve"> </v>
      </c>
      <c r="I144" s="68" t="str">
        <f t="shared" si="47"/>
        <v/>
      </c>
      <c r="J144" s="43" t="str">
        <f>IF(I144="A",$K144,IF(I144="B",$K144-SUM(J$8:J143),IF(I144="C",$K144-SUM(J$8:J143),IF(I144="D",$K144-SUM(J$8:J143),IF(I144="E",1-SUM(J$8:J143)," ")))))</f>
        <v xml:space="preserve"> </v>
      </c>
      <c r="K144" s="1">
        <f>IF(C$4=0,0,(SUM(D$8:D144)/C$4))</f>
        <v>0</v>
      </c>
      <c r="L144" s="9" t="str">
        <f t="shared" si="48"/>
        <v xml:space="preserve"> </v>
      </c>
      <c r="M144" s="2" t="str">
        <f>IF(U144=2,K144,IF(W144=2,K144-SUM(M$8:M143),IF(X144=2,K144-SUM(M$8:M143),IF(X143=2,1-SUM(M$8:M143)," "))))</f>
        <v xml:space="preserve"> </v>
      </c>
      <c r="N144" s="1" t="str">
        <f t="shared" si="49"/>
        <v xml:space="preserve"> </v>
      </c>
      <c r="P144" s="3" t="str">
        <f>IF(O144="Plus",$K144,IF(O144="Basis",$K144-SUM(P$8:P143),IF(O144="Breedte",$K144-SUM(P$8:P143),IF(O143="Breedte",1-SUM(P$8:P143)," "))))</f>
        <v xml:space="preserve"> </v>
      </c>
      <c r="Q144" s="57" t="str">
        <f t="shared" si="65"/>
        <v/>
      </c>
      <c r="R144" s="180">
        <f t="shared" si="64"/>
        <v>110</v>
      </c>
      <c r="S144" s="12">
        <f t="shared" si="50"/>
        <v>14</v>
      </c>
      <c r="T144" s="18">
        <f t="shared" si="51"/>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2"/>
        <v>1</v>
      </c>
      <c r="Z144" s="12">
        <f t="shared" si="53"/>
        <v>1</v>
      </c>
      <c r="AA144" s="12">
        <f t="shared" si="54"/>
        <v>1</v>
      </c>
      <c r="AB144" s="12">
        <f t="shared" si="55"/>
        <v>1</v>
      </c>
      <c r="AD144" s="12">
        <f t="shared" si="56"/>
        <v>14</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59"/>
        <v>1</v>
      </c>
      <c r="AL144" s="12">
        <f t="shared" si="60"/>
        <v>1</v>
      </c>
      <c r="AM144" s="12">
        <f t="shared" si="61"/>
        <v>1</v>
      </c>
    </row>
    <row r="145" spans="1:39" ht="12" customHeight="1" x14ac:dyDescent="0.15">
      <c r="A145" s="5">
        <f t="shared" si="45"/>
        <v>0</v>
      </c>
      <c r="B145" s="5">
        <f t="shared" si="46"/>
        <v>0</v>
      </c>
      <c r="C145" s="14">
        <f t="shared" si="62"/>
        <v>13</v>
      </c>
      <c r="F145" s="241">
        <f>VLOOKUP(C145,Blad1!$A:$K,11,0)</f>
        <v>110</v>
      </c>
      <c r="G145" s="67" t="str">
        <f t="shared" si="63"/>
        <v/>
      </c>
      <c r="H145" s="4" t="str">
        <f>IF(G145="I",$K145,IF(G145="II",$K145-SUM(H$8:H144),IF(G145="III",$K145-SUM(H$8:H144),IF(G145="IV",$K145-SUM(H$8:H144),IF(G145="V",1-SUM(H$8:H144)," ")))))</f>
        <v xml:space="preserve"> </v>
      </c>
      <c r="I145" s="68" t="str">
        <f t="shared" si="47"/>
        <v/>
      </c>
      <c r="J145" s="43" t="str">
        <f>IF(I145="A",$K145,IF(I145="B",$K145-SUM(J$8:J144),IF(I145="C",$K145-SUM(J$8:J144),IF(I145="D",$K145-SUM(J$8:J144),IF(I145="E",1-SUM(J$8:J144)," ")))))</f>
        <v xml:space="preserve"> </v>
      </c>
      <c r="K145" s="1">
        <f>IF(C$4=0,0,(SUM(D$8:D145)/C$4))</f>
        <v>0</v>
      </c>
      <c r="L145" s="9" t="str">
        <f t="shared" si="48"/>
        <v xml:space="preserve"> </v>
      </c>
      <c r="M145" s="2" t="str">
        <f>IF(U145=2,K145,IF(W145=2,K145-SUM(M$8:M144),IF(X145=2,K145-SUM(M$8:M144),IF(X144=2,1-SUM(M$8:M144)," "))))</f>
        <v xml:space="preserve"> </v>
      </c>
      <c r="N145" s="1" t="str">
        <f t="shared" si="49"/>
        <v xml:space="preserve"> </v>
      </c>
      <c r="P145" s="3" t="str">
        <f>IF(O145="Plus",$K145,IF(O145="Basis",$K145-SUM(P$8:P144),IF(O145="Breedte",$K145-SUM(P$8:P144),IF(O144="Breedte",1-SUM(P$8:P144)," "))))</f>
        <v xml:space="preserve"> </v>
      </c>
      <c r="Q145" s="57" t="str">
        <f t="shared" si="65"/>
        <v/>
      </c>
      <c r="R145" s="180">
        <f t="shared" si="64"/>
        <v>110</v>
      </c>
      <c r="S145" s="12">
        <f t="shared" si="50"/>
        <v>13</v>
      </c>
      <c r="T145" s="18">
        <f t="shared" si="51"/>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2"/>
        <v>1</v>
      </c>
      <c r="Z145" s="12">
        <f t="shared" si="53"/>
        <v>1</v>
      </c>
      <c r="AA145" s="12">
        <f t="shared" si="54"/>
        <v>1</v>
      </c>
      <c r="AB145" s="12">
        <f t="shared" si="55"/>
        <v>1</v>
      </c>
      <c r="AD145" s="12">
        <f t="shared" si="56"/>
        <v>13</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59"/>
        <v>1</v>
      </c>
      <c r="AL145" s="12">
        <f t="shared" si="60"/>
        <v>1</v>
      </c>
      <c r="AM145" s="12">
        <f t="shared" si="61"/>
        <v>1</v>
      </c>
    </row>
    <row r="146" spans="1:39" ht="12" customHeight="1" x14ac:dyDescent="0.15">
      <c r="A146" s="5">
        <f t="shared" si="45"/>
        <v>0</v>
      </c>
      <c r="B146" s="5">
        <f t="shared" si="46"/>
        <v>0</v>
      </c>
      <c r="C146" s="14">
        <f t="shared" si="62"/>
        <v>12</v>
      </c>
      <c r="F146" s="241">
        <f>VLOOKUP(C146,Blad1!$A:$K,11,0)</f>
        <v>110</v>
      </c>
      <c r="G146" s="67" t="str">
        <f t="shared" si="63"/>
        <v/>
      </c>
      <c r="H146" s="4" t="str">
        <f>IF(G146="I",$K146,IF(G146="II",$K146-SUM(H$8:H145),IF(G146="III",$K146-SUM(H$8:H145),IF(G146="IV",$K146-SUM(H$8:H145),IF(G146="V",1-SUM(H$8:H145)," ")))))</f>
        <v xml:space="preserve"> </v>
      </c>
      <c r="I146" s="68" t="str">
        <f t="shared" si="47"/>
        <v/>
      </c>
      <c r="J146" s="43" t="str">
        <f>IF(I146="A",$K146,IF(I146="B",$K146-SUM(J$8:J145),IF(I146="C",$K146-SUM(J$8:J145),IF(I146="D",$K146-SUM(J$8:J145),IF(I146="E",1-SUM(J$8:J145)," ")))))</f>
        <v xml:space="preserve"> </v>
      </c>
      <c r="K146" s="1">
        <f>IF(C$4=0,0,(SUM(D$8:D146)/C$4))</f>
        <v>0</v>
      </c>
      <c r="L146" s="9" t="str">
        <f t="shared" si="48"/>
        <v xml:space="preserve"> </v>
      </c>
      <c r="M146" s="2" t="str">
        <f>IF(U146=2,K146,IF(W146=2,K146-SUM(M$8:M145),IF(X146=2,K146-SUM(M$8:M145),IF(X145=2,1-SUM(M$8:M145)," "))))</f>
        <v xml:space="preserve"> </v>
      </c>
      <c r="N146" s="1" t="str">
        <f t="shared" si="49"/>
        <v xml:space="preserve"> </v>
      </c>
      <c r="P146" s="3" t="str">
        <f>IF(O146="Plus",$K146,IF(O146="Basis",$K146-SUM(P$8:P145),IF(O146="Breedte",$K146-SUM(P$8:P145),IF(O145="Breedte",1-SUM(P$8:P145)," "))))</f>
        <v xml:space="preserve"> </v>
      </c>
      <c r="Q146" s="57" t="str">
        <f t="shared" si="65"/>
        <v/>
      </c>
      <c r="R146" s="180">
        <f t="shared" si="64"/>
        <v>110</v>
      </c>
      <c r="S146" s="12">
        <f t="shared" si="50"/>
        <v>12</v>
      </c>
      <c r="T146" s="18">
        <f t="shared" si="51"/>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2"/>
        <v>1</v>
      </c>
      <c r="Z146" s="12">
        <f t="shared" si="53"/>
        <v>1</v>
      </c>
      <c r="AA146" s="12">
        <f t="shared" si="54"/>
        <v>1</v>
      </c>
      <c r="AB146" s="12">
        <f t="shared" si="55"/>
        <v>1</v>
      </c>
      <c r="AD146" s="12">
        <f t="shared" si="56"/>
        <v>12</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59"/>
        <v>1</v>
      </c>
      <c r="AL146" s="12">
        <f t="shared" si="60"/>
        <v>1</v>
      </c>
      <c r="AM146" s="12">
        <f t="shared" si="61"/>
        <v>1</v>
      </c>
    </row>
    <row r="147" spans="1:39" ht="12" customHeight="1" x14ac:dyDescent="0.15">
      <c r="A147" s="5">
        <f t="shared" si="45"/>
        <v>0</v>
      </c>
      <c r="B147" s="5">
        <f t="shared" si="46"/>
        <v>0</v>
      </c>
      <c r="C147" s="14">
        <f t="shared" si="62"/>
        <v>11</v>
      </c>
      <c r="F147" s="241">
        <f>VLOOKUP(C147,Blad1!$A:$K,11,0)</f>
        <v>110</v>
      </c>
      <c r="G147" s="67" t="str">
        <f t="shared" si="63"/>
        <v/>
      </c>
      <c r="H147" s="4" t="str">
        <f>IF(G147="I",$K147,IF(G147="II",$K147-SUM(H$8:H146),IF(G147="III",$K147-SUM(H$8:H146),IF(G147="IV",$K147-SUM(H$8:H146),IF(G147="V",1-SUM(H$8:H146)," ")))))</f>
        <v xml:space="preserve"> </v>
      </c>
      <c r="I147" s="68" t="str">
        <f t="shared" si="47"/>
        <v/>
      </c>
      <c r="J147" s="43" t="str">
        <f>IF(I147="A",$K147,IF(I147="B",$K147-SUM(J$8:J146),IF(I147="C",$K147-SUM(J$8:J146),IF(I147="D",$K147-SUM(J$8:J146),IF(I147="E",1-SUM(J$8:J146)," ")))))</f>
        <v xml:space="preserve"> </v>
      </c>
      <c r="K147" s="1">
        <f>IF(C$4=0,0,(SUM(D$8:D147)/C$4))</f>
        <v>0</v>
      </c>
      <c r="L147" s="9" t="str">
        <f t="shared" si="48"/>
        <v xml:space="preserve"> </v>
      </c>
      <c r="M147" s="2" t="str">
        <f>IF(U147=2,K147,IF(W147=2,K147-SUM(M$8:M146),IF(X147=2,K147-SUM(M$8:M146),IF(X146=2,1-SUM(M$8:M146)," "))))</f>
        <v xml:space="preserve"> </v>
      </c>
      <c r="N147" s="1" t="str">
        <f t="shared" si="49"/>
        <v xml:space="preserve"> </v>
      </c>
      <c r="P147" s="3" t="str">
        <f>IF(O147="Plus",$K147,IF(O147="Basis",$K147-SUM(P$8:P146),IF(O147="Breedte",$K147-SUM(P$8:P146),IF(O146="Breedte",1-SUM(P$8:P146)," "))))</f>
        <v xml:space="preserve"> </v>
      </c>
      <c r="Q147" s="57" t="str">
        <f t="shared" si="65"/>
        <v/>
      </c>
      <c r="R147" s="180">
        <f t="shared" si="64"/>
        <v>110</v>
      </c>
      <c r="S147" s="12">
        <f t="shared" si="50"/>
        <v>11</v>
      </c>
      <c r="T147" s="18">
        <f t="shared" si="51"/>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2"/>
        <v>1</v>
      </c>
      <c r="Z147" s="12">
        <f t="shared" si="53"/>
        <v>1</v>
      </c>
      <c r="AA147" s="12">
        <f t="shared" si="54"/>
        <v>1</v>
      </c>
      <c r="AB147" s="12">
        <f t="shared" si="55"/>
        <v>1</v>
      </c>
      <c r="AD147" s="12">
        <f t="shared" si="56"/>
        <v>11</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59"/>
        <v>1</v>
      </c>
      <c r="AL147" s="12">
        <f t="shared" si="60"/>
        <v>1</v>
      </c>
      <c r="AM147" s="12">
        <f t="shared" si="61"/>
        <v>1</v>
      </c>
    </row>
    <row r="148" spans="1:39" ht="12" customHeight="1" x14ac:dyDescent="0.15">
      <c r="A148" s="5">
        <f t="shared" si="45"/>
        <v>0</v>
      </c>
      <c r="B148" s="5">
        <f t="shared" si="46"/>
        <v>0</v>
      </c>
      <c r="C148" s="14">
        <f t="shared" si="62"/>
        <v>10</v>
      </c>
      <c r="F148" s="241">
        <f>VLOOKUP(C148,Blad1!$A:$K,11,0)</f>
        <v>110</v>
      </c>
      <c r="G148" s="67" t="str">
        <f t="shared" si="63"/>
        <v/>
      </c>
      <c r="H148" s="4" t="str">
        <f>IF(G148="I",$K148,IF(G148="II",$K148-SUM(H$8:H147),IF(G148="III",$K148-SUM(H$8:H147),IF(G148="IV",$K148-SUM(H$8:H147),IF(G148="V",1-SUM(H$8:H147)," ")))))</f>
        <v xml:space="preserve"> </v>
      </c>
      <c r="I148" s="68" t="str">
        <f t="shared" si="47"/>
        <v/>
      </c>
      <c r="J148" s="43" t="str">
        <f>IF(I148="A",$K148,IF(I148="B",$K148-SUM(J$8:J147),IF(I148="C",$K148-SUM(J$8:J147),IF(I148="D",$K148-SUM(J$8:J147),IF(I148="E",1-SUM(J$8:J147)," ")))))</f>
        <v xml:space="preserve"> </v>
      </c>
      <c r="K148" s="1">
        <f>IF(C$4=0,0,(SUM(D$8:D148)/C$4))</f>
        <v>0</v>
      </c>
      <c r="L148" s="9" t="str">
        <f t="shared" si="48"/>
        <v xml:space="preserve"> </v>
      </c>
      <c r="M148" s="2" t="str">
        <f>IF(U148=2,K148,IF(W148=2,K148-SUM(M$8:M147),IF(X148=2,K148-SUM(M$8:M147),IF(X147=2,1-SUM(M$8:M147)," "))))</f>
        <v xml:space="preserve"> </v>
      </c>
      <c r="N148" s="1" t="str">
        <f t="shared" si="49"/>
        <v xml:space="preserve"> </v>
      </c>
      <c r="P148" s="3" t="str">
        <f>IF(O148="Plus",$K148,IF(O148="Basis",$K148-SUM(P$8:P147),IF(O148="Breedte",$K148-SUM(P$8:P147),IF(O147="Breedte",1-SUM(P$8:P147)," "))))</f>
        <v xml:space="preserve"> </v>
      </c>
      <c r="Q148" s="57" t="str">
        <f t="shared" si="65"/>
        <v/>
      </c>
      <c r="R148" s="180">
        <f t="shared" si="64"/>
        <v>110</v>
      </c>
      <c r="S148" s="12">
        <f t="shared" si="50"/>
        <v>10</v>
      </c>
      <c r="T148" s="18">
        <f t="shared" si="51"/>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2"/>
        <v>1</v>
      </c>
      <c r="Z148" s="12">
        <f t="shared" si="53"/>
        <v>1</v>
      </c>
      <c r="AA148" s="12">
        <f t="shared" si="54"/>
        <v>1</v>
      </c>
      <c r="AB148" s="12">
        <f t="shared" si="55"/>
        <v>1</v>
      </c>
      <c r="AD148" s="12">
        <f t="shared" si="56"/>
        <v>10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59"/>
        <v>1</v>
      </c>
      <c r="AL148" s="12">
        <f t="shared" si="60"/>
        <v>1</v>
      </c>
      <c r="AM148" s="12">
        <f t="shared" si="61"/>
        <v>1</v>
      </c>
    </row>
    <row r="149" spans="1:39" ht="12" customHeight="1" x14ac:dyDescent="0.15">
      <c r="A149" s="5">
        <f t="shared" si="45"/>
        <v>0</v>
      </c>
      <c r="B149" s="5">
        <f t="shared" si="46"/>
        <v>0</v>
      </c>
      <c r="C149" s="14">
        <f t="shared" si="62"/>
        <v>9</v>
      </c>
      <c r="F149" s="241">
        <f>VLOOKUP(C149,Blad1!$A:$K,11,0)</f>
        <v>110</v>
      </c>
      <c r="G149" s="67" t="str">
        <f t="shared" si="63"/>
        <v/>
      </c>
      <c r="H149" s="4" t="str">
        <f>IF(G149="I",$K149,IF(G149="II",$K149-SUM(H$8:H148),IF(G149="III",$K149-SUM(H$8:H148),IF(G149="IV",$K149-SUM(H$8:H148),IF(G149="V",1-SUM(H$8:H148)," ")))))</f>
        <v xml:space="preserve"> </v>
      </c>
      <c r="I149" s="68" t="str">
        <f t="shared" si="47"/>
        <v/>
      </c>
      <c r="J149" s="43" t="str">
        <f>IF(I149="A",$K149,IF(I149="B",$K149-SUM(J$8:J148),IF(I149="C",$K149-SUM(J$8:J148),IF(I149="D",$K149-SUM(J$8:J148),IF(I149="E",1-SUM(J$8:J148)," ")))))</f>
        <v xml:space="preserve"> </v>
      </c>
      <c r="K149" s="1">
        <f>IF(C$4=0,0,(SUM(D$8:D149)/C$4))</f>
        <v>0</v>
      </c>
      <c r="L149" s="9" t="str">
        <f t="shared" si="48"/>
        <v xml:space="preserve"> </v>
      </c>
      <c r="M149" s="2" t="str">
        <f>IF(U149=2,K149,IF(W149=2,K149-SUM(M$8:M148),IF(X149=2,K149-SUM(M$8:M148),IF(X148=2,1-SUM(M$8:M148)," "))))</f>
        <v xml:space="preserve"> </v>
      </c>
      <c r="N149" s="1" t="str">
        <f t="shared" si="49"/>
        <v xml:space="preserve"> </v>
      </c>
      <c r="P149" s="3" t="str">
        <f>IF(O149="Plus",$K149,IF(O149="Basis",$K149-SUM(P$8:P148),IF(O149="Breedte",$K149-SUM(P$8:P148),IF(O148="Breedte",1-SUM(P$8:P148)," "))))</f>
        <v xml:space="preserve"> </v>
      </c>
      <c r="Q149" s="57" t="str">
        <f t="shared" si="65"/>
        <v/>
      </c>
      <c r="R149" s="180">
        <f t="shared" si="64"/>
        <v>110</v>
      </c>
      <c r="S149" s="12">
        <f t="shared" si="50"/>
        <v>9</v>
      </c>
      <c r="T149" s="18">
        <f t="shared" si="51"/>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2"/>
        <v>1</v>
      </c>
      <c r="Z149" s="12">
        <f t="shared" si="53"/>
        <v>1</v>
      </c>
      <c r="AA149" s="12">
        <f t="shared" si="54"/>
        <v>1</v>
      </c>
      <c r="AB149" s="12">
        <f t="shared" si="55"/>
        <v>1</v>
      </c>
      <c r="AD149" s="12">
        <f t="shared" si="56"/>
        <v>9</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59"/>
        <v>1</v>
      </c>
      <c r="AL149" s="12">
        <f t="shared" si="60"/>
        <v>1</v>
      </c>
      <c r="AM149" s="12">
        <f t="shared" si="61"/>
        <v>1</v>
      </c>
    </row>
    <row r="150" spans="1:39" ht="12" customHeight="1" x14ac:dyDescent="0.15">
      <c r="A150" s="5">
        <f t="shared" si="45"/>
        <v>0</v>
      </c>
      <c r="B150" s="5">
        <f t="shared" si="46"/>
        <v>0</v>
      </c>
      <c r="C150" s="14">
        <f t="shared" si="62"/>
        <v>8</v>
      </c>
      <c r="F150" s="241">
        <f>VLOOKUP(C150,Blad1!$A:$K,11,0)</f>
        <v>110</v>
      </c>
      <c r="G150" s="67" t="str">
        <f t="shared" si="63"/>
        <v/>
      </c>
      <c r="H150" s="4" t="str">
        <f>IF(G150="I",$K150,IF(G150="II",$K150-SUM(H$8:H149),IF(G150="III",$K150-SUM(H$8:H149),IF(G150="IV",$K150-SUM(H$8:H149),IF(G150="V",1-SUM(H$8:H149)," ")))))</f>
        <v xml:space="preserve"> </v>
      </c>
      <c r="I150" s="68" t="str">
        <f t="shared" si="47"/>
        <v/>
      </c>
      <c r="J150" s="43" t="str">
        <f>IF(I150="A",$K150,IF(I150="B",$K150-SUM(J$8:J149),IF(I150="C",$K150-SUM(J$8:J149),IF(I150="D",$K150-SUM(J$8:J149),IF(I150="E",1-SUM(J$8:J149)," ")))))</f>
        <v xml:space="preserve"> </v>
      </c>
      <c r="K150" s="1">
        <f>IF(C$4=0,0,(SUM(D$8:D150)/C$4))</f>
        <v>0</v>
      </c>
      <c r="L150" s="9" t="str">
        <f t="shared" si="48"/>
        <v xml:space="preserve"> </v>
      </c>
      <c r="M150" s="2" t="str">
        <f>IF(U150=2,K150,IF(W150=2,K150-SUM(M$8:M149),IF(X150=2,K150-SUM(M$8:M149),IF(X149=2,1-SUM(M$8:M149)," "))))</f>
        <v xml:space="preserve"> </v>
      </c>
      <c r="N150" s="1" t="str">
        <f t="shared" si="49"/>
        <v xml:space="preserve"> </v>
      </c>
      <c r="P150" s="3" t="str">
        <f>IF(O150="Plus",$K150,IF(O150="Basis",$K150-SUM(P$8:P149),IF(O150="Breedte",$K150-SUM(P$8:P149),IF(O149="Breedte",1-SUM(P$8:P149)," "))))</f>
        <v xml:space="preserve"> </v>
      </c>
      <c r="Q150" s="57" t="str">
        <f t="shared" si="65"/>
        <v/>
      </c>
      <c r="R150" s="180">
        <f t="shared" si="64"/>
        <v>110</v>
      </c>
      <c r="S150" s="12">
        <f t="shared" si="50"/>
        <v>8</v>
      </c>
      <c r="T150" s="18">
        <f t="shared" si="51"/>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2"/>
        <v>1</v>
      </c>
      <c r="Z150" s="12">
        <f t="shared" si="53"/>
        <v>1</v>
      </c>
      <c r="AA150" s="12">
        <f t="shared" si="54"/>
        <v>1</v>
      </c>
      <c r="AB150" s="12">
        <f t="shared" si="55"/>
        <v>1</v>
      </c>
      <c r="AD150" s="12">
        <f t="shared" si="56"/>
        <v>8</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59"/>
        <v>1</v>
      </c>
      <c r="AL150" s="12">
        <f t="shared" si="60"/>
        <v>1</v>
      </c>
      <c r="AM150" s="12">
        <f t="shared" si="61"/>
        <v>1</v>
      </c>
    </row>
    <row r="151" spans="1:39" ht="12" customHeight="1" x14ac:dyDescent="0.15">
      <c r="A151" s="5">
        <f t="shared" si="45"/>
        <v>0</v>
      </c>
      <c r="B151" s="5">
        <f t="shared" si="46"/>
        <v>0</v>
      </c>
      <c r="C151" s="14">
        <f t="shared" si="62"/>
        <v>7</v>
      </c>
      <c r="F151" s="241">
        <f>VLOOKUP(C151,Blad1!$A:$K,11,0)</f>
        <v>110</v>
      </c>
      <c r="G151" s="67" t="str">
        <f t="shared" si="63"/>
        <v/>
      </c>
      <c r="H151" s="4" t="str">
        <f>IF(G151="I",$K151,IF(G151="II",$K151-SUM(H$8:H150),IF(G151="III",$K151-SUM(H$8:H150),IF(G151="IV",$K151-SUM(H$8:H150),IF(G151="V",1-SUM(H$8:H150)," ")))))</f>
        <v xml:space="preserve"> </v>
      </c>
      <c r="I151" s="68" t="str">
        <f t="shared" si="47"/>
        <v/>
      </c>
      <c r="J151" s="43" t="str">
        <f>IF(I151="A",$K151,IF(I151="B",$K151-SUM(J$8:J150),IF(I151="C",$K151-SUM(J$8:J150),IF(I151="D",$K151-SUM(J$8:J150),IF(I151="E",1-SUM(J$8:J150)," ")))))</f>
        <v xml:space="preserve"> </v>
      </c>
      <c r="K151" s="1">
        <f>IF(C$4=0,0,(SUM(D$8:D151)/C$4))</f>
        <v>0</v>
      </c>
      <c r="L151" s="9" t="str">
        <f t="shared" si="48"/>
        <v xml:space="preserve"> </v>
      </c>
      <c r="M151" s="2" t="str">
        <f>IF(U151=2,K151,IF(W151=2,K151-SUM(M$8:M150),IF(X151=2,K151-SUM(M$8:M150),IF(X150=2,1-SUM(M$8:M150)," "))))</f>
        <v xml:space="preserve"> </v>
      </c>
      <c r="N151" s="1" t="str">
        <f t="shared" si="49"/>
        <v xml:space="preserve"> </v>
      </c>
      <c r="P151" s="3" t="str">
        <f>IF(O151="Plus",$K151,IF(O151="Basis",$K151-SUM(P$8:P150),IF(O151="Breedte",$K151-SUM(P$8:P150),IF(O150="Breedte",1-SUM(P$8:P150)," "))))</f>
        <v xml:space="preserve"> </v>
      </c>
      <c r="Q151" s="57" t="str">
        <f t="shared" si="65"/>
        <v/>
      </c>
      <c r="R151" s="180">
        <f t="shared" si="64"/>
        <v>110</v>
      </c>
      <c r="S151" s="12">
        <f t="shared" si="50"/>
        <v>7</v>
      </c>
      <c r="T151" s="18">
        <f t="shared" si="51"/>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2"/>
        <v>1</v>
      </c>
      <c r="Z151" s="12">
        <f t="shared" si="53"/>
        <v>1</v>
      </c>
      <c r="AA151" s="12">
        <f t="shared" si="54"/>
        <v>1</v>
      </c>
      <c r="AB151" s="12">
        <f t="shared" si="55"/>
        <v>1</v>
      </c>
      <c r="AD151" s="12">
        <f t="shared" si="56"/>
        <v>7</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59"/>
        <v>1</v>
      </c>
      <c r="AL151" s="12">
        <f t="shared" si="60"/>
        <v>1</v>
      </c>
      <c r="AM151" s="12">
        <f t="shared" si="61"/>
        <v>1</v>
      </c>
    </row>
    <row r="152" spans="1:39" ht="12" customHeight="1" x14ac:dyDescent="0.15">
      <c r="A152" s="5">
        <f t="shared" si="45"/>
        <v>0</v>
      </c>
      <c r="B152" s="5">
        <f t="shared" si="46"/>
        <v>0</v>
      </c>
      <c r="C152" s="14">
        <f t="shared" si="62"/>
        <v>6</v>
      </c>
      <c r="F152" s="241">
        <f>VLOOKUP(C152,Blad1!$A:$K,11,0)</f>
        <v>110</v>
      </c>
      <c r="G152" s="67" t="str">
        <f t="shared" si="63"/>
        <v/>
      </c>
      <c r="H152" s="4" t="str">
        <f>IF(G152="I",$K152,IF(G152="II",$K152-SUM(H$8:H151),IF(G152="III",$K152-SUM(H$8:H151),IF(G152="IV",$K152-SUM(H$8:H151),IF(G152="V",1-SUM(H$8:H151)," ")))))</f>
        <v xml:space="preserve"> </v>
      </c>
      <c r="I152" s="68" t="str">
        <f t="shared" si="47"/>
        <v/>
      </c>
      <c r="J152" s="43" t="str">
        <f>IF(I152="A",$K152,IF(I152="B",$K152-SUM(J$8:J151),IF(I152="C",$K152-SUM(J$8:J151),IF(I152="D",$K152-SUM(J$8:J151),IF(I152="E",1-SUM(J$8:J151)," ")))))</f>
        <v xml:space="preserve"> </v>
      </c>
      <c r="K152" s="1">
        <f>IF(C$4=0,0,(SUM(D$8:D152)/C$4))</f>
        <v>0</v>
      </c>
      <c r="L152" s="9" t="str">
        <f t="shared" si="48"/>
        <v xml:space="preserve"> </v>
      </c>
      <c r="M152" s="2" t="str">
        <f>IF(U152=2,K152,IF(W152=2,K152-SUM(M$8:M151),IF(X152=2,K152-SUM(M$8:M151),IF(X151=2,1-SUM(M$8:M151)," "))))</f>
        <v xml:space="preserve"> </v>
      </c>
      <c r="N152" s="1" t="str">
        <f t="shared" si="49"/>
        <v xml:space="preserve"> </v>
      </c>
      <c r="P152" s="3" t="str">
        <f>IF(O152="Plus",$K152,IF(O152="Basis",$K152-SUM(P$8:P151),IF(O152="Breedte",$K152-SUM(P$8:P151),IF(O151="Breedte",1-SUM(P$8:P151)," "))))</f>
        <v xml:space="preserve"> </v>
      </c>
      <c r="Q152" s="57" t="str">
        <f t="shared" si="65"/>
        <v/>
      </c>
      <c r="R152" s="180">
        <f t="shared" si="64"/>
        <v>110</v>
      </c>
      <c r="S152" s="12">
        <f t="shared" si="50"/>
        <v>6</v>
      </c>
      <c r="T152" s="18">
        <f t="shared" si="51"/>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2"/>
        <v>1</v>
      </c>
      <c r="Z152" s="12">
        <f t="shared" si="53"/>
        <v>1</v>
      </c>
      <c r="AA152" s="12">
        <f t="shared" si="54"/>
        <v>1</v>
      </c>
      <c r="AB152" s="12">
        <f t="shared" si="55"/>
        <v>1</v>
      </c>
      <c r="AD152" s="12">
        <f t="shared" si="56"/>
        <v>6</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59"/>
        <v>1</v>
      </c>
      <c r="AL152" s="12">
        <f t="shared" si="60"/>
        <v>1</v>
      </c>
      <c r="AM152" s="12">
        <f t="shared" si="61"/>
        <v>1</v>
      </c>
    </row>
    <row r="153" spans="1:39" ht="12" customHeight="1" x14ac:dyDescent="0.15">
      <c r="A153" s="5">
        <f t="shared" si="45"/>
        <v>0</v>
      </c>
      <c r="B153" s="5">
        <f t="shared" si="46"/>
        <v>0</v>
      </c>
      <c r="C153" s="14">
        <f t="shared" si="62"/>
        <v>5</v>
      </c>
      <c r="F153" s="241">
        <f>VLOOKUP(C153,Blad1!$A:$K,11,0)</f>
        <v>110</v>
      </c>
      <c r="G153" s="67" t="str">
        <f t="shared" si="63"/>
        <v/>
      </c>
      <c r="H153" s="4" t="str">
        <f>IF(G153="I",$K153,IF(G153="II",$K153-SUM(H$8:H152),IF(G153="III",$K153-SUM(H$8:H152),IF(G153="IV",$K153-SUM(H$8:H152),IF(G153="V",1-SUM(H$8:H152)," ")))))</f>
        <v xml:space="preserve"> </v>
      </c>
      <c r="I153" s="68" t="str">
        <f t="shared" si="47"/>
        <v/>
      </c>
      <c r="J153" s="43" t="str">
        <f>IF(I153="A",$K153,IF(I153="B",$K153-SUM(J$8:J152),IF(I153="C",$K153-SUM(J$8:J152),IF(I153="D",$K153-SUM(J$8:J152),IF(I153="E",1-SUM(J$8:J152)," ")))))</f>
        <v xml:space="preserve"> </v>
      </c>
      <c r="K153" s="1">
        <f>IF(C$4=0,0,(SUM(D$8:D153)/C$4))</f>
        <v>0</v>
      </c>
      <c r="L153" s="9" t="str">
        <f t="shared" si="48"/>
        <v xml:space="preserve"> </v>
      </c>
      <c r="M153" s="2" t="str">
        <f>IF(U153=2,K153,IF(W153=2,K153-SUM(M$8:M152),IF(X153=2,K153-SUM(M$8:M152),IF(X152=2,1-SUM(M$8:M152)," "))))</f>
        <v xml:space="preserve"> </v>
      </c>
      <c r="N153" s="1" t="str">
        <f t="shared" si="49"/>
        <v xml:space="preserve"> </v>
      </c>
      <c r="P153" s="3" t="str">
        <f>IF(O153="Plus",$K153,IF(O153="Basis",$K153-SUM(P$8:P152),IF(O153="Breedte",$K153-SUM(P$8:P152),IF(O152="Breedte",1-SUM(P$8:P152)," "))))</f>
        <v xml:space="preserve"> </v>
      </c>
      <c r="Q153" s="57" t="str">
        <f t="shared" si="65"/>
        <v/>
      </c>
      <c r="R153" s="180">
        <f t="shared" si="64"/>
        <v>110</v>
      </c>
      <c r="S153" s="12">
        <f t="shared" si="50"/>
        <v>5</v>
      </c>
      <c r="T153" s="18">
        <f t="shared" si="51"/>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2"/>
        <v>1</v>
      </c>
      <c r="Z153" s="12">
        <f t="shared" si="53"/>
        <v>1</v>
      </c>
      <c r="AA153" s="12">
        <f t="shared" si="54"/>
        <v>1</v>
      </c>
      <c r="AB153" s="12">
        <f t="shared" si="55"/>
        <v>1</v>
      </c>
      <c r="AD153" s="12">
        <f t="shared" si="56"/>
        <v>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59"/>
        <v>1</v>
      </c>
      <c r="AL153" s="12">
        <f t="shared" si="60"/>
        <v>1</v>
      </c>
      <c r="AM153" s="12">
        <f t="shared" si="61"/>
        <v>1</v>
      </c>
    </row>
    <row r="154" spans="1:39" ht="12" customHeight="1" x14ac:dyDescent="0.15">
      <c r="A154" s="5">
        <f t="shared" si="45"/>
        <v>0</v>
      </c>
      <c r="B154" s="5">
        <f t="shared" si="46"/>
        <v>0</v>
      </c>
      <c r="C154" s="14">
        <f t="shared" si="62"/>
        <v>4</v>
      </c>
      <c r="F154" s="241">
        <f>VLOOKUP(C154,Blad1!$A:$K,11,0)</f>
        <v>110</v>
      </c>
      <c r="G154" s="67" t="str">
        <f t="shared" si="63"/>
        <v/>
      </c>
      <c r="H154" s="4" t="str">
        <f>IF(G154="I",$K154,IF(G154="II",$K154-SUM(H$8:H153),IF(G154="III",$K154-SUM(H$8:H153),IF(G154="IV",$K154-SUM(H$8:H153),IF(G154="V",1-SUM(H$8:H153)," ")))))</f>
        <v xml:space="preserve"> </v>
      </c>
      <c r="I154" s="68" t="str">
        <f t="shared" si="47"/>
        <v/>
      </c>
      <c r="J154" s="43" t="str">
        <f>IF(I154="A",$K154,IF(I154="B",$K154-SUM(J$8:J153),IF(I154="C",$K154-SUM(J$8:J153),IF(I154="D",$K154-SUM(J$8:J153),IF(I154="E",1-SUM(J$8:J153)," ")))))</f>
        <v xml:space="preserve"> </v>
      </c>
      <c r="K154" s="1">
        <f>IF(C$4=0,0,(SUM(D$8:D154)/C$4))</f>
        <v>0</v>
      </c>
      <c r="L154" s="9" t="str">
        <f t="shared" si="48"/>
        <v xml:space="preserve"> </v>
      </c>
      <c r="M154" s="2" t="str">
        <f>IF(U154=2,K154,IF(W154=2,K154-SUM(M$8:M153),IF(X154=2,K154-SUM(M$8:M153),IF(X153=2,1-SUM(M$8:M153)," "))))</f>
        <v xml:space="preserve"> </v>
      </c>
      <c r="N154" s="1" t="str">
        <f t="shared" si="49"/>
        <v xml:space="preserve"> </v>
      </c>
      <c r="P154" s="3" t="str">
        <f>IF(O154="Plus",$K154,IF(O154="Basis",$K154-SUM(P$8:P153),IF(O154="Breedte",$K154-SUM(P$8:P153),IF(O153="Breedte",1-SUM(P$8:P153)," "))))</f>
        <v xml:space="preserve"> </v>
      </c>
      <c r="Q154" s="57" t="str">
        <f t="shared" si="65"/>
        <v/>
      </c>
      <c r="R154" s="180">
        <f t="shared" si="64"/>
        <v>110</v>
      </c>
      <c r="S154" s="12">
        <f t="shared" si="50"/>
        <v>4</v>
      </c>
      <c r="T154" s="18">
        <f t="shared" si="51"/>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2"/>
        <v>1</v>
      </c>
      <c r="Z154" s="12">
        <f t="shared" si="53"/>
        <v>1</v>
      </c>
      <c r="AA154" s="12">
        <f t="shared" si="54"/>
        <v>1</v>
      </c>
      <c r="AB154" s="12">
        <f t="shared" si="55"/>
        <v>1</v>
      </c>
      <c r="AD154" s="12">
        <f t="shared" si="56"/>
        <v>4</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59"/>
        <v>1</v>
      </c>
      <c r="AL154" s="12">
        <f t="shared" si="60"/>
        <v>1</v>
      </c>
      <c r="AM154" s="12">
        <f t="shared" si="61"/>
        <v>1</v>
      </c>
    </row>
    <row r="155" spans="1:39" ht="12" customHeight="1" x14ac:dyDescent="0.15">
      <c r="A155" s="5">
        <f t="shared" si="45"/>
        <v>0</v>
      </c>
      <c r="B155" s="5">
        <f t="shared" si="46"/>
        <v>0</v>
      </c>
      <c r="C155" s="14">
        <f t="shared" si="62"/>
        <v>3</v>
      </c>
      <c r="F155" s="241">
        <f>VLOOKUP(C155,Blad1!$A:$K,11,0)</f>
        <v>110</v>
      </c>
      <c r="G155" s="67" t="str">
        <f t="shared" si="63"/>
        <v/>
      </c>
      <c r="H155" s="4" t="str">
        <f>IF(G155="I",$K155,IF(G155="II",$K155-SUM(H$8:H154),IF(G155="III",$K155-SUM(H$8:H154),IF(G155="IV",$K155-SUM(H$8:H154),IF(G155="V",1-SUM(H$8:H154)," ")))))</f>
        <v xml:space="preserve"> </v>
      </c>
      <c r="I155" s="68" t="str">
        <f t="shared" si="47"/>
        <v/>
      </c>
      <c r="J155" s="43" t="str">
        <f>IF(I155="A",$K155,IF(I155="B",$K155-SUM(J$8:J154),IF(I155="C",$K155-SUM(J$8:J154),IF(I155="D",$K155-SUM(J$8:J154),IF(I155="E",1-SUM(J$8:J154)," ")))))</f>
        <v xml:space="preserve"> </v>
      </c>
      <c r="K155" s="1">
        <f>IF(C$4=0,0,(SUM(D$8:D155)/C$4))</f>
        <v>0</v>
      </c>
      <c r="L155" s="9" t="str">
        <f t="shared" si="48"/>
        <v xml:space="preserve"> </v>
      </c>
      <c r="M155" s="2" t="str">
        <f>IF(U155=2,K155,IF(W155=2,K155-SUM(M$8:M154),IF(X155=2,K155-SUM(M$8:M154),IF(X154=2,1-SUM(M$8:M154)," "))))</f>
        <v xml:space="preserve"> </v>
      </c>
      <c r="N155" s="1" t="str">
        <f t="shared" si="49"/>
        <v xml:space="preserve"> </v>
      </c>
      <c r="P155" s="3" t="str">
        <f>IF(O155="Plus",$K155,IF(O155="Basis",$K155-SUM(P$8:P154),IF(O155="Breedte",$K155-SUM(P$8:P154),IF(O154="Breedte",1-SUM(P$8:P154)," "))))</f>
        <v xml:space="preserve"> </v>
      </c>
      <c r="Q155" s="57" t="str">
        <f t="shared" si="65"/>
        <v/>
      </c>
      <c r="R155" s="180">
        <f t="shared" si="64"/>
        <v>110</v>
      </c>
      <c r="S155" s="12">
        <f t="shared" si="50"/>
        <v>3</v>
      </c>
      <c r="T155" s="18">
        <f t="shared" si="51"/>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2"/>
        <v>1</v>
      </c>
      <c r="Z155" s="12">
        <f t="shared" si="53"/>
        <v>1</v>
      </c>
      <c r="AA155" s="12">
        <f t="shared" si="54"/>
        <v>1</v>
      </c>
      <c r="AB155" s="12">
        <f t="shared" si="55"/>
        <v>1</v>
      </c>
      <c r="AD155" s="12">
        <f t="shared" si="56"/>
        <v>3</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59"/>
        <v>1</v>
      </c>
      <c r="AL155" s="12">
        <f t="shared" si="60"/>
        <v>1</v>
      </c>
      <c r="AM155" s="12">
        <f t="shared" si="61"/>
        <v>1</v>
      </c>
    </row>
    <row r="156" spans="1:39" ht="12" customHeight="1" x14ac:dyDescent="0.15">
      <c r="A156" s="5">
        <f t="shared" si="45"/>
        <v>0</v>
      </c>
      <c r="B156" s="5">
        <f t="shared" si="46"/>
        <v>0</v>
      </c>
      <c r="C156" s="14">
        <f t="shared" si="62"/>
        <v>2</v>
      </c>
      <c r="F156" s="241">
        <f>VLOOKUP(C156,Blad1!$A:$K,11,0)</f>
        <v>110</v>
      </c>
      <c r="G156" s="67" t="str">
        <f t="shared" si="63"/>
        <v/>
      </c>
      <c r="H156" s="4" t="str">
        <f>IF(G156="I",$K156,IF(G156="II",$K156-SUM(H$8:H155),IF(G156="III",$K156-SUM(H$8:H155),IF(G156="IV",$K156-SUM(H$8:H155),IF(G156="V",1-SUM(H$8:H155)," ")))))</f>
        <v xml:space="preserve"> </v>
      </c>
      <c r="I156" s="68" t="str">
        <f t="shared" si="47"/>
        <v/>
      </c>
      <c r="J156" s="43" t="str">
        <f>IF(I156="A",$K156,IF(I156="B",$K156-SUM(J$8:J155),IF(I156="C",$K156-SUM(J$8:J155),IF(I156="D",$K156-SUM(J$8:J155),IF(I156="E",1-SUM(J$8:J155)," ")))))</f>
        <v xml:space="preserve"> </v>
      </c>
      <c r="K156" s="1">
        <f>IF(C$4=0,0,(SUM(D$8:D156)/C$4))</f>
        <v>0</v>
      </c>
      <c r="L156" s="9" t="str">
        <f t="shared" si="48"/>
        <v xml:space="preserve"> </v>
      </c>
      <c r="M156" s="2" t="str">
        <f>IF(U156=2,K156,IF(W156=2,K156-SUM(M$8:M155),IF(X156=2,K156-SUM(M$8:M155),IF(X155=2,1-SUM(M$8:M155)," "))))</f>
        <v xml:space="preserve"> </v>
      </c>
      <c r="N156" s="1" t="str">
        <f t="shared" si="49"/>
        <v xml:space="preserve"> </v>
      </c>
      <c r="P156" s="3" t="str">
        <f>IF(O156="Plus",$K156,IF(O156="Basis",$K156-SUM(P$8:P155),IF(O156="Breedte",$K156-SUM(P$8:P155),IF(O155="Breedte",1-SUM(P$8:P155)," "))))</f>
        <v xml:space="preserve"> </v>
      </c>
      <c r="Q156" s="57" t="str">
        <f t="shared" si="65"/>
        <v/>
      </c>
      <c r="R156" s="180">
        <f t="shared" si="64"/>
        <v>110</v>
      </c>
      <c r="S156" s="12">
        <f t="shared" si="50"/>
        <v>2</v>
      </c>
      <c r="T156" s="18">
        <f t="shared" si="51"/>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2"/>
        <v>1</v>
      </c>
      <c r="Z156" s="12">
        <f t="shared" si="53"/>
        <v>1</v>
      </c>
      <c r="AA156" s="12">
        <f t="shared" si="54"/>
        <v>1</v>
      </c>
      <c r="AB156" s="12">
        <f t="shared" si="55"/>
        <v>1</v>
      </c>
      <c r="AD156" s="12">
        <f t="shared" si="56"/>
        <v>2</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59"/>
        <v>1</v>
      </c>
      <c r="AL156" s="12">
        <f t="shared" si="60"/>
        <v>1</v>
      </c>
      <c r="AM156" s="12">
        <f t="shared" si="61"/>
        <v>1</v>
      </c>
    </row>
    <row r="157" spans="1:39" ht="12" customHeight="1" x14ac:dyDescent="0.15">
      <c r="A157" s="5">
        <f t="shared" si="45"/>
        <v>0</v>
      </c>
      <c r="B157" s="5">
        <f t="shared" si="46"/>
        <v>0</v>
      </c>
      <c r="C157" s="14">
        <f t="shared" si="62"/>
        <v>1</v>
      </c>
      <c r="F157" s="241">
        <f>VLOOKUP(C157,Blad1!$A:$K,11,0)</f>
        <v>110</v>
      </c>
      <c r="G157" s="67" t="str">
        <f t="shared" si="63"/>
        <v/>
      </c>
      <c r="H157" s="4" t="str">
        <f>IF(G157="I",$K157,IF(G157="II",$K157-SUM(H$8:H156),IF(G157="III",$K157-SUM(H$8:H156),IF(G157="IV",$K157-SUM(H$8:H156),IF(G157="V",1-SUM(H$8:H156)," ")))))</f>
        <v xml:space="preserve"> </v>
      </c>
      <c r="I157" s="68" t="str">
        <f t="shared" si="47"/>
        <v/>
      </c>
      <c r="J157" s="43" t="str">
        <f>IF(I157="A",$K157,IF(I157="B",$K157-SUM(J$8:J156),IF(I157="C",$K157-SUM(J$8:J156),IF(I157="D",$K157-SUM(J$8:J156),IF(I157="E",1-SUM(J$8:J156)," ")))))</f>
        <v xml:space="preserve"> </v>
      </c>
      <c r="K157" s="1">
        <f>IF(C$4=0,0,(SUM(D$8:D157)/C$4))</f>
        <v>0</v>
      </c>
      <c r="L157" s="9" t="str">
        <f t="shared" si="48"/>
        <v xml:space="preserve"> </v>
      </c>
      <c r="M157" s="2" t="str">
        <f>IF(U157=2,K157,IF(W157=2,K157-SUM(M$8:M156),IF(X157=2,K157-SUM(M$8:M156),IF(X156=2,1-SUM(M$8:M156)," "))))</f>
        <v xml:space="preserve"> </v>
      </c>
      <c r="N157" s="1" t="str">
        <f t="shared" si="49"/>
        <v xml:space="preserve"> </v>
      </c>
      <c r="P157" s="3" t="str">
        <f>IF(O157="Plus",$K157,IF(O157="Basis",$K157-SUM(P$8:P156),IF(O157="Breedte",$K157-SUM(P$8:P156),IF(O156="Breedte",1-SUM(P$8:P156)," "))))</f>
        <v xml:space="preserve"> </v>
      </c>
      <c r="Q157" s="57" t="str">
        <f t="shared" si="65"/>
        <v/>
      </c>
      <c r="R157" s="180">
        <f t="shared" si="64"/>
        <v>110</v>
      </c>
      <c r="S157" s="12">
        <f t="shared" si="50"/>
        <v>1</v>
      </c>
      <c r="T157" s="18">
        <f t="shared" si="51"/>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2"/>
        <v>1</v>
      </c>
      <c r="Z157" s="12">
        <f t="shared" si="53"/>
        <v>1</v>
      </c>
      <c r="AA157" s="12">
        <f t="shared" si="54"/>
        <v>1</v>
      </c>
      <c r="AB157" s="12">
        <f t="shared" si="55"/>
        <v>1</v>
      </c>
      <c r="AD157" s="12">
        <f t="shared" si="56"/>
        <v>1</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59"/>
        <v>1</v>
      </c>
      <c r="AL157" s="12">
        <f t="shared" si="60"/>
        <v>1</v>
      </c>
      <c r="AM157" s="12">
        <f t="shared" si="61"/>
        <v>1</v>
      </c>
    </row>
    <row r="158" spans="1:39" ht="12" customHeight="1" x14ac:dyDescent="0.15">
      <c r="A158" s="5">
        <f t="shared" si="45"/>
        <v>10</v>
      </c>
      <c r="B158" s="5">
        <f t="shared" si="46"/>
        <v>20</v>
      </c>
      <c r="C158" s="14">
        <f t="shared" si="62"/>
        <v>0</v>
      </c>
      <c r="F158" s="241">
        <f>VLOOKUP(C158,Blad1!$A:$K,11,0)</f>
        <v>110</v>
      </c>
      <c r="G158" s="67" t="str">
        <f t="shared" si="63"/>
        <v>V</v>
      </c>
      <c r="H158" s="4">
        <f>IF(G158="I",$K158,IF(G158="II",$K158-SUM(H$8:H157),IF(G158="III",$K158-SUM(H$8:H157),IF(G158="IV",$K158-SUM(H$8:H157),IF(G158="V",1-SUM(H$8:H157)," ")))))</f>
        <v>1</v>
      </c>
      <c r="I158" s="68" t="str">
        <f t="shared" si="47"/>
        <v>E</v>
      </c>
      <c r="J158" s="43">
        <f>IF(I158="A",$K158,IF(I158="B",$K158-SUM(J$8:J157),IF(I158="C",$K158-SUM(J$8:J157),IF(I158="D",$K158-SUM(J$8:J157),IF(I158="E",1-SUM(J$8:J157)," ")))))</f>
        <v>1</v>
      </c>
      <c r="K158" s="1">
        <f>IF(C$4=0,0,(SUM(D$8:D158)/C$4))</f>
        <v>0</v>
      </c>
      <c r="L158" s="9" t="str">
        <f t="shared" si="48"/>
        <v xml:space="preserve"> </v>
      </c>
      <c r="M158" s="2" t="str">
        <f>IF(U158=2,K158,IF(W158=2,K158-SUM(M$8:M157),IF(X158=2,K158-SUM(M$8:M157),IF(X157=2,1-SUM(M$8:M157)," "))))</f>
        <v xml:space="preserve"> </v>
      </c>
      <c r="N158" s="1" t="str">
        <f t="shared" si="49"/>
        <v xml:space="preserve"> </v>
      </c>
      <c r="P158" s="3" t="str">
        <f>IF(O158="Plus",$K158,IF(O158="Basis",$K158-SUM(P$8:P157),IF(O158="Breedte",$K158-SUM(P$8:P157),IF(O157="Breedte",1-SUM(P$8:P157)," "))))</f>
        <v xml:space="preserve"> </v>
      </c>
      <c r="Q158" s="57" t="str">
        <f t="shared" si="65"/>
        <v/>
      </c>
      <c r="R158" s="180">
        <f t="shared" si="64"/>
        <v>110</v>
      </c>
      <c r="S158" s="12">
        <f t="shared" si="50"/>
        <v>0</v>
      </c>
      <c r="T158" s="18">
        <f t="shared" si="51"/>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2"/>
        <v>1</v>
      </c>
      <c r="Z158" s="12">
        <f t="shared" si="53"/>
        <v>1</v>
      </c>
      <c r="AA158" s="12">
        <f t="shared" si="54"/>
        <v>1</v>
      </c>
      <c r="AB158" s="12">
        <f t="shared" si="55"/>
        <v>1</v>
      </c>
      <c r="AD158" s="12">
        <f t="shared" si="56"/>
        <v>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59"/>
        <v>1</v>
      </c>
      <c r="AL158" s="12">
        <f t="shared" si="60"/>
        <v>1</v>
      </c>
      <c r="AM158" s="12">
        <f t="shared" si="61"/>
        <v>1</v>
      </c>
    </row>
    <row r="159" spans="1:39" ht="12" customHeight="1" x14ac:dyDescent="0.15">
      <c r="A159" s="5">
        <f t="shared" si="45"/>
        <v>0</v>
      </c>
      <c r="B159" s="5">
        <f t="shared" si="46"/>
        <v>0</v>
      </c>
      <c r="C159" s="14">
        <f t="shared" si="62"/>
        <v>-1</v>
      </c>
      <c r="F159" s="241" t="e">
        <f>VLOOKUP(C159,Blad1!$A:$K,11,0)</f>
        <v>#N/A</v>
      </c>
      <c r="G159" s="67" t="str">
        <f t="shared" si="63"/>
        <v/>
      </c>
      <c r="H159" s="4" t="str">
        <f>IF(G159="I",$K159,IF(G159="II",$K159-SUM(H$8:H158),IF(G159="III",$K159-SUM(H$8:H158),IF(G159="IV",$K159-SUM(H$8:H158),IF(G159="V",1-SUM(H$8:H158)," ")))))</f>
        <v xml:space="preserve"> </v>
      </c>
      <c r="I159" s="68" t="str">
        <f t="shared" si="47"/>
        <v/>
      </c>
      <c r="J159" s="43" t="str">
        <f>IF(I159="A",$K159,IF(I159="B",$K159-SUM(J$8:J158),IF(I159="C",$K159-SUM(J$8:J158),IF(I159="D",$K159-SUM(J$8:J158),IF(I159="E",1-SUM(J$8:J158)," ")))))</f>
        <v xml:space="preserve"> </v>
      </c>
      <c r="K159" s="1">
        <f>IF(C$4=0,0,(SUM(D$8:D159)/C$4))</f>
        <v>0</v>
      </c>
      <c r="L159" s="9" t="str">
        <f t="shared" si="48"/>
        <v xml:space="preserve"> </v>
      </c>
      <c r="M159" s="2" t="str">
        <f>IF(U159=2,K159,IF(W159=2,K159-SUM(M$8:M158),IF(X159=2,K159-SUM(M$8:M158),IF(X158=2,1-SUM(M$8:M158)," "))))</f>
        <v xml:space="preserve"> </v>
      </c>
      <c r="N159" s="1" t="str">
        <f t="shared" si="49"/>
        <v xml:space="preserve"> </v>
      </c>
      <c r="P159" s="3" t="str">
        <f>IF(O159="Plus",$K159,IF(O159="Basis",$K159-SUM(P$8:P158),IF(O159="Breedte",$K159-SUM(P$8:P158),IF(O158="Breedte",1-SUM(P$8:P158)," "))))</f>
        <v xml:space="preserve"> </v>
      </c>
      <c r="Q159" s="57" t="str">
        <f t="shared" si="65"/>
        <v/>
      </c>
      <c r="R159" s="180" t="e">
        <f t="shared" si="64"/>
        <v>#N/A</v>
      </c>
      <c r="S159" s="12">
        <f t="shared" si="50"/>
        <v>-1</v>
      </c>
      <c r="T159" s="18">
        <f t="shared" si="51"/>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2"/>
        <v>1</v>
      </c>
      <c r="Z159" s="12">
        <f t="shared" si="53"/>
        <v>1</v>
      </c>
      <c r="AA159" s="12">
        <f t="shared" si="54"/>
        <v>1</v>
      </c>
      <c r="AB159" s="12">
        <f t="shared" si="55"/>
        <v>1</v>
      </c>
      <c r="AD159" s="12">
        <f t="shared" si="56"/>
        <v>-1</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59"/>
        <v>1</v>
      </c>
      <c r="AL159" s="12">
        <f t="shared" si="60"/>
        <v>1</v>
      </c>
      <c r="AM159" s="12">
        <f t="shared" si="61"/>
        <v>1</v>
      </c>
    </row>
    <row r="160" spans="1:39" ht="12" customHeight="1" x14ac:dyDescent="0.15">
      <c r="A160" s="5">
        <f t="shared" si="45"/>
        <v>0</v>
      </c>
      <c r="B160" s="5">
        <f t="shared" si="46"/>
        <v>0</v>
      </c>
      <c r="C160" s="14">
        <f t="shared" si="62"/>
        <v>-2</v>
      </c>
      <c r="F160" s="241" t="e">
        <f>VLOOKUP(C160,Blad1!$A:$K,11,0)</f>
        <v>#N/A</v>
      </c>
      <c r="G160" s="67" t="str">
        <f t="shared" si="63"/>
        <v/>
      </c>
      <c r="H160" s="4" t="str">
        <f>IF(G160="I",$K160,IF(G160="II",$K160-SUM(H$8:H159),IF(G160="III",$K160-SUM(H$8:H159),IF(G160="IV",$K160-SUM(H$8:H159),IF(G160="V",1-SUM(H$8:H159)," ")))))</f>
        <v xml:space="preserve"> </v>
      </c>
      <c r="I160" s="68" t="str">
        <f t="shared" si="47"/>
        <v/>
      </c>
      <c r="J160" s="43" t="str">
        <f>IF(I160="A",$K160,IF(I160="B",$K160-SUM(J$8:J159),IF(I160="C",$K160-SUM(J$8:J159),IF(I160="D",$K160-SUM(J$8:J159),IF(I160="E",1-SUM(J$8:J159)," ")))))</f>
        <v xml:space="preserve"> </v>
      </c>
      <c r="K160" s="1">
        <f>IF(C$4=0,0,(SUM(D$8:D160)/C$4))</f>
        <v>0</v>
      </c>
      <c r="L160" s="9" t="str">
        <f t="shared" si="48"/>
        <v xml:space="preserve"> </v>
      </c>
      <c r="M160" s="2" t="str">
        <f>IF(U160=2,K160,IF(W160=2,K160-SUM(M$8:M159),IF(X160=2,K160-SUM(M$8:M159),IF(X159=2,1-SUM(M$8:M159)," "))))</f>
        <v xml:space="preserve"> </v>
      </c>
      <c r="N160" s="1" t="str">
        <f t="shared" si="49"/>
        <v xml:space="preserve"> </v>
      </c>
      <c r="P160" s="3" t="str">
        <f>IF(O160="Plus",$K160,IF(O160="Basis",$K160-SUM(P$8:P159),IF(O160="Breedte",$K160-SUM(P$8:P159),IF(O159="Breedte",1-SUM(P$8:P159)," "))))</f>
        <v xml:space="preserve"> </v>
      </c>
      <c r="Q160" s="57" t="str">
        <f t="shared" si="65"/>
        <v/>
      </c>
      <c r="R160" s="180" t="e">
        <f t="shared" si="64"/>
        <v>#N/A</v>
      </c>
      <c r="S160" s="12">
        <f t="shared" si="50"/>
        <v>-2</v>
      </c>
      <c r="T160" s="18">
        <f t="shared" si="51"/>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2"/>
        <v>1</v>
      </c>
      <c r="Z160" s="12">
        <f t="shared" si="53"/>
        <v>1</v>
      </c>
      <c r="AA160" s="12">
        <f t="shared" si="54"/>
        <v>1</v>
      </c>
      <c r="AB160" s="12">
        <f t="shared" si="55"/>
        <v>1</v>
      </c>
      <c r="AD160" s="12">
        <f t="shared" si="56"/>
        <v>-2</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59"/>
        <v>1</v>
      </c>
      <c r="AL160" s="12">
        <f t="shared" si="60"/>
        <v>1</v>
      </c>
      <c r="AM160" s="12">
        <f t="shared" si="61"/>
        <v>1</v>
      </c>
    </row>
    <row r="161" spans="1:39" ht="12" customHeight="1" x14ac:dyDescent="0.15">
      <c r="A161" s="5">
        <f t="shared" si="45"/>
        <v>0</v>
      </c>
      <c r="B161" s="5">
        <f t="shared" si="46"/>
        <v>0</v>
      </c>
      <c r="C161" s="14">
        <f t="shared" si="62"/>
        <v>-3</v>
      </c>
      <c r="F161" s="241" t="e">
        <f>VLOOKUP(C161,Blad1!$A:$K,11,0)</f>
        <v>#N/A</v>
      </c>
      <c r="G161" s="67" t="str">
        <f t="shared" si="63"/>
        <v/>
      </c>
      <c r="H161" s="4" t="str">
        <f>IF(G161="I",$K161,IF(G161="II",$K161-SUM(H$8:H160),IF(G161="III",$K161-SUM(H$8:H160),IF(G161="IV",$K161-SUM(H$8:H160),IF(G161="V",1-SUM(H$8:H160)," ")))))</f>
        <v xml:space="preserve"> </v>
      </c>
      <c r="I161" s="68" t="str">
        <f t="shared" si="47"/>
        <v/>
      </c>
      <c r="J161" s="43" t="str">
        <f>IF(I161="A",$K161,IF(I161="B",$K161-SUM(J$8:J160),IF(I161="C",$K161-SUM(J$8:J160),IF(I161="D",$K161-SUM(J$8:J160),IF(I161="E",1-SUM(J$8:J160)," ")))))</f>
        <v xml:space="preserve"> </v>
      </c>
      <c r="K161" s="1">
        <f>IF(C$4=0,0,(SUM(D$8:D161)/C$4))</f>
        <v>0</v>
      </c>
      <c r="L161" s="9" t="str">
        <f t="shared" si="48"/>
        <v xml:space="preserve"> </v>
      </c>
      <c r="M161" s="2" t="str">
        <f>IF(U161=2,K161,IF(W161=2,K161-SUM(M$8:M160),IF(X161=2,K161-SUM(M$8:M160),IF(X160=2,1-SUM(M$8:M160)," "))))</f>
        <v xml:space="preserve"> </v>
      </c>
      <c r="N161" s="1" t="str">
        <f t="shared" si="49"/>
        <v xml:space="preserve"> </v>
      </c>
      <c r="P161" s="3" t="str">
        <f>IF(O161="Plus",$K161,IF(O161="Basis",$K161-SUM(P$8:P160),IF(O161="Breedte",$K161-SUM(P$8:P160),IF(O160="Breedte",1-SUM(P$8:P160)," "))))</f>
        <v xml:space="preserve"> </v>
      </c>
      <c r="Q161" s="57" t="str">
        <f t="shared" si="65"/>
        <v/>
      </c>
      <c r="R161" s="180" t="e">
        <f t="shared" si="64"/>
        <v>#N/A</v>
      </c>
      <c r="S161" s="12">
        <f t="shared" si="50"/>
        <v>-3</v>
      </c>
      <c r="T161" s="18">
        <f t="shared" si="51"/>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2"/>
        <v>1</v>
      </c>
      <c r="Z161" s="12">
        <f t="shared" si="53"/>
        <v>1</v>
      </c>
      <c r="AA161" s="12">
        <f t="shared" si="54"/>
        <v>1</v>
      </c>
      <c r="AB161" s="12">
        <f t="shared" si="55"/>
        <v>1</v>
      </c>
      <c r="AD161" s="12">
        <f t="shared" si="56"/>
        <v>-3</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59"/>
        <v>1</v>
      </c>
      <c r="AL161" s="12">
        <f t="shared" si="60"/>
        <v>1</v>
      </c>
      <c r="AM161" s="12">
        <f t="shared" si="61"/>
        <v>1</v>
      </c>
    </row>
    <row r="162" spans="1:39" ht="12" customHeight="1" x14ac:dyDescent="0.15">
      <c r="A162" s="5">
        <f t="shared" si="45"/>
        <v>0</v>
      </c>
      <c r="B162" s="5">
        <f t="shared" si="46"/>
        <v>0</v>
      </c>
      <c r="C162" s="14">
        <f t="shared" si="62"/>
        <v>-4</v>
      </c>
      <c r="F162" s="241" t="e">
        <f>VLOOKUP(C162,Blad1!$A:$K,11,0)</f>
        <v>#N/A</v>
      </c>
      <c r="G162" s="67" t="str">
        <f t="shared" si="63"/>
        <v/>
      </c>
      <c r="H162" s="4" t="str">
        <f>IF(G162="I",$K162,IF(G162="II",$K162-SUM(H$8:H161),IF(G162="III",$K162-SUM(H$8:H161),IF(G162="IV",$K162-SUM(H$8:H161),IF(G162="V",1-SUM(H$8:H161)," ")))))</f>
        <v xml:space="preserve"> </v>
      </c>
      <c r="I162" s="68" t="str">
        <f t="shared" si="47"/>
        <v/>
      </c>
      <c r="J162" s="43" t="str">
        <f>IF(I162="A",$K162,IF(I162="B",$K162-SUM(J$8:J161),IF(I162="C",$K162-SUM(J$8:J161),IF(I162="D",$K162-SUM(J$8:J161),IF(I162="E",1-SUM(J$8:J161)," ")))))</f>
        <v xml:space="preserve"> </v>
      </c>
      <c r="K162" s="1">
        <f>IF(C$4=0,0,(SUM(D$8:D162)/C$4))</f>
        <v>0</v>
      </c>
      <c r="L162" s="9" t="str">
        <f t="shared" si="48"/>
        <v xml:space="preserve"> </v>
      </c>
      <c r="M162" s="2" t="str">
        <f>IF(U162=2,K162,IF(W162=2,K162-SUM(M$8:M161),IF(X162=2,K162-SUM(M$8:M161),IF(X161=2,1-SUM(M$8:M161)," "))))</f>
        <v xml:space="preserve"> </v>
      </c>
      <c r="N162" s="1" t="str">
        <f t="shared" si="49"/>
        <v xml:space="preserve"> </v>
      </c>
      <c r="P162" s="3" t="str">
        <f>IF(O162="Plus",$K162,IF(O162="Basis",$K162-SUM(P$8:P161),IF(O162="Breedte",$K162-SUM(P$8:P161),IF(O161="Breedte",1-SUM(P$8:P161)," "))))</f>
        <v xml:space="preserve"> </v>
      </c>
      <c r="Q162" s="57" t="str">
        <f t="shared" si="65"/>
        <v/>
      </c>
      <c r="R162" s="180" t="e">
        <f t="shared" si="64"/>
        <v>#N/A</v>
      </c>
      <c r="S162" s="12">
        <f t="shared" si="50"/>
        <v>-4</v>
      </c>
      <c r="T162" s="18">
        <f t="shared" si="51"/>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2"/>
        <v>1</v>
      </c>
      <c r="Z162" s="12">
        <f t="shared" si="53"/>
        <v>1</v>
      </c>
      <c r="AA162" s="12">
        <f t="shared" si="54"/>
        <v>1</v>
      </c>
      <c r="AB162" s="12">
        <f t="shared" si="55"/>
        <v>1</v>
      </c>
      <c r="AD162" s="12">
        <f t="shared" si="56"/>
        <v>-4</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59"/>
        <v>1</v>
      </c>
      <c r="AL162" s="12">
        <f t="shared" si="60"/>
        <v>1</v>
      </c>
      <c r="AM162" s="12">
        <f t="shared" si="61"/>
        <v>1</v>
      </c>
    </row>
    <row r="163" spans="1:39" ht="12" customHeight="1" x14ac:dyDescent="0.15">
      <c r="A163" s="5">
        <f t="shared" si="45"/>
        <v>0</v>
      </c>
      <c r="B163" s="5">
        <f t="shared" si="46"/>
        <v>0</v>
      </c>
      <c r="C163" s="14">
        <f t="shared" si="62"/>
        <v>-5</v>
      </c>
      <c r="F163" s="241" t="e">
        <f>VLOOKUP(C163,Blad1!$A:$K,11,0)</f>
        <v>#N/A</v>
      </c>
      <c r="G163" s="67" t="str">
        <f t="shared" si="63"/>
        <v/>
      </c>
      <c r="H163" s="4" t="str">
        <f>IF(G163="I",$K163,IF(G163="II",$K163-SUM(H$8:H162),IF(G163="III",$K163-SUM(H$8:H162),IF(G163="IV",$K163-SUM(H$8:H162),IF(G163="V",1-SUM(H$8:H162)," ")))))</f>
        <v xml:space="preserve"> </v>
      </c>
      <c r="I163" s="68" t="str">
        <f t="shared" si="47"/>
        <v/>
      </c>
      <c r="J163" s="43" t="str">
        <f>IF(I163="A",$K163,IF(I163="B",$K163-SUM(J$8:J162),IF(I163="C",$K163-SUM(J$8:J162),IF(I163="D",$K163-SUM(J$8:J162),IF(I163="E",1-SUM(J$8:J162)," ")))))</f>
        <v xml:space="preserve"> </v>
      </c>
      <c r="K163" s="1">
        <f>IF(C$4=0,0,(SUM(D$8:D163)/C$4))</f>
        <v>0</v>
      </c>
      <c r="L163" s="9" t="str">
        <f t="shared" si="48"/>
        <v xml:space="preserve"> </v>
      </c>
      <c r="M163" s="2" t="str">
        <f>IF(U163=2,K163,IF(W163=2,K163-SUM(M$8:M162),IF(X163=2,K163-SUM(M$8:M162),IF(X162=2,1-SUM(M$8:M162)," "))))</f>
        <v xml:space="preserve"> </v>
      </c>
      <c r="N163" s="1" t="str">
        <f t="shared" si="49"/>
        <v xml:space="preserve"> </v>
      </c>
      <c r="P163" s="3" t="str">
        <f>IF(O163="Plus",$K163,IF(O163="Basis",$K163-SUM(P$8:P162),IF(O163="Breedte",$K163-SUM(P$8:P162),IF(O162="Breedte",1-SUM(P$8:P162)," "))))</f>
        <v xml:space="preserve"> </v>
      </c>
      <c r="Q163" s="57" t="str">
        <f t="shared" si="65"/>
        <v/>
      </c>
      <c r="R163" s="180" t="e">
        <f t="shared" si="64"/>
        <v>#N/A</v>
      </c>
      <c r="S163" s="12">
        <f t="shared" si="50"/>
        <v>-5</v>
      </c>
      <c r="T163" s="18">
        <f t="shared" si="51"/>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2"/>
        <v>1</v>
      </c>
      <c r="Z163" s="12">
        <f t="shared" si="53"/>
        <v>1</v>
      </c>
      <c r="AA163" s="12">
        <f t="shared" si="54"/>
        <v>1</v>
      </c>
      <c r="AB163" s="12">
        <f t="shared" si="55"/>
        <v>1</v>
      </c>
      <c r="AD163" s="12">
        <f t="shared" si="56"/>
        <v>-5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59"/>
        <v>1</v>
      </c>
      <c r="AL163" s="12">
        <f t="shared" si="60"/>
        <v>1</v>
      </c>
      <c r="AM163" s="12">
        <f t="shared" si="61"/>
        <v>1</v>
      </c>
    </row>
    <row r="164" spans="1:39" ht="12" customHeight="1" x14ac:dyDescent="0.15">
      <c r="A164" s="5">
        <f t="shared" si="45"/>
        <v>0</v>
      </c>
      <c r="B164" s="5">
        <f t="shared" si="46"/>
        <v>0</v>
      </c>
      <c r="C164" s="14">
        <f t="shared" si="62"/>
        <v>-6</v>
      </c>
      <c r="F164" s="241" t="e">
        <f>VLOOKUP(C164,Blad1!$A:$K,11,0)</f>
        <v>#N/A</v>
      </c>
      <c r="G164" s="67" t="str">
        <f t="shared" si="63"/>
        <v/>
      </c>
      <c r="H164" s="4" t="str">
        <f>IF(G164="I",$K164,IF(G164="II",$K164-SUM(H$8:H163),IF(G164="III",$K164-SUM(H$8:H163),IF(G164="IV",$K164-SUM(H$8:H163),IF(G164="V",1-SUM(H$8:H163)," ")))))</f>
        <v xml:space="preserve"> </v>
      </c>
      <c r="I164" s="68" t="str">
        <f t="shared" si="47"/>
        <v/>
      </c>
      <c r="J164" s="43" t="str">
        <f>IF(I164="A",$K164,IF(I164="B",$K164-SUM(J$8:J163),IF(I164="C",$K164-SUM(J$8:J163),IF(I164="D",$K164-SUM(J$8:J163),IF(I164="E",1-SUM(J$8:J163)," ")))))</f>
        <v xml:space="preserve"> </v>
      </c>
      <c r="K164" s="1">
        <f>IF(C$4=0,0,(SUM(D$8:D164)/C$4))</f>
        <v>0</v>
      </c>
      <c r="L164" s="9" t="str">
        <f t="shared" si="48"/>
        <v xml:space="preserve"> </v>
      </c>
      <c r="M164" s="2" t="str">
        <f>IF(U164=2,K164,IF(W164=2,K164-SUM(M$8:M163),IF(X164=2,K164-SUM(M$8:M163),IF(X163=2,1-SUM(M$8:M163)," "))))</f>
        <v xml:space="preserve"> </v>
      </c>
      <c r="N164" s="1" t="str">
        <f t="shared" si="49"/>
        <v xml:space="preserve"> </v>
      </c>
      <c r="P164" s="3" t="str">
        <f>IF(O164="Plus",$K164,IF(O164="Basis",$K164-SUM(P$8:P163),IF(O164="Breedte",$K164-SUM(P$8:P163),IF(O163="Breedte",1-SUM(P$8:P163)," "))))</f>
        <v xml:space="preserve"> </v>
      </c>
      <c r="Q164" s="57" t="str">
        <f t="shared" si="65"/>
        <v/>
      </c>
      <c r="R164" s="180" t="e">
        <f t="shared" si="64"/>
        <v>#N/A</v>
      </c>
      <c r="S164" s="12">
        <f t="shared" si="50"/>
        <v>-6</v>
      </c>
      <c r="T164" s="18">
        <f t="shared" si="51"/>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2"/>
        <v>1</v>
      </c>
      <c r="Z164" s="12">
        <f t="shared" si="53"/>
        <v>1</v>
      </c>
      <c r="AA164" s="12">
        <f t="shared" si="54"/>
        <v>1</v>
      </c>
      <c r="AB164" s="12">
        <f t="shared" si="55"/>
        <v>1</v>
      </c>
      <c r="AD164" s="12">
        <f t="shared" si="56"/>
        <v>-6</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59"/>
        <v>1</v>
      </c>
      <c r="AL164" s="12">
        <f t="shared" si="60"/>
        <v>1</v>
      </c>
      <c r="AM164" s="12">
        <f t="shared" si="61"/>
        <v>1</v>
      </c>
    </row>
    <row r="165" spans="1:39" ht="12" customHeight="1" x14ac:dyDescent="0.15">
      <c r="A165" s="5">
        <f t="shared" si="45"/>
        <v>0</v>
      </c>
      <c r="B165" s="5">
        <f t="shared" si="46"/>
        <v>0</v>
      </c>
      <c r="C165" s="14">
        <f t="shared" si="62"/>
        <v>-7</v>
      </c>
      <c r="F165" s="241" t="e">
        <f>VLOOKUP(C165,Blad1!$A:$K,11,0)</f>
        <v>#N/A</v>
      </c>
      <c r="G165" s="67" t="str">
        <f t="shared" si="63"/>
        <v/>
      </c>
      <c r="H165" s="4" t="str">
        <f>IF(G165="I",$K165,IF(G165="II",$K165-SUM(H$8:H164),IF(G165="III",$K165-SUM(H$8:H164),IF(G165="IV",$K165-SUM(H$8:H164),IF(G165="V",1-SUM(H$8:H164)," ")))))</f>
        <v xml:space="preserve"> </v>
      </c>
      <c r="I165" s="68" t="str">
        <f t="shared" si="47"/>
        <v/>
      </c>
      <c r="J165" s="43" t="str">
        <f>IF(I165="A",$K165,IF(I165="B",$K165-SUM(J$8:J164),IF(I165="C",$K165-SUM(J$8:J164),IF(I165="D",$K165-SUM(J$8:J164),IF(I165="E",1-SUM(J$8:J164)," ")))))</f>
        <v xml:space="preserve"> </v>
      </c>
      <c r="K165" s="1">
        <f>IF(C$4=0,0,(SUM(D$8:D165)/C$4))</f>
        <v>0</v>
      </c>
      <c r="L165" s="9" t="str">
        <f t="shared" si="48"/>
        <v xml:space="preserve"> </v>
      </c>
      <c r="M165" s="2" t="str">
        <f>IF(U165=2,K165,IF(W165=2,K165-SUM(M$8:M164),IF(X165=2,K165-SUM(M$8:M164),IF(X164=2,1-SUM(M$8:M164)," "))))</f>
        <v xml:space="preserve"> </v>
      </c>
      <c r="N165" s="1" t="str">
        <f t="shared" si="49"/>
        <v xml:space="preserve"> </v>
      </c>
      <c r="P165" s="3" t="str">
        <f>IF(O165="Plus",$K165,IF(O165="Basis",$K165-SUM(P$8:P164),IF(O165="Breedte",$K165-SUM(P$8:P164),IF(O164="Breedte",1-SUM(P$8:P164)," "))))</f>
        <v xml:space="preserve"> </v>
      </c>
      <c r="Q165" s="57" t="str">
        <f t="shared" si="65"/>
        <v/>
      </c>
      <c r="R165" s="180" t="e">
        <f t="shared" si="64"/>
        <v>#N/A</v>
      </c>
      <c r="S165" s="12">
        <f t="shared" si="50"/>
        <v>-7</v>
      </c>
      <c r="T165" s="18">
        <f t="shared" si="51"/>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2"/>
        <v>1</v>
      </c>
      <c r="Z165" s="12">
        <f t="shared" si="53"/>
        <v>1</v>
      </c>
      <c r="AA165" s="12">
        <f t="shared" si="54"/>
        <v>1</v>
      </c>
      <c r="AB165" s="12">
        <f t="shared" si="55"/>
        <v>1</v>
      </c>
      <c r="AD165" s="12">
        <f t="shared" si="56"/>
        <v>-7</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59"/>
        <v>1</v>
      </c>
      <c r="AL165" s="12">
        <f t="shared" si="60"/>
        <v>1</v>
      </c>
      <c r="AM165" s="12">
        <f t="shared" si="61"/>
        <v>1</v>
      </c>
    </row>
    <row r="166" spans="1:39" ht="12" customHeight="1" x14ac:dyDescent="0.15">
      <c r="A166" s="5">
        <f t="shared" si="45"/>
        <v>0</v>
      </c>
      <c r="B166" s="5">
        <f t="shared" si="46"/>
        <v>0</v>
      </c>
      <c r="C166" s="14">
        <f t="shared" si="62"/>
        <v>-8</v>
      </c>
      <c r="F166" s="241" t="e">
        <f>VLOOKUP(C166,Blad1!$A:$K,11,0)</f>
        <v>#N/A</v>
      </c>
      <c r="G166" s="67" t="str">
        <f t="shared" si="63"/>
        <v/>
      </c>
      <c r="H166" s="4" t="str">
        <f>IF(G166="I",$K166,IF(G166="II",$K166-SUM(H$8:H165),IF(G166="III",$K166-SUM(H$8:H165),IF(G166="IV",$K166-SUM(H$8:H165),IF(G166="V",1-SUM(H$8:H165)," ")))))</f>
        <v xml:space="preserve"> </v>
      </c>
      <c r="I166" s="68" t="str">
        <f t="shared" si="47"/>
        <v/>
      </c>
      <c r="J166" s="43" t="str">
        <f>IF(I166="A",$K166,IF(I166="B",$K166-SUM(J$8:J165),IF(I166="C",$K166-SUM(J$8:J165),IF(I166="D",$K166-SUM(J$8:J165),IF(I166="E",1-SUM(J$8:J165)," ")))))</f>
        <v xml:space="preserve"> </v>
      </c>
      <c r="K166" s="1">
        <f>IF(C$4=0,0,(SUM(D$8:D166)/C$4))</f>
        <v>0</v>
      </c>
      <c r="L166" s="9" t="str">
        <f t="shared" si="48"/>
        <v xml:space="preserve"> </v>
      </c>
      <c r="M166" s="2" t="str">
        <f>IF(U166=2,K166,IF(W166=2,K166-SUM(M$8:M165),IF(X166=2,K166-SUM(M$8:M165),IF(X165=2,1-SUM(M$8:M165)," "))))</f>
        <v xml:space="preserve"> </v>
      </c>
      <c r="N166" s="1" t="str">
        <f t="shared" si="49"/>
        <v xml:space="preserve"> </v>
      </c>
      <c r="P166" s="3" t="str">
        <f>IF(O166="Plus",$K166,IF(O166="Basis",$K166-SUM(P$8:P165),IF(O166="Breedte",$K166-SUM(P$8:P165),IF(O165="Breedte",1-SUM(P$8:P165)," "))))</f>
        <v xml:space="preserve"> </v>
      </c>
      <c r="Q166" s="57" t="str">
        <f t="shared" si="65"/>
        <v/>
      </c>
      <c r="R166" s="180" t="e">
        <f t="shared" si="64"/>
        <v>#N/A</v>
      </c>
      <c r="S166" s="12">
        <f t="shared" si="50"/>
        <v>-8</v>
      </c>
      <c r="T166" s="18">
        <f t="shared" si="51"/>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2"/>
        <v>1</v>
      </c>
      <c r="Z166" s="12">
        <f t="shared" si="53"/>
        <v>1</v>
      </c>
      <c r="AA166" s="12">
        <f t="shared" si="54"/>
        <v>1</v>
      </c>
      <c r="AB166" s="12">
        <f t="shared" si="55"/>
        <v>1</v>
      </c>
      <c r="AD166" s="12">
        <f t="shared" si="56"/>
        <v>-8</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59"/>
        <v>1</v>
      </c>
      <c r="AL166" s="12">
        <f t="shared" si="60"/>
        <v>1</v>
      </c>
      <c r="AM166" s="12">
        <f t="shared" si="61"/>
        <v>1</v>
      </c>
    </row>
    <row r="167" spans="1:39" ht="12" customHeight="1" x14ac:dyDescent="0.15">
      <c r="A167" s="5">
        <f t="shared" si="45"/>
        <v>0</v>
      </c>
      <c r="B167" s="5">
        <f t="shared" si="46"/>
        <v>0</v>
      </c>
      <c r="C167" s="14">
        <f t="shared" si="62"/>
        <v>-9</v>
      </c>
      <c r="F167" s="241" t="e">
        <f>VLOOKUP(C167,Blad1!$A:$K,11,0)</f>
        <v>#N/A</v>
      </c>
      <c r="G167" s="67" t="str">
        <f t="shared" si="63"/>
        <v/>
      </c>
      <c r="H167" s="4" t="str">
        <f>IF(G167="I",$K167,IF(G167="II",$K167-SUM(H$8:H166),IF(G167="III",$K167-SUM(H$8:H166),IF(G167="IV",$K167-SUM(H$8:H166),IF(G167="V",1-SUM(H$8:H166)," ")))))</f>
        <v xml:space="preserve"> </v>
      </c>
      <c r="I167" s="68" t="str">
        <f t="shared" si="47"/>
        <v/>
      </c>
      <c r="J167" s="43" t="str">
        <f>IF(I167="A",$K167,IF(I167="B",$K167-SUM(J$8:J166),IF(I167="C",$K167-SUM(J$8:J166),IF(I167="D",$K167-SUM(J$8:J166),IF(I167="E",1-SUM(J$8:J166)," ")))))</f>
        <v xml:space="preserve"> </v>
      </c>
      <c r="K167" s="1">
        <f>IF(C$4=0,0,(SUM(D$8:D167)/C$4))</f>
        <v>0</v>
      </c>
      <c r="L167" s="9" t="str">
        <f t="shared" si="48"/>
        <v xml:space="preserve"> </v>
      </c>
      <c r="M167" s="2" t="str">
        <f>IF(U167=2,K167,IF(W167=2,K167-SUM(M$8:M166),IF(X167=2,K167-SUM(M$8:M166),IF(X166=2,1-SUM(M$8:M166)," "))))</f>
        <v xml:space="preserve"> </v>
      </c>
      <c r="N167" s="1" t="str">
        <f t="shared" si="49"/>
        <v xml:space="preserve"> </v>
      </c>
      <c r="P167" s="3" t="str">
        <f>IF(O167="Plus",$K167,IF(O167="Basis",$K167-SUM(P$8:P166),IF(O167="Breedte",$K167-SUM(P$8:P166),IF(O166="Breedte",1-SUM(P$8:P166)," "))))</f>
        <v xml:space="preserve"> </v>
      </c>
      <c r="Q167" s="57" t="str">
        <f t="shared" si="65"/>
        <v/>
      </c>
      <c r="R167" s="180" t="e">
        <f t="shared" si="64"/>
        <v>#N/A</v>
      </c>
      <c r="S167" s="12">
        <f t="shared" si="50"/>
        <v>-9</v>
      </c>
      <c r="T167" s="18">
        <f t="shared" si="51"/>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2"/>
        <v>1</v>
      </c>
      <c r="Z167" s="12">
        <f t="shared" si="53"/>
        <v>1</v>
      </c>
      <c r="AA167" s="12">
        <f t="shared" si="54"/>
        <v>1</v>
      </c>
      <c r="AB167" s="12">
        <f t="shared" si="55"/>
        <v>1</v>
      </c>
      <c r="AD167" s="12">
        <f t="shared" si="56"/>
        <v>-9</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59"/>
        <v>1</v>
      </c>
      <c r="AL167" s="12">
        <f t="shared" si="60"/>
        <v>1</v>
      </c>
      <c r="AM167" s="12">
        <f t="shared" si="61"/>
        <v>1</v>
      </c>
    </row>
    <row r="168" spans="1:39" ht="12" customHeight="1" x14ac:dyDescent="0.15">
      <c r="A168" s="5">
        <f t="shared" si="45"/>
        <v>0</v>
      </c>
      <c r="B168" s="5">
        <f t="shared" si="46"/>
        <v>0</v>
      </c>
      <c r="C168" s="14">
        <f t="shared" si="62"/>
        <v>-10</v>
      </c>
      <c r="F168" s="241" t="e">
        <f>VLOOKUP(C168,Blad1!$A:$K,11,0)</f>
        <v>#N/A</v>
      </c>
      <c r="G168" s="67" t="str">
        <f t="shared" si="63"/>
        <v/>
      </c>
      <c r="H168" s="4" t="str">
        <f>IF(G168="I",$K168,IF(G168="II",$K168-SUM(H$8:H167),IF(G168="III",$K168-SUM(H$8:H167),IF(G168="IV",$K168-SUM(H$8:H167),IF(G168="V",1-SUM(H$8:H167)," ")))))</f>
        <v xml:space="preserve"> </v>
      </c>
      <c r="I168" s="68" t="str">
        <f t="shared" si="47"/>
        <v/>
      </c>
      <c r="J168" s="43" t="str">
        <f>IF(I168="A",$K168,IF(I168="B",$K168-SUM(J$8:J167),IF(I168="C",$K168-SUM(J$8:J167),IF(I168="D",$K168-SUM(J$8:J167),IF(I168="E",1-SUM(J$8:J167)," ")))))</f>
        <v xml:space="preserve"> </v>
      </c>
      <c r="K168" s="1">
        <f>IF(C$4=0,0,(SUM(D$8:D168)/C$4))</f>
        <v>0</v>
      </c>
      <c r="L168" s="9" t="str">
        <f t="shared" si="48"/>
        <v xml:space="preserve"> </v>
      </c>
      <c r="M168" s="2" t="str">
        <f>IF(U168=2,K168,IF(W168=2,K168-SUM(M$8:M167),IF(X168=2,K168-SUM(M$8:M167),IF(X167=2,1-SUM(M$8:M167)," "))))</f>
        <v xml:space="preserve"> </v>
      </c>
      <c r="N168" s="1" t="str">
        <f t="shared" si="49"/>
        <v xml:space="preserve"> </v>
      </c>
      <c r="P168" s="3" t="str">
        <f>IF(O168="Plus",$K168,IF(O168="Basis",$K168-SUM(P$8:P167),IF(O168="Breedte",$K168-SUM(P$8:P167),IF(O167="Breedte",1-SUM(P$8:P167)," "))))</f>
        <v xml:space="preserve"> </v>
      </c>
      <c r="Q168" s="57" t="str">
        <f t="shared" si="65"/>
        <v/>
      </c>
      <c r="R168" s="180" t="e">
        <f t="shared" si="64"/>
        <v>#N/A</v>
      </c>
      <c r="S168" s="12">
        <f t="shared" si="50"/>
        <v>-10</v>
      </c>
      <c r="T168" s="18">
        <f t="shared" si="51"/>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2"/>
        <v>1</v>
      </c>
      <c r="Z168" s="12">
        <f t="shared" si="53"/>
        <v>1</v>
      </c>
      <c r="AA168" s="12">
        <f t="shared" si="54"/>
        <v>1</v>
      </c>
      <c r="AB168" s="12">
        <f t="shared" si="55"/>
        <v>1</v>
      </c>
      <c r="AD168" s="12">
        <f t="shared" si="56"/>
        <v>-10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59"/>
        <v>1</v>
      </c>
      <c r="AL168" s="12">
        <f t="shared" si="60"/>
        <v>1</v>
      </c>
      <c r="AM168" s="12">
        <f t="shared" si="61"/>
        <v>1</v>
      </c>
    </row>
    <row r="169" spans="1:39" ht="12" customHeight="1" x14ac:dyDescent="0.15">
      <c r="A169" s="5">
        <f t="shared" si="45"/>
        <v>0</v>
      </c>
      <c r="B169" s="5">
        <f t="shared" si="46"/>
        <v>0</v>
      </c>
      <c r="C169" s="14">
        <f t="shared" si="62"/>
        <v>-11</v>
      </c>
      <c r="F169" s="241" t="e">
        <f>VLOOKUP(C169,Blad1!$A:$K,11,0)</f>
        <v>#N/A</v>
      </c>
      <c r="G169" s="67" t="str">
        <f t="shared" si="63"/>
        <v/>
      </c>
      <c r="H169" s="4" t="str">
        <f>IF(G169="I",$K169,IF(G169="II",$K169-SUM(H$8:H168),IF(G169="III",$K169-SUM(H$8:H168),IF(G169="IV",$K169-SUM(H$8:H168),IF(G169="V",1-SUM(H$8:H168)," ")))))</f>
        <v xml:space="preserve"> </v>
      </c>
      <c r="I169" s="68" t="str">
        <f t="shared" si="47"/>
        <v/>
      </c>
      <c r="J169" s="43" t="str">
        <f>IF(I169="A",$K169,IF(I169="B",$K169-SUM(J$8:J168),IF(I169="C",$K169-SUM(J$8:J168),IF(I169="D",$K169-SUM(J$8:J168),IF(I169="E",1-SUM(J$8:J168)," ")))))</f>
        <v xml:space="preserve"> </v>
      </c>
      <c r="K169" s="1">
        <f>IF(C$4=0,0,(SUM(D$8:D169)/C$4))</f>
        <v>0</v>
      </c>
      <c r="L169" s="9" t="str">
        <f t="shared" si="48"/>
        <v xml:space="preserve"> </v>
      </c>
      <c r="M169" s="2" t="str">
        <f>IF(U169=2,K169,IF(W169=2,K169-SUM(M$8:M168),IF(X169=2,K169-SUM(M$8:M168),IF(X168=2,1-SUM(M$8:M168)," "))))</f>
        <v xml:space="preserve"> </v>
      </c>
      <c r="N169" s="1" t="str">
        <f t="shared" si="49"/>
        <v xml:space="preserve"> </v>
      </c>
      <c r="P169" s="3" t="str">
        <f>IF(O169="Plus",$K169,IF(O169="Basis",$K169-SUM(P$8:P168),IF(O169="Breedte",$K169-SUM(P$8:P168),IF(O168="Breedte",1-SUM(P$8:P168)," "))))</f>
        <v xml:space="preserve"> </v>
      </c>
      <c r="Q169" s="57" t="str">
        <f t="shared" si="65"/>
        <v/>
      </c>
      <c r="R169" s="180" t="e">
        <f t="shared" si="64"/>
        <v>#N/A</v>
      </c>
      <c r="S169" s="12">
        <f t="shared" si="50"/>
        <v>-11</v>
      </c>
      <c r="T169" s="18">
        <f t="shared" si="51"/>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2"/>
        <v>1</v>
      </c>
      <c r="Z169" s="12">
        <f t="shared" si="53"/>
        <v>1</v>
      </c>
      <c r="AA169" s="12">
        <f t="shared" si="54"/>
        <v>1</v>
      </c>
      <c r="AB169" s="12">
        <f t="shared" si="55"/>
        <v>1</v>
      </c>
      <c r="AD169" s="12">
        <f t="shared" si="56"/>
        <v>-11</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59"/>
        <v>1</v>
      </c>
      <c r="AL169" s="12">
        <f t="shared" si="60"/>
        <v>1</v>
      </c>
      <c r="AM169" s="12">
        <f t="shared" si="61"/>
        <v>1</v>
      </c>
    </row>
    <row r="170" spans="1:39" ht="12" customHeight="1" x14ac:dyDescent="0.15">
      <c r="A170" s="5">
        <f t="shared" si="45"/>
        <v>0</v>
      </c>
      <c r="B170" s="5">
        <f t="shared" si="46"/>
        <v>0</v>
      </c>
      <c r="C170" s="14">
        <f t="shared" si="62"/>
        <v>-12</v>
      </c>
      <c r="F170" s="241" t="e">
        <f>VLOOKUP(C170,Blad1!$A:$K,11,0)</f>
        <v>#N/A</v>
      </c>
      <c r="G170" s="67" t="str">
        <f t="shared" si="63"/>
        <v/>
      </c>
      <c r="H170" s="4" t="str">
        <f>IF(G170="I",$K170,IF(G170="II",$K170-SUM(H$8:H169),IF(G170="III",$K170-SUM(H$8:H169),IF(G170="IV",$K170-SUM(H$8:H169),IF(G170="V",1-SUM(H$8:H169)," ")))))</f>
        <v xml:space="preserve"> </v>
      </c>
      <c r="I170" s="68" t="str">
        <f t="shared" si="47"/>
        <v/>
      </c>
      <c r="J170" s="43" t="str">
        <f>IF(I170="A",$K170,IF(I170="B",$K170-SUM(J$8:J169),IF(I170="C",$K170-SUM(J$8:J169),IF(I170="D",$K170-SUM(J$8:J169),IF(I170="E",1-SUM(J$8:J169)," ")))))</f>
        <v xml:space="preserve"> </v>
      </c>
      <c r="K170" s="1">
        <f>IF(C$4=0,0,(SUM(D$8:D170)/C$4))</f>
        <v>0</v>
      </c>
      <c r="L170" s="9" t="str">
        <f t="shared" si="48"/>
        <v xml:space="preserve"> </v>
      </c>
      <c r="M170" s="2" t="str">
        <f>IF(U170=2,K170,IF(W170=2,K170-SUM(M$8:M169),IF(X170=2,K170-SUM(M$8:M169),IF(X169=2,1-SUM(M$8:M169)," "))))</f>
        <v xml:space="preserve"> </v>
      </c>
      <c r="N170" s="1" t="str">
        <f t="shared" si="49"/>
        <v xml:space="preserve"> </v>
      </c>
      <c r="P170" s="3" t="str">
        <f>IF(O170="Plus",$K170,IF(O170="Basis",$K170-SUM(P$8:P169),IF(O170="Breedte",$K170-SUM(P$8:P169),IF(O169="Breedte",1-SUM(P$8:P169)," "))))</f>
        <v xml:space="preserve"> </v>
      </c>
      <c r="Q170" s="57" t="str">
        <f t="shared" si="65"/>
        <v/>
      </c>
      <c r="R170" s="180" t="e">
        <f t="shared" si="64"/>
        <v>#N/A</v>
      </c>
      <c r="S170" s="12">
        <f t="shared" si="50"/>
        <v>-12</v>
      </c>
      <c r="T170" s="18">
        <f t="shared" si="51"/>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2"/>
        <v>1</v>
      </c>
      <c r="Z170" s="12">
        <f t="shared" si="53"/>
        <v>1</v>
      </c>
      <c r="AA170" s="12">
        <f t="shared" si="54"/>
        <v>1</v>
      </c>
      <c r="AB170" s="12">
        <f t="shared" si="55"/>
        <v>1</v>
      </c>
      <c r="AD170" s="12">
        <f t="shared" si="56"/>
        <v>-12</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59"/>
        <v>1</v>
      </c>
      <c r="AL170" s="12">
        <f t="shared" si="60"/>
        <v>1</v>
      </c>
      <c r="AM170" s="12">
        <f t="shared" si="61"/>
        <v>1</v>
      </c>
    </row>
    <row r="171" spans="1:39" ht="12" customHeight="1" x14ac:dyDescent="0.15">
      <c r="A171" s="5">
        <f t="shared" si="45"/>
        <v>0</v>
      </c>
      <c r="B171" s="5">
        <f t="shared" si="46"/>
        <v>0</v>
      </c>
      <c r="C171" s="14">
        <f t="shared" si="62"/>
        <v>-13</v>
      </c>
      <c r="F171" s="241" t="e">
        <f>VLOOKUP(C171,Blad1!$A:$K,11,0)</f>
        <v>#N/A</v>
      </c>
      <c r="G171" s="67" t="str">
        <f t="shared" si="63"/>
        <v/>
      </c>
      <c r="H171" s="4" t="str">
        <f>IF(G171="I",$K171,IF(G171="II",$K171-SUM(H$8:H170),IF(G171="III",$K171-SUM(H$8:H170),IF(G171="IV",$K171-SUM(H$8:H170),IF(G171="V",1-SUM(H$8:H170)," ")))))</f>
        <v xml:space="preserve"> </v>
      </c>
      <c r="I171" s="68" t="str">
        <f t="shared" si="47"/>
        <v/>
      </c>
      <c r="J171" s="43" t="str">
        <f>IF(I171="A",$K171,IF(I171="B",$K171-SUM(J$8:J170),IF(I171="C",$K171-SUM(J$8:J170),IF(I171="D",$K171-SUM(J$8:J170),IF(I171="E",1-SUM(J$8:J170)," ")))))</f>
        <v xml:space="preserve"> </v>
      </c>
      <c r="K171" s="1">
        <f>IF(C$4=0,0,(SUM(D$8:D171)/C$4))</f>
        <v>0</v>
      </c>
      <c r="L171" s="9" t="str">
        <f t="shared" si="48"/>
        <v xml:space="preserve"> </v>
      </c>
      <c r="M171" s="2" t="str">
        <f>IF(U171=2,K171,IF(W171=2,K171-SUM(M$8:M170),IF(X171=2,K171-SUM(M$8:M170),IF(X170=2,1-SUM(M$8:M170)," "))))</f>
        <v xml:space="preserve"> </v>
      </c>
      <c r="N171" s="1" t="str">
        <f t="shared" si="49"/>
        <v xml:space="preserve"> </v>
      </c>
      <c r="P171" s="3" t="str">
        <f>IF(O171="Plus",$K171,IF(O171="Basis",$K171-SUM(P$8:P170),IF(O171="Breedte",$K171-SUM(P$8:P170),IF(O170="Breedte",1-SUM(P$8:P170)," "))))</f>
        <v xml:space="preserve"> </v>
      </c>
      <c r="Q171" s="57" t="str">
        <f t="shared" si="65"/>
        <v/>
      </c>
      <c r="R171" s="180" t="e">
        <f t="shared" si="64"/>
        <v>#N/A</v>
      </c>
      <c r="S171" s="12">
        <f t="shared" si="50"/>
        <v>-13</v>
      </c>
      <c r="T171" s="18">
        <f t="shared" si="51"/>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2"/>
        <v>1</v>
      </c>
      <c r="Z171" s="12">
        <f t="shared" si="53"/>
        <v>1</v>
      </c>
      <c r="AA171" s="12">
        <f t="shared" si="54"/>
        <v>1</v>
      </c>
      <c r="AB171" s="12">
        <f t="shared" si="55"/>
        <v>1</v>
      </c>
      <c r="AD171" s="12">
        <f t="shared" si="56"/>
        <v>-13</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59"/>
        <v>1</v>
      </c>
      <c r="AL171" s="12">
        <f t="shared" si="60"/>
        <v>1</v>
      </c>
      <c r="AM171" s="12">
        <f t="shared" si="61"/>
        <v>1</v>
      </c>
    </row>
    <row r="172" spans="1:39" ht="12" customHeight="1" x14ac:dyDescent="0.15">
      <c r="A172" s="5">
        <f t="shared" si="45"/>
        <v>0</v>
      </c>
      <c r="B172" s="5">
        <f t="shared" si="46"/>
        <v>0</v>
      </c>
      <c r="C172" s="14">
        <f t="shared" si="62"/>
        <v>-14</v>
      </c>
      <c r="F172" s="241" t="e">
        <f>VLOOKUP(C172,Blad1!$A:$K,11,0)</f>
        <v>#N/A</v>
      </c>
      <c r="G172" s="67" t="str">
        <f t="shared" si="63"/>
        <v/>
      </c>
      <c r="H172" s="4" t="str">
        <f>IF(G172="I",$K172,IF(G172="II",$K172-SUM(H$8:H171),IF(G172="III",$K172-SUM(H$8:H171),IF(G172="IV",$K172-SUM(H$8:H171),IF(G172="V",1-SUM(H$8:H171)," ")))))</f>
        <v xml:space="preserve"> </v>
      </c>
      <c r="I172" s="68" t="str">
        <f t="shared" si="47"/>
        <v/>
      </c>
      <c r="J172" s="43" t="str">
        <f>IF(I172="A",$K172,IF(I172="B",$K172-SUM(J$8:J171),IF(I172="C",$K172-SUM(J$8:J171),IF(I172="D",$K172-SUM(J$8:J171),IF(I172="E",1-SUM(J$8:J171)," ")))))</f>
        <v xml:space="preserve"> </v>
      </c>
      <c r="K172" s="1">
        <f>IF(C$4=0,0,(SUM(D$8:D172)/C$4))</f>
        <v>0</v>
      </c>
      <c r="L172" s="9" t="str">
        <f t="shared" si="48"/>
        <v xml:space="preserve"> </v>
      </c>
      <c r="M172" s="2" t="str">
        <f>IF(U172=2,K172,IF(W172=2,K172-SUM(M$8:M171),IF(X172=2,K172-SUM(M$8:M171),IF(X171=2,1-SUM(M$8:M171)," "))))</f>
        <v xml:space="preserve"> </v>
      </c>
      <c r="N172" s="1" t="str">
        <f t="shared" si="49"/>
        <v xml:space="preserve"> </v>
      </c>
      <c r="P172" s="3" t="str">
        <f>IF(O172="Plus",$K172,IF(O172="Basis",$K172-SUM(P$8:P171),IF(O172="Breedte",$K172-SUM(P$8:P171),IF(O171="Breedte",1-SUM(P$8:P171)," "))))</f>
        <v xml:space="preserve"> </v>
      </c>
      <c r="Q172" s="57" t="str">
        <f t="shared" si="65"/>
        <v/>
      </c>
      <c r="R172" s="180" t="e">
        <f t="shared" si="64"/>
        <v>#N/A</v>
      </c>
      <c r="S172" s="12">
        <f t="shared" si="50"/>
        <v>-14</v>
      </c>
      <c r="T172" s="18">
        <f t="shared" si="51"/>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2"/>
        <v>1</v>
      </c>
      <c r="Z172" s="12">
        <f t="shared" si="53"/>
        <v>1</v>
      </c>
      <c r="AA172" s="12">
        <f t="shared" si="54"/>
        <v>1</v>
      </c>
      <c r="AB172" s="12">
        <f t="shared" si="55"/>
        <v>1</v>
      </c>
      <c r="AD172" s="12">
        <f t="shared" si="56"/>
        <v>-14</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59"/>
        <v>1</v>
      </c>
      <c r="AL172" s="12">
        <f t="shared" si="60"/>
        <v>1</v>
      </c>
      <c r="AM172" s="12">
        <f t="shared" si="61"/>
        <v>1</v>
      </c>
    </row>
    <row r="173" spans="1:39" ht="12" customHeight="1" x14ac:dyDescent="0.15">
      <c r="A173" s="5">
        <f t="shared" si="45"/>
        <v>0</v>
      </c>
      <c r="B173" s="5">
        <f t="shared" si="46"/>
        <v>0</v>
      </c>
      <c r="C173" s="14">
        <f t="shared" si="62"/>
        <v>-15</v>
      </c>
      <c r="F173" s="241" t="e">
        <f>VLOOKUP(C173,Blad1!$A:$K,11,0)</f>
        <v>#N/A</v>
      </c>
      <c r="G173" s="67" t="str">
        <f t="shared" si="63"/>
        <v/>
      </c>
      <c r="H173" s="4" t="str">
        <f>IF(G173="I",$K173,IF(G173="II",$K173-SUM(H$8:H172),IF(G173="III",$K173-SUM(H$8:H172),IF(G173="IV",$K173-SUM(H$8:H172),IF(G173="V",1-SUM(H$8:H172)," ")))))</f>
        <v xml:space="preserve"> </v>
      </c>
      <c r="I173" s="68" t="str">
        <f t="shared" si="47"/>
        <v/>
      </c>
      <c r="J173" s="43" t="str">
        <f>IF(I173="A",$K173,IF(I173="B",$K173-SUM(J$8:J172),IF(I173="C",$K173-SUM(J$8:J172),IF(I173="D",$K173-SUM(J$8:J172),IF(I173="E",1-SUM(J$8:J172)," ")))))</f>
        <v xml:space="preserve"> </v>
      </c>
      <c r="K173" s="1">
        <f>IF(C$4=0,0,(SUM(D$8:D173)/C$4))</f>
        <v>0</v>
      </c>
      <c r="L173" s="9" t="str">
        <f t="shared" si="48"/>
        <v xml:space="preserve"> </v>
      </c>
      <c r="M173" s="2" t="str">
        <f>IF(U173=2,K173,IF(W173=2,K173-SUM(M$8:M172),IF(X173=2,K173-SUM(M$8:M172),IF(X172=2,1-SUM(M$8:M172)," "))))</f>
        <v xml:space="preserve"> </v>
      </c>
      <c r="N173" s="1" t="str">
        <f t="shared" si="49"/>
        <v xml:space="preserve"> </v>
      </c>
      <c r="P173" s="3" t="str">
        <f>IF(O173="Plus",$K173,IF(O173="Basis",$K173-SUM(P$8:P172),IF(O173="Breedte",$K173-SUM(P$8:P172),IF(O172="Breedte",1-SUM(P$8:P172)," "))))</f>
        <v xml:space="preserve"> </v>
      </c>
      <c r="Q173" s="57" t="str">
        <f t="shared" si="65"/>
        <v/>
      </c>
      <c r="R173" s="180" t="e">
        <f t="shared" si="64"/>
        <v>#N/A</v>
      </c>
      <c r="S173" s="12">
        <f t="shared" si="50"/>
        <v>-15</v>
      </c>
      <c r="T173" s="18">
        <f t="shared" si="51"/>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2"/>
        <v>1</v>
      </c>
      <c r="Z173" s="12">
        <f t="shared" si="53"/>
        <v>1</v>
      </c>
      <c r="AA173" s="12">
        <f t="shared" si="54"/>
        <v>1</v>
      </c>
      <c r="AB173" s="12">
        <f t="shared" si="55"/>
        <v>1</v>
      </c>
      <c r="AD173" s="12">
        <f t="shared" si="56"/>
        <v>-15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59"/>
        <v>1</v>
      </c>
      <c r="AL173" s="12">
        <f t="shared" si="60"/>
        <v>1</v>
      </c>
      <c r="AM173" s="12">
        <f t="shared" si="61"/>
        <v>1</v>
      </c>
    </row>
    <row r="174" spans="1:39" ht="12" customHeight="1" x14ac:dyDescent="0.15">
      <c r="A174" s="5">
        <f t="shared" si="45"/>
        <v>0</v>
      </c>
      <c r="B174" s="5">
        <f t="shared" si="46"/>
        <v>0</v>
      </c>
      <c r="C174" s="14">
        <f t="shared" si="62"/>
        <v>-16</v>
      </c>
      <c r="F174" s="150" t="e">
        <f>VLOOKUP(C174,Blad1!$A:$K,11,0)</f>
        <v>#N/A</v>
      </c>
      <c r="G174" s="67" t="str">
        <f t="shared" si="63"/>
        <v/>
      </c>
      <c r="H174" s="4" t="str">
        <f>IF(G174="I",$K174,IF(G174="II",$K174-SUM(H$8:H173),IF(G174="III",$K174-SUM(H$8:H173),IF(G174="IV",$K174-SUM(H$8:H173),IF(G174="V",1-SUM(H$8:H173)," ")))))</f>
        <v xml:space="preserve"> </v>
      </c>
      <c r="I174" s="68" t="str">
        <f t="shared" si="47"/>
        <v/>
      </c>
      <c r="J174" s="43" t="str">
        <f>IF(I174="A",$K174,IF(I174="B",$K174-SUM(J$8:J173),IF(I174="C",$K174-SUM(J$8:J173),IF(I174="D",$K174-SUM(J$8:J173),IF(I174="E",1-SUM(J$8:J173)," ")))))</f>
        <v xml:space="preserve"> </v>
      </c>
      <c r="K174" s="1">
        <f>IF(C$4=0,0,(SUM(D$8:D174)/C$4))</f>
        <v>0</v>
      </c>
      <c r="L174" s="9" t="str">
        <f t="shared" si="48"/>
        <v xml:space="preserve"> </v>
      </c>
      <c r="M174" s="2" t="str">
        <f>IF(U174=2,K174,IF(W174=2,K174-SUM(M$8:M173),IF(X174=2,K174-SUM(M$8:M173),IF(X173=2,1-SUM(M$8:M173)," "))))</f>
        <v xml:space="preserve"> </v>
      </c>
      <c r="N174" s="1" t="str">
        <f t="shared" si="49"/>
        <v xml:space="preserve"> </v>
      </c>
      <c r="P174" s="3" t="str">
        <f>IF(O174="Plus",$K174,IF(O174="Basis",$K174-SUM(P$8:P173),IF(O174="Breedte",$K174-SUM(P$8:P173),IF(O173="Breedte",1-SUM(P$8:P173)," "))))</f>
        <v xml:space="preserve"> </v>
      </c>
      <c r="Q174" s="57" t="str">
        <f t="shared" si="65"/>
        <v/>
      </c>
      <c r="R174" s="180" t="e">
        <f t="shared" si="64"/>
        <v>#N/A</v>
      </c>
      <c r="S174" s="12">
        <f t="shared" si="50"/>
        <v>-16</v>
      </c>
      <c r="T174" s="18">
        <f t="shared" si="51"/>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2"/>
        <v>1</v>
      </c>
      <c r="Z174" s="12">
        <f t="shared" si="53"/>
        <v>1</v>
      </c>
      <c r="AA174" s="12">
        <f t="shared" si="54"/>
        <v>1</v>
      </c>
      <c r="AB174" s="12">
        <f t="shared" si="55"/>
        <v>1</v>
      </c>
      <c r="AD174" s="12">
        <f t="shared" si="56"/>
        <v>-16</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59"/>
        <v>1</v>
      </c>
      <c r="AL174" s="12">
        <f t="shared" si="60"/>
        <v>1</v>
      </c>
      <c r="AM174" s="12">
        <f t="shared" si="61"/>
        <v>1</v>
      </c>
    </row>
    <row r="175" spans="1:39" ht="12" customHeight="1" x14ac:dyDescent="0.15">
      <c r="A175" s="5">
        <f t="shared" si="45"/>
        <v>0</v>
      </c>
      <c r="B175" s="5">
        <f t="shared" si="46"/>
        <v>0</v>
      </c>
      <c r="C175" s="14">
        <f t="shared" si="62"/>
        <v>-17</v>
      </c>
      <c r="F175" s="150" t="e">
        <f>VLOOKUP(C175,Blad1!$A:$K,11,0)</f>
        <v>#N/A</v>
      </c>
      <c r="G175" s="67" t="str">
        <f t="shared" si="63"/>
        <v/>
      </c>
      <c r="H175" s="4" t="str">
        <f>IF(G175="I",$K175,IF(G175="II",$K175-SUM(H$8:H174),IF(G175="III",$K175-SUM(H$8:H174),IF(G175="IV",$K175-SUM(H$8:H174),IF(G175="V",1-SUM(H$8:H174)," ")))))</f>
        <v xml:space="preserve"> </v>
      </c>
      <c r="I175" s="68" t="str">
        <f t="shared" si="47"/>
        <v/>
      </c>
      <c r="J175" s="43" t="str">
        <f>IF(I175="A",$K175,IF(I175="B",$K175-SUM(J$8:J174),IF(I175="C",$K175-SUM(J$8:J174),IF(I175="D",$K175-SUM(J$8:J174),IF(I175="E",1-SUM(J$8:J174)," ")))))</f>
        <v xml:space="preserve"> </v>
      </c>
      <c r="K175" s="1">
        <f>IF(C$4=0,0,(SUM(D$8:D175)/C$4))</f>
        <v>0</v>
      </c>
      <c r="L175" s="9" t="str">
        <f t="shared" si="48"/>
        <v xml:space="preserve"> </v>
      </c>
      <c r="M175" s="2" t="str">
        <f>IF(U175=2,K175,IF(W175=2,K175-SUM(M$8:M174),IF(X175=2,K175-SUM(M$8:M174),IF(X174=2,1-SUM(M$8:M174)," "))))</f>
        <v xml:space="preserve"> </v>
      </c>
      <c r="N175" s="1" t="str">
        <f t="shared" si="49"/>
        <v xml:space="preserve"> </v>
      </c>
      <c r="P175" s="3" t="str">
        <f>IF(O175="Plus",$K175,IF(O175="Basis",$K175-SUM(P$8:P174),IF(O175="Breedte",$K175-SUM(P$8:P174),IF(O174="Breedte",1-SUM(P$8:P174)," "))))</f>
        <v xml:space="preserve"> </v>
      </c>
      <c r="Q175" s="57" t="str">
        <f t="shared" si="65"/>
        <v/>
      </c>
      <c r="R175" s="180" t="e">
        <f t="shared" si="64"/>
        <v>#N/A</v>
      </c>
      <c r="S175" s="12">
        <f t="shared" si="50"/>
        <v>-17</v>
      </c>
      <c r="T175" s="18">
        <f t="shared" si="51"/>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2"/>
        <v>1</v>
      </c>
      <c r="Z175" s="12">
        <f t="shared" si="53"/>
        <v>1</v>
      </c>
      <c r="AA175" s="12">
        <f t="shared" si="54"/>
        <v>1</v>
      </c>
      <c r="AB175" s="12">
        <f t="shared" si="55"/>
        <v>1</v>
      </c>
      <c r="AD175" s="12">
        <f t="shared" si="56"/>
        <v>-17</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59"/>
        <v>1</v>
      </c>
      <c r="AL175" s="12">
        <f t="shared" si="60"/>
        <v>1</v>
      </c>
      <c r="AM175" s="12">
        <f t="shared" si="61"/>
        <v>1</v>
      </c>
    </row>
    <row r="176" spans="1:39" ht="12" customHeight="1" x14ac:dyDescent="0.15">
      <c r="A176" s="5">
        <f t="shared" si="45"/>
        <v>0</v>
      </c>
      <c r="B176" s="5">
        <f t="shared" si="46"/>
        <v>0</v>
      </c>
      <c r="C176" s="14">
        <f t="shared" si="62"/>
        <v>-18</v>
      </c>
      <c r="F176" s="150" t="e">
        <f>VLOOKUP(C176,Blad1!$A:$K,11,0)</f>
        <v>#N/A</v>
      </c>
      <c r="G176" s="67" t="str">
        <f t="shared" si="63"/>
        <v/>
      </c>
      <c r="H176" s="4" t="str">
        <f>IF(G176="I",$K176,IF(G176="II",$K176-SUM(H$8:H175),IF(G176="III",$K176-SUM(H$8:H175),IF(G176="IV",$K176-SUM(H$8:H175),IF(G176="V",1-SUM(H$8:H175)," ")))))</f>
        <v xml:space="preserve"> </v>
      </c>
      <c r="I176" s="68" t="str">
        <f t="shared" si="47"/>
        <v/>
      </c>
      <c r="J176" s="43" t="str">
        <f>IF(I176="A",$K176,IF(I176="B",$K176-SUM(J$8:J175),IF(I176="C",$K176-SUM(J$8:J175),IF(I176="D",$K176-SUM(J$8:J175),IF(I176="E",1-SUM(J$8:J175)," ")))))</f>
        <v xml:space="preserve"> </v>
      </c>
      <c r="K176" s="1">
        <f>IF(C$4=0,0,(SUM(D$8:D176)/C$4))</f>
        <v>0</v>
      </c>
      <c r="L176" s="9" t="str">
        <f t="shared" si="48"/>
        <v xml:space="preserve"> </v>
      </c>
      <c r="M176" s="2" t="str">
        <f>IF(U176=2,K176,IF(W176=2,K176-SUM(M$8:M175),IF(X176=2,K176-SUM(M$8:M175),IF(X175=2,1-SUM(M$8:M175)," "))))</f>
        <v xml:space="preserve"> </v>
      </c>
      <c r="N176" s="1" t="str">
        <f t="shared" si="49"/>
        <v xml:space="preserve"> </v>
      </c>
      <c r="P176" s="3" t="str">
        <f>IF(O176="Plus",$K176,IF(O176="Basis",$K176-SUM(P$8:P175),IF(O176="Breedte",$K176-SUM(P$8:P175),IF(O175="Breedte",1-SUM(P$8:P175)," "))))</f>
        <v xml:space="preserve"> </v>
      </c>
      <c r="Q176" s="57" t="str">
        <f t="shared" si="65"/>
        <v/>
      </c>
      <c r="R176" s="180" t="e">
        <f t="shared" si="64"/>
        <v>#N/A</v>
      </c>
      <c r="S176" s="12">
        <f t="shared" si="50"/>
        <v>-18</v>
      </c>
      <c r="T176" s="18">
        <f t="shared" si="51"/>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2"/>
        <v>1</v>
      </c>
      <c r="Z176" s="12">
        <f t="shared" si="53"/>
        <v>1</v>
      </c>
      <c r="AA176" s="12">
        <f t="shared" si="54"/>
        <v>1</v>
      </c>
      <c r="AB176" s="12">
        <f t="shared" si="55"/>
        <v>1</v>
      </c>
      <c r="AD176" s="12">
        <f t="shared" si="56"/>
        <v>-18</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59"/>
        <v>1</v>
      </c>
      <c r="AL176" s="12">
        <f t="shared" si="60"/>
        <v>1</v>
      </c>
      <c r="AM176" s="12">
        <f t="shared" si="61"/>
        <v>1</v>
      </c>
    </row>
    <row r="177" spans="1:39" ht="12" customHeight="1" x14ac:dyDescent="0.15">
      <c r="A177" s="5">
        <f t="shared" si="45"/>
        <v>0</v>
      </c>
      <c r="B177" s="5">
        <f t="shared" si="46"/>
        <v>0</v>
      </c>
      <c r="C177" s="14">
        <f t="shared" si="62"/>
        <v>-19</v>
      </c>
      <c r="F177" s="150" t="e">
        <f>VLOOKUP(C177,Blad1!$A:$K,11,0)</f>
        <v>#N/A</v>
      </c>
      <c r="G177" s="67" t="str">
        <f t="shared" si="63"/>
        <v/>
      </c>
      <c r="H177" s="4" t="str">
        <f>IF(G177="I",$K177,IF(G177="II",$K177-SUM(H$8:H176),IF(G177="III",$K177-SUM(H$8:H176),IF(G177="IV",$K177-SUM(H$8:H176),IF(G177="V",1-SUM(H$8:H176)," ")))))</f>
        <v xml:space="preserve"> </v>
      </c>
      <c r="I177" s="68" t="str">
        <f t="shared" si="47"/>
        <v/>
      </c>
      <c r="J177" s="43" t="str">
        <f>IF(I177="A",$K177,IF(I177="B",$K177-SUM(J$8:J176),IF(I177="C",$K177-SUM(J$8:J176),IF(I177="D",$K177-SUM(J$8:J176),IF(I177="E",1-SUM(J$8:J176)," ")))))</f>
        <v xml:space="preserve"> </v>
      </c>
      <c r="K177" s="1">
        <f>IF(C$4=0,0,(SUM(D$8:D177)/C$4))</f>
        <v>0</v>
      </c>
      <c r="L177" s="9" t="str">
        <f t="shared" si="48"/>
        <v xml:space="preserve"> </v>
      </c>
      <c r="M177" s="2" t="str">
        <f>IF(U177=2,K177,IF(W177=2,K177-SUM(M$8:M176),IF(X177=2,K177-SUM(M$8:M176),IF(X176=2,1-SUM(M$8:M176)," "))))</f>
        <v xml:space="preserve"> </v>
      </c>
      <c r="N177" s="1" t="str">
        <f t="shared" si="49"/>
        <v xml:space="preserve"> </v>
      </c>
      <c r="P177" s="3" t="str">
        <f>IF(O177="Plus",$K177,IF(O177="Basis",$K177-SUM(P$8:P176),IF(O177="Breedte",$K177-SUM(P$8:P176),IF(O176="Breedte",1-SUM(P$8:P176)," "))))</f>
        <v xml:space="preserve"> </v>
      </c>
      <c r="Q177" s="57" t="str">
        <f t="shared" si="65"/>
        <v/>
      </c>
      <c r="R177" s="180" t="e">
        <f t="shared" si="64"/>
        <v>#N/A</v>
      </c>
      <c r="S177" s="12">
        <f t="shared" si="50"/>
        <v>-19</v>
      </c>
      <c r="T177" s="18">
        <f t="shared" si="51"/>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2"/>
        <v>1</v>
      </c>
      <c r="Z177" s="12">
        <f t="shared" si="53"/>
        <v>1</v>
      </c>
      <c r="AA177" s="12">
        <f t="shared" si="54"/>
        <v>1</v>
      </c>
      <c r="AB177" s="12">
        <f t="shared" si="55"/>
        <v>1</v>
      </c>
      <c r="AD177" s="12">
        <f t="shared" si="56"/>
        <v>-19</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59"/>
        <v>1</v>
      </c>
      <c r="AL177" s="12">
        <f t="shared" si="60"/>
        <v>1</v>
      </c>
      <c r="AM177" s="12">
        <f t="shared" si="61"/>
        <v>1</v>
      </c>
    </row>
    <row r="178" spans="1:39" ht="12" customHeight="1" x14ac:dyDescent="0.15">
      <c r="A178" s="5">
        <f t="shared" si="45"/>
        <v>0</v>
      </c>
      <c r="B178" s="5">
        <f t="shared" si="46"/>
        <v>0</v>
      </c>
      <c r="C178" s="14">
        <f t="shared" si="62"/>
        <v>-20</v>
      </c>
      <c r="F178" s="150" t="e">
        <f>VLOOKUP(C178,Blad1!$A:$K,11,0)</f>
        <v>#N/A</v>
      </c>
      <c r="G178" s="67" t="str">
        <f t="shared" si="63"/>
        <v/>
      </c>
      <c r="H178" s="4" t="str">
        <f>IF(G178="I",$K178,IF(G178="II",$K178-SUM(H$8:H177),IF(G178="III",$K178-SUM(H$8:H177),IF(G178="IV",$K178-SUM(H$8:H177),IF(G178="V",1-SUM(H$8:H177)," ")))))</f>
        <v xml:space="preserve"> </v>
      </c>
      <c r="I178" s="68" t="str">
        <f t="shared" si="47"/>
        <v/>
      </c>
      <c r="J178" s="43" t="str">
        <f>IF(I178="A",$K178,IF(I178="B",$K178-SUM(J$8:J177),IF(I178="C",$K178-SUM(J$8:J177),IF(I178="D",$K178-SUM(J$8:J177),IF(I178="E",1-SUM(J$8:J177)," ")))))</f>
        <v xml:space="preserve"> </v>
      </c>
      <c r="K178" s="1">
        <f>IF(C$4=0,0,(SUM(D$8:D178)/C$4))</f>
        <v>0</v>
      </c>
      <c r="L178" s="9" t="str">
        <f t="shared" si="48"/>
        <v xml:space="preserve"> </v>
      </c>
      <c r="M178" s="2" t="str">
        <f>IF(U178=2,K178,IF(W178=2,K178-SUM(M$8:M177),IF(X178=2,K178-SUM(M$8:M177),IF(X177=2,1-SUM(M$8:M177)," "))))</f>
        <v xml:space="preserve"> </v>
      </c>
      <c r="N178" s="1" t="str">
        <f t="shared" si="49"/>
        <v xml:space="preserve"> </v>
      </c>
      <c r="P178" s="3" t="str">
        <f>IF(O178="Plus",$K178,IF(O178="Basis",$K178-SUM(P$8:P177),IF(O178="Breedte",$K178-SUM(P$8:P177),IF(O177="Breedte",1-SUM(P$8:P177)," "))))</f>
        <v xml:space="preserve"> </v>
      </c>
      <c r="Q178" s="57" t="str">
        <f t="shared" si="65"/>
        <v/>
      </c>
      <c r="R178" s="180" t="e">
        <f t="shared" si="64"/>
        <v>#N/A</v>
      </c>
      <c r="S178" s="12">
        <f t="shared" si="50"/>
        <v>-20</v>
      </c>
      <c r="T178" s="18">
        <f t="shared" si="51"/>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2"/>
        <v>1</v>
      </c>
      <c r="Z178" s="12">
        <f t="shared" si="53"/>
        <v>1</v>
      </c>
      <c r="AA178" s="12">
        <f t="shared" si="54"/>
        <v>1</v>
      </c>
      <c r="AB178" s="12">
        <f t="shared" si="55"/>
        <v>1</v>
      </c>
      <c r="AD178" s="12">
        <f t="shared" si="56"/>
        <v>-20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59"/>
        <v>1</v>
      </c>
      <c r="AL178" s="12">
        <f t="shared" si="60"/>
        <v>1</v>
      </c>
      <c r="AM178" s="12">
        <f t="shared" si="61"/>
        <v>1</v>
      </c>
    </row>
    <row r="179" spans="1:39" ht="12" customHeight="1" x14ac:dyDescent="0.15">
      <c r="A179" s="5">
        <f t="shared" si="45"/>
        <v>0</v>
      </c>
      <c r="B179" s="5">
        <f t="shared" si="46"/>
        <v>0</v>
      </c>
      <c r="C179" s="14">
        <f t="shared" si="62"/>
        <v>-21</v>
      </c>
      <c r="F179" s="150" t="e">
        <f>VLOOKUP(C179,Blad1!$A:$K,11,0)</f>
        <v>#N/A</v>
      </c>
      <c r="G179" s="67" t="str">
        <f t="shared" si="63"/>
        <v/>
      </c>
      <c r="H179" s="4" t="str">
        <f>IF(G179="I",$K179,IF(G179="II",$K179-SUM(H$8:H178),IF(G179="III",$K179-SUM(H$8:H178),IF(G179="IV",$K179-SUM(H$8:H178),IF(G179="V",1-SUM(H$8:H178)," ")))))</f>
        <v xml:space="preserve"> </v>
      </c>
      <c r="I179" s="68" t="str">
        <f t="shared" si="47"/>
        <v/>
      </c>
      <c r="J179" s="43" t="str">
        <f>IF(I179="A",$K179,IF(I179="B",$K179-SUM(J$8:J178),IF(I179="C",$K179-SUM(J$8:J178),IF(I179="D",$K179-SUM(J$8:J178),IF(I179="E",1-SUM(J$8:J178)," ")))))</f>
        <v xml:space="preserve"> </v>
      </c>
      <c r="K179" s="1">
        <f>IF(C$4=0,0,(SUM(D$8:D179)/C$4))</f>
        <v>0</v>
      </c>
      <c r="L179" s="9" t="str">
        <f t="shared" si="48"/>
        <v xml:space="preserve"> </v>
      </c>
      <c r="M179" s="2" t="str">
        <f>IF(U179=2,K179,IF(W179=2,K179-SUM(M$8:M178),IF(X179=2,K179-SUM(M$8:M178),IF(X178=2,1-SUM(M$8:M178)," "))))</f>
        <v xml:space="preserve"> </v>
      </c>
      <c r="N179" s="1" t="str">
        <f t="shared" si="49"/>
        <v xml:space="preserve"> </v>
      </c>
      <c r="P179" s="3" t="str">
        <f>IF(O179="Plus",$K179,IF(O179="Basis",$K179-SUM(P$8:P178),IF(O179="Breedte",$K179-SUM(P$8:P178),IF(O178="Breedte",1-SUM(P$8:P178)," "))))</f>
        <v xml:space="preserve"> </v>
      </c>
      <c r="Q179" s="57" t="str">
        <f t="shared" si="65"/>
        <v/>
      </c>
      <c r="R179" s="180" t="e">
        <f t="shared" si="64"/>
        <v>#N/A</v>
      </c>
      <c r="S179" s="12">
        <f t="shared" si="50"/>
        <v>-21</v>
      </c>
      <c r="T179" s="18">
        <f t="shared" si="51"/>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2"/>
        <v>1</v>
      </c>
      <c r="Z179" s="12">
        <f t="shared" si="53"/>
        <v>1</v>
      </c>
      <c r="AA179" s="12">
        <f t="shared" si="54"/>
        <v>1</v>
      </c>
      <c r="AB179" s="12">
        <f t="shared" si="55"/>
        <v>1</v>
      </c>
      <c r="AD179" s="12">
        <f t="shared" si="56"/>
        <v>-21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59"/>
        <v>1</v>
      </c>
      <c r="AL179" s="12">
        <f t="shared" si="60"/>
        <v>1</v>
      </c>
      <c r="AM179" s="12">
        <f t="shared" si="61"/>
        <v>1</v>
      </c>
    </row>
    <row r="180" spans="1:39" ht="12" customHeight="1" x14ac:dyDescent="0.15">
      <c r="A180" s="5">
        <f t="shared" si="45"/>
        <v>0</v>
      </c>
      <c r="B180" s="5">
        <f t="shared" si="46"/>
        <v>0</v>
      </c>
      <c r="C180" s="14">
        <f t="shared" si="62"/>
        <v>-22</v>
      </c>
      <c r="F180" s="150" t="e">
        <f>VLOOKUP(C180,Blad1!$A:$K,11,0)</f>
        <v>#N/A</v>
      </c>
      <c r="G180" s="67" t="str">
        <f t="shared" si="63"/>
        <v/>
      </c>
      <c r="H180" s="4" t="str">
        <f>IF(G180="I",$K180,IF(G180="II",$K180-SUM(H$8:H179),IF(G180="III",$K180-SUM(H$8:H179),IF(G180="IV",$K180-SUM(H$8:H179),IF(G180="V",1-SUM(H$8:H179)," ")))))</f>
        <v xml:space="preserve"> </v>
      </c>
      <c r="I180" s="68" t="str">
        <f t="shared" si="47"/>
        <v/>
      </c>
      <c r="J180" s="43" t="str">
        <f>IF(I180="A",$K180,IF(I180="B",$K180-SUM(J$8:J179),IF(I180="C",$K180-SUM(J$8:J179),IF(I180="D",$K180-SUM(J$8:J179),IF(I180="E",1-SUM(J$8:J179)," ")))))</f>
        <v xml:space="preserve"> </v>
      </c>
      <c r="K180" s="1">
        <f>IF(C$4=0,0,(SUM(D$8:D180)/C$4))</f>
        <v>0</v>
      </c>
      <c r="L180" s="9" t="str">
        <f t="shared" si="48"/>
        <v xml:space="preserve"> </v>
      </c>
      <c r="M180" s="2" t="str">
        <f>IF(U180=2,K180,IF(W180=2,K180-SUM(M$8:M179),IF(X180=2,K180-SUM(M$8:M179),IF(X179=2,1-SUM(M$8:M179)," "))))</f>
        <v xml:space="preserve"> </v>
      </c>
      <c r="N180" s="1" t="str">
        <f t="shared" si="49"/>
        <v xml:space="preserve"> </v>
      </c>
      <c r="P180" s="3" t="str">
        <f>IF(O180="Plus",$K180,IF(O180="Basis",$K180-SUM(P$8:P179),IF(O180="Breedte",$K180-SUM(P$8:P179),IF(O179="Breedte",1-SUM(P$8:P179)," "))))</f>
        <v xml:space="preserve"> </v>
      </c>
      <c r="Q180" s="57" t="str">
        <f t="shared" si="65"/>
        <v/>
      </c>
      <c r="R180" s="180" t="e">
        <f t="shared" si="64"/>
        <v>#N/A</v>
      </c>
      <c r="S180" s="12">
        <f t="shared" si="50"/>
        <v>-22</v>
      </c>
      <c r="T180" s="18">
        <f t="shared" si="51"/>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2"/>
        <v>1</v>
      </c>
      <c r="Z180" s="12">
        <f t="shared" si="53"/>
        <v>1</v>
      </c>
      <c r="AA180" s="12">
        <f t="shared" si="54"/>
        <v>1</v>
      </c>
      <c r="AB180" s="12">
        <f t="shared" si="55"/>
        <v>1</v>
      </c>
      <c r="AD180" s="12">
        <f t="shared" si="56"/>
        <v>-22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59"/>
        <v>1</v>
      </c>
      <c r="AL180" s="12">
        <f t="shared" si="60"/>
        <v>1</v>
      </c>
      <c r="AM180" s="12">
        <f t="shared" si="61"/>
        <v>1</v>
      </c>
    </row>
    <row r="181" spans="1:39" ht="12" customHeight="1" x14ac:dyDescent="0.15">
      <c r="A181" s="5">
        <f t="shared" si="45"/>
        <v>0</v>
      </c>
      <c r="B181" s="5">
        <f t="shared" si="46"/>
        <v>0</v>
      </c>
      <c r="C181" s="14">
        <f t="shared" si="62"/>
        <v>-23</v>
      </c>
      <c r="F181" s="150" t="e">
        <f>VLOOKUP(C181,Blad1!$A:$K,11,0)</f>
        <v>#N/A</v>
      </c>
      <c r="G181" s="67" t="str">
        <f t="shared" si="63"/>
        <v/>
      </c>
      <c r="H181" s="4" t="str">
        <f>IF(G181="I",$K181,IF(G181="II",$K181-SUM(H$8:H180),IF(G181="III",$K181-SUM(H$8:H180),IF(G181="IV",$K181-SUM(H$8:H180),IF(G181="V",1-SUM(H$8:H180)," ")))))</f>
        <v xml:space="preserve"> </v>
      </c>
      <c r="I181" s="68" t="str">
        <f t="shared" si="47"/>
        <v/>
      </c>
      <c r="J181" s="43" t="str">
        <f>IF(I181="A",$K181,IF(I181="B",$K181-SUM(J$8:J180),IF(I181="C",$K181-SUM(J$8:J180),IF(I181="D",$K181-SUM(J$8:J180),IF(I181="E",1-SUM(J$8:J180)," ")))))</f>
        <v xml:space="preserve"> </v>
      </c>
      <c r="K181" s="1">
        <f>IF(C$4=0,0,(SUM(D$8:D181)/C$4))</f>
        <v>0</v>
      </c>
      <c r="L181" s="9" t="str">
        <f t="shared" si="48"/>
        <v xml:space="preserve"> </v>
      </c>
      <c r="M181" s="2" t="str">
        <f>IF(U181=2,K181,IF(W181=2,K181-SUM(M$8:M180),IF(X181=2,K181-SUM(M$8:M180),IF(X180=2,1-SUM(M$8:M180)," "))))</f>
        <v xml:space="preserve"> </v>
      </c>
      <c r="N181" s="1" t="str">
        <f t="shared" si="49"/>
        <v xml:space="preserve"> </v>
      </c>
      <c r="P181" s="3" t="str">
        <f>IF(O181="Plus",$K181,IF(O181="Basis",$K181-SUM(P$8:P180),IF(O181="Breedte",$K181-SUM(P$8:P180),IF(O180="Breedte",1-SUM(P$8:P180)," "))))</f>
        <v xml:space="preserve"> </v>
      </c>
      <c r="Q181" s="57" t="str">
        <f t="shared" si="65"/>
        <v/>
      </c>
      <c r="R181" s="180" t="e">
        <f t="shared" si="64"/>
        <v>#N/A</v>
      </c>
      <c r="S181" s="12">
        <f t="shared" si="50"/>
        <v>-23</v>
      </c>
      <c r="T181" s="18">
        <f t="shared" si="51"/>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2"/>
        <v>1</v>
      </c>
      <c r="Z181" s="12">
        <f t="shared" si="53"/>
        <v>1</v>
      </c>
      <c r="AA181" s="12">
        <f t="shared" si="54"/>
        <v>1</v>
      </c>
      <c r="AB181" s="12">
        <f t="shared" si="55"/>
        <v>1</v>
      </c>
      <c r="AD181" s="12">
        <f t="shared" si="56"/>
        <v>-23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59"/>
        <v>1</v>
      </c>
      <c r="AL181" s="12">
        <f t="shared" si="60"/>
        <v>1</v>
      </c>
      <c r="AM181" s="12">
        <f t="shared" si="61"/>
        <v>1</v>
      </c>
    </row>
    <row r="182" spans="1:39" ht="12" customHeight="1" x14ac:dyDescent="0.15">
      <c r="A182" s="5">
        <f t="shared" si="45"/>
        <v>0</v>
      </c>
      <c r="B182" s="5">
        <f t="shared" si="46"/>
        <v>0</v>
      </c>
      <c r="C182" s="14">
        <f t="shared" si="62"/>
        <v>-24</v>
      </c>
      <c r="F182" s="150" t="e">
        <f>VLOOKUP(C182,Blad1!$A:$K,11,0)</f>
        <v>#N/A</v>
      </c>
      <c r="G182" s="67" t="str">
        <f t="shared" si="63"/>
        <v/>
      </c>
      <c r="H182" s="4" t="str">
        <f>IF(G182="I",$K182,IF(G182="II",$K182-SUM(H$8:H181),IF(G182="III",$K182-SUM(H$8:H181),IF(G182="IV",$K182-SUM(H$8:H181),IF(G182="V",1-SUM(H$8:H181)," ")))))</f>
        <v xml:space="preserve"> </v>
      </c>
      <c r="I182" s="68" t="str">
        <f t="shared" si="47"/>
        <v/>
      </c>
      <c r="J182" s="43" t="str">
        <f>IF(I182="A",$K182,IF(I182="B",$K182-SUM(J$8:J181),IF(I182="C",$K182-SUM(J$8:J181),IF(I182="D",$K182-SUM(J$8:J181),IF(I182="E",1-SUM(J$8:J181)," ")))))</f>
        <v xml:space="preserve"> </v>
      </c>
      <c r="K182" s="1">
        <f>IF(C$4=0,0,(SUM(D$8:D182)/C$4))</f>
        <v>0</v>
      </c>
      <c r="L182" s="9" t="str">
        <f t="shared" si="48"/>
        <v xml:space="preserve"> </v>
      </c>
      <c r="M182" s="2" t="str">
        <f>IF(U182=2,K182,IF(W182=2,K182-SUM(M$8:M181),IF(X182=2,K182-SUM(M$8:M181),IF(X181=2,1-SUM(M$8:M181)," "))))</f>
        <v xml:space="preserve"> </v>
      </c>
      <c r="N182" s="1" t="str">
        <f t="shared" si="49"/>
        <v xml:space="preserve"> </v>
      </c>
      <c r="P182" s="3" t="str">
        <f>IF(O182="Plus",$K182,IF(O182="Basis",$K182-SUM(P$8:P181),IF(O182="Breedte",$K182-SUM(P$8:P181),IF(O181="Breedte",1-SUM(P$8:P181)," "))))</f>
        <v xml:space="preserve"> </v>
      </c>
      <c r="Q182" s="57" t="str">
        <f t="shared" si="65"/>
        <v/>
      </c>
      <c r="R182" s="180" t="e">
        <f t="shared" si="64"/>
        <v>#N/A</v>
      </c>
      <c r="S182" s="12">
        <f t="shared" si="50"/>
        <v>-24</v>
      </c>
      <c r="T182" s="18">
        <f t="shared" si="51"/>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2"/>
        <v>1</v>
      </c>
      <c r="Z182" s="12">
        <f t="shared" si="53"/>
        <v>1</v>
      </c>
      <c r="AA182" s="12">
        <f t="shared" si="54"/>
        <v>1</v>
      </c>
      <c r="AB182" s="12">
        <f t="shared" si="55"/>
        <v>1</v>
      </c>
      <c r="AD182" s="12">
        <f t="shared" si="56"/>
        <v>-24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59"/>
        <v>1</v>
      </c>
      <c r="AL182" s="12">
        <f t="shared" si="60"/>
        <v>1</v>
      </c>
      <c r="AM182" s="12">
        <f t="shared" si="61"/>
        <v>1</v>
      </c>
    </row>
    <row r="183" spans="1:39" ht="12" customHeight="1" x14ac:dyDescent="0.15">
      <c r="A183" s="5">
        <f t="shared" si="45"/>
        <v>0</v>
      </c>
      <c r="B183" s="5">
        <f t="shared" si="46"/>
        <v>0</v>
      </c>
      <c r="C183" s="14">
        <f t="shared" si="62"/>
        <v>-25</v>
      </c>
      <c r="F183" s="150" t="e">
        <f>VLOOKUP(C183,Blad1!$A:$K,11,0)</f>
        <v>#N/A</v>
      </c>
      <c r="G183" s="67" t="str">
        <f t="shared" ref="G183:G200" si="66">IF(C183=111,"I",IF(C183=104,"II",IF(C183=97,"III",IF(C183=90,"IV",IF(C183=0,"V","")))))</f>
        <v/>
      </c>
      <c r="H183" s="4" t="str">
        <f>IF(G183="I",$K183,IF(G183="II",$K183-SUM(H$8:H182),IF(G183="III",$K183-SUM(H$8:H182),IF(G183="IV",$K183-SUM(H$8:H182),IF(G183="V",1-SUM(H$8:H182)," ")))))</f>
        <v xml:space="preserve"> </v>
      </c>
      <c r="I183" s="68" t="str">
        <f t="shared" si="47"/>
        <v/>
      </c>
      <c r="J183" s="43" t="str">
        <f>IF(I183="A",$K183,IF(I183="B",$K183-SUM(J$8:J182),IF(I183="C",$K183-SUM(J$8:J182),IF(I183="D",$K183-SUM(J$8:J182),IF(I183="E",1-SUM(J$8:J182)," ")))))</f>
        <v xml:space="preserve"> </v>
      </c>
      <c r="K183" s="1">
        <f>IF(C$4=0,0,(SUM(D$8:D183)/C$4))</f>
        <v>0</v>
      </c>
      <c r="L183" s="9" t="str">
        <f t="shared" si="48"/>
        <v xml:space="preserve"> </v>
      </c>
      <c r="M183" s="2" t="str">
        <f>IF(U183=2,K183,IF(W183=2,K183-SUM(M$8:M182),IF(X183=2,K183-SUM(M$8:M182),IF(X182=2,1-SUM(M$8:M182)," "))))</f>
        <v xml:space="preserve"> </v>
      </c>
      <c r="N183" s="1" t="str">
        <f t="shared" si="49"/>
        <v xml:space="preserve"> </v>
      </c>
      <c r="P183" s="3" t="str">
        <f>IF(O183="Plus",$K183,IF(O183="Basis",$K183-SUM(P$8:P182),IF(O183="Breedte",$K183-SUM(P$8:P182),IF(O182="Breedte",1-SUM(P$8:P182)," "))))</f>
        <v xml:space="preserve"> </v>
      </c>
      <c r="Q183" s="57" t="str">
        <f t="shared" si="65"/>
        <v/>
      </c>
      <c r="R183" s="180" t="e">
        <f t="shared" si="64"/>
        <v>#N/A</v>
      </c>
      <c r="S183" s="12">
        <f t="shared" si="50"/>
        <v>-25</v>
      </c>
      <c r="T183" s="18">
        <f t="shared" si="51"/>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2"/>
        <v>1</v>
      </c>
      <c r="Z183" s="12">
        <f t="shared" si="53"/>
        <v>1</v>
      </c>
      <c r="AA183" s="12">
        <f t="shared" si="54"/>
        <v>1</v>
      </c>
      <c r="AB183" s="12">
        <f t="shared" si="55"/>
        <v>1</v>
      </c>
      <c r="AD183" s="12">
        <f t="shared" si="56"/>
        <v>-25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59"/>
        <v>1</v>
      </c>
      <c r="AL183" s="12">
        <f t="shared" si="60"/>
        <v>1</v>
      </c>
      <c r="AM183" s="12">
        <f t="shared" si="61"/>
        <v>1</v>
      </c>
    </row>
    <row r="184" spans="1:39" ht="12" customHeight="1" x14ac:dyDescent="0.15">
      <c r="A184" s="5">
        <f t="shared" si="45"/>
        <v>0</v>
      </c>
      <c r="B184" s="5">
        <f t="shared" si="46"/>
        <v>0</v>
      </c>
      <c r="C184" s="14">
        <f t="shared" si="62"/>
        <v>-26</v>
      </c>
      <c r="F184" s="150" t="e">
        <f>VLOOKUP(C184,Blad1!$A:$K,11,0)</f>
        <v>#N/A</v>
      </c>
      <c r="G184" s="67" t="str">
        <f t="shared" si="66"/>
        <v/>
      </c>
      <c r="H184" s="4" t="str">
        <f>IF(G184="I",$K184,IF(G184="II",$K184-SUM(H$8:H183),IF(G184="III",$K184-SUM(H$8:H183),IF(G184="IV",$K184-SUM(H$8:H183),IF(G184="V",1-SUM(H$8:H183)," ")))))</f>
        <v xml:space="preserve"> </v>
      </c>
      <c r="I184" s="68" t="str">
        <f t="shared" si="47"/>
        <v/>
      </c>
      <c r="J184" s="43" t="str">
        <f>IF(I184="A",$K184,IF(I184="B",$K184-SUM(J$8:J183),IF(I184="C",$K184-SUM(J$8:J183),IF(I184="D",$K184-SUM(J$8:J183),IF(I184="E",1-SUM(J$8:J183)," ")))))</f>
        <v xml:space="preserve"> </v>
      </c>
      <c r="K184" s="1">
        <f>IF(C$4=0,0,(SUM(D$8:D184)/C$4))</f>
        <v>0</v>
      </c>
      <c r="L184" s="9" t="str">
        <f t="shared" si="48"/>
        <v xml:space="preserve"> </v>
      </c>
      <c r="M184" s="2" t="str">
        <f>IF(U184=2,K184,IF(W184=2,K184-SUM(M$8:M183),IF(X184=2,K184-SUM(M$8:M183),IF(X183=2,1-SUM(M$8:M183)," "))))</f>
        <v xml:space="preserve"> </v>
      </c>
      <c r="N184" s="1" t="str">
        <f t="shared" si="49"/>
        <v xml:space="preserve"> </v>
      </c>
      <c r="P184" s="3" t="str">
        <f>IF(O184="Plus",$K184,IF(O184="Basis",$K184-SUM(P$8:P183),IF(O184="Breedte",$K184-SUM(P$8:P183),IF(O183="Breedte",1-SUM(P$8:P183)," "))))</f>
        <v xml:space="preserve"> </v>
      </c>
      <c r="Q184" s="57" t="str">
        <f t="shared" si="65"/>
        <v/>
      </c>
      <c r="R184" s="180" t="e">
        <f t="shared" si="64"/>
        <v>#N/A</v>
      </c>
      <c r="S184" s="12">
        <f t="shared" si="50"/>
        <v>-26</v>
      </c>
      <c r="T184" s="18">
        <f t="shared" si="51"/>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2"/>
        <v>1</v>
      </c>
      <c r="Z184" s="12">
        <f t="shared" si="53"/>
        <v>1</v>
      </c>
      <c r="AA184" s="12">
        <f t="shared" si="54"/>
        <v>1</v>
      </c>
      <c r="AB184" s="12">
        <f t="shared" si="55"/>
        <v>1</v>
      </c>
      <c r="AD184" s="12">
        <f t="shared" si="56"/>
        <v>-26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59"/>
        <v>1</v>
      </c>
      <c r="AL184" s="12">
        <f t="shared" si="60"/>
        <v>1</v>
      </c>
      <c r="AM184" s="12">
        <f t="shared" si="61"/>
        <v>1</v>
      </c>
    </row>
    <row r="185" spans="1:39" ht="12" customHeight="1" x14ac:dyDescent="0.15">
      <c r="A185" s="5">
        <f t="shared" si="45"/>
        <v>0</v>
      </c>
      <c r="B185" s="5">
        <f t="shared" si="46"/>
        <v>0</v>
      </c>
      <c r="C185" s="14">
        <f t="shared" si="62"/>
        <v>-27</v>
      </c>
      <c r="F185" s="150" t="e">
        <f>VLOOKUP(C185,Blad1!$A:$K,11,0)</f>
        <v>#N/A</v>
      </c>
      <c r="G185" s="67" t="str">
        <f t="shared" si="66"/>
        <v/>
      </c>
      <c r="H185" s="4" t="str">
        <f>IF(G185="I",$K185,IF(G185="II",$K185-SUM(H$8:H184),IF(G185="III",$K185-SUM(H$8:H184),IF(G185="IV",$K185-SUM(H$8:H184),IF(G185="V",1-SUM(H$8:H184)," ")))))</f>
        <v xml:space="preserve"> </v>
      </c>
      <c r="I185" s="68" t="str">
        <f t="shared" si="47"/>
        <v/>
      </c>
      <c r="J185" s="43" t="str">
        <f>IF(I185="A",$K185,IF(I185="B",$K185-SUM(J$8:J184),IF(I185="C",$K185-SUM(J$8:J184),IF(I185="D",$K185-SUM(J$8:J184),IF(I185="E",1-SUM(J$8:J184)," ")))))</f>
        <v xml:space="preserve"> </v>
      </c>
      <c r="K185" s="1">
        <f>IF(C$4=0,0,(SUM(D$8:D185)/C$4))</f>
        <v>0</v>
      </c>
      <c r="L185" s="9" t="str">
        <f t="shared" si="48"/>
        <v xml:space="preserve"> </v>
      </c>
      <c r="M185" s="2" t="str">
        <f>IF(U185=2,K185,IF(W185=2,K185-SUM(M$8:M184),IF(X185=2,K185-SUM(M$8:M184),IF(X184=2,1-SUM(M$8:M184)," "))))</f>
        <v xml:space="preserve"> </v>
      </c>
      <c r="N185" s="1" t="str">
        <f t="shared" si="49"/>
        <v xml:space="preserve"> </v>
      </c>
      <c r="P185" s="3" t="str">
        <f>IF(O185="Plus",$K185,IF(O185="Basis",$K185-SUM(P$8:P184),IF(O185="Breedte",$K185-SUM(P$8:P184),IF(O184="Breedte",1-SUM(P$8:P184)," "))))</f>
        <v xml:space="preserve"> </v>
      </c>
      <c r="Q185" s="57" t="str">
        <f t="shared" si="65"/>
        <v/>
      </c>
      <c r="R185" s="180" t="e">
        <f t="shared" si="64"/>
        <v>#N/A</v>
      </c>
      <c r="S185" s="12">
        <f t="shared" si="50"/>
        <v>-27</v>
      </c>
      <c r="T185" s="18">
        <f t="shared" si="51"/>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2"/>
        <v>1</v>
      </c>
      <c r="Z185" s="12">
        <f t="shared" si="53"/>
        <v>1</v>
      </c>
      <c r="AA185" s="12">
        <f t="shared" si="54"/>
        <v>1</v>
      </c>
      <c r="AB185" s="12">
        <f t="shared" si="55"/>
        <v>1</v>
      </c>
      <c r="AD185" s="12">
        <f t="shared" si="56"/>
        <v>-27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59"/>
        <v>1</v>
      </c>
      <c r="AL185" s="12">
        <f t="shared" si="60"/>
        <v>1</v>
      </c>
      <c r="AM185" s="12">
        <f t="shared" si="61"/>
        <v>1</v>
      </c>
    </row>
    <row r="186" spans="1:39" ht="12" customHeight="1" x14ac:dyDescent="0.15">
      <c r="A186" s="5">
        <f t="shared" si="45"/>
        <v>0</v>
      </c>
      <c r="B186" s="5">
        <f t="shared" si="46"/>
        <v>0</v>
      </c>
      <c r="C186" s="14">
        <f t="shared" si="62"/>
        <v>-28</v>
      </c>
      <c r="F186" s="150" t="e">
        <f>VLOOKUP(C186,Blad1!$A:$K,11,0)</f>
        <v>#N/A</v>
      </c>
      <c r="G186" s="67" t="str">
        <f t="shared" si="66"/>
        <v/>
      </c>
      <c r="H186" s="4" t="str">
        <f>IF(G186="I",$K186,IF(G186="II",$K186-SUM(H$8:H185),IF(G186="III",$K186-SUM(H$8:H185),IF(G186="IV",$K186-SUM(H$8:H185),IF(G186="V",1-SUM(H$8:H185)," ")))))</f>
        <v xml:space="preserve"> </v>
      </c>
      <c r="I186" s="68" t="str">
        <f t="shared" si="47"/>
        <v/>
      </c>
      <c r="J186" s="43" t="str">
        <f>IF(I186="A",$K186,IF(I186="B",$K186-SUM(J$8:J185),IF(I186="C",$K186-SUM(J$8:J185),IF(I186="D",$K186-SUM(J$8:J185),IF(I186="E",1-SUM(J$8:J185)," ")))))</f>
        <v xml:space="preserve"> </v>
      </c>
      <c r="K186" s="1">
        <f>IF(C$4=0,0,(SUM(D$8:D186)/C$4))</f>
        <v>0</v>
      </c>
      <c r="L186" s="9" t="str">
        <f t="shared" si="48"/>
        <v xml:space="preserve"> </v>
      </c>
      <c r="M186" s="2" t="str">
        <f>IF(U186=2,K186,IF(W186=2,K186-SUM(M$8:M185),IF(X186=2,K186-SUM(M$8:M185),IF(X185=2,1-SUM(M$8:M185)," "))))</f>
        <v xml:space="preserve"> </v>
      </c>
      <c r="N186" s="1" t="str">
        <f t="shared" si="49"/>
        <v xml:space="preserve"> </v>
      </c>
      <c r="P186" s="3" t="str">
        <f>IF(O186="Plus",$K186,IF(O186="Basis",$K186-SUM(P$8:P185),IF(O186="Breedte",$K186-SUM(P$8:P185),IF(O185="Breedte",1-SUM(P$8:P185)," "))))</f>
        <v xml:space="preserve"> </v>
      </c>
      <c r="Q186" s="57" t="str">
        <f t="shared" si="65"/>
        <v/>
      </c>
      <c r="R186" s="180" t="e">
        <f t="shared" si="64"/>
        <v>#N/A</v>
      </c>
      <c r="S186" s="12">
        <f t="shared" si="50"/>
        <v>-28</v>
      </c>
      <c r="T186" s="18">
        <f t="shared" si="51"/>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2"/>
        <v>1</v>
      </c>
      <c r="Z186" s="12">
        <f t="shared" si="53"/>
        <v>1</v>
      </c>
      <c r="AA186" s="12">
        <f t="shared" si="54"/>
        <v>1</v>
      </c>
      <c r="AB186" s="12">
        <f t="shared" si="55"/>
        <v>1</v>
      </c>
      <c r="AD186" s="12">
        <f t="shared" si="56"/>
        <v>-28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59"/>
        <v>1</v>
      </c>
      <c r="AL186" s="12">
        <f t="shared" si="60"/>
        <v>1</v>
      </c>
      <c r="AM186" s="12">
        <f t="shared" si="61"/>
        <v>1</v>
      </c>
    </row>
    <row r="187" spans="1:39" ht="12" customHeight="1" x14ac:dyDescent="0.15">
      <c r="A187" s="5">
        <f t="shared" si="45"/>
        <v>0</v>
      </c>
      <c r="B187" s="5">
        <f t="shared" si="46"/>
        <v>0</v>
      </c>
      <c r="C187" s="14">
        <f t="shared" si="62"/>
        <v>-29</v>
      </c>
      <c r="F187" s="150" t="e">
        <f>VLOOKUP(C187,Blad1!$A:$K,11,0)</f>
        <v>#N/A</v>
      </c>
      <c r="G187" s="67" t="str">
        <f t="shared" si="66"/>
        <v/>
      </c>
      <c r="H187" s="4" t="str">
        <f>IF(G187="I",$K187,IF(G187="II",$K187-SUM(H$8:H186),IF(G187="III",$K187-SUM(H$8:H186),IF(G187="IV",$K187-SUM(H$8:H186),IF(G187="V",1-SUM(H$8:H186)," ")))))</f>
        <v xml:space="preserve"> </v>
      </c>
      <c r="I187" s="68" t="str">
        <f t="shared" si="47"/>
        <v/>
      </c>
      <c r="J187" s="43" t="str">
        <f>IF(I187="A",$K187,IF(I187="B",$K187-SUM(J$8:J186),IF(I187="C",$K187-SUM(J$8:J186),IF(I187="D",$K187-SUM(J$8:J186),IF(I187="E",1-SUM(J$8:J186)," ")))))</f>
        <v xml:space="preserve"> </v>
      </c>
      <c r="K187" s="1">
        <f>IF(C$4=0,0,(SUM(D$8:D187)/C$4))</f>
        <v>0</v>
      </c>
      <c r="L187" s="9" t="str">
        <f t="shared" si="48"/>
        <v xml:space="preserve"> </v>
      </c>
      <c r="M187" s="2" t="str">
        <f>IF(U187=2,K187,IF(W187=2,K187-SUM(M$8:M186),IF(X187=2,K187-SUM(M$8:M186),IF(X186=2,1-SUM(M$8:M186)," "))))</f>
        <v xml:space="preserve"> </v>
      </c>
      <c r="N187" s="1" t="str">
        <f t="shared" si="49"/>
        <v xml:space="preserve"> </v>
      </c>
      <c r="P187" s="3" t="str">
        <f>IF(O187="Plus",$K187,IF(O187="Basis",$K187-SUM(P$8:P186),IF(O187="Breedte",$K187-SUM(P$8:P186),IF(O186="Breedte",1-SUM(P$8:P186)," "))))</f>
        <v xml:space="preserve"> </v>
      </c>
      <c r="Q187" s="57" t="str">
        <f t="shared" si="65"/>
        <v/>
      </c>
      <c r="R187" s="180" t="e">
        <f t="shared" si="64"/>
        <v>#N/A</v>
      </c>
      <c r="S187" s="12">
        <f t="shared" si="50"/>
        <v>-29</v>
      </c>
      <c r="T187" s="18">
        <f t="shared" si="51"/>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2"/>
        <v>1</v>
      </c>
      <c r="Z187" s="12">
        <f t="shared" si="53"/>
        <v>1</v>
      </c>
      <c r="AA187" s="12">
        <f t="shared" si="54"/>
        <v>1</v>
      </c>
      <c r="AB187" s="12">
        <f t="shared" si="55"/>
        <v>1</v>
      </c>
      <c r="AD187" s="12">
        <f t="shared" si="56"/>
        <v>-29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59"/>
        <v>1</v>
      </c>
      <c r="AL187" s="12">
        <f t="shared" si="60"/>
        <v>1</v>
      </c>
      <c r="AM187" s="12">
        <f t="shared" si="61"/>
        <v>1</v>
      </c>
    </row>
    <row r="188" spans="1:39" ht="12" customHeight="1" x14ac:dyDescent="0.15">
      <c r="A188" s="5">
        <f t="shared" si="45"/>
        <v>0</v>
      </c>
      <c r="B188" s="5">
        <f t="shared" si="46"/>
        <v>0</v>
      </c>
      <c r="C188" s="14">
        <f t="shared" si="62"/>
        <v>-30</v>
      </c>
      <c r="F188" s="150" t="e">
        <f>VLOOKUP(C188,Blad1!$A:$K,11,0)</f>
        <v>#N/A</v>
      </c>
      <c r="G188" s="67" t="str">
        <f t="shared" si="66"/>
        <v/>
      </c>
      <c r="H188" s="4" t="str">
        <f>IF(G188="I",$K188,IF(G188="II",$K188-SUM(H$8:H187),IF(G188="III",$K188-SUM(H$8:H187),IF(G188="IV",$K188-SUM(H$8:H187),IF(G188="V",1-SUM(H$8:H187)," ")))))</f>
        <v xml:space="preserve"> </v>
      </c>
      <c r="I188" s="68" t="str">
        <f t="shared" si="47"/>
        <v/>
      </c>
      <c r="J188" s="43" t="str">
        <f>IF(I188="A",$K188,IF(I188="B",$K188-SUM(J$8:J187),IF(I188="C",$K188-SUM(J$8:J187),IF(I188="D",$K188-SUM(J$8:J187),IF(I188="E",1-SUM(J$8:J187)," ")))))</f>
        <v xml:space="preserve"> </v>
      </c>
      <c r="K188" s="1">
        <f>IF(C$4=0,0,(SUM(D$8:D188)/C$4))</f>
        <v>0</v>
      </c>
      <c r="L188" s="9" t="str">
        <f t="shared" si="48"/>
        <v xml:space="preserve"> </v>
      </c>
      <c r="M188" s="2" t="str">
        <f>IF(U188=2,K188,IF(W188=2,K188-SUM(M$8:M187),IF(X188=2,K188-SUM(M$8:M187),IF(X187=2,1-SUM(M$8:M187)," "))))</f>
        <v xml:space="preserve"> </v>
      </c>
      <c r="N188" s="1" t="str">
        <f t="shared" si="49"/>
        <v xml:space="preserve"> </v>
      </c>
      <c r="P188" s="3" t="str">
        <f>IF(O188="Plus",$K188,IF(O188="Basis",$K188-SUM(P$8:P187),IF(O188="Breedte",$K188-SUM(P$8:P187),IF(O187="Breedte",1-SUM(P$8:P187)," "))))</f>
        <v xml:space="preserve"> </v>
      </c>
      <c r="Q188" s="57" t="str">
        <f t="shared" si="65"/>
        <v/>
      </c>
      <c r="R188" s="180" t="e">
        <f t="shared" si="64"/>
        <v>#N/A</v>
      </c>
      <c r="S188" s="12">
        <f t="shared" si="50"/>
        <v>-30</v>
      </c>
      <c r="T188" s="18">
        <f t="shared" si="51"/>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2"/>
        <v>1</v>
      </c>
      <c r="Z188" s="12">
        <f t="shared" si="53"/>
        <v>1</v>
      </c>
      <c r="AA188" s="12">
        <f t="shared" si="54"/>
        <v>1</v>
      </c>
      <c r="AB188" s="12">
        <f t="shared" si="55"/>
        <v>1</v>
      </c>
      <c r="AD188" s="12">
        <f t="shared" si="56"/>
        <v>-30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59"/>
        <v>1</v>
      </c>
      <c r="AL188" s="12">
        <f t="shared" si="60"/>
        <v>1</v>
      </c>
      <c r="AM188" s="12">
        <f t="shared" si="61"/>
        <v>1</v>
      </c>
    </row>
    <row r="189" spans="1:39" ht="12" customHeight="1" x14ac:dyDescent="0.15">
      <c r="A189" s="5">
        <f t="shared" si="45"/>
        <v>0</v>
      </c>
      <c r="B189" s="5">
        <f t="shared" si="46"/>
        <v>0</v>
      </c>
      <c r="C189" s="14">
        <f t="shared" si="62"/>
        <v>-31</v>
      </c>
      <c r="F189" s="150" t="e">
        <f>VLOOKUP(C189,Blad1!$A:$K,11,0)</f>
        <v>#N/A</v>
      </c>
      <c r="G189" s="67" t="str">
        <f t="shared" si="66"/>
        <v/>
      </c>
      <c r="H189" s="4" t="str">
        <f>IF(G189="I",$K189,IF(G189="II",$K189-SUM(H$8:H188),IF(G189="III",$K189-SUM(H$8:H188),IF(G189="IV",$K189-SUM(H$8:H188),IF(G189="V",1-SUM(H$8:H188)," ")))))</f>
        <v xml:space="preserve"> </v>
      </c>
      <c r="I189" s="68" t="str">
        <f t="shared" si="47"/>
        <v/>
      </c>
      <c r="J189" s="43" t="str">
        <f>IF(I189="A",$K189,IF(I189="B",$K189-SUM(J$8:J188),IF(I189="C",$K189-SUM(J$8:J188),IF(I189="D",$K189-SUM(J$8:J188),IF(I189="E",1-SUM(J$8:J188)," ")))))</f>
        <v xml:space="preserve"> </v>
      </c>
      <c r="K189" s="1">
        <f>IF(C$4=0,0,(SUM(D$8:D189)/C$4))</f>
        <v>0</v>
      </c>
      <c r="L189" s="9" t="str">
        <f t="shared" si="48"/>
        <v xml:space="preserve"> </v>
      </c>
      <c r="M189" s="2" t="str">
        <f>IF(U189=2,K189,IF(W189=2,K189-SUM(M$8:M188),IF(X189=2,K189-SUM(M$8:M188),IF(X188=2,1-SUM(M$8:M188)," "))))</f>
        <v xml:space="preserve"> </v>
      </c>
      <c r="N189" s="1" t="str">
        <f t="shared" si="49"/>
        <v xml:space="preserve"> </v>
      </c>
      <c r="P189" s="3" t="str">
        <f>IF(O189="Plus",$K189,IF(O189="Basis",$K189-SUM(P$8:P188),IF(O189="Breedte",$K189-SUM(P$8:P188),IF(O188="Breedte",1-SUM(P$8:P188)," "))))</f>
        <v xml:space="preserve"> </v>
      </c>
      <c r="Q189" s="57" t="str">
        <f t="shared" si="65"/>
        <v/>
      </c>
      <c r="R189" s="180" t="e">
        <f t="shared" si="64"/>
        <v>#N/A</v>
      </c>
      <c r="S189" s="12">
        <f t="shared" si="50"/>
        <v>-31</v>
      </c>
      <c r="T189" s="18">
        <f t="shared" si="51"/>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2"/>
        <v>1</v>
      </c>
      <c r="Z189" s="12">
        <f t="shared" si="53"/>
        <v>1</v>
      </c>
      <c r="AA189" s="12">
        <f t="shared" si="54"/>
        <v>1</v>
      </c>
      <c r="AB189" s="12">
        <f t="shared" si="55"/>
        <v>1</v>
      </c>
      <c r="AD189" s="12">
        <f t="shared" si="56"/>
        <v>-31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59"/>
        <v>1</v>
      </c>
      <c r="AL189" s="12">
        <f t="shared" si="60"/>
        <v>1</v>
      </c>
      <c r="AM189" s="12">
        <f t="shared" si="61"/>
        <v>1</v>
      </c>
    </row>
    <row r="190" spans="1:39" ht="12" customHeight="1" x14ac:dyDescent="0.15">
      <c r="A190" s="5">
        <f t="shared" si="45"/>
        <v>0</v>
      </c>
      <c r="B190" s="5">
        <f t="shared" si="46"/>
        <v>0</v>
      </c>
      <c r="C190" s="14">
        <f t="shared" si="62"/>
        <v>-32</v>
      </c>
      <c r="F190" s="150" t="e">
        <f>VLOOKUP(C190,Blad1!$A:$K,11,0)</f>
        <v>#N/A</v>
      </c>
      <c r="G190" s="67" t="str">
        <f t="shared" si="66"/>
        <v/>
      </c>
      <c r="H190" s="4" t="str">
        <f>IF(G190="I",$K190,IF(G190="II",$K190-SUM(H$8:H189),IF(G190="III",$K190-SUM(H$8:H189),IF(G190="IV",$K190-SUM(H$8:H189),IF(G190="V",1-SUM(H$8:H189)," ")))))</f>
        <v xml:space="preserve"> </v>
      </c>
      <c r="I190" s="68" t="str">
        <f t="shared" si="47"/>
        <v/>
      </c>
      <c r="J190" s="43" t="str">
        <f>IF(I190="A",$K190,IF(I190="B",$K190-SUM(J$8:J189),IF(I190="C",$K190-SUM(J$8:J189),IF(I190="D",$K190-SUM(J$8:J189),IF(I190="E",1-SUM(J$8:J189)," ")))))</f>
        <v xml:space="preserve"> </v>
      </c>
      <c r="K190" s="1">
        <f>IF(C$4=0,0,(SUM(D$8:D190)/C$4))</f>
        <v>0</v>
      </c>
      <c r="L190" s="9" t="str">
        <f t="shared" si="48"/>
        <v xml:space="preserve"> </v>
      </c>
      <c r="M190" s="2" t="str">
        <f>IF(U190=2,K190,IF(W190=2,K190-SUM(M$8:M189),IF(X190=2,K190-SUM(M$8:M189),IF(X189=2,1-SUM(M$8:M189)," "))))</f>
        <v xml:space="preserve"> </v>
      </c>
      <c r="N190" s="1" t="str">
        <f t="shared" si="49"/>
        <v xml:space="preserve"> </v>
      </c>
      <c r="P190" s="3" t="str">
        <f>IF(O190="Plus",$K190,IF(O190="Basis",$K190-SUM(P$8:P189),IF(O190="Breedte",$K190-SUM(P$8:P189),IF(O189="Breedte",1-SUM(P$8:P189)," "))))</f>
        <v xml:space="preserve"> </v>
      </c>
      <c r="Q190" s="57" t="str">
        <f t="shared" si="65"/>
        <v/>
      </c>
      <c r="R190" s="180" t="e">
        <f t="shared" si="64"/>
        <v>#N/A</v>
      </c>
      <c r="S190" s="12">
        <f t="shared" si="50"/>
        <v>-32</v>
      </c>
      <c r="T190" s="18">
        <f t="shared" si="51"/>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2"/>
        <v>1</v>
      </c>
      <c r="Z190" s="12">
        <f t="shared" si="53"/>
        <v>1</v>
      </c>
      <c r="AA190" s="12">
        <f t="shared" si="54"/>
        <v>1</v>
      </c>
      <c r="AB190" s="12">
        <f t="shared" si="55"/>
        <v>1</v>
      </c>
      <c r="AD190" s="12">
        <f t="shared" si="56"/>
        <v>-32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59"/>
        <v>1</v>
      </c>
      <c r="AL190" s="12">
        <f t="shared" si="60"/>
        <v>1</v>
      </c>
      <c r="AM190" s="12">
        <f t="shared" si="61"/>
        <v>1</v>
      </c>
    </row>
    <row r="191" spans="1:39" ht="12" customHeight="1" x14ac:dyDescent="0.15">
      <c r="A191" s="5">
        <f t="shared" si="45"/>
        <v>0</v>
      </c>
      <c r="B191" s="5">
        <f t="shared" si="46"/>
        <v>0</v>
      </c>
      <c r="C191" s="14">
        <f t="shared" si="62"/>
        <v>-33</v>
      </c>
      <c r="F191" s="150" t="e">
        <f>VLOOKUP(C191,Blad1!$A:$K,11,0)</f>
        <v>#N/A</v>
      </c>
      <c r="G191" s="67" t="str">
        <f t="shared" si="66"/>
        <v/>
      </c>
      <c r="H191" s="4" t="str">
        <f>IF(G191="I",$K191,IF(G191="II",$K191-SUM(H$8:H190),IF(G191="III",$K191-SUM(H$8:H190),IF(G191="IV",$K191-SUM(H$8:H190),IF(G191="V",1-SUM(H$8:H190)," ")))))</f>
        <v xml:space="preserve"> </v>
      </c>
      <c r="I191" s="68" t="str">
        <f t="shared" si="47"/>
        <v/>
      </c>
      <c r="J191" s="43" t="str">
        <f>IF(I191="A",$K191,IF(I191="B",$K191-SUM(J$8:J190),IF(I191="C",$K191-SUM(J$8:J190),IF(I191="D",$K191-SUM(J$8:J190),IF(I191="E",1-SUM(J$8:J190)," ")))))</f>
        <v xml:space="preserve"> </v>
      </c>
      <c r="K191" s="1">
        <f>IF(C$4=0,0,(SUM(D$8:D191)/C$4))</f>
        <v>0</v>
      </c>
      <c r="L191" s="9" t="str">
        <f t="shared" si="48"/>
        <v xml:space="preserve"> </v>
      </c>
      <c r="M191" s="2" t="str">
        <f>IF(U191=2,K191,IF(W191=2,K191-SUM(M$8:M190),IF(X191=2,K191-SUM(M$8:M190),IF(X190=2,1-SUM(M$8:M190)," "))))</f>
        <v xml:space="preserve"> </v>
      </c>
      <c r="N191" s="1" t="str">
        <f t="shared" si="49"/>
        <v xml:space="preserve"> </v>
      </c>
      <c r="P191" s="3" t="str">
        <f>IF(O191="Plus",$K191,IF(O191="Basis",$K191-SUM(P$8:P190),IF(O191="Breedte",$K191-SUM(P$8:P190),IF(O190="Breedte",1-SUM(P$8:P190)," "))))</f>
        <v xml:space="preserve"> </v>
      </c>
      <c r="Q191" s="57" t="str">
        <f t="shared" si="65"/>
        <v/>
      </c>
      <c r="R191" s="180" t="e">
        <f t="shared" si="64"/>
        <v>#N/A</v>
      </c>
      <c r="S191" s="12">
        <f t="shared" si="50"/>
        <v>-33</v>
      </c>
      <c r="T191" s="18">
        <f t="shared" si="51"/>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2"/>
        <v>1</v>
      </c>
      <c r="Z191" s="12">
        <f t="shared" si="53"/>
        <v>1</v>
      </c>
      <c r="AA191" s="12">
        <f t="shared" si="54"/>
        <v>1</v>
      </c>
      <c r="AB191" s="12">
        <f t="shared" si="55"/>
        <v>1</v>
      </c>
      <c r="AD191" s="12">
        <f t="shared" si="56"/>
        <v>-33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59"/>
        <v>1</v>
      </c>
      <c r="AL191" s="12">
        <f t="shared" si="60"/>
        <v>1</v>
      </c>
      <c r="AM191" s="12">
        <f t="shared" si="61"/>
        <v>1</v>
      </c>
    </row>
    <row r="192" spans="1:39" ht="12" customHeight="1" x14ac:dyDescent="0.15">
      <c r="A192" s="5">
        <f t="shared" si="45"/>
        <v>0</v>
      </c>
      <c r="B192" s="5">
        <f t="shared" si="46"/>
        <v>0</v>
      </c>
      <c r="C192" s="14">
        <f t="shared" si="62"/>
        <v>-34</v>
      </c>
      <c r="F192" s="150" t="e">
        <f>VLOOKUP(C192,Blad1!$A:$K,11,0)</f>
        <v>#N/A</v>
      </c>
      <c r="G192" s="67" t="str">
        <f t="shared" si="66"/>
        <v/>
      </c>
      <c r="H192" s="4" t="str">
        <f>IF(G192="I",$K192,IF(G192="II",$K192-SUM(H$8:H191),IF(G192="III",$K192-SUM(H$8:H191),IF(G192="IV",$K192-SUM(H$8:H191),IF(G192="V",1-SUM(H$8:H191)," ")))))</f>
        <v xml:space="preserve"> </v>
      </c>
      <c r="I192" s="68" t="str">
        <f t="shared" si="47"/>
        <v/>
      </c>
      <c r="J192" s="43" t="str">
        <f>IF(I192="A",$K192,IF(I192="B",$K192-SUM(J$8:J191),IF(I192="C",$K192-SUM(J$8:J191),IF(I192="D",$K192-SUM(J$8:J191),IF(I192="E",1-SUM(J$8:J191)," ")))))</f>
        <v xml:space="preserve"> </v>
      </c>
      <c r="K192" s="1">
        <f>IF(C$4=0,0,(SUM(D$8:D192)/C$4))</f>
        <v>0</v>
      </c>
      <c r="L192" s="9" t="str">
        <f t="shared" si="48"/>
        <v xml:space="preserve"> </v>
      </c>
      <c r="M192" s="2" t="str">
        <f>IF(U192=2,K192,IF(W192=2,K192-SUM(M$8:M191),IF(X192=2,K192-SUM(M$8:M191),IF(X191=2,1-SUM(M$8:M191)," "))))</f>
        <v xml:space="preserve"> </v>
      </c>
      <c r="N192" s="1" t="str">
        <f t="shared" si="49"/>
        <v xml:space="preserve"> </v>
      </c>
      <c r="P192" s="3" t="str">
        <f>IF(O192="Plus",$K192,IF(O192="Basis",$K192-SUM(P$8:P191),IF(O192="Breedte",$K192-SUM(P$8:P191),IF(O191="Breedte",1-SUM(P$8:P191)," "))))</f>
        <v xml:space="preserve"> </v>
      </c>
      <c r="Q192" s="57" t="str">
        <f t="shared" si="65"/>
        <v/>
      </c>
      <c r="R192" s="180" t="e">
        <f t="shared" si="64"/>
        <v>#N/A</v>
      </c>
      <c r="S192" s="12">
        <f t="shared" si="50"/>
        <v>-34</v>
      </c>
      <c r="T192" s="18">
        <f t="shared" si="51"/>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2"/>
        <v>1</v>
      </c>
      <c r="Z192" s="12">
        <f t="shared" si="53"/>
        <v>1</v>
      </c>
      <c r="AA192" s="12">
        <f t="shared" si="54"/>
        <v>1</v>
      </c>
      <c r="AB192" s="12">
        <f t="shared" si="55"/>
        <v>1</v>
      </c>
      <c r="AD192" s="12">
        <f t="shared" si="56"/>
        <v>-34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59"/>
        <v>1</v>
      </c>
      <c r="AL192" s="12">
        <f t="shared" si="60"/>
        <v>1</v>
      </c>
      <c r="AM192" s="12">
        <f t="shared" si="61"/>
        <v>1</v>
      </c>
    </row>
    <row r="193" spans="1:39" ht="12" customHeight="1" x14ac:dyDescent="0.15">
      <c r="A193" s="5">
        <f t="shared" si="45"/>
        <v>0</v>
      </c>
      <c r="B193" s="5">
        <f t="shared" si="46"/>
        <v>0</v>
      </c>
      <c r="C193" s="14">
        <f t="shared" si="62"/>
        <v>-35</v>
      </c>
      <c r="F193" s="150" t="e">
        <f>VLOOKUP(C193,Blad1!$A:$K,11,0)</f>
        <v>#N/A</v>
      </c>
      <c r="G193" s="67" t="str">
        <f t="shared" si="66"/>
        <v/>
      </c>
      <c r="H193" s="4" t="str">
        <f>IF(G193="I",$K193,IF(G193="II",$K193-SUM(H$8:H192),IF(G193="III",$K193-SUM(H$8:H192),IF(G193="IV",$K193-SUM(H$8:H192),IF(G193="V",1-SUM(H$8:H192)," ")))))</f>
        <v xml:space="preserve"> </v>
      </c>
      <c r="I193" s="68" t="str">
        <f t="shared" si="47"/>
        <v/>
      </c>
      <c r="J193" s="43" t="str">
        <f>IF(I193="A",$K193,IF(I193="B",$K193-SUM(J$8:J192),IF(I193="C",$K193-SUM(J$8:J192),IF(I193="D",$K193-SUM(J$8:J192),IF(I193="E",1-SUM(J$8:J192)," ")))))</f>
        <v xml:space="preserve"> </v>
      </c>
      <c r="K193" s="1">
        <f>IF(C$4=0,0,(SUM(D$8:D193)/C$4))</f>
        <v>0</v>
      </c>
      <c r="L193" s="9" t="str">
        <f t="shared" si="48"/>
        <v xml:space="preserve"> </v>
      </c>
      <c r="M193" s="2" t="str">
        <f>IF(U193=2,K193,IF(W193=2,K193-SUM(M$8:M192),IF(X193=2,K193-SUM(M$8:M192),IF(X192=2,1-SUM(M$8:M192)," "))))</f>
        <v xml:space="preserve"> </v>
      </c>
      <c r="N193" s="1" t="str">
        <f t="shared" si="49"/>
        <v xml:space="preserve"> </v>
      </c>
      <c r="P193" s="3" t="str">
        <f>IF(O193="Plus",$K193,IF(O193="Basis",$K193-SUM(P$8:P192),IF(O193="Breedte",$K193-SUM(P$8:P192),IF(O192="Breedte",1-SUM(P$8:P192)," "))))</f>
        <v xml:space="preserve"> </v>
      </c>
      <c r="Q193" s="57" t="str">
        <f t="shared" si="65"/>
        <v/>
      </c>
      <c r="R193" s="180" t="e">
        <f t="shared" si="64"/>
        <v>#N/A</v>
      </c>
      <c r="S193" s="12">
        <f t="shared" si="50"/>
        <v>-35</v>
      </c>
      <c r="T193" s="18">
        <f t="shared" si="51"/>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2"/>
        <v>1</v>
      </c>
      <c r="Z193" s="12">
        <f t="shared" si="53"/>
        <v>1</v>
      </c>
      <c r="AA193" s="12">
        <f t="shared" si="54"/>
        <v>1</v>
      </c>
      <c r="AB193" s="12">
        <f t="shared" si="55"/>
        <v>1</v>
      </c>
      <c r="AD193" s="12">
        <f t="shared" si="56"/>
        <v>-35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59"/>
        <v>1</v>
      </c>
      <c r="AL193" s="12">
        <f t="shared" si="60"/>
        <v>1</v>
      </c>
      <c r="AM193" s="12">
        <f t="shared" si="61"/>
        <v>1</v>
      </c>
    </row>
    <row r="194" spans="1:39" ht="12" customHeight="1" x14ac:dyDescent="0.15">
      <c r="A194" s="5">
        <f t="shared" si="45"/>
        <v>0</v>
      </c>
      <c r="B194" s="5">
        <f t="shared" si="46"/>
        <v>0</v>
      </c>
      <c r="C194" s="14">
        <f t="shared" si="62"/>
        <v>-36</v>
      </c>
      <c r="F194" s="150" t="e">
        <f>VLOOKUP(C194,Blad1!$A:$K,11,0)</f>
        <v>#N/A</v>
      </c>
      <c r="G194" s="67" t="str">
        <f t="shared" si="66"/>
        <v/>
      </c>
      <c r="H194" s="4" t="str">
        <f>IF(G194="I",$K194,IF(G194="II",$K194-SUM(H$8:H193),IF(G194="III",$K194-SUM(H$8:H193),IF(G194="IV",$K194-SUM(H$8:H193),IF(G194="V",1-SUM(H$8:H193)," ")))))</f>
        <v xml:space="preserve"> </v>
      </c>
      <c r="I194" s="68" t="str">
        <f t="shared" si="47"/>
        <v/>
      </c>
      <c r="J194" s="43" t="str">
        <f>IF(I194="A",$K194,IF(I194="B",$K194-SUM(J$8:J193),IF(I194="C",$K194-SUM(J$8:J193),IF(I194="D",$K194-SUM(J$8:J193),IF(I194="E",1-SUM(J$8:J193)," ")))))</f>
        <v xml:space="preserve"> </v>
      </c>
      <c r="K194" s="1">
        <f>IF(C$4=0,0,(SUM(D$8:D194)/C$4))</f>
        <v>0</v>
      </c>
      <c r="L194" s="9" t="str">
        <f t="shared" si="48"/>
        <v xml:space="preserve"> </v>
      </c>
      <c r="M194" s="2" t="str">
        <f>IF(U194=2,K194,IF(W194=2,K194-SUM(M$8:M193),IF(X194=2,K194-SUM(M$8:M193),IF(X193=2,1-SUM(M$8:M193)," "))))</f>
        <v xml:space="preserve"> </v>
      </c>
      <c r="N194" s="1" t="str">
        <f t="shared" si="49"/>
        <v xml:space="preserve"> </v>
      </c>
      <c r="P194" s="3" t="str">
        <f>IF(O194="Plus",$K194,IF(O194="Basis",$K194-SUM(P$8:P193),IF(O194="Breedte",$K194-SUM(P$8:P193),IF(O193="Breedte",1-SUM(P$8:P193)," "))))</f>
        <v xml:space="preserve"> </v>
      </c>
      <c r="Q194" s="57" t="str">
        <f t="shared" si="65"/>
        <v/>
      </c>
      <c r="R194" s="180" t="e">
        <f t="shared" si="64"/>
        <v>#N/A</v>
      </c>
      <c r="S194" s="12">
        <f t="shared" si="50"/>
        <v>-36</v>
      </c>
      <c r="T194" s="18">
        <f t="shared" si="51"/>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2"/>
        <v>1</v>
      </c>
      <c r="Z194" s="12">
        <f t="shared" si="53"/>
        <v>1</v>
      </c>
      <c r="AA194" s="12">
        <f t="shared" si="54"/>
        <v>1</v>
      </c>
      <c r="AB194" s="12">
        <f t="shared" si="55"/>
        <v>1</v>
      </c>
      <c r="AD194" s="12">
        <f t="shared" si="56"/>
        <v>-36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59"/>
        <v>1</v>
      </c>
      <c r="AL194" s="12">
        <f t="shared" si="60"/>
        <v>1</v>
      </c>
      <c r="AM194" s="12">
        <f t="shared" si="61"/>
        <v>1</v>
      </c>
    </row>
    <row r="195" spans="1:39" ht="12" customHeight="1" x14ac:dyDescent="0.15">
      <c r="A195" s="5">
        <f t="shared" si="45"/>
        <v>0</v>
      </c>
      <c r="B195" s="5">
        <f t="shared" si="46"/>
        <v>0</v>
      </c>
      <c r="C195" s="14">
        <f t="shared" si="62"/>
        <v>-37</v>
      </c>
      <c r="F195" s="150" t="e">
        <f>VLOOKUP(C195,Blad1!$A:$K,11,0)</f>
        <v>#N/A</v>
      </c>
      <c r="G195" s="67" t="str">
        <f t="shared" si="66"/>
        <v/>
      </c>
      <c r="H195" s="4" t="str">
        <f>IF(G195="I",$K195,IF(G195="II",$K195-SUM(H$8:H194),IF(G195="III",$K195-SUM(H$8:H194),IF(G195="IV",$K195-SUM(H$8:H194),IF(G195="V",1-SUM(H$8:H194)," ")))))</f>
        <v xml:space="preserve"> </v>
      </c>
      <c r="I195" s="68" t="str">
        <f t="shared" si="47"/>
        <v/>
      </c>
      <c r="J195" s="43" t="str">
        <f>IF(I195="A",$K195,IF(I195="B",$K195-SUM(J$8:J194),IF(I195="C",$K195-SUM(J$8:J194),IF(I195="D",$K195-SUM(J$8:J194),IF(I195="E",1-SUM(J$8:J194)," ")))))</f>
        <v xml:space="preserve"> </v>
      </c>
      <c r="K195" s="1">
        <f>IF(C$4=0,0,(SUM(D$8:D195)/C$4))</f>
        <v>0</v>
      </c>
      <c r="L195" s="9" t="str">
        <f t="shared" si="48"/>
        <v xml:space="preserve"> </v>
      </c>
      <c r="M195" s="2" t="str">
        <f>IF(U195=2,K195,IF(W195=2,K195-SUM(M$8:M194),IF(X195=2,K195-SUM(M$8:M194),IF(X194=2,1-SUM(M$8:M194)," "))))</f>
        <v xml:space="preserve"> </v>
      </c>
      <c r="N195" s="1" t="str">
        <f t="shared" si="49"/>
        <v xml:space="preserve"> </v>
      </c>
      <c r="P195" s="3" t="str">
        <f>IF(O195="Plus",$K195,IF(O195="Basis",$K195-SUM(P$8:P194),IF(O195="Breedte",$K195-SUM(P$8:P194),IF(O194="Breedte",1-SUM(P$8:P194)," "))))</f>
        <v xml:space="preserve"> </v>
      </c>
      <c r="Q195" s="57" t="str">
        <f t="shared" si="65"/>
        <v/>
      </c>
      <c r="R195" s="180" t="e">
        <f t="shared" si="64"/>
        <v>#N/A</v>
      </c>
      <c r="S195" s="12">
        <f t="shared" si="50"/>
        <v>-37</v>
      </c>
      <c r="T195" s="18">
        <f t="shared" si="51"/>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2"/>
        <v>1</v>
      </c>
      <c r="Z195" s="12">
        <f t="shared" si="53"/>
        <v>1</v>
      </c>
      <c r="AA195" s="12">
        <f t="shared" si="54"/>
        <v>1</v>
      </c>
      <c r="AB195" s="12">
        <f t="shared" si="55"/>
        <v>1</v>
      </c>
      <c r="AD195" s="12">
        <f t="shared" si="56"/>
        <v>-37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59"/>
        <v>1</v>
      </c>
      <c r="AL195" s="12">
        <f t="shared" si="60"/>
        <v>1</v>
      </c>
      <c r="AM195" s="12">
        <f t="shared" si="61"/>
        <v>1</v>
      </c>
    </row>
    <row r="196" spans="1:39" ht="12" customHeight="1" x14ac:dyDescent="0.15">
      <c r="A196" s="5">
        <f t="shared" si="45"/>
        <v>0</v>
      </c>
      <c r="B196" s="5">
        <f t="shared" si="46"/>
        <v>0</v>
      </c>
      <c r="C196" s="14">
        <f t="shared" si="62"/>
        <v>-38</v>
      </c>
      <c r="F196" s="150" t="e">
        <f>VLOOKUP(C196,Blad1!$A:$K,11,0)</f>
        <v>#N/A</v>
      </c>
      <c r="G196" s="67" t="str">
        <f t="shared" si="66"/>
        <v/>
      </c>
      <c r="H196" s="4" t="str">
        <f>IF(G196="I",$K196,IF(G196="II",$K196-SUM(H$8:H195),IF(G196="III",$K196-SUM(H$8:H195),IF(G196="IV",$K196-SUM(H$8:H195),IF(G196="V",1-SUM(H$8:H195)," ")))))</f>
        <v xml:space="preserve"> </v>
      </c>
      <c r="I196" s="68" t="str">
        <f t="shared" si="47"/>
        <v/>
      </c>
      <c r="J196" s="43" t="str">
        <f>IF(I196="A",$K196,IF(I196="B",$K196-SUM(J$8:J195),IF(I196="C",$K196-SUM(J$8:J195),IF(I196="D",$K196-SUM(J$8:J195),IF(I196="E",1-SUM(J$8:J195)," ")))))</f>
        <v xml:space="preserve"> </v>
      </c>
      <c r="K196" s="1">
        <f>IF(C$4=0,0,(SUM(D$8:D196)/C$4))</f>
        <v>0</v>
      </c>
      <c r="L196" s="9" t="str">
        <f t="shared" si="48"/>
        <v xml:space="preserve"> </v>
      </c>
      <c r="M196" s="2" t="str">
        <f>IF(U196=2,K196,IF(W196=2,K196-SUM(M$8:M195),IF(X196=2,K196-SUM(M$8:M195),IF(X195=2,1-SUM(M$8:M195)," "))))</f>
        <v xml:space="preserve"> </v>
      </c>
      <c r="N196" s="1" t="str">
        <f t="shared" si="49"/>
        <v xml:space="preserve"> </v>
      </c>
      <c r="P196" s="3" t="str">
        <f>IF(O196="Plus",$K196,IF(O196="Basis",$K196-SUM(P$8:P195),IF(O196="Breedte",$K196-SUM(P$8:P195),IF(O195="Breedte",1-SUM(P$8:P195)," "))))</f>
        <v xml:space="preserve"> </v>
      </c>
      <c r="Q196" s="57" t="str">
        <f t="shared" si="65"/>
        <v/>
      </c>
      <c r="R196" s="180" t="e">
        <f t="shared" si="64"/>
        <v>#N/A</v>
      </c>
      <c r="S196" s="12">
        <f t="shared" si="50"/>
        <v>-38</v>
      </c>
      <c r="T196" s="18">
        <f t="shared" si="51"/>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2"/>
        <v>1</v>
      </c>
      <c r="Z196" s="12">
        <f t="shared" si="53"/>
        <v>1</v>
      </c>
      <c r="AA196" s="12">
        <f t="shared" si="54"/>
        <v>1</v>
      </c>
      <c r="AB196" s="12">
        <f t="shared" si="55"/>
        <v>1</v>
      </c>
      <c r="AD196" s="12">
        <f t="shared" si="56"/>
        <v>-38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59"/>
        <v>1</v>
      </c>
      <c r="AL196" s="12">
        <f t="shared" si="60"/>
        <v>1</v>
      </c>
      <c r="AM196" s="12">
        <f t="shared" si="61"/>
        <v>1</v>
      </c>
    </row>
    <row r="197" spans="1:39" ht="12" customHeight="1" x14ac:dyDescent="0.15">
      <c r="A197" s="5">
        <f t="shared" si="45"/>
        <v>0</v>
      </c>
      <c r="B197" s="5">
        <f t="shared" si="46"/>
        <v>0</v>
      </c>
      <c r="C197" s="14">
        <f t="shared" si="62"/>
        <v>-39</v>
      </c>
      <c r="F197" s="150" t="e">
        <f>VLOOKUP(C197,Blad1!$A:$K,11,0)</f>
        <v>#N/A</v>
      </c>
      <c r="G197" s="67" t="str">
        <f t="shared" si="66"/>
        <v/>
      </c>
      <c r="H197" s="4" t="str">
        <f>IF(G197="I",$K197,IF(G197="II",$K197-SUM(H$8:H196),IF(G197="III",$K197-SUM(H$8:H196),IF(G197="IV",$K197-SUM(H$8:H196),IF(G197="V",1-SUM(H$8:H196)," ")))))</f>
        <v xml:space="preserve"> </v>
      </c>
      <c r="I197" s="68" t="str">
        <f t="shared" si="47"/>
        <v/>
      </c>
      <c r="J197" s="43" t="str">
        <f>IF(I197="A",$K197,IF(I197="B",$K197-SUM(J$8:J196),IF(I197="C",$K197-SUM(J$8:J196),IF(I197="D",$K197-SUM(J$8:J196),IF(I197="E",1-SUM(J$8:J196)," ")))))</f>
        <v xml:space="preserve"> </v>
      </c>
      <c r="K197" s="1">
        <f>IF(C$4=0,0,(SUM(D$8:D197)/C$4))</f>
        <v>0</v>
      </c>
      <c r="L197" s="9" t="str">
        <f t="shared" si="48"/>
        <v xml:space="preserve"> </v>
      </c>
      <c r="M197" s="2" t="str">
        <f>IF(U197=2,K197,IF(W197=2,K197-SUM(M$8:M196),IF(X197=2,K197-SUM(M$8:M196),IF(X196=2,1-SUM(M$8:M196)," "))))</f>
        <v xml:space="preserve"> </v>
      </c>
      <c r="N197" s="1" t="str">
        <f t="shared" si="49"/>
        <v xml:space="preserve"> </v>
      </c>
      <c r="P197" s="3" t="str">
        <f>IF(O197="Plus",$K197,IF(O197="Basis",$K197-SUM(P$8:P196),IF(O197="Breedte",$K197-SUM(P$8:P196),IF(O196="Breedte",1-SUM(P$8:P196)," "))))</f>
        <v xml:space="preserve"> </v>
      </c>
      <c r="Q197" s="57" t="str">
        <f t="shared" si="65"/>
        <v/>
      </c>
      <c r="R197" s="180" t="e">
        <f t="shared" si="64"/>
        <v>#N/A</v>
      </c>
      <c r="S197" s="12">
        <f t="shared" si="50"/>
        <v>-39</v>
      </c>
      <c r="T197" s="18">
        <f t="shared" si="51"/>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2"/>
        <v>1</v>
      </c>
      <c r="Z197" s="12">
        <f t="shared" si="53"/>
        <v>1</v>
      </c>
      <c r="AA197" s="12">
        <f t="shared" si="54"/>
        <v>1</v>
      </c>
      <c r="AB197" s="12">
        <f t="shared" si="55"/>
        <v>1</v>
      </c>
      <c r="AD197" s="12">
        <f t="shared" si="56"/>
        <v>-39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59"/>
        <v>1</v>
      </c>
      <c r="AL197" s="12">
        <f t="shared" si="60"/>
        <v>1</v>
      </c>
      <c r="AM197" s="12">
        <f t="shared" si="61"/>
        <v>1</v>
      </c>
    </row>
    <row r="198" spans="1:39" ht="12" customHeight="1" x14ac:dyDescent="0.15">
      <c r="A198" s="5">
        <f t="shared" si="45"/>
        <v>0</v>
      </c>
      <c r="B198" s="5">
        <f t="shared" si="46"/>
        <v>0</v>
      </c>
      <c r="C198" s="14">
        <f t="shared" si="62"/>
        <v>-40</v>
      </c>
      <c r="F198" s="150" t="e">
        <f>VLOOKUP(C198,Blad1!$A:$K,11,0)</f>
        <v>#N/A</v>
      </c>
      <c r="G198" s="67" t="str">
        <f t="shared" si="66"/>
        <v/>
      </c>
      <c r="H198" s="4" t="str">
        <f>IF(G198="I",$K198,IF(G198="II",$K198-SUM(H$8:H197),IF(G198="III",$K198-SUM(H$8:H197),IF(G198="IV",$K198-SUM(H$8:H197),IF(G198="V",1-SUM(H$8:H197)," ")))))</f>
        <v xml:space="preserve"> </v>
      </c>
      <c r="I198" s="68" t="str">
        <f t="shared" si="47"/>
        <v/>
      </c>
      <c r="J198" s="43" t="str">
        <f>IF(I198="A",$K198,IF(I198="B",$K198-SUM(J$8:J197),IF(I198="C",$K198-SUM(J$8:J197),IF(I198="D",$K198-SUM(J$8:J197),IF(I198="E",1-SUM(J$8:J197)," ")))))</f>
        <v xml:space="preserve"> </v>
      </c>
      <c r="K198" s="1">
        <f>IF(C$4=0,0,(SUM(D$8:D198)/C$4))</f>
        <v>0</v>
      </c>
      <c r="L198" s="9" t="str">
        <f t="shared" si="48"/>
        <v xml:space="preserve"> </v>
      </c>
      <c r="M198" s="2" t="str">
        <f>IF(U198=2,K198,IF(W198=2,K198-SUM(M$8:M197),IF(X198=2,K198-SUM(M$8:M197),IF(X197=2,1-SUM(M$8:M197)," "))))</f>
        <v xml:space="preserve"> </v>
      </c>
      <c r="N198" s="1" t="str">
        <f t="shared" si="49"/>
        <v xml:space="preserve"> </v>
      </c>
      <c r="P198" s="3" t="str">
        <f>IF(O198="Plus",$K198,IF(O198="Basis",$K198-SUM(P$8:P197),IF(O198="Breedte",$K198-SUM(P$8:P197),IF(O197="Breedte",1-SUM(P$8:P197)," "))))</f>
        <v xml:space="preserve"> </v>
      </c>
      <c r="Q198" s="57" t="str">
        <f t="shared" si="65"/>
        <v/>
      </c>
      <c r="R198" s="180" t="e">
        <f t="shared" si="64"/>
        <v>#N/A</v>
      </c>
      <c r="S198" s="12">
        <f t="shared" si="50"/>
        <v>-40</v>
      </c>
      <c r="T198" s="18">
        <f t="shared" si="51"/>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2"/>
        <v>1</v>
      </c>
      <c r="Z198" s="12">
        <f t="shared" si="53"/>
        <v>1</v>
      </c>
      <c r="AA198" s="12">
        <f t="shared" si="54"/>
        <v>1</v>
      </c>
      <c r="AB198" s="12">
        <f t="shared" si="55"/>
        <v>1</v>
      </c>
      <c r="AD198" s="12">
        <f t="shared" si="56"/>
        <v>-40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59"/>
        <v>1</v>
      </c>
      <c r="AL198" s="12">
        <f t="shared" si="60"/>
        <v>1</v>
      </c>
      <c r="AM198" s="12">
        <f t="shared" si="61"/>
        <v>1</v>
      </c>
    </row>
    <row r="199" spans="1:39" ht="12" customHeight="1" x14ac:dyDescent="0.15">
      <c r="A199" s="5">
        <f t="shared" si="45"/>
        <v>0</v>
      </c>
      <c r="B199" s="5">
        <f t="shared" si="46"/>
        <v>0</v>
      </c>
      <c r="C199" s="14">
        <f t="shared" si="62"/>
        <v>-41</v>
      </c>
      <c r="F199" s="150" t="e">
        <f>VLOOKUP(C199,Blad1!$A:$K,11,0)</f>
        <v>#N/A</v>
      </c>
      <c r="G199" s="67" t="str">
        <f t="shared" si="66"/>
        <v/>
      </c>
      <c r="H199" s="4" t="str">
        <f>IF(G199="I",$K199,IF(G199="II",$K199-SUM(H$8:H198),IF(G199="III",$K199-SUM(H$8:H198),IF(G199="IV",$K199-SUM(H$8:H198),IF(G199="V",1-SUM(H$8:H198)," ")))))</f>
        <v xml:space="preserve"> </v>
      </c>
      <c r="I199" s="68" t="str">
        <f t="shared" si="47"/>
        <v/>
      </c>
      <c r="J199" s="43" t="str">
        <f>IF(I199="A",$K199,IF(I199="B",$K199-SUM(J$8:J198),IF(I199="C",$K199-SUM(J$8:J198),IF(I199="D",$K199-SUM(J$8:J198),IF(I199="E",1-SUM(J$8:J198)," ")))))</f>
        <v xml:space="preserve"> </v>
      </c>
      <c r="K199" s="1">
        <f>IF(C$4=0,0,(SUM(D$8:D199)/C$4))</f>
        <v>0</v>
      </c>
      <c r="L199" s="9" t="str">
        <f t="shared" si="48"/>
        <v xml:space="preserve"> </v>
      </c>
      <c r="M199" s="2" t="str">
        <f>IF(U199=2,K199,IF(W199=2,K199-SUM(M$8:M198),IF(X199=2,K199-SUM(M$8:M198),IF(X198=2,1-SUM(M$8:M198)," "))))</f>
        <v xml:space="preserve"> </v>
      </c>
      <c r="N199" s="1" t="str">
        <f t="shared" si="49"/>
        <v xml:space="preserve"> </v>
      </c>
      <c r="P199" s="3" t="str">
        <f>IF(O199="Plus",$K199,IF(O199="Basis",$K199-SUM(P$8:P198),IF(O199="Breedte",$K199-SUM(P$8:P198),IF(O198="Breedte",1-SUM(P$8:P198)," "))))</f>
        <v xml:space="preserve"> </v>
      </c>
      <c r="Q199" s="57" t="str">
        <f t="shared" si="65"/>
        <v/>
      </c>
      <c r="R199" s="180" t="e">
        <f t="shared" si="64"/>
        <v>#N/A</v>
      </c>
      <c r="S199" s="12">
        <f t="shared" si="50"/>
        <v>-41</v>
      </c>
      <c r="T199" s="18">
        <f t="shared" si="51"/>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2"/>
        <v>1</v>
      </c>
      <c r="Z199" s="12">
        <f t="shared" si="53"/>
        <v>1</v>
      </c>
      <c r="AA199" s="12">
        <f t="shared" si="54"/>
        <v>1</v>
      </c>
      <c r="AB199" s="12">
        <f t="shared" si="55"/>
        <v>1</v>
      </c>
      <c r="AD199" s="12">
        <f t="shared" si="56"/>
        <v>-41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59"/>
        <v>1</v>
      </c>
      <c r="AL199" s="12">
        <f t="shared" si="60"/>
        <v>1</v>
      </c>
      <c r="AM199" s="12">
        <f t="shared" si="61"/>
        <v>1</v>
      </c>
    </row>
    <row r="200" spans="1:39" ht="12" customHeight="1" x14ac:dyDescent="0.15">
      <c r="A200" s="5">
        <f t="shared" ref="A200:A250" si="67">IF(I200="A",25,IF(I200="B",25,IF(I200="C",25,IF(I200="D",15,IF(I200="E",10,0)))))</f>
        <v>0</v>
      </c>
      <c r="B200" s="5">
        <f t="shared" ref="B200:B250" si="68">IF(G200="I",20,IF(G200="II",20,IF(G200="III",20,IF(G200="IV",20,IF(G200="V",20,0)))))</f>
        <v>0</v>
      </c>
      <c r="C200" s="14">
        <f t="shared" si="62"/>
        <v>-42</v>
      </c>
      <c r="F200" s="150" t="e">
        <f>VLOOKUP(C200,Blad1!$A:$K,11,0)</f>
        <v>#N/A</v>
      </c>
      <c r="G200" s="67" t="str">
        <f t="shared" si="66"/>
        <v/>
      </c>
      <c r="H200" s="4" t="str">
        <f>IF(G200="I",$K200,IF(G200="II",$K200-SUM(H$8:H199),IF(G200="III",$K200-SUM(H$8:H199),IF(G200="IV",$K200-SUM(H$8:H199),IF(G200="V",1-SUM(H$8:H199)," ")))))</f>
        <v xml:space="preserve"> </v>
      </c>
      <c r="I200" s="68" t="str">
        <f t="shared" ref="I200:I210" si="69">IF(C200=109,"A",IF(C200=100,"B",IF(C200=92,"C",IF(C200=84,"D",IF(C200=0,"E","")))))</f>
        <v/>
      </c>
      <c r="J200" s="43" t="str">
        <f>IF(I200="A",$K200,IF(I200="B",$K200-SUM(J$8:J199),IF(I200="C",$K200-SUM(J$8:J199),IF(I200="D",$K200-SUM(J$8:J199),IF(I200="E",1-SUM(J$8:J199)," ")))))</f>
        <v xml:space="preserve"> </v>
      </c>
      <c r="K200" s="1">
        <f>IF(C$4=0,0,(SUM(D$8:D200)/C$4))</f>
        <v>0</v>
      </c>
      <c r="L200" s="9" t="str">
        <f t="shared" ref="L200:L242" si="70">IF(U200=2,"Plus",IF(W200=2,"Basis",IF(X200=2,"Breedte"," ")))</f>
        <v xml:space="preserve"> </v>
      </c>
      <c r="M200" s="2" t="str">
        <f>IF(U200=2,K200,IF(W200=2,K200-SUM(M$8:M199),IF(X200=2,K200-SUM(M$8:M199),IF(X199=2,1-SUM(M$8:M199)," "))))</f>
        <v xml:space="preserve"> </v>
      </c>
      <c r="N200" s="1" t="str">
        <f t="shared" ref="N200:N208" si="71">IF(OR(O200="Plus",O200="Basis",O200="Breedte"),K200," ")</f>
        <v xml:space="preserve"> </v>
      </c>
      <c r="P200" s="3" t="str">
        <f>IF(O200="Plus",$K200,IF(O200="Basis",$K200-SUM(P$8:P199),IF(O200="Breedte",$K200-SUM(P$8:P199),IF(O199="Breedte",1-SUM(P$8:P199)," "))))</f>
        <v xml:space="preserve"> </v>
      </c>
      <c r="Q200" s="57" t="str">
        <f t="shared" si="65"/>
        <v/>
      </c>
      <c r="R200" s="180" t="e">
        <f t="shared" si="64"/>
        <v>#N/A</v>
      </c>
      <c r="S200" s="12">
        <f t="shared" ref="S200:S208" si="72">C200</f>
        <v>-42</v>
      </c>
      <c r="T200" s="18">
        <f t="shared" ref="T200:T208" si="73">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4">IF(D200=0,1,ABS(K200-0.2))</f>
        <v>1</v>
      </c>
      <c r="Z200" s="12">
        <f t="shared" ref="Z200:Z208" si="75">IF(D200=0,1,ABS(K200-0.5))</f>
        <v>1</v>
      </c>
      <c r="AA200" s="12">
        <f t="shared" ref="AA200:AA208" si="76">IF(D200=0,1,ABS(K200-0.8))</f>
        <v>1</v>
      </c>
      <c r="AB200" s="12">
        <f t="shared" ref="AB200:AB208" si="77">IF(D200=0,1,ABS(K200-1))</f>
        <v>1</v>
      </c>
      <c r="AD200" s="12">
        <f t="shared" ref="AD200:AD208" si="78">S200</f>
        <v>-42</v>
      </c>
      <c r="AE200" s="18">
        <f t="shared" ref="AE200:AE215" si="79">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0">IF(AE200=0,1,ABS(AH200-0.25))</f>
        <v>1</v>
      </c>
      <c r="AK200" s="12">
        <f t="shared" ref="AK200:AK208" si="81">IF(T200=0,1,ABS(W200-0.5))</f>
        <v>1</v>
      </c>
      <c r="AL200" s="12">
        <f t="shared" ref="AL200:AL208" si="82">IF(T200=0,1,ABS(W200-0.75))</f>
        <v>1</v>
      </c>
      <c r="AM200" s="12">
        <f t="shared" ref="AM200:AM208" si="83">IF(T200=0,1,ABS(W200-0.9))</f>
        <v>1</v>
      </c>
    </row>
    <row r="201" spans="1:39" ht="12" customHeight="1" x14ac:dyDescent="0.15">
      <c r="A201" s="5">
        <f t="shared" si="67"/>
        <v>0</v>
      </c>
      <c r="B201" s="5">
        <f t="shared" si="68"/>
        <v>0</v>
      </c>
      <c r="C201" s="14">
        <f t="shared" ref="C201:C237" si="84">C200-1</f>
        <v>-43</v>
      </c>
      <c r="G201" s="67" t="str">
        <f t="shared" ref="G201:G220" si="85">IF(C201=111,"I",IF(C201=104,"II",IF(C201=97,"III",IF(C201=90,"IV",IF(C201=0,"V","")))))</f>
        <v/>
      </c>
      <c r="H201" s="4" t="str">
        <f>IF(G201="I",$K201,IF(G201="II",$K201-SUM(H$8:H200),IF(G201="III",$K201-SUM(H$8:H200),IF(G201="IV",$K201-SUM(H$8:H200),IF(G201="V",1-SUM(H$8:H200)," ")))))</f>
        <v xml:space="preserve"> </v>
      </c>
      <c r="I201" s="68" t="str">
        <f t="shared" si="69"/>
        <v/>
      </c>
      <c r="J201" s="43" t="str">
        <f>IF(I201="A",$K201,IF(I201="B",$K201-SUM(J$8:J200),IF(I201="C",$K201-SUM(J$8:J200),IF(I201="D",$K201-SUM(J$8:J200),IF(I201="E",1-SUM(J$8:J200)," ")))))</f>
        <v xml:space="preserve"> </v>
      </c>
      <c r="K201" s="1">
        <f>IF(C$4=0,0,(SUM(D$8:D201)/C$4))</f>
        <v>0</v>
      </c>
      <c r="L201" s="9" t="str">
        <f t="shared" si="70"/>
        <v xml:space="preserve"> </v>
      </c>
      <c r="M201" s="2" t="str">
        <f>IF(U201=2,K201,IF(W201=2,K201-SUM(M$8:M200),IF(X201=2,K201-SUM(M$8:M200),IF(X200=2,1-SUM(M$8:M200)," "))))</f>
        <v xml:space="preserve"> </v>
      </c>
      <c r="N201" s="1" t="str">
        <f t="shared" si="71"/>
        <v xml:space="preserve"> </v>
      </c>
      <c r="P201" s="3" t="str">
        <f>IF(O201="Plus",$K201,IF(O201="Basis",$K201-SUM(P$8:P200),IF(O201="Breedte",$K201-SUM(P$8:P200),IF(O200="Breedte",1-SUM(P$8:P200)," "))))</f>
        <v xml:space="preserve"> </v>
      </c>
      <c r="Q201" s="57" t="str">
        <f t="shared" si="65"/>
        <v/>
      </c>
      <c r="R201" s="180">
        <f t="shared" ref="R201:R203" si="86">F201</f>
        <v>0</v>
      </c>
      <c r="S201" s="12">
        <f t="shared" si="72"/>
        <v>-43</v>
      </c>
      <c r="T201" s="18">
        <f t="shared" si="73"/>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4"/>
        <v>1</v>
      </c>
      <c r="Z201" s="12">
        <f t="shared" si="75"/>
        <v>1</v>
      </c>
      <c r="AA201" s="12">
        <f t="shared" si="76"/>
        <v>1</v>
      </c>
      <c r="AB201" s="12">
        <f t="shared" si="77"/>
        <v>1</v>
      </c>
      <c r="AD201" s="12">
        <f t="shared" si="78"/>
        <v>-43</v>
      </c>
      <c r="AE201" s="18">
        <f t="shared" si="79"/>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0"/>
        <v>1</v>
      </c>
      <c r="AK201" s="12">
        <f t="shared" si="81"/>
        <v>1</v>
      </c>
      <c r="AL201" s="12">
        <f t="shared" si="82"/>
        <v>1</v>
      </c>
      <c r="AM201" s="12">
        <f t="shared" si="83"/>
        <v>1</v>
      </c>
    </row>
    <row r="202" spans="1:39" ht="12" customHeight="1" x14ac:dyDescent="0.15">
      <c r="A202" s="5">
        <f t="shared" si="67"/>
        <v>0</v>
      </c>
      <c r="B202" s="5">
        <f t="shared" si="68"/>
        <v>0</v>
      </c>
      <c r="C202" s="14">
        <f t="shared" si="84"/>
        <v>-44</v>
      </c>
      <c r="G202" s="67" t="str">
        <f t="shared" si="85"/>
        <v/>
      </c>
      <c r="H202" s="4" t="str">
        <f>IF(G202="I",$K202,IF(G202="II",$K202-SUM(H$8:H201),IF(G202="III",$K202-SUM(H$8:H201),IF(G202="IV",$K202-SUM(H$8:H201),IF(G202="V",1-SUM(H$8:H201)," ")))))</f>
        <v xml:space="preserve"> </v>
      </c>
      <c r="I202" s="68" t="str">
        <f t="shared" si="69"/>
        <v/>
      </c>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65"/>
        <v/>
      </c>
      <c r="R202" s="180">
        <f t="shared" si="86"/>
        <v>0</v>
      </c>
      <c r="S202" s="12">
        <f t="shared" si="72"/>
        <v>-44</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si="78"/>
        <v>-44</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si="81"/>
        <v>1</v>
      </c>
      <c r="AL202" s="12">
        <f t="shared" si="82"/>
        <v>1</v>
      </c>
      <c r="AM202" s="12">
        <f t="shared" si="83"/>
        <v>1</v>
      </c>
    </row>
    <row r="203" spans="1:39" ht="12" customHeight="1" x14ac:dyDescent="0.15">
      <c r="A203" s="5">
        <f t="shared" si="67"/>
        <v>0</v>
      </c>
      <c r="B203" s="5">
        <f t="shared" si="68"/>
        <v>0</v>
      </c>
      <c r="C203" s="14">
        <f t="shared" si="84"/>
        <v>-45</v>
      </c>
      <c r="G203" s="67" t="str">
        <f t="shared" si="85"/>
        <v/>
      </c>
      <c r="H203" s="4" t="str">
        <f>IF(G203="I",$K203,IF(G203="II",$K203-SUM(H$8:H202),IF(G203="III",$K203-SUM(H$8:H202),IF(G203="IV",$K203-SUM(H$8:H202),IF(G203="V",1-SUM(H$8:H202)," ")))))</f>
        <v xml:space="preserve"> </v>
      </c>
      <c r="I203" s="68" t="str">
        <f t="shared" si="69"/>
        <v/>
      </c>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65"/>
        <v/>
      </c>
      <c r="R203" s="180">
        <f t="shared" si="86"/>
        <v>0</v>
      </c>
      <c r="S203" s="12">
        <f t="shared" si="72"/>
        <v>-45</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78"/>
        <v>-45</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1"/>
        <v>1</v>
      </c>
      <c r="AL203" s="12">
        <f t="shared" si="82"/>
        <v>1</v>
      </c>
      <c r="AM203" s="12">
        <f t="shared" si="83"/>
        <v>1</v>
      </c>
    </row>
    <row r="204" spans="1:39" ht="12" customHeight="1" x14ac:dyDescent="0.15">
      <c r="A204" s="5">
        <f t="shared" si="67"/>
        <v>0</v>
      </c>
      <c r="B204" s="5">
        <f t="shared" si="68"/>
        <v>0</v>
      </c>
      <c r="C204" s="14">
        <f t="shared" si="84"/>
        <v>-46</v>
      </c>
      <c r="G204" s="67" t="str">
        <f t="shared" si="85"/>
        <v/>
      </c>
      <c r="H204" s="4" t="str">
        <f>IF(G204="I",$K204,IF(G204="II",$K204-SUM(H$8:H203),IF(G204="III",$K204-SUM(H$8:H203),IF(G204="IV",$K204-SUM(H$8:H203),IF(G204="V",1-SUM(H$8:H203)," ")))))</f>
        <v xml:space="preserve"> </v>
      </c>
      <c r="I204" s="68" t="str">
        <f t="shared" si="69"/>
        <v/>
      </c>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65"/>
        <v/>
      </c>
      <c r="R204" s="57"/>
      <c r="S204" s="12">
        <f t="shared" si="72"/>
        <v>-46</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78"/>
        <v>-46</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1"/>
        <v>1</v>
      </c>
      <c r="AL204" s="12">
        <f t="shared" si="82"/>
        <v>1</v>
      </c>
      <c r="AM204" s="12">
        <f t="shared" si="83"/>
        <v>1</v>
      </c>
    </row>
    <row r="205" spans="1:39" ht="12" customHeight="1" x14ac:dyDescent="0.15">
      <c r="A205" s="5">
        <f t="shared" si="67"/>
        <v>0</v>
      </c>
      <c r="B205" s="5">
        <f t="shared" si="68"/>
        <v>0</v>
      </c>
      <c r="C205" s="14">
        <f t="shared" si="84"/>
        <v>-47</v>
      </c>
      <c r="G205" s="67" t="str">
        <f t="shared" si="85"/>
        <v/>
      </c>
      <c r="H205" s="4" t="str">
        <f>IF(G205="I",$K205,IF(G205="II",$K205-SUM(H$8:H204),IF(G205="III",$K205-SUM(H$8:H204),IF(G205="IV",$K205-SUM(H$8:H204),IF(G205="V",1-SUM(H$8:H204)," ")))))</f>
        <v xml:space="preserve"> </v>
      </c>
      <c r="I205" s="68" t="str">
        <f t="shared" si="69"/>
        <v/>
      </c>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65"/>
        <v/>
      </c>
      <c r="R205" s="57"/>
      <c r="S205" s="12">
        <f t="shared" si="72"/>
        <v>-47</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78"/>
        <v>-47</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1"/>
        <v>1</v>
      </c>
      <c r="AL205" s="12">
        <f t="shared" si="82"/>
        <v>1</v>
      </c>
      <c r="AM205" s="12">
        <f t="shared" si="83"/>
        <v>1</v>
      </c>
    </row>
    <row r="206" spans="1:39" ht="12" customHeight="1" x14ac:dyDescent="0.15">
      <c r="A206" s="5">
        <f t="shared" si="67"/>
        <v>0</v>
      </c>
      <c r="B206" s="5">
        <f t="shared" si="68"/>
        <v>0</v>
      </c>
      <c r="C206" s="14">
        <f t="shared" si="84"/>
        <v>-48</v>
      </c>
      <c r="G206" s="67" t="str">
        <f t="shared" si="85"/>
        <v/>
      </c>
      <c r="H206" s="4" t="str">
        <f>IF(G206="I",$K206,IF(G206="II",$K206-SUM(H$8:H205),IF(G206="III",$K206-SUM(H$8:H205),IF(G206="IV",$K206-SUM(H$8:H205),IF(G206="V",1-SUM(H$8:H205)," ")))))</f>
        <v xml:space="preserve"> </v>
      </c>
      <c r="I206" s="68" t="str">
        <f t="shared" si="69"/>
        <v/>
      </c>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65"/>
        <v/>
      </c>
      <c r="R206" s="57"/>
      <c r="S206" s="12">
        <f t="shared" si="72"/>
        <v>-48</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78"/>
        <v>-48</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1"/>
        <v>1</v>
      </c>
      <c r="AL206" s="12">
        <f t="shared" si="82"/>
        <v>1</v>
      </c>
      <c r="AM206" s="12">
        <f t="shared" si="83"/>
        <v>1</v>
      </c>
    </row>
    <row r="207" spans="1:39" ht="12" customHeight="1" x14ac:dyDescent="0.15">
      <c r="A207" s="5">
        <f t="shared" si="67"/>
        <v>0</v>
      </c>
      <c r="B207" s="5">
        <f t="shared" si="68"/>
        <v>0</v>
      </c>
      <c r="C207" s="14">
        <f t="shared" si="84"/>
        <v>-49</v>
      </c>
      <c r="G207" s="67" t="str">
        <f t="shared" si="85"/>
        <v/>
      </c>
      <c r="H207" s="4" t="str">
        <f>IF(G207="I",$K207,IF(G207="II",$K207-SUM(H$8:H206),IF(G207="III",$K207-SUM(H$8:H206),IF(G207="IV",$K207-SUM(H$8:H206),IF(G207="V",1-SUM(H$8:H206)," ")))))</f>
        <v xml:space="preserve"> </v>
      </c>
      <c r="I207" s="68" t="str">
        <f t="shared" si="69"/>
        <v/>
      </c>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ref="Q207:Q270" si="87">IF(L206="plus",IF(E207=0,"",CONCATENATE(E207,", ")),IF(L206="basis",IF(E207=0,"",CONCATENATE(E207,", ")),CONCATENATE(Q206,IF(E207=0,"",CONCATENATE(E207,", ")))))</f>
        <v/>
      </c>
      <c r="R207" s="57"/>
      <c r="S207" s="12">
        <f t="shared" si="72"/>
        <v>-49</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78"/>
        <v>-49</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1"/>
        <v>1</v>
      </c>
      <c r="AL207" s="12">
        <f t="shared" si="82"/>
        <v>1</v>
      </c>
      <c r="AM207" s="12">
        <f t="shared" si="83"/>
        <v>1</v>
      </c>
    </row>
    <row r="208" spans="1:39" ht="12" customHeight="1" x14ac:dyDescent="0.15">
      <c r="A208" s="5">
        <f t="shared" si="67"/>
        <v>0</v>
      </c>
      <c r="B208" s="5">
        <f t="shared" si="68"/>
        <v>0</v>
      </c>
      <c r="C208" s="14">
        <f t="shared" si="84"/>
        <v>-50</v>
      </c>
      <c r="G208" s="67" t="str">
        <f t="shared" si="85"/>
        <v/>
      </c>
      <c r="H208" s="4" t="str">
        <f>IF(G208="I",$K208,IF(G208="II",$K208-SUM(H$8:H207),IF(G208="III",$K208-SUM(H$8:H207),IF(G208="IV",$K208-SUM(H$8:H207),IF(G208="V",1-SUM(H$8:H207)," ")))))</f>
        <v xml:space="preserve"> </v>
      </c>
      <c r="I208" s="68" t="str">
        <f t="shared" si="69"/>
        <v/>
      </c>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87"/>
        <v/>
      </c>
      <c r="R208" s="57"/>
      <c r="S208" s="12">
        <f t="shared" si="72"/>
        <v>-50</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78"/>
        <v>-50</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1"/>
        <v>1</v>
      </c>
      <c r="AL208" s="12">
        <f t="shared" si="82"/>
        <v>1</v>
      </c>
      <c r="AM208" s="12">
        <f t="shared" si="83"/>
        <v>1</v>
      </c>
    </row>
    <row r="209" spans="1:36" ht="12" customHeight="1" x14ac:dyDescent="0.15">
      <c r="A209" s="5">
        <f t="shared" si="67"/>
        <v>0</v>
      </c>
      <c r="B209" s="5">
        <f t="shared" si="68"/>
        <v>0</v>
      </c>
      <c r="C209" s="14">
        <f t="shared" si="84"/>
        <v>-51</v>
      </c>
      <c r="G209" s="67" t="str">
        <f t="shared" si="85"/>
        <v/>
      </c>
      <c r="H209" s="4" t="str">
        <f>IF(G209="I",$K209,IF(G209="II",$K209-SUM(H$8:H208),IF(G209="III",$K209-SUM(H$8:H208),IF(G209="IV",$K209-SUM(H$8:H208),IF(G209="V",1-SUM(H$8:H208)," ")))))</f>
        <v xml:space="preserve"> </v>
      </c>
      <c r="I209" s="68" t="str">
        <f t="shared" si="69"/>
        <v/>
      </c>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7"/>
        <v/>
      </c>
      <c r="R209" s="57"/>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7"/>
        <v>0</v>
      </c>
      <c r="B210" s="5">
        <f t="shared" si="68"/>
        <v>0</v>
      </c>
      <c r="C210" s="14">
        <f t="shared" si="84"/>
        <v>-52</v>
      </c>
      <c r="G210" s="67" t="str">
        <f t="shared" si="85"/>
        <v/>
      </c>
      <c r="H210" s="4" t="str">
        <f>IF(G210="I",$K210,IF(G210="II",$K210-SUM(H$8:H209),IF(G210="III",$K210-SUM(H$8:H209),IF(G210="IV",$K210-SUM(H$8:H209),IF(G210="V",1-SUM(H$8:H209)," ")))))</f>
        <v xml:space="preserve"> </v>
      </c>
      <c r="I210" s="68" t="str">
        <f t="shared" si="69"/>
        <v/>
      </c>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7"/>
        <v/>
      </c>
      <c r="R210" s="57"/>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7"/>
        <v>0</v>
      </c>
      <c r="B211" s="5">
        <f t="shared" si="68"/>
        <v>0</v>
      </c>
      <c r="C211" s="14">
        <f t="shared" si="84"/>
        <v>-53</v>
      </c>
      <c r="G211" s="67" t="str">
        <f t="shared" si="85"/>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7"/>
        <v/>
      </c>
      <c r="R211" s="57"/>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7"/>
        <v>0</v>
      </c>
      <c r="B212" s="5">
        <f t="shared" si="68"/>
        <v>0</v>
      </c>
      <c r="C212" s="14">
        <f t="shared" si="84"/>
        <v>-54</v>
      </c>
      <c r="G212" s="67" t="str">
        <f t="shared" si="85"/>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7"/>
        <v/>
      </c>
      <c r="R212" s="57"/>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7"/>
        <v>0</v>
      </c>
      <c r="B213" s="5">
        <f t="shared" si="68"/>
        <v>0</v>
      </c>
      <c r="C213" s="14">
        <f t="shared" si="84"/>
        <v>-55</v>
      </c>
      <c r="G213" s="67" t="str">
        <f t="shared" si="85"/>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7"/>
        <v/>
      </c>
      <c r="R213" s="57"/>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7"/>
        <v>0</v>
      </c>
      <c r="B214" s="5">
        <f t="shared" si="68"/>
        <v>0</v>
      </c>
      <c r="C214" s="14">
        <f t="shared" si="84"/>
        <v>-56</v>
      </c>
      <c r="G214" s="67" t="str">
        <f t="shared" si="85"/>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7"/>
        <v/>
      </c>
      <c r="R214" s="57"/>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7"/>
        <v>0</v>
      </c>
      <c r="B215" s="5">
        <f t="shared" si="68"/>
        <v>0</v>
      </c>
      <c r="C215" s="14">
        <f t="shared" si="84"/>
        <v>-57</v>
      </c>
      <c r="G215" s="67" t="str">
        <f t="shared" si="85"/>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7"/>
        <v/>
      </c>
      <c r="R215" s="57"/>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7"/>
        <v>0</v>
      </c>
      <c r="B216" s="5">
        <f t="shared" si="68"/>
        <v>0</v>
      </c>
      <c r="C216" s="14">
        <f t="shared" si="84"/>
        <v>-58</v>
      </c>
      <c r="G216" s="67" t="str">
        <f t="shared" si="85"/>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7"/>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7"/>
        <v>0</v>
      </c>
      <c r="B217" s="5">
        <f t="shared" si="68"/>
        <v>0</v>
      </c>
      <c r="C217" s="14">
        <f t="shared" si="84"/>
        <v>-59</v>
      </c>
      <c r="G217" s="67" t="str">
        <f t="shared" si="85"/>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7"/>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7"/>
        <v>0</v>
      </c>
      <c r="B218" s="5">
        <f t="shared" si="68"/>
        <v>0</v>
      </c>
      <c r="C218" s="14">
        <f t="shared" si="84"/>
        <v>-60</v>
      </c>
      <c r="G218" s="67" t="str">
        <f t="shared" si="85"/>
        <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7"/>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7"/>
        <v>0</v>
      </c>
      <c r="B219" s="5">
        <f t="shared" si="68"/>
        <v>0</v>
      </c>
      <c r="C219" s="14">
        <f t="shared" si="84"/>
        <v>-61</v>
      </c>
      <c r="G219" s="67" t="str">
        <f t="shared" si="85"/>
        <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7"/>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7"/>
        <v>0</v>
      </c>
      <c r="B220" s="5">
        <f t="shared" si="68"/>
        <v>0</v>
      </c>
      <c r="C220" s="14">
        <f t="shared" si="84"/>
        <v>-62</v>
      </c>
      <c r="G220" s="67" t="str">
        <f t="shared" si="85"/>
        <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7"/>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7"/>
        <v>0</v>
      </c>
      <c r="B221" s="5">
        <f t="shared" si="68"/>
        <v>0</v>
      </c>
      <c r="C221" s="14">
        <f t="shared" si="84"/>
        <v>-63</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7"/>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7"/>
        <v>0</v>
      </c>
      <c r="B222" s="5">
        <f t="shared" si="68"/>
        <v>0</v>
      </c>
      <c r="C222" s="14">
        <f t="shared" si="84"/>
        <v>-64</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7"/>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7"/>
        <v>0</v>
      </c>
      <c r="B223" s="5">
        <f t="shared" si="68"/>
        <v>0</v>
      </c>
      <c r="C223" s="14">
        <f t="shared" si="84"/>
        <v>-65</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7"/>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7"/>
        <v>0</v>
      </c>
      <c r="B224" s="5">
        <f t="shared" si="68"/>
        <v>0</v>
      </c>
      <c r="C224" s="14">
        <f t="shared" si="84"/>
        <v>-66</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7"/>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7"/>
        <v>0</v>
      </c>
      <c r="B225" s="5">
        <f t="shared" si="68"/>
        <v>0</v>
      </c>
      <c r="C225" s="14">
        <f t="shared" si="84"/>
        <v>-67</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7"/>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7"/>
        <v>0</v>
      </c>
      <c r="B226" s="5">
        <f t="shared" si="68"/>
        <v>0</v>
      </c>
      <c r="C226" s="14">
        <f t="shared" si="84"/>
        <v>-68</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7"/>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7"/>
        <v>0</v>
      </c>
      <c r="B227" s="5">
        <f t="shared" si="68"/>
        <v>0</v>
      </c>
      <c r="C227" s="14">
        <f t="shared" si="84"/>
        <v>-69</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7"/>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7"/>
        <v>0</v>
      </c>
      <c r="B228" s="5">
        <f t="shared" si="68"/>
        <v>0</v>
      </c>
      <c r="C228" s="14">
        <f t="shared" si="84"/>
        <v>-70</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7"/>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7"/>
        <v>0</v>
      </c>
      <c r="B229" s="5">
        <f t="shared" si="68"/>
        <v>0</v>
      </c>
      <c r="C229" s="14">
        <f t="shared" si="84"/>
        <v>-71</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7"/>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7"/>
        <v>0</v>
      </c>
      <c r="B230" s="5">
        <f t="shared" si="68"/>
        <v>0</v>
      </c>
      <c r="C230" s="14">
        <f t="shared" si="84"/>
        <v>-72</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7"/>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7"/>
        <v>0</v>
      </c>
      <c r="B231" s="5">
        <f t="shared" si="68"/>
        <v>0</v>
      </c>
      <c r="C231" s="14">
        <f t="shared" si="84"/>
        <v>-73</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7"/>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7"/>
        <v>0</v>
      </c>
      <c r="B232" s="5">
        <f t="shared" si="68"/>
        <v>0</v>
      </c>
      <c r="C232" s="14">
        <f t="shared" si="84"/>
        <v>-74</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7"/>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7"/>
        <v>0</v>
      </c>
      <c r="B233" s="5">
        <f t="shared" si="68"/>
        <v>0</v>
      </c>
      <c r="C233" s="14">
        <f t="shared" si="84"/>
        <v>-75</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7"/>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7"/>
        <v>0</v>
      </c>
      <c r="B234" s="5">
        <f t="shared" si="68"/>
        <v>0</v>
      </c>
      <c r="C234" s="14">
        <f t="shared" si="84"/>
        <v>-76</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7"/>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7"/>
        <v>0</v>
      </c>
      <c r="B235" s="5">
        <f t="shared" si="68"/>
        <v>0</v>
      </c>
      <c r="C235" s="14">
        <f t="shared" si="84"/>
        <v>-77</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7"/>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7"/>
        <v>0</v>
      </c>
      <c r="B236" s="5">
        <f t="shared" si="68"/>
        <v>0</v>
      </c>
      <c r="C236" s="14">
        <f t="shared" si="84"/>
        <v>-78</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7"/>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7"/>
        <v>0</v>
      </c>
      <c r="B237" s="5">
        <f t="shared" si="68"/>
        <v>0</v>
      </c>
      <c r="C237" s="14">
        <f t="shared" si="84"/>
        <v>-79</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7"/>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7"/>
        <v>0</v>
      </c>
      <c r="B238" s="5">
        <f t="shared" si="68"/>
        <v>0</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7"/>
        <v/>
      </c>
      <c r="R238" s="57"/>
    </row>
    <row r="239" spans="1:36" ht="12" customHeight="1" x14ac:dyDescent="0.15">
      <c r="A239" s="5">
        <f t="shared" si="67"/>
        <v>0</v>
      </c>
      <c r="B239" s="5">
        <f t="shared" si="68"/>
        <v>0</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7"/>
        <v/>
      </c>
      <c r="R239" s="57"/>
    </row>
    <row r="240" spans="1:36" ht="12" customHeight="1" x14ac:dyDescent="0.15">
      <c r="A240" s="5">
        <f t="shared" si="67"/>
        <v>0</v>
      </c>
      <c r="B240" s="5">
        <f t="shared" si="68"/>
        <v>0</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7"/>
        <v/>
      </c>
      <c r="R240" s="57"/>
    </row>
    <row r="241" spans="1:18" ht="12" customHeight="1" x14ac:dyDescent="0.15">
      <c r="A241" s="5">
        <f t="shared" si="67"/>
        <v>0</v>
      </c>
      <c r="B241" s="5">
        <f t="shared" si="68"/>
        <v>0</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7"/>
        <v/>
      </c>
      <c r="R241" s="57"/>
    </row>
    <row r="242" spans="1:18" ht="12" customHeight="1" x14ac:dyDescent="0.15">
      <c r="A242" s="5">
        <f t="shared" si="67"/>
        <v>0</v>
      </c>
      <c r="B242" s="5">
        <f t="shared" si="68"/>
        <v>0</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7"/>
        <v/>
      </c>
      <c r="R242" s="57"/>
    </row>
    <row r="243" spans="1:18" ht="12" customHeight="1" x14ac:dyDescent="0.15">
      <c r="A243" s="5">
        <f t="shared" si="67"/>
        <v>0</v>
      </c>
      <c r="B243" s="5">
        <f t="shared" si="68"/>
        <v>0</v>
      </c>
      <c r="I243" s="54"/>
      <c r="P243" s="3" t="str">
        <f>IF(O243="Plus",$K243,IF(O243="Basis",$K243-SUM(P$8:P242),IF(O243="Breedte",$K243-SUM(P$8:P242),IF(O242="Breedte",1-SUM(P$8:P242)," "))))</f>
        <v xml:space="preserve"> </v>
      </c>
      <c r="Q243" s="57" t="str">
        <f t="shared" si="87"/>
        <v/>
      </c>
      <c r="R243" s="57"/>
    </row>
    <row r="244" spans="1:18" ht="12" customHeight="1" x14ac:dyDescent="0.15">
      <c r="A244" s="5">
        <f t="shared" si="67"/>
        <v>0</v>
      </c>
      <c r="B244" s="5">
        <f t="shared" si="68"/>
        <v>0</v>
      </c>
      <c r="I244" s="54"/>
      <c r="P244" s="3" t="str">
        <f>IF(O244="Plus",$K244,IF(O244="Basis",$K244-SUM(P$8:P243),IF(O244="Breedte",$K244-SUM(P$8:P243),IF(O243="Breedte",1-SUM(P$8:P243)," "))))</f>
        <v xml:space="preserve"> </v>
      </c>
      <c r="Q244" s="57" t="str">
        <f t="shared" si="87"/>
        <v/>
      </c>
      <c r="R244" s="57"/>
    </row>
    <row r="245" spans="1:18" ht="12" customHeight="1" x14ac:dyDescent="0.15">
      <c r="A245" s="5">
        <f t="shared" si="67"/>
        <v>0</v>
      </c>
      <c r="B245" s="5">
        <f t="shared" si="68"/>
        <v>0</v>
      </c>
      <c r="I245" s="54"/>
      <c r="P245" s="3" t="str">
        <f>IF(O245="Plus",$K245,IF(O245="Basis",$K245-SUM(P$8:P244),IF(O245="Breedte",$K245-SUM(P$8:P244),IF(O244="Breedte",1-SUM(P$8:P244)," "))))</f>
        <v xml:space="preserve"> </v>
      </c>
      <c r="Q245" s="57" t="str">
        <f t="shared" si="87"/>
        <v/>
      </c>
      <c r="R245" s="57"/>
    </row>
    <row r="246" spans="1:18" ht="12" customHeight="1" x14ac:dyDescent="0.15">
      <c r="A246" s="5">
        <f t="shared" si="67"/>
        <v>0</v>
      </c>
      <c r="B246" s="5">
        <f t="shared" si="68"/>
        <v>0</v>
      </c>
      <c r="I246" s="54"/>
      <c r="P246" s="3" t="str">
        <f>IF(O246="Plus",$K246,IF(O246="Basis",$K246-SUM(P$8:P245),IF(O246="Breedte",$K246-SUM(P$8:P245),IF(O245="Breedte",1-SUM(P$8:P245)," "))))</f>
        <v xml:space="preserve"> </v>
      </c>
      <c r="Q246" s="57" t="str">
        <f t="shared" si="87"/>
        <v/>
      </c>
      <c r="R246" s="57"/>
    </row>
    <row r="247" spans="1:18" ht="12" customHeight="1" x14ac:dyDescent="0.15">
      <c r="A247" s="5">
        <f t="shared" si="67"/>
        <v>0</v>
      </c>
      <c r="B247" s="5">
        <f t="shared" si="68"/>
        <v>0</v>
      </c>
      <c r="I247" s="54"/>
      <c r="P247" s="3" t="str">
        <f>IF(O247="Plus",$K247,IF(O247="Basis",$K247-SUM(P$8:P246),IF(O247="Breedte",$K247-SUM(P$8:P246),IF(O246="Breedte",1-SUM(P$8:P246)," "))))</f>
        <v xml:space="preserve"> </v>
      </c>
      <c r="Q247" s="57" t="str">
        <f t="shared" si="87"/>
        <v/>
      </c>
      <c r="R247" s="57"/>
    </row>
    <row r="248" spans="1:18" ht="12" customHeight="1" x14ac:dyDescent="0.15">
      <c r="A248" s="5">
        <f t="shared" si="67"/>
        <v>0</v>
      </c>
      <c r="B248" s="5">
        <f t="shared" si="68"/>
        <v>0</v>
      </c>
      <c r="I248" s="54"/>
      <c r="P248" s="3" t="str">
        <f>IF(O248="Plus",$K248,IF(O248="Basis",$K248-SUM(P$8:P247),IF(O248="Breedte",$K248-SUM(P$8:P247),IF(O247="Breedte",1-SUM(P$8:P247)," "))))</f>
        <v xml:space="preserve"> </v>
      </c>
      <c r="Q248" s="57" t="str">
        <f t="shared" si="87"/>
        <v/>
      </c>
      <c r="R248" s="57"/>
    </row>
    <row r="249" spans="1:18" ht="12" customHeight="1" x14ac:dyDescent="0.15">
      <c r="A249" s="5">
        <f t="shared" si="67"/>
        <v>0</v>
      </c>
      <c r="B249" s="5">
        <f t="shared" si="68"/>
        <v>0</v>
      </c>
      <c r="I249" s="54"/>
      <c r="P249" s="3" t="str">
        <f>IF(O249="Plus",$K249,IF(O249="Basis",$K249-SUM(P$8:P248),IF(O249="Breedte",$K249-SUM(P$8:P248),IF(O248="Breedte",1-SUM(P$8:P248)," "))))</f>
        <v xml:space="preserve"> </v>
      </c>
      <c r="Q249" s="57" t="str">
        <f t="shared" si="87"/>
        <v/>
      </c>
      <c r="R249" s="57"/>
    </row>
    <row r="250" spans="1:18" ht="12" customHeight="1" x14ac:dyDescent="0.15">
      <c r="A250" s="5">
        <f t="shared" si="67"/>
        <v>0</v>
      </c>
      <c r="B250" s="5">
        <f t="shared" si="68"/>
        <v>0</v>
      </c>
      <c r="I250" s="54"/>
      <c r="P250" s="3" t="str">
        <f>IF(O250="Plus",$K250,IF(O250="Basis",$K250-SUM(P$8:P249),IF(O250="Breedte",$K250-SUM(P$8:P249),IF(O249="Breedte",1-SUM(P$8:P249)," "))))</f>
        <v xml:space="preserve"> </v>
      </c>
      <c r="Q250" s="57" t="str">
        <f t="shared" si="87"/>
        <v/>
      </c>
      <c r="R250" s="57"/>
    </row>
    <row r="251" spans="1:18"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87"/>
        <v/>
      </c>
      <c r="R251" s="57"/>
    </row>
    <row r="252" spans="1:18" ht="12" customHeight="1" x14ac:dyDescent="0.15">
      <c r="A252" s="5">
        <f t="shared" si="88"/>
        <v>0</v>
      </c>
      <c r="B252" s="5">
        <f t="shared" si="89"/>
        <v>0</v>
      </c>
      <c r="I252" s="54"/>
      <c r="P252" s="3" t="str">
        <f>IF(O252="Plus",$K252,IF(O252="Basis",$K252-SUM(P$8:P251),IF(O252="Breedte",$K252-SUM(P$8:P251),IF(O251="Breedte",1-SUM(P$8:P251)," "))))</f>
        <v xml:space="preserve"> </v>
      </c>
      <c r="Q252" s="57" t="str">
        <f t="shared" si="87"/>
        <v/>
      </c>
      <c r="R252" s="57"/>
    </row>
    <row r="253" spans="1:18" ht="12" customHeight="1" x14ac:dyDescent="0.15">
      <c r="A253" s="5">
        <f t="shared" si="88"/>
        <v>0</v>
      </c>
      <c r="B253" s="5">
        <f t="shared" si="89"/>
        <v>0</v>
      </c>
      <c r="I253" s="54"/>
      <c r="P253" s="3" t="str">
        <f>IF(O253="Plus",$K253,IF(O253="Basis",$K253-SUM(P$8:P252),IF(O253="Breedte",$K253-SUM(P$8:P252),IF(O252="Breedte",1-SUM(P$8:P252)," "))))</f>
        <v xml:space="preserve"> </v>
      </c>
      <c r="Q253" s="57" t="str">
        <f t="shared" si="87"/>
        <v/>
      </c>
      <c r="R253" s="57"/>
    </row>
    <row r="254" spans="1:18" ht="12" customHeight="1" x14ac:dyDescent="0.15">
      <c r="A254" s="5">
        <f t="shared" si="88"/>
        <v>0</v>
      </c>
      <c r="B254" s="5">
        <f t="shared" si="89"/>
        <v>0</v>
      </c>
      <c r="I254" s="54"/>
      <c r="P254" s="3" t="str">
        <f>IF(O254="Plus",$K254,IF(O254="Basis",$K254-SUM(P$8:P253),IF(O254="Breedte",$K254-SUM(P$8:P253),IF(O253="Breedte",1-SUM(P$8:P253)," "))))</f>
        <v xml:space="preserve"> </v>
      </c>
      <c r="Q254" s="57" t="str">
        <f t="shared" si="87"/>
        <v/>
      </c>
      <c r="R254" s="57"/>
    </row>
    <row r="255" spans="1:18" ht="12" customHeight="1" x14ac:dyDescent="0.15">
      <c r="A255" s="5">
        <f t="shared" si="88"/>
        <v>0</v>
      </c>
      <c r="B255" s="5">
        <f t="shared" si="89"/>
        <v>0</v>
      </c>
      <c r="I255" s="54"/>
      <c r="P255" s="3" t="str">
        <f>IF(O255="Plus",$K255,IF(O255="Basis",$K255-SUM(P$8:P254),IF(O255="Breedte",$K255-SUM(P$8:P254),IF(O254="Breedte",1-SUM(P$8:P254)," "))))</f>
        <v xml:space="preserve"> </v>
      </c>
      <c r="Q255" s="57" t="str">
        <f t="shared" si="87"/>
        <v/>
      </c>
      <c r="R255" s="57"/>
    </row>
    <row r="256" spans="1:18" ht="12" customHeight="1" x14ac:dyDescent="0.15">
      <c r="A256" s="5">
        <f t="shared" si="88"/>
        <v>0</v>
      </c>
      <c r="B256" s="5">
        <f t="shared" si="89"/>
        <v>0</v>
      </c>
      <c r="I256" s="54"/>
      <c r="P256" s="3" t="str">
        <f>IF(O256="Plus",$K256,IF(O256="Basis",$K256-SUM(P$8:P255),IF(O256="Breedte",$K256-SUM(P$8:P255),IF(O255="Breedte",1-SUM(P$8:P255)," "))))</f>
        <v xml:space="preserve"> </v>
      </c>
      <c r="Q256" s="57" t="str">
        <f t="shared" si="87"/>
        <v/>
      </c>
      <c r="R256" s="57"/>
    </row>
    <row r="257" spans="1:18" ht="12" customHeight="1" x14ac:dyDescent="0.15">
      <c r="A257" s="5">
        <f t="shared" si="88"/>
        <v>0</v>
      </c>
      <c r="B257" s="5">
        <f t="shared" si="89"/>
        <v>0</v>
      </c>
      <c r="I257" s="54"/>
      <c r="P257" s="3" t="str">
        <f>IF(O257="Plus",$K257,IF(O257="Basis",$K257-SUM(P$8:P256),IF(O257="Breedte",$K257-SUM(P$8:P256),IF(O256="Breedte",1-SUM(P$8:P256)," "))))</f>
        <v xml:space="preserve"> </v>
      </c>
      <c r="Q257" s="57" t="str">
        <f t="shared" si="87"/>
        <v/>
      </c>
      <c r="R257" s="57"/>
    </row>
    <row r="258" spans="1:18" ht="12" customHeight="1" x14ac:dyDescent="0.15">
      <c r="A258" s="5">
        <f t="shared" si="88"/>
        <v>0</v>
      </c>
      <c r="B258" s="5">
        <f t="shared" si="89"/>
        <v>0</v>
      </c>
      <c r="I258" s="54"/>
      <c r="P258" s="3" t="str">
        <f>IF(O258="Plus",$K258,IF(O258="Basis",$K258-SUM(P$8:P257),IF(O258="Breedte",$K258-SUM(P$8:P257),IF(O257="Breedte",1-SUM(P$8:P257)," "))))</f>
        <v xml:space="preserve"> </v>
      </c>
      <c r="Q258" s="57" t="str">
        <f t="shared" si="87"/>
        <v/>
      </c>
      <c r="R258" s="57"/>
    </row>
    <row r="259" spans="1:18" ht="12" customHeight="1" x14ac:dyDescent="0.15">
      <c r="A259" s="5">
        <f t="shared" si="88"/>
        <v>0</v>
      </c>
      <c r="B259" s="5">
        <f t="shared" si="89"/>
        <v>0</v>
      </c>
      <c r="I259" s="54"/>
      <c r="P259" s="3" t="str">
        <f>IF(O259="Plus",$K259,IF(O259="Basis",$K259-SUM(P$8:P258),IF(O259="Breedte",$K259-SUM(P$8:P258),IF(O258="Breedte",1-SUM(P$8:P258)," "))))</f>
        <v xml:space="preserve"> </v>
      </c>
      <c r="Q259" s="57" t="str">
        <f t="shared" si="87"/>
        <v/>
      </c>
      <c r="R259" s="57"/>
    </row>
    <row r="260" spans="1:18" ht="12" customHeight="1" x14ac:dyDescent="0.15">
      <c r="A260" s="5">
        <f t="shared" si="88"/>
        <v>0</v>
      </c>
      <c r="B260" s="5">
        <f t="shared" si="89"/>
        <v>0</v>
      </c>
      <c r="I260" s="54"/>
      <c r="P260" s="3" t="str">
        <f>IF(O260="Plus",$K260,IF(O260="Basis",$K260-SUM(P$8:P259),IF(O260="Breedte",$K260-SUM(P$8:P259),IF(O259="Breedte",1-SUM(P$8:P259)," "))))</f>
        <v xml:space="preserve"> </v>
      </c>
      <c r="Q260" s="57" t="str">
        <f t="shared" si="87"/>
        <v/>
      </c>
      <c r="R260" s="57"/>
    </row>
    <row r="261" spans="1:18" ht="12" customHeight="1" x14ac:dyDescent="0.15">
      <c r="A261" s="5">
        <f t="shared" si="88"/>
        <v>0</v>
      </c>
      <c r="B261" s="5">
        <f t="shared" si="89"/>
        <v>0</v>
      </c>
      <c r="I261" s="54"/>
      <c r="P261" s="3" t="str">
        <f>IF(O261="Plus",$K261,IF(O261="Basis",$K261-SUM(P$8:P260),IF(O261="Breedte",$K261-SUM(P$8:P260),IF(O260="Breedte",1-SUM(P$8:P260)," "))))</f>
        <v xml:space="preserve"> </v>
      </c>
      <c r="Q261" s="57" t="str">
        <f t="shared" si="87"/>
        <v/>
      </c>
      <c r="R261" s="57"/>
    </row>
    <row r="262" spans="1:18" ht="12" customHeight="1" x14ac:dyDescent="0.15">
      <c r="A262" s="5">
        <f t="shared" si="88"/>
        <v>0</v>
      </c>
      <c r="B262" s="5">
        <f t="shared" si="89"/>
        <v>0</v>
      </c>
      <c r="I262" s="54"/>
      <c r="P262" s="3" t="str">
        <f>IF(O262="Plus",$K262,IF(O262="Basis",$K262-SUM(P$8:P261),IF(O262="Breedte",$K262-SUM(P$8:P261),IF(O261="Breedte",1-SUM(P$8:P261)," "))))</f>
        <v xml:space="preserve"> </v>
      </c>
      <c r="Q262" s="57" t="str">
        <f t="shared" si="87"/>
        <v/>
      </c>
      <c r="R262" s="57"/>
    </row>
    <row r="263" spans="1:18" ht="12" customHeight="1" x14ac:dyDescent="0.15">
      <c r="A263" s="5">
        <f t="shared" si="88"/>
        <v>0</v>
      </c>
      <c r="B263" s="5">
        <f t="shared" si="89"/>
        <v>0</v>
      </c>
      <c r="I263" s="54"/>
      <c r="P263" s="3" t="str">
        <f>IF(O263="Plus",$K263,IF(O263="Basis",$K263-SUM(P$8:P262),IF(O263="Breedte",$K263-SUM(P$8:P262),IF(O262="Breedte",1-SUM(P$8:P262)," "))))</f>
        <v xml:space="preserve"> </v>
      </c>
      <c r="Q263" s="57" t="str">
        <f t="shared" si="87"/>
        <v/>
      </c>
      <c r="R263" s="57"/>
    </row>
    <row r="264" spans="1:18" ht="12" customHeight="1" x14ac:dyDescent="0.15">
      <c r="A264" s="5">
        <f t="shared" si="88"/>
        <v>0</v>
      </c>
      <c r="B264" s="5">
        <f t="shared" si="89"/>
        <v>0</v>
      </c>
      <c r="I264" s="54"/>
      <c r="P264" s="3" t="str">
        <f>IF(O264="Plus",$K264,IF(O264="Basis",$K264-SUM(P$8:P263),IF(O264="Breedte",$K264-SUM(P$8:P263),IF(O263="Breedte",1-SUM(P$8:P263)," "))))</f>
        <v xml:space="preserve"> </v>
      </c>
      <c r="Q264" s="57" t="str">
        <f t="shared" si="87"/>
        <v/>
      </c>
      <c r="R264" s="57"/>
    </row>
    <row r="265" spans="1:18" ht="12" customHeight="1" x14ac:dyDescent="0.15">
      <c r="A265" s="5">
        <f t="shared" si="88"/>
        <v>0</v>
      </c>
      <c r="B265" s="5">
        <f t="shared" si="89"/>
        <v>0</v>
      </c>
      <c r="P265" s="3" t="str">
        <f>IF(O265="Plus",$K265,IF(O265="Basis",$K265-SUM(P$8:P264),IF(O265="Breedte",$K265-SUM(P$8:P264),IF(O264="Breedte",1-SUM(P$8:P264)," "))))</f>
        <v xml:space="preserve"> </v>
      </c>
      <c r="Q265" s="57" t="str">
        <f t="shared" si="87"/>
        <v/>
      </c>
      <c r="R265" s="57"/>
    </row>
    <row r="266" spans="1:18" ht="12" customHeight="1" x14ac:dyDescent="0.15">
      <c r="A266" s="5">
        <f t="shared" si="88"/>
        <v>0</v>
      </c>
      <c r="B266" s="5">
        <f t="shared" si="89"/>
        <v>0</v>
      </c>
      <c r="P266" s="3" t="str">
        <f>IF(O266="Plus",$K266,IF(O266="Basis",$K266-SUM(P$8:P265),IF(O266="Breedte",$K266-SUM(P$8:P265),IF(O265="Breedte",1-SUM(P$8:P265)," "))))</f>
        <v xml:space="preserve"> </v>
      </c>
      <c r="Q266" s="57" t="str">
        <f t="shared" si="87"/>
        <v/>
      </c>
      <c r="R266" s="57"/>
    </row>
    <row r="267" spans="1:18" ht="12" customHeight="1" x14ac:dyDescent="0.15">
      <c r="A267" s="5">
        <f t="shared" si="88"/>
        <v>0</v>
      </c>
      <c r="B267" s="5">
        <f t="shared" si="89"/>
        <v>0</v>
      </c>
      <c r="P267" s="3" t="str">
        <f>IF(O267="Plus",$K267,IF(O267="Basis",$K267-SUM(P$8:P266),IF(O267="Breedte",$K267-SUM(P$8:P266),IF(O266="Breedte",1-SUM(P$8:P266)," "))))</f>
        <v xml:space="preserve"> </v>
      </c>
      <c r="Q267" s="57" t="str">
        <f t="shared" si="87"/>
        <v/>
      </c>
      <c r="R267" s="57"/>
    </row>
    <row r="268" spans="1:18" ht="12" customHeight="1" x14ac:dyDescent="0.15">
      <c r="A268" s="5">
        <f>IF(I268="A",25,IF(I268="B",50,IF(I268="C",75,IF(I268="D",90,0))))</f>
        <v>0</v>
      </c>
      <c r="B268" s="5">
        <f t="shared" si="89"/>
        <v>0</v>
      </c>
      <c r="P268" s="3" t="str">
        <f>IF(O268="Plus",$K268,IF(O268="Basis",$K268-SUM(P$8:P267),IF(O268="Breedte",$K268-SUM(P$8:P267),IF(O267="Breedte",1-SUM(P$8:P267)," "))))</f>
        <v xml:space="preserve"> </v>
      </c>
      <c r="Q268" s="57" t="str">
        <f t="shared" si="87"/>
        <v/>
      </c>
      <c r="R268" s="57"/>
    </row>
    <row r="269" spans="1:18" ht="12" customHeight="1" x14ac:dyDescent="0.15">
      <c r="A269" s="5">
        <f>IF(I269="A",25,IF(I269="B",50,IF(I269="C",75,IF(I269="D",90,0))))</f>
        <v>0</v>
      </c>
      <c r="B269" s="5">
        <f t="shared" si="89"/>
        <v>0</v>
      </c>
      <c r="P269" s="3" t="str">
        <f>IF(O269="Plus",$K269,IF(O269="Basis",$K269-SUM(P$8:P268),IF(O269="Breedte",$K269-SUM(P$8:P268),IF(O268="Breedte",1-SUM(P$8:P268)," "))))</f>
        <v xml:space="preserve"> </v>
      </c>
      <c r="Q269" s="57" t="str">
        <f t="shared" si="87"/>
        <v/>
      </c>
      <c r="R269" s="57"/>
    </row>
    <row r="270" spans="1:18" ht="12" customHeight="1" x14ac:dyDescent="0.15">
      <c r="A270" s="5">
        <f>IF(I270="A",25,IF(I270="B",50,IF(I270="C",75,IF(I270="D",90,0))))</f>
        <v>0</v>
      </c>
      <c r="B270" s="5">
        <f t="shared" si="89"/>
        <v>0</v>
      </c>
      <c r="P270" s="3" t="str">
        <f>IF(O270="Plus",$K270,IF(O270="Basis",$K270-SUM(P$8:P269),IF(O270="Breedte",$K270-SUM(P$8:P269),IF(O269="Breedte",1-SUM(P$8:P269)," "))))</f>
        <v xml:space="preserve"> </v>
      </c>
      <c r="Q270" s="57" t="str">
        <f t="shared" si="87"/>
        <v/>
      </c>
      <c r="R270" s="57"/>
    </row>
    <row r="271" spans="1:18" ht="12" customHeight="1" x14ac:dyDescent="0.15">
      <c r="A271" s="5">
        <f>IF(I271="A",25,IF(I271="B",50,IF(I271="C",75,IF(I271="D",90,0))))</f>
        <v>0</v>
      </c>
      <c r="B271" s="5">
        <f t="shared" si="89"/>
        <v>0</v>
      </c>
      <c r="P271" s="3" t="str">
        <f>IF(O271="Plus",$K271,IF(O271="Basis",$K271-SUM(P$8:P270),IF(O271="Breedte",$K271-SUM(P$8:P270),IF(O270="Breedte",1-SUM(P$8:P270)," "))))</f>
        <v xml:space="preserve"> </v>
      </c>
      <c r="Q271" s="57" t="str">
        <f t="shared" ref="Q271:Q287" si="90">IF(L270="plus",IF(E271=0,"",CONCATENATE(E271,", ")),IF(L270="basis",IF(E271=0,"",CONCATENATE(E271,", ")),CONCATENATE(Q270,IF(E271=0,"",CONCATENATE(E271,", ")))))</f>
        <v/>
      </c>
      <c r="R271" s="57"/>
    </row>
    <row r="272" spans="1:18" ht="12" customHeight="1" x14ac:dyDescent="0.15">
      <c r="A272" s="5">
        <f>IF(I272="A",25,IF(I272="B",50,IF(I272="C",75,IF(I272="D",90,0))))</f>
        <v>0</v>
      </c>
      <c r="B272" s="5">
        <f t="shared" si="89"/>
        <v>0</v>
      </c>
      <c r="Q272" s="57" t="str">
        <f t="shared" si="90"/>
        <v/>
      </c>
      <c r="R272" s="57"/>
    </row>
    <row r="273" spans="17:18" ht="12" customHeight="1" x14ac:dyDescent="0.15">
      <c r="Q273" s="57" t="str">
        <f t="shared" si="90"/>
        <v/>
      </c>
      <c r="R273" s="57"/>
    </row>
    <row r="274" spans="17:18" ht="12" customHeight="1" x14ac:dyDescent="0.15">
      <c r="Q274" s="57" t="str">
        <f t="shared" si="90"/>
        <v/>
      </c>
      <c r="R274" s="57"/>
    </row>
    <row r="275" spans="17:18" ht="12" customHeight="1" x14ac:dyDescent="0.15">
      <c r="Q275" s="57" t="str">
        <f t="shared" si="90"/>
        <v/>
      </c>
      <c r="R275" s="57"/>
    </row>
    <row r="276" spans="17:18" ht="12" customHeight="1" x14ac:dyDescent="0.15">
      <c r="Q276" s="57" t="str">
        <f t="shared" si="90"/>
        <v/>
      </c>
      <c r="R276" s="57"/>
    </row>
    <row r="277" spans="17:18" ht="12" customHeight="1" x14ac:dyDescent="0.15">
      <c r="Q277" s="57" t="str">
        <f t="shared" si="90"/>
        <v/>
      </c>
      <c r="R277" s="57"/>
    </row>
    <row r="278" spans="17:18" ht="12" customHeight="1" x14ac:dyDescent="0.15">
      <c r="Q278" s="57" t="str">
        <f t="shared" si="90"/>
        <v/>
      </c>
      <c r="R278" s="57"/>
    </row>
    <row r="279" spans="17:18" ht="12" customHeight="1" x14ac:dyDescent="0.15">
      <c r="Q279" s="57" t="str">
        <f t="shared" si="90"/>
        <v/>
      </c>
      <c r="R279" s="57"/>
    </row>
    <row r="280" spans="17:18" ht="12" customHeight="1" x14ac:dyDescent="0.15">
      <c r="Q280" s="57" t="str">
        <f t="shared" si="90"/>
        <v/>
      </c>
      <c r="R280" s="57"/>
    </row>
    <row r="281" spans="17:18" ht="12" customHeight="1" x14ac:dyDescent="0.15">
      <c r="Q281" s="57" t="str">
        <f t="shared" si="90"/>
        <v/>
      </c>
      <c r="R281" s="57"/>
    </row>
    <row r="282" spans="17:18" ht="12" customHeight="1" x14ac:dyDescent="0.15">
      <c r="Q282" s="57" t="str">
        <f t="shared" si="90"/>
        <v/>
      </c>
      <c r="R282" s="57"/>
    </row>
    <row r="283" spans="17:18" ht="12" customHeight="1" x14ac:dyDescent="0.15">
      <c r="Q283" s="57" t="str">
        <f t="shared" si="90"/>
        <v/>
      </c>
      <c r="R283" s="57"/>
    </row>
    <row r="284" spans="17:18" ht="12" customHeight="1" x14ac:dyDescent="0.15">
      <c r="Q284" s="57" t="str">
        <f t="shared" si="90"/>
        <v/>
      </c>
      <c r="R284" s="57"/>
    </row>
    <row r="285" spans="17:18" ht="12" customHeight="1" x14ac:dyDescent="0.15">
      <c r="Q285" s="57" t="str">
        <f t="shared" si="90"/>
        <v/>
      </c>
      <c r="R285" s="57"/>
    </row>
    <row r="286" spans="17:18" ht="12" customHeight="1" x14ac:dyDescent="0.15">
      <c r="Q286" s="57" t="str">
        <f t="shared" si="90"/>
        <v/>
      </c>
      <c r="R286" s="57"/>
    </row>
    <row r="287" spans="17:18" ht="12" customHeight="1" x14ac:dyDescent="0.15">
      <c r="Q287" s="57" t="str">
        <f t="shared" si="90"/>
        <v/>
      </c>
      <c r="R287"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595" priority="170" stopIfTrue="1" operator="lessThanOrEqual">
      <formula>0</formula>
    </cfRule>
  </conditionalFormatting>
  <conditionalFormatting sqref="AT18:AV22">
    <cfRule type="cellIs" dxfId="594" priority="169" stopIfTrue="1" operator="lessThanOrEqual">
      <formula>0</formula>
    </cfRule>
  </conditionalFormatting>
  <conditionalFormatting sqref="AW18:AZ22">
    <cfRule type="cellIs" dxfId="593" priority="168" stopIfTrue="1" operator="lessThanOrEqual">
      <formula>0</formula>
    </cfRule>
  </conditionalFormatting>
  <conditionalFormatting sqref="K8:K65533">
    <cfRule type="expression" dxfId="592" priority="165" stopIfTrue="1">
      <formula>OR($C8&lt;0,AND($C8=$Y8,$B8=$Y8))</formula>
    </cfRule>
    <cfRule type="expression" dxfId="591" priority="166" stopIfTrue="1">
      <formula>SUM($U8:$X8)&gt;0</formula>
    </cfRule>
    <cfRule type="expression" dxfId="590" priority="167" stopIfTrue="1">
      <formula>$D8=0</formula>
    </cfRule>
  </conditionalFormatting>
  <conditionalFormatting sqref="L8:M65533">
    <cfRule type="expression" dxfId="589" priority="163" stopIfTrue="1">
      <formula>OR($C8&lt;0,AND($C8=$Y8,$B8=$Y8))</formula>
    </cfRule>
    <cfRule type="expression" dxfId="588" priority="164" stopIfTrue="1">
      <formula>SUM($U8:$X8)&gt;1</formula>
    </cfRule>
  </conditionalFormatting>
  <conditionalFormatting sqref="D8:F65536">
    <cfRule type="expression" dxfId="587" priority="46" stopIfTrue="1">
      <formula>OR($C8&lt;0,AND($C8=$Y8,$B8=$Y8))</formula>
    </cfRule>
  </conditionalFormatting>
  <conditionalFormatting sqref="B8:B65536">
    <cfRule type="expression" dxfId="586" priority="159" stopIfTrue="1">
      <formula>OR($C8&lt;0,AND($C8=$Y8,$B8=$Y8))</formula>
    </cfRule>
    <cfRule type="expression" dxfId="585" priority="160" stopIfTrue="1">
      <formula>$B8&gt;0</formula>
    </cfRule>
    <cfRule type="cellIs" dxfId="584" priority="161" stopIfTrue="1" operator="equal">
      <formula>0</formula>
    </cfRule>
  </conditionalFormatting>
  <conditionalFormatting sqref="K65535:K65536">
    <cfRule type="expression" dxfId="583" priority="156" stopIfTrue="1">
      <formula>OR($C65535&lt;0,AND($C65535=$Y65535,$B65535=$Y65535))</formula>
    </cfRule>
    <cfRule type="expression" dxfId="582" priority="157" stopIfTrue="1">
      <formula>SUM($U65535:$X65537)&gt;0</formula>
    </cfRule>
    <cfRule type="expression" dxfId="581" priority="158" stopIfTrue="1">
      <formula>$D65535=0</formula>
    </cfRule>
  </conditionalFormatting>
  <conditionalFormatting sqref="K65534">
    <cfRule type="expression" dxfId="580" priority="153" stopIfTrue="1">
      <formula>OR($C65534&lt;0,AND($C65534=$Y65534,$B65534=$Y65534))</formula>
    </cfRule>
    <cfRule type="expression" dxfId="579" priority="154" stopIfTrue="1">
      <formula>SUM($U65534:$X65536)&gt;0</formula>
    </cfRule>
    <cfRule type="expression" dxfId="578" priority="155" stopIfTrue="1">
      <formula>$D65534=0</formula>
    </cfRule>
  </conditionalFormatting>
  <conditionalFormatting sqref="L65535:M65536">
    <cfRule type="expression" dxfId="577" priority="151" stopIfTrue="1">
      <formula>OR($C65535&lt;0,AND($C65535=$Y65535,$B65535=$Y65535))</formula>
    </cfRule>
    <cfRule type="expression" dxfId="576" priority="152" stopIfTrue="1">
      <formula>SUM($U65535:$X65537)&gt;1</formula>
    </cfRule>
  </conditionalFormatting>
  <conditionalFormatting sqref="L65534:M65534">
    <cfRule type="expression" dxfId="575" priority="149" stopIfTrue="1">
      <formula>OR($C65534&lt;0,AND($C65534=$Y65534,$B65534=$Y65534))</formula>
    </cfRule>
    <cfRule type="expression" dxfId="574" priority="150" stopIfTrue="1">
      <formula>SUM($U65534:$X65536)&gt;1</formula>
    </cfRule>
  </conditionalFormatting>
  <conditionalFormatting sqref="N8:P65536">
    <cfRule type="expression" dxfId="573" priority="147" stopIfTrue="1">
      <formula>OR($C8&lt;0,AND($C8=$Y8,$B8=$Y8))</formula>
    </cfRule>
    <cfRule type="expression" dxfId="572" priority="148" stopIfTrue="1">
      <formula>OR($O8="Plus",$O8="Basis",$O8="Breedte")</formula>
    </cfRule>
  </conditionalFormatting>
  <conditionalFormatting sqref="A8:A272">
    <cfRule type="expression" dxfId="571" priority="144" stopIfTrue="1">
      <formula>OR($C8&lt;0,AND($C8=$AJ8,$A8=$AJ8))</formula>
    </cfRule>
    <cfRule type="expression" dxfId="570" priority="145" stopIfTrue="1">
      <formula>$A8&gt;0</formula>
    </cfRule>
    <cfRule type="cellIs" dxfId="569" priority="146" stopIfTrue="1" operator="equal">
      <formula>0</formula>
    </cfRule>
  </conditionalFormatting>
  <conditionalFormatting sqref="C8:C65536 G8:H65536">
    <cfRule type="expression" dxfId="568" priority="142" stopIfTrue="1">
      <formula>OR($C8&lt;0,AND($C8=$Y8,$B8=$Y8))</formula>
    </cfRule>
    <cfRule type="expression" dxfId="567" priority="143" stopIfTrue="1">
      <formula>$B8&gt;0</formula>
    </cfRule>
  </conditionalFormatting>
  <conditionalFormatting sqref="I8:J65536">
    <cfRule type="expression" dxfId="566" priority="140" stopIfTrue="1">
      <formula>OR($C8&lt;0,AND($C8=$AJ8,$A8=$AJ8))</formula>
    </cfRule>
    <cfRule type="expression" dxfId="565" priority="141" stopIfTrue="1">
      <formula>$A8&gt;0</formula>
    </cfRule>
  </conditionalFormatting>
  <conditionalFormatting sqref="AR25">
    <cfRule type="cellIs" dxfId="564" priority="139" operator="equal">
      <formula>0</formula>
    </cfRule>
  </conditionalFormatting>
  <conditionalFormatting sqref="AR27">
    <cfRule type="cellIs" dxfId="563" priority="138" operator="equal">
      <formula>0</formula>
    </cfRule>
  </conditionalFormatting>
  <conditionalFormatting sqref="AR29">
    <cfRule type="cellIs" dxfId="562" priority="137" operator="equal">
      <formula>0</formula>
    </cfRule>
  </conditionalFormatting>
  <conditionalFormatting sqref="AQ26">
    <cfRule type="containsErrors" dxfId="561" priority="136">
      <formula>ISERROR(AQ26)</formula>
    </cfRule>
  </conditionalFormatting>
  <conditionalFormatting sqref="AQ28">
    <cfRule type="containsErrors" dxfId="560" priority="135">
      <formula>ISERROR(AQ28)</formula>
    </cfRule>
  </conditionalFormatting>
  <conditionalFormatting sqref="AQ30">
    <cfRule type="containsErrors" dxfId="559" priority="134">
      <formula>ISERROR(AQ30)</formula>
    </cfRule>
  </conditionalFormatting>
  <conditionalFormatting sqref="AR25">
    <cfRule type="cellIs" dxfId="558" priority="133" operator="equal">
      <formula>0</formula>
    </cfRule>
  </conditionalFormatting>
  <conditionalFormatting sqref="AR27">
    <cfRule type="cellIs" dxfId="557" priority="132" operator="equal">
      <formula>0</formula>
    </cfRule>
  </conditionalFormatting>
  <conditionalFormatting sqref="AR29">
    <cfRule type="cellIs" dxfId="556" priority="131" operator="equal">
      <formula>0</formula>
    </cfRule>
  </conditionalFormatting>
  <conditionalFormatting sqref="AQ26">
    <cfRule type="containsErrors" dxfId="555" priority="130">
      <formula>ISERROR(AQ26)</formula>
    </cfRule>
  </conditionalFormatting>
  <conditionalFormatting sqref="AQ28">
    <cfRule type="containsErrors" dxfId="554" priority="129">
      <formula>ISERROR(AQ28)</formula>
    </cfRule>
  </conditionalFormatting>
  <conditionalFormatting sqref="AQ30">
    <cfRule type="containsErrors" dxfId="553" priority="128">
      <formula>ISERROR(AQ30)</formula>
    </cfRule>
  </conditionalFormatting>
  <conditionalFormatting sqref="AR25">
    <cfRule type="cellIs" dxfId="552" priority="127" operator="equal">
      <formula>0</formula>
    </cfRule>
  </conditionalFormatting>
  <conditionalFormatting sqref="AR27">
    <cfRule type="cellIs" dxfId="551" priority="126" operator="equal">
      <formula>0</formula>
    </cfRule>
  </conditionalFormatting>
  <conditionalFormatting sqref="AR29">
    <cfRule type="cellIs" dxfId="550" priority="125" operator="equal">
      <formula>0</formula>
    </cfRule>
  </conditionalFormatting>
  <conditionalFormatting sqref="AQ26">
    <cfRule type="containsErrors" dxfId="549" priority="124">
      <formula>ISERROR(AQ26)</formula>
    </cfRule>
  </conditionalFormatting>
  <conditionalFormatting sqref="AQ28">
    <cfRule type="containsErrors" dxfId="548" priority="123">
      <formula>ISERROR(AQ28)</formula>
    </cfRule>
  </conditionalFormatting>
  <conditionalFormatting sqref="AQ30">
    <cfRule type="containsErrors" dxfId="547" priority="122">
      <formula>ISERROR(AQ30)</formula>
    </cfRule>
  </conditionalFormatting>
  <conditionalFormatting sqref="AR25">
    <cfRule type="cellIs" dxfId="546" priority="121" operator="equal">
      <formula>0</formula>
    </cfRule>
  </conditionalFormatting>
  <conditionalFormatting sqref="AR27">
    <cfRule type="cellIs" dxfId="545" priority="120" operator="equal">
      <formula>0</formula>
    </cfRule>
  </conditionalFormatting>
  <conditionalFormatting sqref="AR29">
    <cfRule type="cellIs" dxfId="544" priority="119" operator="equal">
      <formula>0</formula>
    </cfRule>
  </conditionalFormatting>
  <conditionalFormatting sqref="AQ26">
    <cfRule type="containsErrors" dxfId="543" priority="118">
      <formula>ISERROR(AQ26)</formula>
    </cfRule>
  </conditionalFormatting>
  <conditionalFormatting sqref="AQ28">
    <cfRule type="containsErrors" dxfId="542" priority="117">
      <formula>ISERROR(AQ28)</formula>
    </cfRule>
  </conditionalFormatting>
  <conditionalFormatting sqref="AQ30">
    <cfRule type="containsErrors" dxfId="541" priority="116">
      <formula>ISERROR(AQ30)</formula>
    </cfRule>
  </conditionalFormatting>
  <conditionalFormatting sqref="AR25">
    <cfRule type="cellIs" dxfId="540" priority="115" operator="equal">
      <formula>0</formula>
    </cfRule>
  </conditionalFormatting>
  <conditionalFormatting sqref="AR27">
    <cfRule type="cellIs" dxfId="539" priority="114" operator="equal">
      <formula>0</formula>
    </cfRule>
  </conditionalFormatting>
  <conditionalFormatting sqref="AR29">
    <cfRule type="cellIs" dxfId="538" priority="113" operator="equal">
      <formula>0</formula>
    </cfRule>
  </conditionalFormatting>
  <conditionalFormatting sqref="AQ26">
    <cfRule type="containsErrors" dxfId="537" priority="112">
      <formula>ISERROR(AQ26)</formula>
    </cfRule>
  </conditionalFormatting>
  <conditionalFormatting sqref="AQ28">
    <cfRule type="containsErrors" dxfId="536" priority="111">
      <formula>ISERROR(AQ28)</formula>
    </cfRule>
  </conditionalFormatting>
  <conditionalFormatting sqref="AQ30">
    <cfRule type="containsErrors" dxfId="535" priority="110">
      <formula>ISERROR(AQ30)</formula>
    </cfRule>
  </conditionalFormatting>
  <conditionalFormatting sqref="AR25">
    <cfRule type="cellIs" dxfId="534" priority="109" operator="equal">
      <formula>0</formula>
    </cfRule>
  </conditionalFormatting>
  <conditionalFormatting sqref="AR27">
    <cfRule type="cellIs" dxfId="533" priority="108" operator="equal">
      <formula>0</formula>
    </cfRule>
  </conditionalFormatting>
  <conditionalFormatting sqref="AR29">
    <cfRule type="cellIs" dxfId="532" priority="107" operator="equal">
      <formula>0</formula>
    </cfRule>
  </conditionalFormatting>
  <conditionalFormatting sqref="AQ26">
    <cfRule type="containsErrors" dxfId="531" priority="106">
      <formula>ISERROR(AQ26)</formula>
    </cfRule>
  </conditionalFormatting>
  <conditionalFormatting sqref="AQ28">
    <cfRule type="containsErrors" dxfId="530" priority="105">
      <formula>ISERROR(AQ28)</formula>
    </cfRule>
  </conditionalFormatting>
  <conditionalFormatting sqref="AQ30">
    <cfRule type="containsErrors" dxfId="529" priority="104">
      <formula>ISERROR(AQ30)</formula>
    </cfRule>
  </conditionalFormatting>
  <conditionalFormatting sqref="AR25">
    <cfRule type="cellIs" dxfId="528" priority="103" operator="equal">
      <formula>0</formula>
    </cfRule>
  </conditionalFormatting>
  <conditionalFormatting sqref="AR27">
    <cfRule type="cellIs" dxfId="527" priority="102" operator="equal">
      <formula>0</formula>
    </cfRule>
  </conditionalFormatting>
  <conditionalFormatting sqref="AR29">
    <cfRule type="cellIs" dxfId="526" priority="101" operator="equal">
      <formula>0</formula>
    </cfRule>
  </conditionalFormatting>
  <conditionalFormatting sqref="AQ26">
    <cfRule type="containsErrors" dxfId="525" priority="100">
      <formula>ISERROR(AQ26)</formula>
    </cfRule>
  </conditionalFormatting>
  <conditionalFormatting sqref="AQ28">
    <cfRule type="containsErrors" dxfId="524" priority="99">
      <formula>ISERROR(AQ28)</formula>
    </cfRule>
  </conditionalFormatting>
  <conditionalFormatting sqref="AQ30">
    <cfRule type="containsErrors" dxfId="523" priority="98">
      <formula>ISERROR(AQ30)</formula>
    </cfRule>
  </conditionalFormatting>
  <conditionalFormatting sqref="AR25">
    <cfRule type="cellIs" dxfId="522" priority="97" operator="equal">
      <formula>0</formula>
    </cfRule>
  </conditionalFormatting>
  <conditionalFormatting sqref="AR27">
    <cfRule type="cellIs" dxfId="521" priority="96" operator="equal">
      <formula>0</formula>
    </cfRule>
  </conditionalFormatting>
  <conditionalFormatting sqref="AR29">
    <cfRule type="cellIs" dxfId="520" priority="95" operator="equal">
      <formula>0</formula>
    </cfRule>
  </conditionalFormatting>
  <conditionalFormatting sqref="AQ26">
    <cfRule type="containsErrors" dxfId="519" priority="94">
      <formula>ISERROR(AQ26)</formula>
    </cfRule>
  </conditionalFormatting>
  <conditionalFormatting sqref="AQ28">
    <cfRule type="containsErrors" dxfId="518" priority="93">
      <formula>ISERROR(AQ28)</formula>
    </cfRule>
  </conditionalFormatting>
  <conditionalFormatting sqref="AQ30">
    <cfRule type="containsErrors" dxfId="517" priority="92">
      <formula>ISERROR(AQ30)</formula>
    </cfRule>
  </conditionalFormatting>
  <conditionalFormatting sqref="AR25">
    <cfRule type="cellIs" dxfId="516" priority="91" operator="equal">
      <formula>0</formula>
    </cfRule>
  </conditionalFormatting>
  <conditionalFormatting sqref="AR27">
    <cfRule type="cellIs" dxfId="515" priority="90" operator="equal">
      <formula>0</formula>
    </cfRule>
  </conditionalFormatting>
  <conditionalFormatting sqref="AR29">
    <cfRule type="cellIs" dxfId="514" priority="89" operator="equal">
      <formula>0</formula>
    </cfRule>
  </conditionalFormatting>
  <conditionalFormatting sqref="AQ26">
    <cfRule type="containsErrors" dxfId="513" priority="88">
      <formula>ISERROR(AQ26)</formula>
    </cfRule>
  </conditionalFormatting>
  <conditionalFormatting sqref="AQ28">
    <cfRule type="containsErrors" dxfId="512" priority="87">
      <formula>ISERROR(AQ28)</formula>
    </cfRule>
  </conditionalFormatting>
  <conditionalFormatting sqref="AQ30">
    <cfRule type="containsErrors" dxfId="511" priority="86">
      <formula>ISERROR(AQ30)</formula>
    </cfRule>
  </conditionalFormatting>
  <conditionalFormatting sqref="AR25">
    <cfRule type="cellIs" dxfId="510" priority="85" operator="equal">
      <formula>0</formula>
    </cfRule>
  </conditionalFormatting>
  <conditionalFormatting sqref="AR27">
    <cfRule type="cellIs" dxfId="509" priority="84" operator="equal">
      <formula>0</formula>
    </cfRule>
  </conditionalFormatting>
  <conditionalFormatting sqref="AR29">
    <cfRule type="cellIs" dxfId="508" priority="83" operator="equal">
      <formula>0</formula>
    </cfRule>
  </conditionalFormatting>
  <conditionalFormatting sqref="AQ26">
    <cfRule type="containsErrors" dxfId="507" priority="82">
      <formula>ISERROR(AQ26)</formula>
    </cfRule>
  </conditionalFormatting>
  <conditionalFormatting sqref="AQ28">
    <cfRule type="containsErrors" dxfId="506" priority="81">
      <formula>ISERROR(AQ28)</formula>
    </cfRule>
  </conditionalFormatting>
  <conditionalFormatting sqref="AQ30">
    <cfRule type="containsErrors" dxfId="505" priority="80">
      <formula>ISERROR(AQ30)</formula>
    </cfRule>
  </conditionalFormatting>
  <conditionalFormatting sqref="AR25">
    <cfRule type="cellIs" dxfId="504" priority="79" operator="equal">
      <formula>0</formula>
    </cfRule>
  </conditionalFormatting>
  <conditionalFormatting sqref="AR27">
    <cfRule type="cellIs" dxfId="503" priority="78" operator="equal">
      <formula>0</formula>
    </cfRule>
  </conditionalFormatting>
  <conditionalFormatting sqref="AR29">
    <cfRule type="cellIs" dxfId="502" priority="77" operator="equal">
      <formula>0</formula>
    </cfRule>
  </conditionalFormatting>
  <conditionalFormatting sqref="AQ26">
    <cfRule type="containsErrors" dxfId="501" priority="76">
      <formula>ISERROR(AQ26)</formula>
    </cfRule>
  </conditionalFormatting>
  <conditionalFormatting sqref="AQ28">
    <cfRule type="containsErrors" dxfId="500" priority="75">
      <formula>ISERROR(AQ28)</formula>
    </cfRule>
  </conditionalFormatting>
  <conditionalFormatting sqref="AQ30">
    <cfRule type="containsErrors" dxfId="499" priority="74">
      <formula>ISERROR(AQ30)</formula>
    </cfRule>
  </conditionalFormatting>
  <conditionalFormatting sqref="AR25">
    <cfRule type="cellIs" dxfId="498" priority="73" operator="equal">
      <formula>0</formula>
    </cfRule>
  </conditionalFormatting>
  <conditionalFormatting sqref="AR27">
    <cfRule type="cellIs" dxfId="497" priority="72" operator="equal">
      <formula>0</formula>
    </cfRule>
  </conditionalFormatting>
  <conditionalFormatting sqref="AR29">
    <cfRule type="cellIs" dxfId="496" priority="71" operator="equal">
      <formula>0</formula>
    </cfRule>
  </conditionalFormatting>
  <conditionalFormatting sqref="AQ26">
    <cfRule type="containsErrors" dxfId="495" priority="70">
      <formula>ISERROR(AQ26)</formula>
    </cfRule>
  </conditionalFormatting>
  <conditionalFormatting sqref="AQ28">
    <cfRule type="containsErrors" dxfId="494" priority="69">
      <formula>ISERROR(AQ28)</formula>
    </cfRule>
  </conditionalFormatting>
  <conditionalFormatting sqref="AQ30">
    <cfRule type="containsErrors" dxfId="493" priority="68">
      <formula>ISERROR(AQ30)</formula>
    </cfRule>
  </conditionalFormatting>
  <conditionalFormatting sqref="AR25">
    <cfRule type="cellIs" dxfId="492" priority="67" operator="equal">
      <formula>0</formula>
    </cfRule>
  </conditionalFormatting>
  <conditionalFormatting sqref="AR27">
    <cfRule type="cellIs" dxfId="491" priority="66" operator="equal">
      <formula>0</formula>
    </cfRule>
  </conditionalFormatting>
  <conditionalFormatting sqref="AR29">
    <cfRule type="cellIs" dxfId="490" priority="65" operator="equal">
      <formula>0</formula>
    </cfRule>
  </conditionalFormatting>
  <conditionalFormatting sqref="AQ26">
    <cfRule type="containsErrors" dxfId="489" priority="64">
      <formula>ISERROR(AQ26)</formula>
    </cfRule>
  </conditionalFormatting>
  <conditionalFormatting sqref="AQ28">
    <cfRule type="containsErrors" dxfId="488" priority="63">
      <formula>ISERROR(AQ28)</formula>
    </cfRule>
  </conditionalFormatting>
  <conditionalFormatting sqref="AQ30">
    <cfRule type="containsErrors" dxfId="487" priority="62">
      <formula>ISERROR(AQ30)</formula>
    </cfRule>
  </conditionalFormatting>
  <conditionalFormatting sqref="AR25">
    <cfRule type="cellIs" dxfId="486" priority="61" operator="equal">
      <formula>0</formula>
    </cfRule>
  </conditionalFormatting>
  <conditionalFormatting sqref="AR27">
    <cfRule type="cellIs" dxfId="485" priority="60" operator="equal">
      <formula>0</formula>
    </cfRule>
  </conditionalFormatting>
  <conditionalFormatting sqref="AR29">
    <cfRule type="cellIs" dxfId="484" priority="59" operator="equal">
      <formula>0</formula>
    </cfRule>
  </conditionalFormatting>
  <conditionalFormatting sqref="AQ26">
    <cfRule type="containsErrors" dxfId="483" priority="58">
      <formula>ISERROR(AQ26)</formula>
    </cfRule>
  </conditionalFormatting>
  <conditionalFormatting sqref="AQ28">
    <cfRule type="containsErrors" dxfId="482" priority="57">
      <formula>ISERROR(AQ28)</formula>
    </cfRule>
  </conditionalFormatting>
  <conditionalFormatting sqref="AQ30">
    <cfRule type="containsErrors" dxfId="481" priority="56">
      <formula>ISERROR(AQ30)</formula>
    </cfRule>
  </conditionalFormatting>
  <conditionalFormatting sqref="F8:F200">
    <cfRule type="expression" dxfId="480" priority="162">
      <formula>$D8=0</formula>
    </cfRule>
  </conditionalFormatting>
  <conditionalFormatting sqref="AT10:AV15 AZ15:BB15">
    <cfRule type="cellIs" dxfId="479" priority="45" stopIfTrue="1" operator="lessThanOrEqual">
      <formula>0</formula>
    </cfRule>
  </conditionalFormatting>
  <conditionalFormatting sqref="AT18:AV22">
    <cfRule type="cellIs" dxfId="478" priority="44" stopIfTrue="1" operator="lessThanOrEqual">
      <formula>0</formula>
    </cfRule>
  </conditionalFormatting>
  <conditionalFormatting sqref="AW18:AZ22">
    <cfRule type="cellIs" dxfId="477" priority="43" stopIfTrue="1" operator="lessThanOrEqual">
      <formula>0</formula>
    </cfRule>
  </conditionalFormatting>
  <conditionalFormatting sqref="AR25">
    <cfRule type="cellIs" dxfId="476" priority="42" operator="equal">
      <formula>0</formula>
    </cfRule>
  </conditionalFormatting>
  <conditionalFormatting sqref="AR27">
    <cfRule type="cellIs" dxfId="475" priority="41" operator="equal">
      <formula>0</formula>
    </cfRule>
  </conditionalFormatting>
  <conditionalFormatting sqref="AR29">
    <cfRule type="cellIs" dxfId="474" priority="40" operator="equal">
      <formula>0</formula>
    </cfRule>
  </conditionalFormatting>
  <conditionalFormatting sqref="AQ26">
    <cfRule type="containsErrors" dxfId="473" priority="39">
      <formula>ISERROR(AQ26)</formula>
    </cfRule>
  </conditionalFormatting>
  <conditionalFormatting sqref="AQ28">
    <cfRule type="containsErrors" dxfId="472" priority="38">
      <formula>ISERROR(AQ28)</formula>
    </cfRule>
  </conditionalFormatting>
  <conditionalFormatting sqref="AQ30">
    <cfRule type="containsErrors" dxfId="471" priority="37">
      <formula>ISERROR(AQ30)</formula>
    </cfRule>
  </conditionalFormatting>
  <conditionalFormatting sqref="AR25">
    <cfRule type="cellIs" dxfId="470" priority="36" operator="equal">
      <formula>0</formula>
    </cfRule>
  </conditionalFormatting>
  <conditionalFormatting sqref="AR27">
    <cfRule type="cellIs" dxfId="469" priority="35" operator="equal">
      <formula>0</formula>
    </cfRule>
  </conditionalFormatting>
  <conditionalFormatting sqref="AR29">
    <cfRule type="cellIs" dxfId="468" priority="34" operator="equal">
      <formula>0</formula>
    </cfRule>
  </conditionalFormatting>
  <conditionalFormatting sqref="AQ26">
    <cfRule type="containsErrors" dxfId="467" priority="33">
      <formula>ISERROR(AQ26)</formula>
    </cfRule>
  </conditionalFormatting>
  <conditionalFormatting sqref="AQ28">
    <cfRule type="containsErrors" dxfId="466" priority="32">
      <formula>ISERROR(AQ28)</formula>
    </cfRule>
  </conditionalFormatting>
  <conditionalFormatting sqref="AQ30">
    <cfRule type="containsErrors" dxfId="465" priority="31">
      <formula>ISERROR(AQ30)</formula>
    </cfRule>
  </conditionalFormatting>
  <conditionalFormatting sqref="AR25">
    <cfRule type="cellIs" dxfId="464" priority="30" operator="equal">
      <formula>0</formula>
    </cfRule>
  </conditionalFormatting>
  <conditionalFormatting sqref="AR27">
    <cfRule type="cellIs" dxfId="463" priority="29" operator="equal">
      <formula>0</formula>
    </cfRule>
  </conditionalFormatting>
  <conditionalFormatting sqref="AR29">
    <cfRule type="cellIs" dxfId="462" priority="28" operator="equal">
      <formula>0</formula>
    </cfRule>
  </conditionalFormatting>
  <conditionalFormatting sqref="AQ26">
    <cfRule type="containsErrors" dxfId="461" priority="27">
      <formula>ISERROR(AQ26)</formula>
    </cfRule>
  </conditionalFormatting>
  <conditionalFormatting sqref="AQ28">
    <cfRule type="containsErrors" dxfId="460" priority="26">
      <formula>ISERROR(AQ28)</formula>
    </cfRule>
  </conditionalFormatting>
  <conditionalFormatting sqref="AQ30">
    <cfRule type="containsErrors" dxfId="459" priority="25">
      <formula>ISERROR(AQ30)</formula>
    </cfRule>
  </conditionalFormatting>
  <conditionalFormatting sqref="AR25">
    <cfRule type="cellIs" dxfId="458" priority="24" operator="equal">
      <formula>0</formula>
    </cfRule>
  </conditionalFormatting>
  <conditionalFormatting sqref="AR27">
    <cfRule type="cellIs" dxfId="457" priority="23" operator="equal">
      <formula>0</formula>
    </cfRule>
  </conditionalFormatting>
  <conditionalFormatting sqref="AR29">
    <cfRule type="cellIs" dxfId="456" priority="22" operator="equal">
      <formula>0</formula>
    </cfRule>
  </conditionalFormatting>
  <conditionalFormatting sqref="AQ26">
    <cfRule type="containsErrors" dxfId="455" priority="21">
      <formula>ISERROR(AQ26)</formula>
    </cfRule>
  </conditionalFormatting>
  <conditionalFormatting sqref="AQ28">
    <cfRule type="containsErrors" dxfId="454" priority="20">
      <formula>ISERROR(AQ28)</formula>
    </cfRule>
  </conditionalFormatting>
  <conditionalFormatting sqref="AQ30">
    <cfRule type="containsErrors" dxfId="453" priority="19">
      <formula>ISERROR(AQ30)</formula>
    </cfRule>
  </conditionalFormatting>
  <conditionalFormatting sqref="AR25">
    <cfRule type="cellIs" dxfId="452" priority="18" operator="equal">
      <formula>0</formula>
    </cfRule>
  </conditionalFormatting>
  <conditionalFormatting sqref="AR27">
    <cfRule type="cellIs" dxfId="451" priority="17" operator="equal">
      <formula>0</formula>
    </cfRule>
  </conditionalFormatting>
  <conditionalFormatting sqref="AR29">
    <cfRule type="cellIs" dxfId="450" priority="16" operator="equal">
      <formula>0</formula>
    </cfRule>
  </conditionalFormatting>
  <conditionalFormatting sqref="AQ26">
    <cfRule type="containsErrors" dxfId="449" priority="15">
      <formula>ISERROR(AQ26)</formula>
    </cfRule>
  </conditionalFormatting>
  <conditionalFormatting sqref="AQ28">
    <cfRule type="containsErrors" dxfId="448" priority="14">
      <formula>ISERROR(AQ28)</formula>
    </cfRule>
  </conditionalFormatting>
  <conditionalFormatting sqref="AQ30">
    <cfRule type="containsErrors" dxfId="447" priority="13">
      <formula>ISERROR(AQ30)</formula>
    </cfRule>
  </conditionalFormatting>
  <conditionalFormatting sqref="AR25">
    <cfRule type="cellIs" dxfId="446" priority="12" operator="equal">
      <formula>0</formula>
    </cfRule>
  </conditionalFormatting>
  <conditionalFormatting sqref="AR27">
    <cfRule type="cellIs" dxfId="445" priority="11" operator="equal">
      <formula>0</formula>
    </cfRule>
  </conditionalFormatting>
  <conditionalFormatting sqref="AR29">
    <cfRule type="cellIs" dxfId="444" priority="10" operator="equal">
      <formula>0</formula>
    </cfRule>
  </conditionalFormatting>
  <conditionalFormatting sqref="AQ26">
    <cfRule type="containsErrors" dxfId="443" priority="9">
      <formula>ISERROR(AQ26)</formula>
    </cfRule>
  </conditionalFormatting>
  <conditionalFormatting sqref="AQ28">
    <cfRule type="containsErrors" dxfId="442" priority="8">
      <formula>ISERROR(AQ28)</formula>
    </cfRule>
  </conditionalFormatting>
  <conditionalFormatting sqref="AQ30">
    <cfRule type="containsErrors" dxfId="441" priority="7">
      <formula>ISERROR(AQ30)</formula>
    </cfRule>
  </conditionalFormatting>
  <conditionalFormatting sqref="AT10:AV15 AZ15:BB15">
    <cfRule type="cellIs" dxfId="440" priority="6" stopIfTrue="1" operator="lessThanOrEqual">
      <formula>0</formula>
    </cfRule>
  </conditionalFormatting>
  <conditionalFormatting sqref="AT18:AV22 AT26:AV30">
    <cfRule type="cellIs" dxfId="439" priority="5" stopIfTrue="1" operator="lessThanOrEqual">
      <formula>0</formula>
    </cfRule>
  </conditionalFormatting>
  <conditionalFormatting sqref="AY26:BB30 AY18:BB22">
    <cfRule type="cellIs" dxfId="438" priority="4" stopIfTrue="1" operator="lessThanOrEqual">
      <formula>0</formula>
    </cfRule>
  </conditionalFormatting>
  <conditionalFormatting sqref="AR32 AR34 AR36">
    <cfRule type="cellIs" dxfId="437" priority="3" operator="equal">
      <formula>0</formula>
    </cfRule>
  </conditionalFormatting>
  <conditionalFormatting sqref="AQ33 AQ35 AQ37">
    <cfRule type="containsErrors" dxfId="436" priority="2">
      <formula>ISERROR(AQ33)</formula>
    </cfRule>
  </conditionalFormatting>
  <conditionalFormatting sqref="D17:D57">
    <cfRule type="expression" dxfId="435" priority="1" stopIfTrue="1">
      <formula>OR($C17&lt;0,AND($C17=$Y17,$B17=$Y17))</formula>
    </cfRule>
  </conditionalFormatting>
  <pageMargins left="0.75" right="0.75" top="1" bottom="1" header="0.5" footer="0.5"/>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9"/>
  <sheetViews>
    <sheetView workbookViewId="0">
      <pane xSplit="5" ySplit="7" topLeftCell="F8" activePane="bottomRight" state="frozen"/>
      <selection activeCell="C9" sqref="C9"/>
      <selection pane="topRight" activeCell="C9" sqref="C9"/>
      <selection pane="bottomLeft" activeCell="C9" sqref="C9"/>
      <selection pane="bottomRight" activeCell="C9" sqref="C9"/>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5" width="8.28515625" customWidth="1"/>
    <col min="46" max="46" width="6.140625" customWidth="1"/>
    <col min="47" max="47" width="7.140625" customWidth="1"/>
    <col min="48" max="48" width="8.28515625" customWidth="1"/>
    <col min="49" max="49" width="5.7109375" customWidth="1"/>
    <col min="50" max="50" width="7.7109375" customWidth="1"/>
    <col min="52" max="52" width="6.7109375" customWidth="1"/>
    <col min="53" max="53" width="7.5703125" customWidth="1"/>
    <col min="55" max="55" width="1.5703125" customWidth="1"/>
  </cols>
  <sheetData>
    <row r="1" spans="1:54" ht="18" customHeight="1" x14ac:dyDescent="0.2">
      <c r="B1" s="8" t="s">
        <v>2</v>
      </c>
      <c r="C1" s="250" t="s">
        <v>51</v>
      </c>
      <c r="D1" s="251"/>
      <c r="E1" s="251"/>
      <c r="F1" s="251"/>
      <c r="G1" s="251"/>
      <c r="H1" s="251"/>
      <c r="I1" s="251"/>
      <c r="J1" s="251"/>
      <c r="K1" s="251"/>
      <c r="L1" s="251"/>
      <c r="M1" s="251"/>
      <c r="N1" s="252"/>
      <c r="O1" s="16"/>
      <c r="P1" s="7"/>
      <c r="Q1" t="s">
        <v>21</v>
      </c>
    </row>
    <row r="2" spans="1:54" ht="18" customHeight="1" x14ac:dyDescent="0.2">
      <c r="B2" s="8" t="s">
        <v>3</v>
      </c>
      <c r="C2" s="250" t="s">
        <v>40</v>
      </c>
      <c r="D2" s="251"/>
      <c r="E2" s="251"/>
      <c r="F2" s="251"/>
      <c r="G2" s="251"/>
      <c r="H2" s="251"/>
      <c r="I2" s="251"/>
      <c r="J2" s="251"/>
      <c r="K2" s="251"/>
      <c r="L2" s="251"/>
      <c r="M2" s="251"/>
      <c r="N2" s="252"/>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160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82</v>
      </c>
    </row>
    <row r="8" spans="1:54" ht="12" customHeight="1" thickTop="1" x14ac:dyDescent="0.25">
      <c r="A8" s="5">
        <f>IF(I8="A",25,IF(I8="B",25,IF(I8="C",25,IF(I8="D",15,IF(I8="E",10,0)))))</f>
        <v>0</v>
      </c>
      <c r="B8" s="5">
        <f>IF(G8="I",20,IF(G8="II",20,IF(G8="III",20,IF(G8="IV",20,IF(G8="V",20,0)))))</f>
        <v>0</v>
      </c>
      <c r="C8" s="14">
        <f>C5</f>
        <v>160</v>
      </c>
      <c r="F8" s="241">
        <f>VLOOKUP(C8,Blad1!$A:$M,13,0)</f>
        <v>230</v>
      </c>
      <c r="G8" s="67" t="str">
        <f>IF(C8=121,"I",IF(C8=115,"II",IF(C8=109,"III",IF(C8=103,"IV",IF(C8=0,"V","")))))</f>
        <v/>
      </c>
      <c r="H8" s="4" t="str">
        <f>IF(G8="I",$K8,IF(G8="II",$K8-SUM(H7:H$8),IF(G8="III",$K8-SUM(H7:H$8),IF(G8="IV",$K8-SUM(H7:H$8),IF(G8="V",1-SUM(H7:H$8)," ")))))</f>
        <v xml:space="preserve"> </v>
      </c>
      <c r="I8" s="68" t="str">
        <f>IF(C8=117,"A",IF(C8=108,"B",IF(C8=99,"C",IF(C8=92,"D",IF(C8=0,"E","")))))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9">
        <f>F8</f>
        <v>230</v>
      </c>
      <c r="S8" s="12">
        <f>C8</f>
        <v>160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160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row>
    <row r="9" spans="1:54" ht="12" customHeight="1" x14ac:dyDescent="0.25">
      <c r="A9" s="5">
        <f t="shared" ref="A9:A72" si="1">IF(I9="A",25,IF(I9="B",25,IF(I9="C",25,IF(I9="D",15,IF(I9="E",10,0)))))</f>
        <v>0</v>
      </c>
      <c r="B9" s="5">
        <f t="shared" ref="B9:B72" si="2">IF(G9="I",20,IF(G9="II",20,IF(G9="III",20,IF(G9="IV",20,IF(G9="V",20,0)))))</f>
        <v>0</v>
      </c>
      <c r="C9" s="14">
        <f>C8-1</f>
        <v>159</v>
      </c>
      <c r="F9" s="241">
        <f>VLOOKUP(C9,Blad1!$A:$M,13,0)</f>
        <v>230</v>
      </c>
      <c r="G9" s="67" t="str">
        <f t="shared" ref="G9:G72" si="3">IF(C9=121,"I",IF(C9=115,"II",IF(C9=109,"III",IF(C9=103,"IV",IF(C9=0,"V","")))))</f>
        <v/>
      </c>
      <c r="H9" s="4" t="str">
        <f>IF(G9="I",$K9,IF(G9="II",$K9-SUM(H8:H$8),IF(G9="III",$K9-SUM(H8:H$8),IF(G9="IV",$K9-SUM(H8:H$8),IF(G9="V",1-SUM(H8:H$8)," ")))))</f>
        <v xml:space="preserve"> </v>
      </c>
      <c r="I9" s="68" t="str">
        <f t="shared" ref="I9:I72" si="4">IF(C9=117,"A",IF(C9=108,"B",IF(C9=99,"C",IF(C9=92,"D",IF(C9=0,"E","")))))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9">
        <f t="shared" ref="R9:R72" si="7">F9</f>
        <v>230</v>
      </c>
      <c r="S9" s="12">
        <f>C9</f>
        <v>159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159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2" t="s">
        <v>20</v>
      </c>
      <c r="AW9" s="45"/>
    </row>
    <row r="10" spans="1:54" ht="12" customHeight="1" x14ac:dyDescent="0.25">
      <c r="A10" s="5">
        <f t="shared" si="1"/>
        <v>0</v>
      </c>
      <c r="B10" s="5">
        <f t="shared" si="2"/>
        <v>0</v>
      </c>
      <c r="C10" s="14">
        <f t="shared" ref="C10:C73" si="15">C9-1</f>
        <v>158</v>
      </c>
      <c r="F10" s="241">
        <f>VLOOKUP(C10,Blad1!$A:$M,13,0)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9">
        <f t="shared" si="7"/>
        <v>230</v>
      </c>
      <c r="S10" s="12">
        <f t="shared" ref="S10:S73" si="16">C10</f>
        <v>158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158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44">
        <f>IF($U3=0,0,VLOOKUP("I",$G:$S,13,FALSE))</f>
        <v>121</v>
      </c>
      <c r="AT10" s="144">
        <f>AU10*AT$14</f>
        <v>0</v>
      </c>
      <c r="AU10" s="145">
        <f>AV10</f>
        <v>0</v>
      </c>
      <c r="AV10" s="145">
        <f>IF($U3=0,0,VLOOKUP("I",$G:$S,5,FALSE))</f>
        <v>0</v>
      </c>
      <c r="AW10" s="45"/>
    </row>
    <row r="11" spans="1:54" ht="12" customHeight="1" x14ac:dyDescent="0.25">
      <c r="A11" s="5">
        <f t="shared" si="1"/>
        <v>0</v>
      </c>
      <c r="B11" s="5">
        <f t="shared" si="2"/>
        <v>0</v>
      </c>
      <c r="C11" s="14">
        <f t="shared" si="15"/>
        <v>157</v>
      </c>
      <c r="F11" s="241">
        <f>VLOOKUP(C11,Blad1!$A:$M,13,0)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9">
        <f t="shared" si="7"/>
        <v>230</v>
      </c>
      <c r="S11" s="12">
        <f t="shared" si="16"/>
        <v>157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157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30</v>
      </c>
      <c r="AR11" s="50">
        <v>0.6</v>
      </c>
      <c r="AS11" s="144">
        <f>IF($U4=0,0,VLOOKUP("IV",$G:$S,13,FALSE))</f>
        <v>103</v>
      </c>
      <c r="AT11" s="144">
        <f>AU11*AT$14</f>
        <v>0</v>
      </c>
      <c r="AU11" s="145">
        <f>AV11-AV10</f>
        <v>0</v>
      </c>
      <c r="AV11" s="145">
        <f>IF($U4=0,0,VLOOKUP("IV",$G:$S,5,FALSE))</f>
        <v>0</v>
      </c>
      <c r="AW11" s="45"/>
    </row>
    <row r="12" spans="1:54" ht="12" customHeight="1" x14ac:dyDescent="0.25">
      <c r="A12" s="5">
        <f t="shared" si="1"/>
        <v>0</v>
      </c>
      <c r="B12" s="5">
        <f t="shared" si="2"/>
        <v>0</v>
      </c>
      <c r="C12" s="14">
        <f t="shared" si="15"/>
        <v>156</v>
      </c>
      <c r="F12" s="241">
        <f>VLOOKUP(C12,Blad1!$A:$M,13,0)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9">
        <f t="shared" si="7"/>
        <v>230</v>
      </c>
      <c r="S12" s="12">
        <f t="shared" si="16"/>
        <v>156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156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29</v>
      </c>
      <c r="AR12" s="50">
        <v>0.2</v>
      </c>
      <c r="AS12" s="144">
        <f>IF($U5=0,0,VLOOKUP("V",$G:$S,13,FALSE))</f>
        <v>0</v>
      </c>
      <c r="AT12" s="144">
        <f>AU12*AT$14</f>
        <v>0</v>
      </c>
      <c r="AU12" s="145">
        <f>AV12-AV11</f>
        <v>0</v>
      </c>
      <c r="AV12" s="145">
        <f>IF($U5=0,0,VLOOKUP("V",$G:$S,5,FALSE))</f>
        <v>0</v>
      </c>
      <c r="AW12" s="45"/>
    </row>
    <row r="13" spans="1:54" ht="12" customHeight="1" x14ac:dyDescent="0.25">
      <c r="A13" s="5">
        <f t="shared" si="1"/>
        <v>0</v>
      </c>
      <c r="B13" s="5">
        <f t="shared" si="2"/>
        <v>0</v>
      </c>
      <c r="C13" s="14">
        <f t="shared" si="15"/>
        <v>155</v>
      </c>
      <c r="F13" s="241">
        <f>VLOOKUP(C13,Blad1!$A:$M,13,0)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9">
        <f t="shared" si="7"/>
        <v>230</v>
      </c>
      <c r="S13" s="12">
        <f t="shared" si="16"/>
        <v>155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155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44"/>
      <c r="AT13" s="144"/>
      <c r="AU13" s="145"/>
      <c r="AV13" s="145">
        <f>IF(SUM(AT10:AT12)&lt;AT14,1,0)</f>
        <v>0</v>
      </c>
      <c r="AW13" s="45"/>
    </row>
    <row r="14" spans="1:54" ht="12" customHeight="1" thickBot="1" x14ac:dyDescent="0.3">
      <c r="A14" s="5">
        <f t="shared" si="1"/>
        <v>0</v>
      </c>
      <c r="B14" s="5">
        <f t="shared" si="2"/>
        <v>0</v>
      </c>
      <c r="C14" s="14">
        <f t="shared" si="15"/>
        <v>154</v>
      </c>
      <c r="F14" s="241">
        <f>VLOOKUP(C14,Blad1!$A:$M,13,0)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9">
        <f t="shared" si="7"/>
        <v>230</v>
      </c>
      <c r="S14" s="12">
        <f t="shared" si="16"/>
        <v>154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154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46"/>
      <c r="AT14" s="147">
        <f>$C$4</f>
        <v>0</v>
      </c>
      <c r="AU14" s="146"/>
      <c r="AV14" s="146"/>
      <c r="AW14" s="45"/>
      <c r="AX14" s="71"/>
    </row>
    <row r="15" spans="1:54" ht="12" customHeight="1" thickTop="1" thickBot="1" x14ac:dyDescent="0.3">
      <c r="A15" s="5">
        <f t="shared" si="1"/>
        <v>0</v>
      </c>
      <c r="B15" s="5">
        <f t="shared" si="2"/>
        <v>0</v>
      </c>
      <c r="C15" s="14">
        <f t="shared" si="15"/>
        <v>153</v>
      </c>
      <c r="E15" s="56"/>
      <c r="F15" s="241">
        <f>VLOOKUP(C15,Blad1!$A:$M,13,0)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9">
        <f t="shared" si="7"/>
        <v>230</v>
      </c>
      <c r="S15" s="12">
        <f t="shared" si="16"/>
        <v>153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153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9"/>
      <c r="AW15" s="135"/>
      <c r="AX15" s="135"/>
    </row>
    <row r="16" spans="1:54" ht="12" customHeight="1" thickTop="1" thickBot="1" x14ac:dyDescent="0.3">
      <c r="A16" s="5">
        <f t="shared" si="1"/>
        <v>0</v>
      </c>
      <c r="B16" s="5">
        <f t="shared" si="2"/>
        <v>0</v>
      </c>
      <c r="C16" s="14">
        <f t="shared" si="15"/>
        <v>152</v>
      </c>
      <c r="F16" s="241">
        <f>VLOOKUP(C16,Blad1!$A:$M,13,0)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9">
        <f t="shared" si="7"/>
        <v>230</v>
      </c>
      <c r="S16" s="12">
        <f t="shared" si="16"/>
        <v>152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152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40"/>
      <c r="AX16" s="131"/>
      <c r="AY16" s="28" t="s">
        <v>9</v>
      </c>
      <c r="AZ16" s="28"/>
      <c r="BA16" s="28"/>
      <c r="BB16" s="29"/>
    </row>
    <row r="17" spans="1:55" ht="12" customHeight="1" thickTop="1" x14ac:dyDescent="0.25">
      <c r="A17" s="5">
        <f t="shared" si="1"/>
        <v>0</v>
      </c>
      <c r="B17" s="5">
        <f t="shared" si="2"/>
        <v>0</v>
      </c>
      <c r="C17" s="14">
        <f t="shared" si="15"/>
        <v>151</v>
      </c>
      <c r="F17" s="241">
        <f>VLOOKUP(C17,Blad1!$A:$M,13,0)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9">
        <f t="shared" si="7"/>
        <v>230</v>
      </c>
      <c r="S17" s="12">
        <f t="shared" si="16"/>
        <v>151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151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3">
      <c r="A18" s="5">
        <f t="shared" si="1"/>
        <v>0</v>
      </c>
      <c r="B18" s="5">
        <f t="shared" si="2"/>
        <v>0</v>
      </c>
      <c r="C18" s="14">
        <f t="shared" si="15"/>
        <v>150</v>
      </c>
      <c r="E18" s="56"/>
      <c r="F18" s="241">
        <f>VLOOKUP(C18,Blad1!$A:$M,13,0)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9">
        <f t="shared" si="7"/>
        <v>230</v>
      </c>
      <c r="S18" s="12">
        <f t="shared" si="16"/>
        <v>150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150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149</v>
      </c>
      <c r="F19" s="241">
        <f>VLOOKUP(C19,Blad1!$A:$M,13,0)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9">
        <f t="shared" si="7"/>
        <v>230</v>
      </c>
      <c r="S19" s="12">
        <f t="shared" si="16"/>
        <v>149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149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148</v>
      </c>
      <c r="E20" s="56"/>
      <c r="F20" s="241">
        <f>VLOOKUP(C20,Blad1!$A:$M,13,0)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9">
        <f t="shared" si="7"/>
        <v>230</v>
      </c>
      <c r="S20" s="12">
        <f t="shared" si="16"/>
        <v>148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148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147</v>
      </c>
      <c r="F21" s="241">
        <f>VLOOKUP(C21,Blad1!$A:$M,13,0)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9">
        <f t="shared" si="7"/>
        <v>230</v>
      </c>
      <c r="S21" s="12">
        <f t="shared" si="16"/>
        <v>147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147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3">
      <c r="A22" s="5">
        <f t="shared" si="1"/>
        <v>0</v>
      </c>
      <c r="B22" s="5">
        <f t="shared" si="2"/>
        <v>0</v>
      </c>
      <c r="C22" s="14">
        <f t="shared" si="15"/>
        <v>146</v>
      </c>
      <c r="F22" s="241">
        <f>VLOOKUP(C22,Blad1!$A:$M,13,0)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9">
        <f t="shared" si="7"/>
        <v>230</v>
      </c>
      <c r="S22" s="12">
        <f t="shared" si="16"/>
        <v>146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146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42">
        <f>$C$4</f>
        <v>0</v>
      </c>
      <c r="AU22" s="36"/>
      <c r="AV22" s="36"/>
      <c r="AW22" s="60"/>
      <c r="AX22" s="141"/>
      <c r="AY22" s="37"/>
      <c r="AZ22" s="48">
        <f>AT22</f>
        <v>0</v>
      </c>
      <c r="BA22" s="37"/>
      <c r="BB22" s="38"/>
    </row>
    <row r="23" spans="1:55" ht="12" customHeight="1" thickTop="1" thickBot="1" x14ac:dyDescent="0.3">
      <c r="A23" s="5">
        <f t="shared" si="1"/>
        <v>0</v>
      </c>
      <c r="B23" s="5">
        <f t="shared" si="2"/>
        <v>0</v>
      </c>
      <c r="C23" s="14">
        <f t="shared" si="15"/>
        <v>145</v>
      </c>
      <c r="F23" s="241">
        <f>VLOOKUP(C23,Blad1!$A:$M,13,0)</f>
        <v>230</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9">
        <f t="shared" si="7"/>
        <v>230</v>
      </c>
      <c r="S23" s="12">
        <f t="shared" si="16"/>
        <v>145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145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34"/>
      <c r="AW23" s="134"/>
      <c r="AX23" s="134"/>
    </row>
    <row r="24" spans="1:55" ht="12" customHeight="1" thickTop="1" thickBot="1" x14ac:dyDescent="0.3">
      <c r="A24" s="5">
        <f t="shared" si="1"/>
        <v>0</v>
      </c>
      <c r="B24" s="5">
        <f t="shared" si="2"/>
        <v>0</v>
      </c>
      <c r="C24" s="14">
        <f t="shared" si="15"/>
        <v>144</v>
      </c>
      <c r="E24" s="56"/>
      <c r="F24" s="241">
        <f>VLOOKUP(C24,Blad1!$A:$M,13,0)</f>
        <v>230</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9">
        <f t="shared" si="7"/>
        <v>230</v>
      </c>
      <c r="S24" s="12">
        <f t="shared" si="16"/>
        <v>144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144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40"/>
      <c r="AX24" s="131"/>
      <c r="AY24" s="28" t="s">
        <v>9</v>
      </c>
      <c r="AZ24" s="28"/>
      <c r="BA24" s="28"/>
      <c r="BB24" s="29"/>
    </row>
    <row r="25" spans="1:55" ht="12" customHeight="1" thickTop="1" x14ac:dyDescent="0.25">
      <c r="A25" s="5">
        <f t="shared" si="1"/>
        <v>0</v>
      </c>
      <c r="B25" s="5">
        <f t="shared" si="2"/>
        <v>0</v>
      </c>
      <c r="C25" s="14">
        <f t="shared" si="15"/>
        <v>143</v>
      </c>
      <c r="F25" s="241">
        <f>VLOOKUP(C25,Blad1!$A:$M,13,0)</f>
        <v>230</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9">
        <f t="shared" si="7"/>
        <v>230</v>
      </c>
      <c r="S25" s="12">
        <f t="shared" si="16"/>
        <v>143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143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3">
      <c r="A26" s="5">
        <f t="shared" si="1"/>
        <v>0</v>
      </c>
      <c r="B26" s="5">
        <f t="shared" si="2"/>
        <v>0</v>
      </c>
      <c r="C26" s="14">
        <f t="shared" si="15"/>
        <v>142</v>
      </c>
      <c r="F26" s="241">
        <f>VLOOKUP(C26,Blad1!$A:$M,13,0)</f>
        <v>230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9">
        <f t="shared" si="7"/>
        <v>230</v>
      </c>
      <c r="S26" s="12">
        <f t="shared" si="16"/>
        <v>142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142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1.25" customHeight="1" thickTop="1" thickBot="1" x14ac:dyDescent="0.3">
      <c r="A27" s="5">
        <f t="shared" si="1"/>
        <v>0</v>
      </c>
      <c r="B27" s="5">
        <f t="shared" si="2"/>
        <v>0</v>
      </c>
      <c r="C27" s="14">
        <f t="shared" si="15"/>
        <v>141</v>
      </c>
      <c r="F27" s="241">
        <f>VLOOKUP(C27,Blad1!$A:$M,13,0)</f>
        <v>230</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9">
        <f t="shared" si="7"/>
        <v>230</v>
      </c>
      <c r="S27" s="12">
        <f t="shared" si="16"/>
        <v>141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141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140</v>
      </c>
      <c r="F28" s="241">
        <f>VLOOKUP(C28,Blad1!$A:$M,13,0)</f>
        <v>230</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9">
        <f t="shared" si="7"/>
        <v>230</v>
      </c>
      <c r="S28" s="12">
        <f t="shared" si="16"/>
        <v>140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140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3">
      <c r="A29" s="5">
        <f t="shared" si="1"/>
        <v>0</v>
      </c>
      <c r="B29" s="5">
        <f t="shared" si="2"/>
        <v>0</v>
      </c>
      <c r="C29" s="14">
        <f t="shared" si="15"/>
        <v>139</v>
      </c>
      <c r="F29" s="241">
        <f>VLOOKUP(C29,Blad1!$A:$M,13,0)</f>
        <v>230</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9">
        <f t="shared" si="7"/>
        <v>230</v>
      </c>
      <c r="S29" s="12">
        <f t="shared" si="16"/>
        <v>139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139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3">
      <c r="A30" s="5">
        <f t="shared" si="1"/>
        <v>0</v>
      </c>
      <c r="B30" s="5">
        <f t="shared" si="2"/>
        <v>0</v>
      </c>
      <c r="C30" s="14">
        <f t="shared" si="15"/>
        <v>138</v>
      </c>
      <c r="F30" s="241">
        <f>VLOOKUP(C30,Blad1!$A:$M,13,0)</f>
        <v>230</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9">
        <f t="shared" si="7"/>
        <v>230</v>
      </c>
      <c r="S30" s="12">
        <f t="shared" si="16"/>
        <v>138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138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42">
        <f>$C$4</f>
        <v>0</v>
      </c>
      <c r="AU30" s="36"/>
      <c r="AV30" s="36"/>
      <c r="AW30" s="136"/>
      <c r="AX30" s="136"/>
      <c r="AY30" s="37"/>
      <c r="AZ30" s="48">
        <f>AT30</f>
        <v>0</v>
      </c>
      <c r="BA30" s="37"/>
      <c r="BB30" s="38"/>
    </row>
    <row r="31" spans="1:55" ht="12" customHeight="1" thickTop="1" thickBot="1" x14ac:dyDescent="0.3">
      <c r="A31" s="5">
        <f t="shared" si="1"/>
        <v>0</v>
      </c>
      <c r="B31" s="5">
        <f t="shared" si="2"/>
        <v>0</v>
      </c>
      <c r="C31" s="14">
        <f t="shared" si="15"/>
        <v>137</v>
      </c>
      <c r="F31" s="241">
        <f>VLOOKUP(C31,Blad1!$A:$M,13,0)</f>
        <v>230</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9">
        <f t="shared" si="7"/>
        <v>230</v>
      </c>
      <c r="S31" s="12">
        <f t="shared" si="16"/>
        <v>137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137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35"/>
      <c r="AX31" s="135"/>
      <c r="AY31" s="60"/>
      <c r="AZ31" s="60"/>
      <c r="BA31" s="60"/>
      <c r="BB31" s="60"/>
    </row>
    <row r="32" spans="1:55" ht="12" customHeight="1" thickTop="1" x14ac:dyDescent="0.25">
      <c r="A32" s="5">
        <f t="shared" si="1"/>
        <v>0</v>
      </c>
      <c r="B32" s="5">
        <f t="shared" si="2"/>
        <v>0</v>
      </c>
      <c r="C32" s="14">
        <f t="shared" si="15"/>
        <v>136</v>
      </c>
      <c r="F32" s="241">
        <f>VLOOKUP(C32,Blad1!$A:$M,13,0)</f>
        <v>230</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9">
        <f t="shared" si="7"/>
        <v>230</v>
      </c>
      <c r="S32" s="12">
        <f t="shared" si="16"/>
        <v>136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136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22"/>
      <c r="AT32" s="51"/>
      <c r="AU32" s="51"/>
      <c r="AV32" s="51"/>
      <c r="AW32" s="51"/>
      <c r="AX32" s="51"/>
      <c r="AY32" s="51"/>
      <c r="AZ32" s="51"/>
      <c r="BA32" s="51"/>
      <c r="BB32" s="55"/>
    </row>
    <row r="33" spans="1:54" ht="12" customHeight="1" x14ac:dyDescent="0.25">
      <c r="A33" s="5">
        <f t="shared" si="1"/>
        <v>0</v>
      </c>
      <c r="B33" s="5">
        <f t="shared" si="2"/>
        <v>0</v>
      </c>
      <c r="C33" s="14">
        <f t="shared" si="15"/>
        <v>135</v>
      </c>
      <c r="F33" s="241">
        <f>VLOOKUP(C33,Blad1!$A:$M,13,0)</f>
        <v>229</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9">
        <f t="shared" si="7"/>
        <v>229</v>
      </c>
      <c r="S33" s="12">
        <f t="shared" si="16"/>
        <v>135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135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53" t="e">
        <f>VLOOKUP(AQ32,L8:Q236,6,FALSE)</f>
        <v>#N/A</v>
      </c>
      <c r="AR33" s="254"/>
      <c r="AS33" s="254"/>
      <c r="AT33" s="254"/>
      <c r="AU33" s="254"/>
      <c r="AV33" s="254"/>
      <c r="AW33" s="254"/>
      <c r="AX33" s="254"/>
      <c r="AY33" s="254"/>
      <c r="AZ33" s="254"/>
      <c r="BA33" s="254"/>
      <c r="BB33" s="255"/>
    </row>
    <row r="34" spans="1:54" ht="12" customHeight="1" x14ac:dyDescent="0.25">
      <c r="A34" s="5">
        <f t="shared" si="1"/>
        <v>0</v>
      </c>
      <c r="B34" s="5">
        <f t="shared" si="2"/>
        <v>0</v>
      </c>
      <c r="C34" s="14">
        <f t="shared" si="15"/>
        <v>134</v>
      </c>
      <c r="F34" s="241">
        <f>VLOOKUP(C34,Blad1!$A:$M,13,0)</f>
        <v>228</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9">
        <f t="shared" si="7"/>
        <v>228</v>
      </c>
      <c r="S34" s="12">
        <f t="shared" si="16"/>
        <v>134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134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22"/>
      <c r="AT34" s="51"/>
      <c r="AU34" s="51"/>
      <c r="AV34" s="51"/>
      <c r="AW34" s="51"/>
      <c r="AX34" s="51"/>
      <c r="AY34" s="51"/>
      <c r="AZ34" s="51"/>
      <c r="BA34" s="51"/>
      <c r="BB34" s="55"/>
    </row>
    <row r="35" spans="1:54" ht="24" customHeight="1" x14ac:dyDescent="0.25">
      <c r="A35" s="5">
        <f t="shared" si="1"/>
        <v>0</v>
      </c>
      <c r="B35" s="5">
        <f t="shared" si="2"/>
        <v>0</v>
      </c>
      <c r="C35" s="14">
        <f t="shared" si="15"/>
        <v>133</v>
      </c>
      <c r="F35" s="241">
        <f>VLOOKUP(C35,Blad1!$A:$M,13,0)</f>
        <v>227</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9">
        <f t="shared" si="7"/>
        <v>227</v>
      </c>
      <c r="S35" s="12">
        <f t="shared" si="16"/>
        <v>133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133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56" t="e">
        <f>VLOOKUP(AQ34,L8:Q236,6,FALSE)</f>
        <v>#N/A</v>
      </c>
      <c r="AR35" s="257"/>
      <c r="AS35" s="257"/>
      <c r="AT35" s="257"/>
      <c r="AU35" s="257"/>
      <c r="AV35" s="257"/>
      <c r="AW35" s="257"/>
      <c r="AX35" s="257"/>
      <c r="AY35" s="257"/>
      <c r="AZ35" s="257"/>
      <c r="BA35" s="257"/>
      <c r="BB35" s="258"/>
    </row>
    <row r="36" spans="1:54" ht="12" customHeight="1" x14ac:dyDescent="0.25">
      <c r="A36" s="5">
        <f t="shared" si="1"/>
        <v>0</v>
      </c>
      <c r="B36" s="5">
        <f t="shared" si="2"/>
        <v>0</v>
      </c>
      <c r="C36" s="14">
        <f t="shared" si="15"/>
        <v>132</v>
      </c>
      <c r="F36" s="241">
        <f>VLOOKUP(C36,Blad1!$A:$M,13,0)</f>
        <v>225</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9">
        <f t="shared" si="7"/>
        <v>225</v>
      </c>
      <c r="S36" s="12">
        <f t="shared" si="16"/>
        <v>132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132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22"/>
      <c r="AT36" s="51"/>
      <c r="AU36" s="51"/>
      <c r="AV36" s="51"/>
      <c r="AW36" s="51"/>
      <c r="AX36" s="51"/>
      <c r="AY36" s="51"/>
      <c r="AZ36" s="51"/>
      <c r="BA36" s="51"/>
      <c r="BB36" s="55"/>
    </row>
    <row r="37" spans="1:54" ht="12" customHeight="1" thickBot="1" x14ac:dyDescent="0.3">
      <c r="A37" s="5">
        <f t="shared" si="1"/>
        <v>0</v>
      </c>
      <c r="B37" s="5">
        <f t="shared" si="2"/>
        <v>0</v>
      </c>
      <c r="C37" s="14">
        <f t="shared" si="15"/>
        <v>131</v>
      </c>
      <c r="F37" s="241">
        <f>VLOOKUP(C37,Blad1!$A:$M,13,0)</f>
        <v>224</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9">
        <f t="shared" si="7"/>
        <v>224</v>
      </c>
      <c r="S37" s="12">
        <f t="shared" si="16"/>
        <v>131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131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47" t="e">
        <f>VLOOKUP(AQ36,L8:T236,6,FALSE)</f>
        <v>#N/A</v>
      </c>
      <c r="AR37" s="248"/>
      <c r="AS37" s="248"/>
      <c r="AT37" s="248"/>
      <c r="AU37" s="248"/>
      <c r="AV37" s="248"/>
      <c r="AW37" s="248"/>
      <c r="AX37" s="248"/>
      <c r="AY37" s="248"/>
      <c r="AZ37" s="248"/>
      <c r="BA37" s="248"/>
      <c r="BB37" s="249"/>
    </row>
    <row r="38" spans="1:54" ht="12" customHeight="1" thickTop="1" x14ac:dyDescent="0.25">
      <c r="A38" s="5">
        <f t="shared" si="1"/>
        <v>0</v>
      </c>
      <c r="B38" s="5">
        <f t="shared" si="2"/>
        <v>0</v>
      </c>
      <c r="C38" s="14">
        <f t="shared" si="15"/>
        <v>130</v>
      </c>
      <c r="F38" s="241">
        <f>VLOOKUP(C38,Blad1!$A:$M,13,0)</f>
        <v>223</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9">
        <f t="shared" si="7"/>
        <v>223</v>
      </c>
      <c r="S38" s="12">
        <f t="shared" si="16"/>
        <v>130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130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0</v>
      </c>
      <c r="C39" s="14">
        <f t="shared" si="15"/>
        <v>129</v>
      </c>
      <c r="F39" s="241">
        <f>VLOOKUP(C39,Blad1!$A:$M,13,0)</f>
        <v>221</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9">
        <f t="shared" si="7"/>
        <v>221</v>
      </c>
      <c r="S39" s="12">
        <f t="shared" si="16"/>
        <v>129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129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128</v>
      </c>
      <c r="F40" s="241">
        <f>VLOOKUP(C40,Blad1!$A:$M,13,0)</f>
        <v>220</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9">
        <f t="shared" si="7"/>
        <v>220</v>
      </c>
      <c r="S40" s="12">
        <f t="shared" si="16"/>
        <v>128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128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127</v>
      </c>
      <c r="F41" s="241">
        <f>VLOOKUP(C41,Blad1!$A:$M,13,0)</f>
        <v>219</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9">
        <f t="shared" si="7"/>
        <v>219</v>
      </c>
      <c r="S41" s="12">
        <f t="shared" si="16"/>
        <v>127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127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126</v>
      </c>
      <c r="F42" s="241">
        <f>VLOOKUP(C42,Blad1!$A:$M,13,0)</f>
        <v>218</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9">
        <f t="shared" si="7"/>
        <v>218</v>
      </c>
      <c r="S42" s="12">
        <f t="shared" si="16"/>
        <v>126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126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125</v>
      </c>
      <c r="F43" s="241">
        <f>VLOOKUP(C43,Blad1!$A:$M,13,0)</f>
        <v>217</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9">
        <f t="shared" si="7"/>
        <v>217</v>
      </c>
      <c r="S43" s="12">
        <f t="shared" si="16"/>
        <v>125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125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124</v>
      </c>
      <c r="F44" s="241">
        <f>VLOOKUP(C44,Blad1!$A:$M,13,0)</f>
        <v>216</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9">
        <f t="shared" si="7"/>
        <v>216</v>
      </c>
      <c r="S44" s="12">
        <f t="shared" si="16"/>
        <v>124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124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123</v>
      </c>
      <c r="F45" s="241">
        <f>VLOOKUP(C45,Blad1!$A:$M,13,0)</f>
        <v>215</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9">
        <f t="shared" si="7"/>
        <v>215</v>
      </c>
      <c r="S45" s="12">
        <f t="shared" si="16"/>
        <v>123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123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122</v>
      </c>
      <c r="F46" s="241">
        <f>VLOOKUP(C46,Blad1!$A:$M,13,0)</f>
        <v>214</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9">
        <f t="shared" si="7"/>
        <v>214</v>
      </c>
      <c r="S46" s="12">
        <f t="shared" si="16"/>
        <v>122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122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20</v>
      </c>
      <c r="C47" s="14">
        <f t="shared" si="15"/>
        <v>121</v>
      </c>
      <c r="F47" s="241">
        <f>VLOOKUP(C47,Blad1!$A:$M,13,0)</f>
        <v>213</v>
      </c>
      <c r="G47" s="67" t="str">
        <f t="shared" si="3"/>
        <v>I</v>
      </c>
      <c r="H47" s="4">
        <f>IF(G47="I",$K47,IF(G47="II",$K47-SUM(H$8:H46),IF(G47="III",$K47-SUM(H$8:H46),IF(G47="IV",$K47-SUM(H$8:H46),IF(G47="V",1-SUM(H$8:H46)," ")))))</f>
        <v>0</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9">
        <f t="shared" si="7"/>
        <v>213</v>
      </c>
      <c r="S47" s="12">
        <f t="shared" si="16"/>
        <v>121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121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120</v>
      </c>
      <c r="F48" s="241">
        <f>VLOOKUP(C48,Blad1!$A:$M,13,0)</f>
        <v>212</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9">
        <f t="shared" si="7"/>
        <v>212</v>
      </c>
      <c r="S48" s="12">
        <f t="shared" si="16"/>
        <v>120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120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119</v>
      </c>
      <c r="F49" s="241">
        <f>VLOOKUP(C49,Blad1!$A:$M,13,0)</f>
        <v>210</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9">
        <f t="shared" si="7"/>
        <v>210</v>
      </c>
      <c r="S49" s="12">
        <f t="shared" si="16"/>
        <v>119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119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118</v>
      </c>
      <c r="F50" s="241">
        <f>VLOOKUP(C50,Blad1!$A:$M,13,0)</f>
        <v>208</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9">
        <f t="shared" si="7"/>
        <v>208</v>
      </c>
      <c r="S50" s="12">
        <f t="shared" si="16"/>
        <v>118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118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25</v>
      </c>
      <c r="B51" s="5">
        <f t="shared" si="2"/>
        <v>0</v>
      </c>
      <c r="C51" s="14">
        <f t="shared" si="15"/>
        <v>117</v>
      </c>
      <c r="F51" s="241">
        <f>VLOOKUP(C51,Blad1!$A:$M,13,0)</f>
        <v>207</v>
      </c>
      <c r="G51" s="67" t="str">
        <f t="shared" si="3"/>
        <v/>
      </c>
      <c r="H51" s="4" t="str">
        <f>IF(G51="I",$K51,IF(G51="II",$K51-SUM(H$8:H50),IF(G51="III",$K51-SUM(H$8:H50),IF(G51="IV",$K51-SUM(H$8:H50),IF(G51="V",1-SUM(H$8:H50)," ")))))</f>
        <v xml:space="preserve"> </v>
      </c>
      <c r="I51" s="68" t="str">
        <f t="shared" si="4"/>
        <v>A</v>
      </c>
      <c r="J51" s="43">
        <f>IF(I51="A",$K51,IF(I51="B",$K51-SUM(J$8:J50),IF(I51="C",$K51-SUM(J$8:J50),IF(I51="D",$K51-SUM(J$8:J50),IF(I51="E",1-SUM(J$8:J50)," ")))))</f>
        <v>0</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9">
        <f t="shared" si="7"/>
        <v>207</v>
      </c>
      <c r="S51" s="12">
        <f t="shared" si="16"/>
        <v>117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117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116</v>
      </c>
      <c r="F52" s="241">
        <f>VLOOKUP(C52,Blad1!$A:$M,13,0)</f>
        <v>206</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9">
        <f t="shared" si="7"/>
        <v>206</v>
      </c>
      <c r="S52" s="12">
        <f t="shared" si="16"/>
        <v>116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116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20</v>
      </c>
      <c r="C53" s="14">
        <f t="shared" si="15"/>
        <v>115</v>
      </c>
      <c r="F53" s="241">
        <f>VLOOKUP(C53,Blad1!$A:$M,13,0)</f>
        <v>204</v>
      </c>
      <c r="G53" s="67" t="str">
        <f t="shared" si="3"/>
        <v>II</v>
      </c>
      <c r="H53" s="4">
        <f>IF(G53="I",$K53,IF(G53="II",$K53-SUM(H$8:H52),IF(G53="III",$K53-SUM(H$8:H52),IF(G53="IV",$K53-SUM(H$8:H52),IF(G53="V",1-SUM(H$8:H52)," ")))))</f>
        <v>0</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9">
        <f t="shared" si="7"/>
        <v>204</v>
      </c>
      <c r="S53" s="12">
        <f t="shared" si="16"/>
        <v>115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115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114</v>
      </c>
      <c r="F54" s="241">
        <f>VLOOKUP(C54,Blad1!$A:$M,13,0)</f>
        <v>203</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9">
        <f t="shared" si="7"/>
        <v>203</v>
      </c>
      <c r="S54" s="12">
        <f t="shared" si="16"/>
        <v>114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114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113</v>
      </c>
      <c r="F55" s="241">
        <f>VLOOKUP(C55,Blad1!$A:$M,13,0)</f>
        <v>202</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9">
        <f t="shared" si="7"/>
        <v>202</v>
      </c>
      <c r="S55" s="12">
        <f t="shared" si="16"/>
        <v>113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113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112</v>
      </c>
      <c r="F56" s="241">
        <f>VLOOKUP(C56,Blad1!$A:$M,13,0)</f>
        <v>200</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9">
        <f t="shared" si="7"/>
        <v>200</v>
      </c>
      <c r="S56" s="12">
        <f t="shared" si="16"/>
        <v>112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112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111</v>
      </c>
      <c r="F57" s="241">
        <f>VLOOKUP(C57,Blad1!$A:$M,13,0)</f>
        <v>199</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9">
        <f t="shared" si="7"/>
        <v>199</v>
      </c>
      <c r="S57" s="12">
        <f t="shared" si="16"/>
        <v>111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111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110</v>
      </c>
      <c r="F58" s="241">
        <f>VLOOKUP(C58,Blad1!$A:$M,13,0)</f>
        <v>197</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9">
        <f t="shared" si="7"/>
        <v>197</v>
      </c>
      <c r="S58" s="12">
        <f t="shared" si="16"/>
        <v>110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110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20</v>
      </c>
      <c r="C59" s="14">
        <f t="shared" si="15"/>
        <v>109</v>
      </c>
      <c r="F59" s="241">
        <f>VLOOKUP(C59,Blad1!$A:$M,13,0)</f>
        <v>196</v>
      </c>
      <c r="G59" s="67" t="str">
        <f t="shared" si="3"/>
        <v>III</v>
      </c>
      <c r="H59" s="4">
        <f>IF(G59="I",$K59,IF(G59="II",$K59-SUM(H$8:H58),IF(G59="III",$K59-SUM(H$8:H58),IF(G59="IV",$K59-SUM(H$8:H58),IF(G59="V",1-SUM(H$8:H58)," ")))))</f>
        <v>0</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9">
        <f t="shared" si="7"/>
        <v>196</v>
      </c>
      <c r="S59" s="12">
        <f t="shared" si="16"/>
        <v>109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109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25</v>
      </c>
      <c r="B60" s="5">
        <f t="shared" si="2"/>
        <v>0</v>
      </c>
      <c r="C60" s="14">
        <f t="shared" si="15"/>
        <v>108</v>
      </c>
      <c r="F60" s="241">
        <f>VLOOKUP(C60,Blad1!$A:$M,13,0)</f>
        <v>195</v>
      </c>
      <c r="G60" s="67" t="str">
        <f t="shared" si="3"/>
        <v/>
      </c>
      <c r="H60" s="4" t="str">
        <f>IF(G60="I",$K60,IF(G60="II",$K60-SUM(H$8:H59),IF(G60="III",$K60-SUM(H$8:H59),IF(G60="IV",$K60-SUM(H$8:H59),IF(G60="V",1-SUM(H$8:H59)," ")))))</f>
        <v xml:space="preserve"> </v>
      </c>
      <c r="I60" s="68" t="str">
        <f t="shared" si="4"/>
        <v>B</v>
      </c>
      <c r="J60" s="43">
        <f>IF(I60="A",$K60,IF(I60="B",$K60-SUM(J$8:J59),IF(I60="C",$K60-SUM(J$8:J59),IF(I60="D",$K60-SUM(J$8:J59),IF(I60="E",1-SUM(J$8:J59)," ")))))</f>
        <v>0</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9">
        <f t="shared" si="7"/>
        <v>195</v>
      </c>
      <c r="S60" s="12">
        <f t="shared" si="16"/>
        <v>108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108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107</v>
      </c>
      <c r="F61" s="241">
        <f>VLOOKUP(C61,Blad1!$A:$M,13,0)</f>
        <v>193</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9">
        <f t="shared" si="7"/>
        <v>193</v>
      </c>
      <c r="S61" s="12">
        <f t="shared" si="16"/>
        <v>107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107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106</v>
      </c>
      <c r="F62" s="241">
        <f>VLOOKUP(C62,Blad1!$A:$M,13,0)</f>
        <v>191</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9">
        <f t="shared" si="7"/>
        <v>191</v>
      </c>
      <c r="S62" s="12">
        <f t="shared" si="16"/>
        <v>106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106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105</v>
      </c>
      <c r="F63" s="241">
        <f>VLOOKUP(C63,Blad1!$A:$M,13,0)</f>
        <v>190</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9">
        <f t="shared" si="7"/>
        <v>190</v>
      </c>
      <c r="S63" s="12">
        <f t="shared" si="16"/>
        <v>105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105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104</v>
      </c>
      <c r="F64" s="241">
        <f>VLOOKUP(C64,Blad1!$A:$M,13,0)</f>
        <v>189</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9">
        <f t="shared" si="7"/>
        <v>189</v>
      </c>
      <c r="S64" s="12">
        <f t="shared" si="16"/>
        <v>104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104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20</v>
      </c>
      <c r="C65" s="14">
        <f t="shared" si="15"/>
        <v>103</v>
      </c>
      <c r="F65" s="241">
        <f>VLOOKUP(C65,Blad1!$A:$M,13,0)</f>
        <v>187</v>
      </c>
      <c r="G65" s="67" t="str">
        <f t="shared" si="3"/>
        <v>IV</v>
      </c>
      <c r="H65" s="4">
        <f>IF(G65="I",$K65,IF(G65="II",$K65-SUM(H$8:H64),IF(G65="III",$K65-SUM(H$8:H64),IF(G65="IV",$K65-SUM(H$8:H64),IF(G65="V",1-SUM(H$8:H64)," ")))))</f>
        <v>0</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9">
        <f t="shared" si="7"/>
        <v>187</v>
      </c>
      <c r="S65" s="12">
        <f t="shared" si="16"/>
        <v>103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103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102</v>
      </c>
      <c r="F66" s="241">
        <f>VLOOKUP(C66,Blad1!$A:$M,13,0)</f>
        <v>186</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9">
        <f t="shared" si="7"/>
        <v>186</v>
      </c>
      <c r="S66" s="12">
        <f t="shared" si="16"/>
        <v>102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102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101</v>
      </c>
      <c r="F67" s="241">
        <f>VLOOKUP(C67,Blad1!$A:$M,13,0)</f>
        <v>185</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9">
        <f t="shared" si="7"/>
        <v>185</v>
      </c>
      <c r="S67" s="12">
        <f t="shared" si="16"/>
        <v>101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101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100</v>
      </c>
      <c r="F68" s="241">
        <f>VLOOKUP(C68,Blad1!$A:$M,13,0)</f>
        <v>183</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9">
        <f t="shared" si="7"/>
        <v>183</v>
      </c>
      <c r="S68" s="12">
        <f t="shared" si="16"/>
        <v>100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100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25</v>
      </c>
      <c r="B69" s="5">
        <f t="shared" si="2"/>
        <v>0</v>
      </c>
      <c r="C69" s="14">
        <f t="shared" si="15"/>
        <v>99</v>
      </c>
      <c r="F69" s="241">
        <f>VLOOKUP(C69,Blad1!$A:$M,13,0)</f>
        <v>181</v>
      </c>
      <c r="G69" s="67" t="str">
        <f t="shared" si="3"/>
        <v/>
      </c>
      <c r="H69" s="4" t="str">
        <f>IF(G69="I",$K69,IF(G69="II",$K69-SUM(H$8:H68),IF(G69="III",$K69-SUM(H$8:H68),IF(G69="IV",$K69-SUM(H$8:H68),IF(G69="V",1-SUM(H$8:H68)," ")))))</f>
        <v xml:space="preserve"> </v>
      </c>
      <c r="I69" s="68" t="str">
        <f t="shared" si="4"/>
        <v>C</v>
      </c>
      <c r="J69" s="43">
        <f>IF(I69="A",$K69,IF(I69="B",$K69-SUM(J$8:J68),IF(I69="C",$K69-SUM(J$8:J68),IF(I69="D",$K69-SUM(J$8:J68),IF(I69="E",1-SUM(J$8:J68)," ")))))</f>
        <v>0</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9">
        <f t="shared" si="7"/>
        <v>181</v>
      </c>
      <c r="S69" s="12">
        <f t="shared" si="16"/>
        <v>99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99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98</v>
      </c>
      <c r="F70" s="241">
        <f>VLOOKUP(C70,Blad1!$A:$M,13,0)</f>
        <v>180</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9">
        <f t="shared" si="7"/>
        <v>180</v>
      </c>
      <c r="S70" s="12">
        <f t="shared" si="16"/>
        <v>98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98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97</v>
      </c>
      <c r="F71" s="241">
        <f>VLOOKUP(C71,Blad1!$A:$M,13,0)</f>
        <v>179</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9">
        <f t="shared" si="7"/>
        <v>179</v>
      </c>
      <c r="S71" s="12">
        <f t="shared" si="16"/>
        <v>97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97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96</v>
      </c>
      <c r="F72" s="241">
        <f>VLOOKUP(C72,Blad1!$A:$M,13,0)</f>
        <v>178</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9">
        <f t="shared" si="7"/>
        <v>178</v>
      </c>
      <c r="S72" s="12">
        <f t="shared" si="16"/>
        <v>96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96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95</v>
      </c>
      <c r="F73" s="241">
        <f>VLOOKUP(C73,Blad1!$A:$M,13,0)</f>
        <v>177</v>
      </c>
      <c r="G73" s="67" t="str">
        <f t="shared" ref="G73:G136" si="26">IF(C73=121,"I",IF(C73=115,"II",IF(C73=109,"III",IF(C73=103,"IV",IF(C73=0,"V","")))))</f>
        <v/>
      </c>
      <c r="H73" s="4" t="str">
        <f>IF(G73="I",$K73,IF(G73="II",$K73-SUM(H$8:H72),IF(G73="III",$K73-SUM(H$8:H72),IF(G73="IV",$K73-SUM(H$8:H72),IF(G73="V",1-SUM(H$8:H72)," ")))))</f>
        <v xml:space="preserve"> </v>
      </c>
      <c r="I73" s="68" t="str">
        <f t="shared" ref="I73:I136" si="27">IF(C73=117,"A",IF(C73=108,"B",IF(C73=99,"C",IF(C73=92,"D",IF(C73=0,"E","")))))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9">
        <f t="shared" ref="R73:R136" si="31">F73</f>
        <v>177</v>
      </c>
      <c r="S73" s="12">
        <f t="shared" si="16"/>
        <v>95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95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94</v>
      </c>
      <c r="F74" s="241">
        <f>VLOOKUP(C74,Blad1!$A:$M,13,0)</f>
        <v>175</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9">
        <f t="shared" si="31"/>
        <v>175</v>
      </c>
      <c r="S74" s="12">
        <f t="shared" ref="S74:S137" si="40">C74</f>
        <v>94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94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93</v>
      </c>
      <c r="F75" s="241">
        <f>VLOOKUP(C75,Blad1!$A:$M,13,0)</f>
        <v>173</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9">
        <f t="shared" si="31"/>
        <v>173</v>
      </c>
      <c r="S75" s="12">
        <f t="shared" si="40"/>
        <v>93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93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15</v>
      </c>
      <c r="B76" s="5">
        <f t="shared" si="25"/>
        <v>0</v>
      </c>
      <c r="C76" s="14">
        <f t="shared" si="39"/>
        <v>92</v>
      </c>
      <c r="F76" s="241">
        <f>VLOOKUP(C76,Blad1!$A:$M,13,0)</f>
        <v>172</v>
      </c>
      <c r="G76" s="67" t="str">
        <f t="shared" si="26"/>
        <v/>
      </c>
      <c r="H76" s="4" t="str">
        <f>IF(G76="I",$K76,IF(G76="II",$K76-SUM(H$8:H75),IF(G76="III",$K76-SUM(H$8:H75),IF(G76="IV",$K76-SUM(H$8:H75),IF(G76="V",1-SUM(H$8:H75)," ")))))</f>
        <v xml:space="preserve"> </v>
      </c>
      <c r="I76" s="68" t="str">
        <f t="shared" si="27"/>
        <v>D</v>
      </c>
      <c r="J76" s="43">
        <f>IF(I76="A",$K76,IF(I76="B",$K76-SUM(J$8:J75),IF(I76="C",$K76-SUM(J$8:J75),IF(I76="D",$K76-SUM(J$8:J75),IF(I76="E",1-SUM(J$8:J75)," ")))))</f>
        <v>0</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9">
        <f t="shared" si="31"/>
        <v>172</v>
      </c>
      <c r="S76" s="12">
        <f t="shared" si="40"/>
        <v>92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92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91</v>
      </c>
      <c r="F77" s="241">
        <f>VLOOKUP(C77,Blad1!$A:$M,13,0)</f>
        <v>170</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9">
        <f t="shared" si="31"/>
        <v>170</v>
      </c>
      <c r="S77" s="12">
        <f t="shared" si="40"/>
        <v>91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91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90</v>
      </c>
      <c r="F78" s="241">
        <f>VLOOKUP(C78,Blad1!$A:$M,13,0)</f>
        <v>169</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9">
        <f t="shared" si="31"/>
        <v>169</v>
      </c>
      <c r="S78" s="12">
        <f t="shared" si="40"/>
        <v>90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90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89</v>
      </c>
      <c r="F79" s="241">
        <f>VLOOKUP(C79,Blad1!$A:$M,13,0)</f>
        <v>168</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9">
        <f t="shared" si="31"/>
        <v>168</v>
      </c>
      <c r="S79" s="12">
        <f t="shared" si="40"/>
        <v>89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89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88</v>
      </c>
      <c r="F80" s="241">
        <f>VLOOKUP(C80,Blad1!$A:$M,13,0)</f>
        <v>167</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9">
        <f t="shared" si="31"/>
        <v>167</v>
      </c>
      <c r="S80" s="12">
        <f t="shared" si="40"/>
        <v>88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88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87</v>
      </c>
      <c r="F81" s="241">
        <f>VLOOKUP(C81,Blad1!$A:$M,13,0)</f>
        <v>166</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9">
        <f t="shared" si="31"/>
        <v>166</v>
      </c>
      <c r="S81" s="12">
        <f t="shared" si="40"/>
        <v>87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87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86</v>
      </c>
      <c r="F82" s="241">
        <f>VLOOKUP(C82,Blad1!$A:$M,13,0)</f>
        <v>165</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9">
        <f t="shared" si="31"/>
        <v>165</v>
      </c>
      <c r="S82" s="12">
        <f t="shared" si="40"/>
        <v>86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86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85</v>
      </c>
      <c r="F83" s="241">
        <f>VLOOKUP(C83,Blad1!$A:$M,13,0)</f>
        <v>164</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9">
        <f t="shared" si="31"/>
        <v>164</v>
      </c>
      <c r="S83" s="12">
        <f t="shared" si="40"/>
        <v>85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85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84</v>
      </c>
      <c r="F84" s="241">
        <f>VLOOKUP(C84,Blad1!$A:$M,13,0)</f>
        <v>163</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9">
        <f t="shared" si="31"/>
        <v>163</v>
      </c>
      <c r="S84" s="12">
        <f t="shared" si="40"/>
        <v>84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84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83</v>
      </c>
      <c r="F85" s="241">
        <f>VLOOKUP(C85,Blad1!$A:$M,13,0)</f>
        <v>162</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9">
        <f t="shared" si="31"/>
        <v>162</v>
      </c>
      <c r="S85" s="12">
        <f t="shared" si="40"/>
        <v>83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83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82</v>
      </c>
      <c r="F86" s="241">
        <f>VLOOKUP(C86,Blad1!$A:$M,13,0)</f>
        <v>161</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9">
        <f t="shared" si="31"/>
        <v>161</v>
      </c>
      <c r="S86" s="12">
        <f t="shared" si="40"/>
        <v>82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82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81</v>
      </c>
      <c r="F87" s="241">
        <f>VLOOKUP(C87,Blad1!$A:$M,13,0)</f>
        <v>160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9">
        <f t="shared" si="31"/>
        <v>160</v>
      </c>
      <c r="S87" s="12">
        <f t="shared" si="40"/>
        <v>81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81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80</v>
      </c>
      <c r="F88" s="241">
        <f>VLOOKUP(C88,Blad1!$A:$M,13,0)</f>
        <v>159</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9">
        <f t="shared" si="31"/>
        <v>159</v>
      </c>
      <c r="S88" s="12">
        <f t="shared" si="40"/>
        <v>80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80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79</v>
      </c>
      <c r="F89" s="241">
        <f>VLOOKUP(C89,Blad1!$A:$M,13,0)</f>
        <v>158</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9">
        <f t="shared" si="31"/>
        <v>158</v>
      </c>
      <c r="S89" s="12">
        <f t="shared" si="40"/>
        <v>79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79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78</v>
      </c>
      <c r="F90" s="241">
        <f>VLOOKUP(C90,Blad1!$A:$M,13,0)</f>
        <v>157</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9">
        <f t="shared" si="31"/>
        <v>157</v>
      </c>
      <c r="S90" s="12">
        <f t="shared" si="40"/>
        <v>78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78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77</v>
      </c>
      <c r="F91" s="241">
        <f>VLOOKUP(C91,Blad1!$A:$M,13,0)</f>
        <v>156</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9">
        <f t="shared" si="31"/>
        <v>156</v>
      </c>
      <c r="S91" s="12">
        <f t="shared" si="40"/>
        <v>77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77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76</v>
      </c>
      <c r="F92" s="241">
        <f>VLOOKUP(C92,Blad1!$A:$M,13,0)</f>
        <v>155</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9">
        <f t="shared" si="31"/>
        <v>155</v>
      </c>
      <c r="S92" s="12">
        <f t="shared" si="40"/>
        <v>76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76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75</v>
      </c>
      <c r="F93" s="241">
        <f>VLOOKUP(C93,Blad1!$A:$M,13,0)</f>
        <v>154</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9">
        <f t="shared" si="31"/>
        <v>154</v>
      </c>
      <c r="S93" s="12">
        <f t="shared" si="40"/>
        <v>75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75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74</v>
      </c>
      <c r="F94" s="241">
        <f>VLOOKUP(C94,Blad1!$A:$M,13,0)</f>
        <v>153</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9">
        <f t="shared" si="31"/>
        <v>153</v>
      </c>
      <c r="S94" s="12">
        <f t="shared" si="40"/>
        <v>74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74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73</v>
      </c>
      <c r="F95" s="241">
        <f>VLOOKUP(C95,Blad1!$A:$M,13,0)</f>
        <v>152</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9">
        <f t="shared" si="31"/>
        <v>152</v>
      </c>
      <c r="S95" s="12">
        <f t="shared" si="40"/>
        <v>73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73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72</v>
      </c>
      <c r="F96" s="241">
        <f>VLOOKUP(C96,Blad1!$A:$M,13,0)</f>
        <v>151</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9">
        <f t="shared" si="31"/>
        <v>151</v>
      </c>
      <c r="S96" s="12">
        <f t="shared" si="40"/>
        <v>72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72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71</v>
      </c>
      <c r="F97" s="241">
        <f>VLOOKUP(C97,Blad1!$A:$M,13,0)</f>
        <v>150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9">
        <f t="shared" si="31"/>
        <v>150</v>
      </c>
      <c r="S97" s="12">
        <f t="shared" si="40"/>
        <v>71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71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70</v>
      </c>
      <c r="F98" s="241">
        <f>VLOOKUP(C98,Blad1!$A:$M,13,0)</f>
        <v>148</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9">
        <f t="shared" si="31"/>
        <v>148</v>
      </c>
      <c r="S98" s="12">
        <f t="shared" si="40"/>
        <v>70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70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69</v>
      </c>
      <c r="F99" s="241">
        <f>VLOOKUP(C99,Blad1!$A:$M,13,0)</f>
        <v>147</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9">
        <f t="shared" si="31"/>
        <v>147</v>
      </c>
      <c r="S99" s="12">
        <f t="shared" si="40"/>
        <v>69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69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68</v>
      </c>
      <c r="F100" s="241">
        <f>VLOOKUP(C100,Blad1!$A:$M,13,0)</f>
        <v>146</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9">
        <f t="shared" si="31"/>
        <v>146</v>
      </c>
      <c r="S100" s="12">
        <f t="shared" si="40"/>
        <v>68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68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67</v>
      </c>
      <c r="F101" s="241">
        <f>VLOOKUP(C101,Blad1!$A:$M,13,0)</f>
        <v>145</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9">
        <f t="shared" si="31"/>
        <v>145</v>
      </c>
      <c r="S101" s="12">
        <f t="shared" si="40"/>
        <v>67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67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66</v>
      </c>
      <c r="F102" s="241">
        <f>VLOOKUP(C102,Blad1!$A:$M,13,0)</f>
        <v>144</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9">
        <f t="shared" si="31"/>
        <v>144</v>
      </c>
      <c r="S102" s="12">
        <f t="shared" si="40"/>
        <v>66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66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65</v>
      </c>
      <c r="F103" s="241">
        <f>VLOOKUP(C103,Blad1!$A:$M,13,0)</f>
        <v>143</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9">
        <f t="shared" si="31"/>
        <v>143</v>
      </c>
      <c r="S103" s="12">
        <f t="shared" si="40"/>
        <v>65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65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64</v>
      </c>
      <c r="F104" s="241">
        <f>VLOOKUP(C104,Blad1!$A:$M,13,0)</f>
        <v>142</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9">
        <f t="shared" si="31"/>
        <v>142</v>
      </c>
      <c r="S104" s="12">
        <f t="shared" si="40"/>
        <v>64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64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63</v>
      </c>
      <c r="F105" s="241">
        <f>VLOOKUP(C105,Blad1!$A:$M,13,0)</f>
        <v>141</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9">
        <f t="shared" si="31"/>
        <v>141</v>
      </c>
      <c r="S105" s="12">
        <f t="shared" si="40"/>
        <v>63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63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62</v>
      </c>
      <c r="F106" s="241">
        <f>VLOOKUP(C106,Blad1!$A:$M,13,0)</f>
        <v>140</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9">
        <f t="shared" si="31"/>
        <v>140</v>
      </c>
      <c r="S106" s="12">
        <f t="shared" si="40"/>
        <v>62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62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61</v>
      </c>
      <c r="F107" s="241">
        <f>VLOOKUP(C107,Blad1!$A:$M,13,0)</f>
        <v>139</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9">
        <f t="shared" si="31"/>
        <v>139</v>
      </c>
      <c r="S107" s="12">
        <f t="shared" si="40"/>
        <v>61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61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60</v>
      </c>
      <c r="F108" s="241">
        <f>VLOOKUP(C108,Blad1!$A:$M,13,0)</f>
        <v>138</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9">
        <f t="shared" si="31"/>
        <v>138</v>
      </c>
      <c r="S108" s="12">
        <f t="shared" si="40"/>
        <v>60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60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59</v>
      </c>
      <c r="F109" s="241">
        <f>VLOOKUP(C109,Blad1!$A:$M,13,0)</f>
        <v>137</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9">
        <f t="shared" si="31"/>
        <v>137</v>
      </c>
      <c r="S109" s="12">
        <f t="shared" si="40"/>
        <v>59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59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58</v>
      </c>
      <c r="F110" s="241">
        <f>VLOOKUP(C110,Blad1!$A:$M,13,0)</f>
        <v>136</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9">
        <f t="shared" si="31"/>
        <v>136</v>
      </c>
      <c r="S110" s="12">
        <f t="shared" si="40"/>
        <v>58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58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57</v>
      </c>
      <c r="F111" s="241">
        <f>VLOOKUP(C111,Blad1!$A:$M,13,0)</f>
        <v>135</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9">
        <f t="shared" si="31"/>
        <v>135</v>
      </c>
      <c r="S111" s="12">
        <f t="shared" si="40"/>
        <v>57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57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56</v>
      </c>
      <c r="F112" s="241">
        <f>VLOOKUP(C112,Blad1!$A:$M,13,0)</f>
        <v>134</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9">
        <f t="shared" si="31"/>
        <v>134</v>
      </c>
      <c r="S112" s="12">
        <f t="shared" si="40"/>
        <v>56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56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55</v>
      </c>
      <c r="F113" s="241">
        <f>VLOOKUP(C113,Blad1!$A:$M,13,0)</f>
        <v>133</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9">
        <f t="shared" si="31"/>
        <v>133</v>
      </c>
      <c r="S113" s="12">
        <f t="shared" si="40"/>
        <v>55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55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54</v>
      </c>
      <c r="F114" s="241">
        <f>VLOOKUP(C114,Blad1!$A:$M,13,0)</f>
        <v>132</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9">
        <f t="shared" si="31"/>
        <v>132</v>
      </c>
      <c r="S114" s="12">
        <f t="shared" si="40"/>
        <v>54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54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53</v>
      </c>
      <c r="F115" s="241">
        <f>VLOOKUP(C115,Blad1!$A:$M,13,0)</f>
        <v>131</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9">
        <f t="shared" si="31"/>
        <v>131</v>
      </c>
      <c r="S115" s="12">
        <f t="shared" si="40"/>
        <v>53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53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52</v>
      </c>
      <c r="F116" s="241">
        <f>VLOOKUP(C116,Blad1!$A:$M,13,0)</f>
        <v>130</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9">
        <f t="shared" si="31"/>
        <v>130</v>
      </c>
      <c r="S116" s="12">
        <f t="shared" si="40"/>
        <v>52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52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51</v>
      </c>
      <c r="F117" s="241">
        <f>VLOOKUP(C117,Blad1!$A:$M,13,0)</f>
        <v>129</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9">
        <f t="shared" si="31"/>
        <v>129</v>
      </c>
      <c r="S117" s="12">
        <f t="shared" si="40"/>
        <v>51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51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50</v>
      </c>
      <c r="F118" s="241">
        <f>VLOOKUP(C118,Blad1!$A:$M,13,0)</f>
        <v>128</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9">
        <f t="shared" si="31"/>
        <v>128</v>
      </c>
      <c r="S118" s="12">
        <f t="shared" si="40"/>
        <v>50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50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49</v>
      </c>
      <c r="F119" s="241">
        <f>VLOOKUP(C119,Blad1!$A:$M,13,0)</f>
        <v>127</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9">
        <f t="shared" si="31"/>
        <v>127</v>
      </c>
      <c r="S119" s="12">
        <f t="shared" si="40"/>
        <v>49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49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48</v>
      </c>
      <c r="F120" s="241">
        <f>VLOOKUP(C120,Blad1!$A:$M,13,0)</f>
        <v>126</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9">
        <f t="shared" si="31"/>
        <v>126</v>
      </c>
      <c r="S120" s="12">
        <f t="shared" si="40"/>
        <v>48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48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47</v>
      </c>
      <c r="F121" s="241">
        <f>VLOOKUP(C121,Blad1!$A:$M,13,0)</f>
        <v>125</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9">
        <f t="shared" si="31"/>
        <v>125</v>
      </c>
      <c r="S121" s="12">
        <f t="shared" si="40"/>
        <v>47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47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46</v>
      </c>
      <c r="F122" s="241">
        <f>VLOOKUP(C122,Blad1!$A:$M,13,0)</f>
        <v>124</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9">
        <f t="shared" si="31"/>
        <v>124</v>
      </c>
      <c r="S122" s="12">
        <f t="shared" si="40"/>
        <v>46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46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45</v>
      </c>
      <c r="F123" s="241">
        <f>VLOOKUP(C123,Blad1!$A:$M,13,0)</f>
        <v>123</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9">
        <f t="shared" si="31"/>
        <v>123</v>
      </c>
      <c r="S123" s="12">
        <f t="shared" si="40"/>
        <v>45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45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44</v>
      </c>
      <c r="F124" s="241">
        <f>VLOOKUP(C124,Blad1!$A:$M,13,0)</f>
        <v>122</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9">
        <f t="shared" si="31"/>
        <v>122</v>
      </c>
      <c r="S124" s="12">
        <f t="shared" si="40"/>
        <v>44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44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43</v>
      </c>
      <c r="F125" s="241">
        <f>VLOOKUP(C125,Blad1!$A:$M,13,0)</f>
        <v>121</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9">
        <f t="shared" si="31"/>
        <v>121</v>
      </c>
      <c r="S125" s="12">
        <f t="shared" si="40"/>
        <v>43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43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42</v>
      </c>
      <c r="F126" s="241">
        <f>VLOOKUP(C126,Blad1!$A:$M,13,0)</f>
        <v>120</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9">
        <f t="shared" si="31"/>
        <v>120</v>
      </c>
      <c r="S126" s="12">
        <f t="shared" si="40"/>
        <v>42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42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41</v>
      </c>
      <c r="F127" s="241">
        <f>VLOOKUP(C127,Blad1!$A:$M,13,0)</f>
        <v>119</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9">
        <f t="shared" si="31"/>
        <v>119</v>
      </c>
      <c r="S127" s="12">
        <f t="shared" si="40"/>
        <v>41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41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40</v>
      </c>
      <c r="F128" s="241">
        <f>VLOOKUP(C128,Blad1!$A:$M,13,0)</f>
        <v>118</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9">
        <f t="shared" si="31"/>
        <v>118</v>
      </c>
      <c r="S128" s="12">
        <f t="shared" si="40"/>
        <v>40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40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39</v>
      </c>
      <c r="F129" s="241">
        <f>VLOOKUP(C129,Blad1!$A:$M,13,0)</f>
        <v>117</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9">
        <f t="shared" si="31"/>
        <v>117</v>
      </c>
      <c r="S129" s="12">
        <f t="shared" si="40"/>
        <v>39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39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38</v>
      </c>
      <c r="F130" s="241">
        <f>VLOOKUP(C130,Blad1!$A:$M,13,0)</f>
        <v>116</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9">
        <f t="shared" si="31"/>
        <v>116</v>
      </c>
      <c r="S130" s="12">
        <f t="shared" si="40"/>
        <v>38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38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37</v>
      </c>
      <c r="F131" s="241">
        <f>VLOOKUP(C131,Blad1!$A:$M,13,0)</f>
        <v>115</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9">
        <f t="shared" si="31"/>
        <v>115</v>
      </c>
      <c r="S131" s="12">
        <f t="shared" si="40"/>
        <v>37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37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36</v>
      </c>
      <c r="F132" s="241">
        <f>VLOOKUP(C132,Blad1!$A:$M,13,0)</f>
        <v>114</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9">
        <f t="shared" si="31"/>
        <v>114</v>
      </c>
      <c r="S132" s="12">
        <f t="shared" si="40"/>
        <v>36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36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35</v>
      </c>
      <c r="F133" s="241">
        <f>VLOOKUP(C133,Blad1!$A:$M,13,0)</f>
        <v>113</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9">
        <f t="shared" si="31"/>
        <v>113</v>
      </c>
      <c r="S133" s="12">
        <f t="shared" si="40"/>
        <v>35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35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34</v>
      </c>
      <c r="F134" s="241">
        <f>VLOOKUP(C134,Blad1!$A:$M,13,0)</f>
        <v>112</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9">
        <f t="shared" si="31"/>
        <v>112</v>
      </c>
      <c r="S134" s="12">
        <f t="shared" si="40"/>
        <v>34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34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33</v>
      </c>
      <c r="F135" s="241">
        <f>VLOOKUP(C135,Blad1!$A:$M,13,0)</f>
        <v>111</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9">
        <f t="shared" si="31"/>
        <v>111</v>
      </c>
      <c r="S135" s="12">
        <f t="shared" si="40"/>
        <v>33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33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32</v>
      </c>
      <c r="F136" s="241">
        <f>VLOOKUP(C136,Blad1!$A:$M,13,0)</f>
        <v>110</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9">
        <f t="shared" si="31"/>
        <v>110</v>
      </c>
      <c r="S136" s="12">
        <f t="shared" si="40"/>
        <v>32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32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31</v>
      </c>
      <c r="F137" s="241">
        <f>VLOOKUP(C137,Blad1!$A:$M,13,0)</f>
        <v>110</v>
      </c>
      <c r="G137" s="67" t="str">
        <f t="shared" ref="G137:G200" si="47">IF(C137=121,"I",IF(C137=115,"II",IF(C137=109,"III",IF(C137=103,"IV",IF(C137=0,"V","")))))</f>
        <v/>
      </c>
      <c r="H137" s="4" t="str">
        <f>IF(G137="I",$K137,IF(G137="II",$K137-SUM(H$8:H136),IF(G137="III",$K137-SUM(H$8:H136),IF(G137="IV",$K137-SUM(H$8:H136),IF(G137="V",1-SUM(H$8:H136)," ")))))</f>
        <v xml:space="preserve"> </v>
      </c>
      <c r="I137" s="68" t="str">
        <f t="shared" ref="I137:I200" si="48">IF(C137=117,"A",IF(C137=108,"B",IF(C137=99,"C",IF(C137=92,"D",IF(C137=0,"E","")))))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9">
        <f t="shared" ref="R137:R200" si="52">F137</f>
        <v>110</v>
      </c>
      <c r="S137" s="12">
        <f t="shared" si="40"/>
        <v>31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31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30</v>
      </c>
      <c r="F138" s="241">
        <f>VLOOKUP(C138,Blad1!$A:$M,13,0)</f>
        <v>110</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9">
        <f t="shared" si="52"/>
        <v>110</v>
      </c>
      <c r="S138" s="12">
        <f t="shared" ref="S138:S201" si="61">C138</f>
        <v>30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30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29</v>
      </c>
      <c r="F139" s="241">
        <f>VLOOKUP(C139,Blad1!$A:$M,13,0)</f>
        <v>110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9">
        <f t="shared" si="52"/>
        <v>110</v>
      </c>
      <c r="S139" s="12">
        <f t="shared" si="61"/>
        <v>29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29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28</v>
      </c>
      <c r="F140" s="241">
        <f>VLOOKUP(C140,Blad1!$A:$M,13,0)</f>
        <v>110</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9">
        <f t="shared" si="52"/>
        <v>110</v>
      </c>
      <c r="S140" s="12">
        <f t="shared" si="61"/>
        <v>28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28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27</v>
      </c>
      <c r="F141" s="241">
        <f>VLOOKUP(C141,Blad1!$A:$M,13,0)</f>
        <v>110</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9">
        <f t="shared" si="52"/>
        <v>110</v>
      </c>
      <c r="S141" s="12">
        <f t="shared" si="61"/>
        <v>27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27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26</v>
      </c>
      <c r="F142" s="241">
        <f>VLOOKUP(C142,Blad1!$A:$M,13,0)</f>
        <v>110</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9">
        <f t="shared" si="52"/>
        <v>110</v>
      </c>
      <c r="S142" s="12">
        <f t="shared" si="61"/>
        <v>26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26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25</v>
      </c>
      <c r="F143" s="241">
        <f>VLOOKUP(C143,Blad1!$A:$M,13,0)</f>
        <v>110</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9">
        <f t="shared" si="52"/>
        <v>110</v>
      </c>
      <c r="S143" s="12">
        <f t="shared" si="61"/>
        <v>25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25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24</v>
      </c>
      <c r="F144" s="241">
        <f>VLOOKUP(C144,Blad1!$A:$M,13,0)</f>
        <v>110</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9">
        <f t="shared" si="52"/>
        <v>110</v>
      </c>
      <c r="S144" s="12">
        <f t="shared" si="61"/>
        <v>24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24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23</v>
      </c>
      <c r="F145" s="241">
        <f>VLOOKUP(C145,Blad1!$A:$M,13,0)</f>
        <v>110</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9">
        <f t="shared" si="52"/>
        <v>110</v>
      </c>
      <c r="S145" s="12">
        <f t="shared" si="61"/>
        <v>23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23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22</v>
      </c>
      <c r="F146" s="241">
        <f>VLOOKUP(C146,Blad1!$A:$M,13,0)</f>
        <v>110</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9">
        <f t="shared" si="52"/>
        <v>110</v>
      </c>
      <c r="S146" s="12">
        <f t="shared" si="61"/>
        <v>22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22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21</v>
      </c>
      <c r="F147" s="241">
        <f>VLOOKUP(C147,Blad1!$A:$M,13,0)</f>
        <v>110</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9">
        <f t="shared" si="52"/>
        <v>110</v>
      </c>
      <c r="S147" s="12">
        <f t="shared" si="61"/>
        <v>21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21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20</v>
      </c>
      <c r="F148" s="241">
        <f>VLOOKUP(C148,Blad1!$A:$M,13,0)</f>
        <v>110</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9">
        <f t="shared" si="52"/>
        <v>110</v>
      </c>
      <c r="S148" s="12">
        <f t="shared" si="61"/>
        <v>20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20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19</v>
      </c>
      <c r="F149" s="241">
        <f>VLOOKUP(C149,Blad1!$A:$M,13,0)</f>
        <v>110</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9">
        <f t="shared" si="52"/>
        <v>110</v>
      </c>
      <c r="S149" s="12">
        <f t="shared" si="61"/>
        <v>19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19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18</v>
      </c>
      <c r="F150" s="241">
        <f>VLOOKUP(C150,Blad1!$A:$M,13,0)</f>
        <v>110</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9">
        <f t="shared" si="52"/>
        <v>110</v>
      </c>
      <c r="S150" s="12">
        <f t="shared" si="61"/>
        <v>18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18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17</v>
      </c>
      <c r="F151" s="241">
        <f>VLOOKUP(C151,Blad1!$A:$M,13,0)</f>
        <v>110</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9">
        <f t="shared" si="52"/>
        <v>110</v>
      </c>
      <c r="S151" s="12">
        <f t="shared" si="61"/>
        <v>17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17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16</v>
      </c>
      <c r="F152" s="241">
        <f>VLOOKUP(C152,Blad1!$A:$M,13,0)</f>
        <v>110</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9">
        <f t="shared" si="52"/>
        <v>110</v>
      </c>
      <c r="S152" s="12">
        <f t="shared" si="61"/>
        <v>16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16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15</v>
      </c>
      <c r="F153" s="241">
        <f>VLOOKUP(C153,Blad1!$A:$M,13,0)</f>
        <v>110</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9">
        <f t="shared" si="52"/>
        <v>110</v>
      </c>
      <c r="S153" s="12">
        <f t="shared" si="61"/>
        <v>15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15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14</v>
      </c>
      <c r="F154" s="241">
        <f>VLOOKUP(C154,Blad1!$A:$M,13,0)</f>
        <v>110</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9">
        <f t="shared" si="52"/>
        <v>110</v>
      </c>
      <c r="S154" s="12">
        <f t="shared" si="61"/>
        <v>14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14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13</v>
      </c>
      <c r="F155" s="241">
        <f>VLOOKUP(C155,Blad1!$A:$M,13,0)</f>
        <v>110</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9">
        <f t="shared" si="52"/>
        <v>110</v>
      </c>
      <c r="S155" s="12">
        <f t="shared" si="61"/>
        <v>13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13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12</v>
      </c>
      <c r="F156" s="241">
        <f>VLOOKUP(C156,Blad1!$A:$M,13,0)</f>
        <v>110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9">
        <f t="shared" si="52"/>
        <v>110</v>
      </c>
      <c r="S156" s="12">
        <f t="shared" si="61"/>
        <v>12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12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11</v>
      </c>
      <c r="F157" s="241">
        <f>VLOOKUP(C157,Blad1!$A:$M,13,0)</f>
        <v>110</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9">
        <f t="shared" si="52"/>
        <v>110</v>
      </c>
      <c r="S157" s="12">
        <f t="shared" si="61"/>
        <v>11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10</v>
      </c>
      <c r="F158" s="241">
        <f>VLOOKUP(C158,Blad1!$A:$M,13,0)</f>
        <v>110</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9">
        <f t="shared" si="52"/>
        <v>110</v>
      </c>
      <c r="S158" s="12">
        <f t="shared" si="61"/>
        <v>10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10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9</v>
      </c>
      <c r="F159" s="241">
        <f>VLOOKUP(C159,Blad1!$A:$M,13,0)</f>
        <v>110</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9">
        <f t="shared" si="52"/>
        <v>110</v>
      </c>
      <c r="S159" s="12">
        <f t="shared" si="61"/>
        <v>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8</v>
      </c>
      <c r="F160" s="241">
        <f>VLOOKUP(C160,Blad1!$A:$M,13,0)</f>
        <v>110</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9">
        <f t="shared" si="52"/>
        <v>110</v>
      </c>
      <c r="S160" s="12">
        <f t="shared" si="61"/>
        <v>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7</v>
      </c>
      <c r="F161" s="241">
        <f>VLOOKUP(C161,Blad1!$A:$M,13,0)</f>
        <v>110</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9">
        <f t="shared" si="52"/>
        <v>110</v>
      </c>
      <c r="S161" s="12">
        <f t="shared" si="61"/>
        <v>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6</v>
      </c>
      <c r="F162" s="241">
        <f>VLOOKUP(C162,Blad1!$A:$M,13,0)</f>
        <v>110</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9">
        <f t="shared" si="52"/>
        <v>110</v>
      </c>
      <c r="S162" s="12">
        <f t="shared" si="61"/>
        <v>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5</v>
      </c>
      <c r="F163" s="241">
        <f>VLOOKUP(C163,Blad1!$A:$M,13,0)</f>
        <v>110</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9">
        <f t="shared" si="52"/>
        <v>110</v>
      </c>
      <c r="S163" s="12">
        <f t="shared" si="61"/>
        <v>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4</v>
      </c>
      <c r="F164" s="241">
        <f>VLOOKUP(C164,Blad1!$A:$M,13,0)</f>
        <v>110</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9">
        <f t="shared" si="52"/>
        <v>110</v>
      </c>
      <c r="S164" s="12">
        <f t="shared" si="61"/>
        <v>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3</v>
      </c>
      <c r="F165" s="241">
        <f>VLOOKUP(C165,Blad1!$A:$M,13,0)</f>
        <v>110</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9">
        <f t="shared" si="52"/>
        <v>110</v>
      </c>
      <c r="S165" s="12">
        <f t="shared" si="61"/>
        <v>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2</v>
      </c>
      <c r="F166" s="241">
        <f>VLOOKUP(C166,Blad1!$A:$M,13,0)</f>
        <v>110</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9">
        <f t="shared" si="52"/>
        <v>110</v>
      </c>
      <c r="S166" s="12">
        <f t="shared" si="61"/>
        <v>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1</v>
      </c>
      <c r="F167" s="241">
        <f>VLOOKUP(C167,Blad1!$A:$M,13,0)</f>
        <v>110</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9">
        <f t="shared" si="52"/>
        <v>110</v>
      </c>
      <c r="S167" s="12">
        <f t="shared" si="61"/>
        <v>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10</v>
      </c>
      <c r="B168" s="5">
        <f t="shared" si="46"/>
        <v>20</v>
      </c>
      <c r="C168" s="14">
        <f t="shared" si="60"/>
        <v>0</v>
      </c>
      <c r="F168" s="241">
        <f>VLOOKUP(C168,Blad1!$A:$M,13,0)</f>
        <v>110</v>
      </c>
      <c r="G168" s="67" t="str">
        <f t="shared" si="47"/>
        <v>V</v>
      </c>
      <c r="H168" s="4">
        <f>IF(G168="I",$K168,IF(G168="II",$K168-SUM(H$8:H167),IF(G168="III",$K168-SUM(H$8:H167),IF(G168="IV",$K168-SUM(H$8:H167),IF(G168="V",1-SUM(H$8:H167)," ")))))</f>
        <v>1</v>
      </c>
      <c r="I168" s="68" t="str">
        <f t="shared" si="48"/>
        <v>E</v>
      </c>
      <c r="J168" s="43">
        <f>IF(I168="A",$K168,IF(I168="B",$K168-SUM(J$8:J167),IF(I168="C",$K168-SUM(J$8:J167),IF(I168="D",$K168-SUM(J$8:J167),IF(I168="E",1-SUM(J$8:J167)," ")))))</f>
        <v>1</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9">
        <f t="shared" si="52"/>
        <v>110</v>
      </c>
      <c r="S168" s="12">
        <f t="shared" si="61"/>
        <v>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-1</v>
      </c>
      <c r="F169" s="241" t="e">
        <f>VLOOKUP(C169,Blad1!$A:$M,13,0)</f>
        <v>#N/A</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9" t="e">
        <f t="shared" si="52"/>
        <v>#N/A</v>
      </c>
      <c r="S169" s="12">
        <f t="shared" si="61"/>
        <v>-1</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-2</v>
      </c>
      <c r="F170" s="241" t="e">
        <f>VLOOKUP(C170,Blad1!$A:$M,13,0)</f>
        <v>#N/A</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9" t="e">
        <f t="shared" si="52"/>
        <v>#N/A</v>
      </c>
      <c r="S170" s="12">
        <f t="shared" si="61"/>
        <v>-2</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-3</v>
      </c>
      <c r="F171" s="241" t="e">
        <f>VLOOKUP(C171,Blad1!$A:$M,13,0)</f>
        <v>#N/A</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9" t="e">
        <f t="shared" si="52"/>
        <v>#N/A</v>
      </c>
      <c r="S171" s="12">
        <f t="shared" si="61"/>
        <v>-3</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-4</v>
      </c>
      <c r="F172" s="241" t="e">
        <f>VLOOKUP(C172,Blad1!$A:$M,13,0)</f>
        <v>#N/A</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9" t="e">
        <f t="shared" si="52"/>
        <v>#N/A</v>
      </c>
      <c r="S172" s="12">
        <f t="shared" si="61"/>
        <v>-4</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-5</v>
      </c>
      <c r="F173" s="241" t="e">
        <f>VLOOKUP(C173,Blad1!$A:$M,13,0)</f>
        <v>#N/A</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9" t="e">
        <f t="shared" si="52"/>
        <v>#N/A</v>
      </c>
      <c r="S173" s="12">
        <f t="shared" si="61"/>
        <v>-5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-6</v>
      </c>
      <c r="F174" s="241" t="e">
        <f>VLOOKUP(C174,Blad1!$A:$M,13,0)</f>
        <v>#N/A</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9" t="e">
        <f t="shared" si="52"/>
        <v>#N/A</v>
      </c>
      <c r="S174" s="12">
        <f t="shared" si="61"/>
        <v>-6</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-7</v>
      </c>
      <c r="F175" s="241" t="e">
        <f>VLOOKUP(C175,Blad1!$A:$M,13,0)</f>
        <v>#N/A</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9" t="e">
        <f t="shared" si="52"/>
        <v>#N/A</v>
      </c>
      <c r="S175" s="12">
        <f t="shared" si="61"/>
        <v>-7</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-8</v>
      </c>
      <c r="F176" s="241" t="e">
        <f>VLOOKUP(C176,Blad1!$A:$M,13,0)</f>
        <v>#N/A</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9" t="e">
        <f t="shared" si="52"/>
        <v>#N/A</v>
      </c>
      <c r="S176" s="12">
        <f t="shared" si="61"/>
        <v>-8</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-9</v>
      </c>
      <c r="F177" s="150" t="e">
        <f>VLOOKUP(C177,Blad1!$A:$M,13,0)</f>
        <v>#N/A</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9" t="e">
        <f t="shared" si="52"/>
        <v>#N/A</v>
      </c>
      <c r="S177" s="12">
        <f t="shared" si="61"/>
        <v>-9</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-10</v>
      </c>
      <c r="F178" s="150" t="e">
        <f>VLOOKUP(C178,Blad1!$A:$M,13,0)</f>
        <v>#N/A</v>
      </c>
      <c r="G178" s="67" t="str">
        <f t="shared" si="47"/>
        <v/>
      </c>
      <c r="H178" s="4" t="str">
        <f>IF(G178="I",$K178,IF(G178="II",$K178-SUM(H$8:H177),IF(G178="III",$K178-SUM(H$8:H177),IF(G178="IV",$K178-SUM(H$8:H177),IF(G178="V",1-SUM(H$8:H177)," ")))))</f>
        <v xml:space="preserve"> </v>
      </c>
      <c r="I178" s="68" t="str">
        <f t="shared" si="48"/>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9" t="e">
        <f t="shared" si="52"/>
        <v>#N/A</v>
      </c>
      <c r="S178" s="12">
        <f t="shared" si="61"/>
        <v>-10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-10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-11</v>
      </c>
      <c r="F179" s="150" t="e">
        <f>VLOOKUP(C179,Blad1!$A:$M,13,0)</f>
        <v>#N/A</v>
      </c>
      <c r="G179" s="67" t="str">
        <f t="shared" si="47"/>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9" t="e">
        <f t="shared" si="52"/>
        <v>#N/A</v>
      </c>
      <c r="S179" s="12">
        <f t="shared" si="61"/>
        <v>-11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-11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-12</v>
      </c>
      <c r="F180" s="150" t="e">
        <f>VLOOKUP(C180,Blad1!$A:$M,13,0)</f>
        <v>#N/A</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9" t="e">
        <f t="shared" si="52"/>
        <v>#N/A</v>
      </c>
      <c r="S180" s="12">
        <f t="shared" si="61"/>
        <v>-12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-12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-13</v>
      </c>
      <c r="F181" s="150" t="e">
        <f>VLOOKUP(C181,Blad1!$A:$M,13,0)</f>
        <v>#N/A</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9" t="e">
        <f t="shared" si="52"/>
        <v>#N/A</v>
      </c>
      <c r="S181" s="12">
        <f t="shared" si="61"/>
        <v>-13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-13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-14</v>
      </c>
      <c r="F182" s="150" t="e">
        <f>VLOOKUP(C182,Blad1!$A:$M,13,0)</f>
        <v>#N/A</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9" t="e">
        <f t="shared" si="52"/>
        <v>#N/A</v>
      </c>
      <c r="S182" s="12">
        <f t="shared" si="61"/>
        <v>-14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-14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-15</v>
      </c>
      <c r="F183" s="150" t="e">
        <f>VLOOKUP(C183,Blad1!$A:$M,13,0)</f>
        <v>#N/A</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9" t="e">
        <f t="shared" si="52"/>
        <v>#N/A</v>
      </c>
      <c r="S183" s="12">
        <f t="shared" si="61"/>
        <v>-15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-15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-16</v>
      </c>
      <c r="F184" s="150" t="e">
        <f>VLOOKUP(C184,Blad1!$A:$M,13,0)</f>
        <v>#N/A</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9" t="e">
        <f t="shared" si="52"/>
        <v>#N/A</v>
      </c>
      <c r="S184" s="12">
        <f t="shared" si="61"/>
        <v>-16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-16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-17</v>
      </c>
      <c r="F185" s="150" t="e">
        <f>VLOOKUP(C185,Blad1!$A:$M,13,0)</f>
        <v>#N/A</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9" t="e">
        <f t="shared" si="52"/>
        <v>#N/A</v>
      </c>
      <c r="S185" s="12">
        <f t="shared" si="61"/>
        <v>-17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-17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-18</v>
      </c>
      <c r="F186" s="150" t="e">
        <f>VLOOKUP(C186,Blad1!$A:$M,13,0)</f>
        <v>#N/A</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9" t="e">
        <f t="shared" si="52"/>
        <v>#N/A</v>
      </c>
      <c r="S186" s="12">
        <f t="shared" si="61"/>
        <v>-18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-18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-19</v>
      </c>
      <c r="F187" s="150" t="e">
        <f>VLOOKUP(C187,Blad1!$A:$M,13,0)</f>
        <v>#N/A</v>
      </c>
      <c r="G187" s="67" t="str">
        <f t="shared" si="4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9" t="e">
        <f t="shared" si="52"/>
        <v>#N/A</v>
      </c>
      <c r="S187" s="12">
        <f t="shared" si="61"/>
        <v>-19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-19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-20</v>
      </c>
      <c r="F188" s="150" t="e">
        <f>VLOOKUP(C188,Blad1!$A:$M,13,0)</f>
        <v>#N/A</v>
      </c>
      <c r="G188" s="67" t="str">
        <f t="shared" si="4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9" t="e">
        <f t="shared" si="52"/>
        <v>#N/A</v>
      </c>
      <c r="S188" s="12">
        <f t="shared" si="61"/>
        <v>-20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-20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-21</v>
      </c>
      <c r="F189" s="150" t="e">
        <f>VLOOKUP(C189,Blad1!$A:$M,13,0)</f>
        <v>#N/A</v>
      </c>
      <c r="G189" s="67" t="str">
        <f t="shared" si="47"/>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9" t="e">
        <f t="shared" si="52"/>
        <v>#N/A</v>
      </c>
      <c r="S189" s="12">
        <f t="shared" si="61"/>
        <v>-21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-21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-22</v>
      </c>
      <c r="F190" s="150" t="e">
        <f>VLOOKUP(C190,Blad1!$A:$M,13,0)</f>
        <v>#N/A</v>
      </c>
      <c r="G190" s="67" t="str">
        <f t="shared" si="47"/>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9" t="e">
        <f t="shared" si="52"/>
        <v>#N/A</v>
      </c>
      <c r="S190" s="12">
        <f t="shared" si="61"/>
        <v>-22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-22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-23</v>
      </c>
      <c r="F191" s="150" t="e">
        <f>VLOOKUP(C191,Blad1!$A:$M,13,0)</f>
        <v>#N/A</v>
      </c>
      <c r="G191" s="67" t="str">
        <f t="shared" si="47"/>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9" t="e">
        <f t="shared" si="52"/>
        <v>#N/A</v>
      </c>
      <c r="S191" s="12">
        <f t="shared" si="61"/>
        <v>-23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-23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-24</v>
      </c>
      <c r="F192" s="150" t="e">
        <f>VLOOKUP(C192,Blad1!$A:$M,13,0)</f>
        <v>#N/A</v>
      </c>
      <c r="G192" s="67" t="str">
        <f t="shared" si="47"/>
        <v/>
      </c>
      <c r="H192" s="4" t="str">
        <f>IF(G192="I",$K192,IF(G192="II",$K192-SUM(H$8:H191),IF(G192="III",$K192-SUM(H$8:H191),IF(G192="IV",$K192-SUM(H$8:H191),IF(G192="V",1-SUM(H$8:H191)," ")))))</f>
        <v xml:space="preserve"> </v>
      </c>
      <c r="I192" s="68" t="str">
        <f t="shared" si="4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9" t="e">
        <f t="shared" si="52"/>
        <v>#N/A</v>
      </c>
      <c r="S192" s="12">
        <f t="shared" si="61"/>
        <v>-24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-24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-25</v>
      </c>
      <c r="F193" s="150" t="e">
        <f>VLOOKUP(C193,Blad1!$A:$M,13,0)</f>
        <v>#N/A</v>
      </c>
      <c r="G193" s="67" t="str">
        <f t="shared" si="47"/>
        <v/>
      </c>
      <c r="H193" s="4" t="str">
        <f>IF(G193="I",$K193,IF(G193="II",$K193-SUM(H$8:H192),IF(G193="III",$K193-SUM(H$8:H192),IF(G193="IV",$K193-SUM(H$8:H192),IF(G193="V",1-SUM(H$8:H192)," ")))))</f>
        <v xml:space="preserve"> </v>
      </c>
      <c r="I193" s="68" t="str">
        <f t="shared" si="4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9" t="e">
        <f t="shared" si="52"/>
        <v>#N/A</v>
      </c>
      <c r="S193" s="12">
        <f t="shared" si="61"/>
        <v>-25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-25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-26</v>
      </c>
      <c r="F194" s="150" t="e">
        <f>VLOOKUP(C194,Blad1!$A:$M,13,0)</f>
        <v>#N/A</v>
      </c>
      <c r="G194" s="67" t="str">
        <f t="shared" si="47"/>
        <v/>
      </c>
      <c r="H194" s="4" t="str">
        <f>IF(G194="I",$K194,IF(G194="II",$K194-SUM(H$8:H193),IF(G194="III",$K194-SUM(H$8:H193),IF(G194="IV",$K194-SUM(H$8:H193),IF(G194="V",1-SUM(H$8:H193)," ")))))</f>
        <v xml:space="preserve"> </v>
      </c>
      <c r="I194" s="68" t="str">
        <f t="shared" si="4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9" t="e">
        <f t="shared" si="52"/>
        <v>#N/A</v>
      </c>
      <c r="S194" s="12">
        <f t="shared" si="61"/>
        <v>-26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-26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-27</v>
      </c>
      <c r="F195" s="150" t="e">
        <f>VLOOKUP(C195,Blad1!$A:$M,13,0)</f>
        <v>#N/A</v>
      </c>
      <c r="G195" s="67" t="str">
        <f t="shared" si="47"/>
        <v/>
      </c>
      <c r="H195" s="4" t="str">
        <f>IF(G195="I",$K195,IF(G195="II",$K195-SUM(H$8:H194),IF(G195="III",$K195-SUM(H$8:H194),IF(G195="IV",$K195-SUM(H$8:H194),IF(G195="V",1-SUM(H$8:H194)," ")))))</f>
        <v xml:space="preserve"> </v>
      </c>
      <c r="I195" s="68" t="str">
        <f t="shared" si="4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9" t="e">
        <f t="shared" si="52"/>
        <v>#N/A</v>
      </c>
      <c r="S195" s="12">
        <f t="shared" si="61"/>
        <v>-27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-27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-28</v>
      </c>
      <c r="F196" s="150" t="e">
        <f>VLOOKUP(C196,Blad1!$A:$M,13,0)</f>
        <v>#N/A</v>
      </c>
      <c r="G196" s="67" t="str">
        <f t="shared" si="47"/>
        <v/>
      </c>
      <c r="H196" s="4" t="str">
        <f>IF(G196="I",$K196,IF(G196="II",$K196-SUM(H$8:H195),IF(G196="III",$K196-SUM(H$8:H195),IF(G196="IV",$K196-SUM(H$8:H195),IF(G196="V",1-SUM(H$8:H195)," ")))))</f>
        <v xml:space="preserve"> </v>
      </c>
      <c r="I196" s="68" t="str">
        <f t="shared" si="4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9" t="e">
        <f t="shared" si="52"/>
        <v>#N/A</v>
      </c>
      <c r="S196" s="12">
        <f t="shared" si="61"/>
        <v>-28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-28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-29</v>
      </c>
      <c r="F197" s="150" t="e">
        <f>VLOOKUP(C197,Blad1!$A:$M,13,0)</f>
        <v>#N/A</v>
      </c>
      <c r="G197" s="67" t="str">
        <f t="shared" si="47"/>
        <v/>
      </c>
      <c r="H197" s="4" t="str">
        <f>IF(G197="I",$K197,IF(G197="II",$K197-SUM(H$8:H196),IF(G197="III",$K197-SUM(H$8:H196),IF(G197="IV",$K197-SUM(H$8:H196),IF(G197="V",1-SUM(H$8:H196)," ")))))</f>
        <v xml:space="preserve"> </v>
      </c>
      <c r="I197" s="68" t="str">
        <f t="shared" si="48"/>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9" t="e">
        <f t="shared" si="52"/>
        <v>#N/A</v>
      </c>
      <c r="S197" s="12">
        <f t="shared" si="61"/>
        <v>-29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-29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-30</v>
      </c>
      <c r="F198" s="150" t="e">
        <f>VLOOKUP(C198,Blad1!$A:$L,12,0)</f>
        <v>#N/A</v>
      </c>
      <c r="G198" s="67" t="str">
        <f t="shared" si="47"/>
        <v/>
      </c>
      <c r="H198" s="4" t="str">
        <f>IF(G198="I",$K198,IF(G198="II",$K198-SUM(H$8:H197),IF(G198="III",$K198-SUM(H$8:H197),IF(G198="IV",$K198-SUM(H$8:H197),IF(G198="V",1-SUM(H$8:H197)," ")))))</f>
        <v xml:space="preserve"> </v>
      </c>
      <c r="I198" s="68" t="str">
        <f t="shared" si="48"/>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9" t="e">
        <f t="shared" si="52"/>
        <v>#N/A</v>
      </c>
      <c r="S198" s="12">
        <f t="shared" si="61"/>
        <v>-30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-30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-31</v>
      </c>
      <c r="F199" s="150" t="e">
        <f>VLOOKUP(C199,Blad1!$A:$L,12,0)</f>
        <v>#N/A</v>
      </c>
      <c r="G199" s="67" t="str">
        <f t="shared" si="47"/>
        <v/>
      </c>
      <c r="H199" s="4" t="str">
        <f>IF(G199="I",$K199,IF(G199="II",$K199-SUM(H$8:H198),IF(G199="III",$K199-SUM(H$8:H198),IF(G199="IV",$K199-SUM(H$8:H198),IF(G199="V",1-SUM(H$8:H198)," ")))))</f>
        <v xml:space="preserve"> </v>
      </c>
      <c r="I199" s="68" t="str">
        <f t="shared" si="48"/>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9" t="e">
        <f t="shared" si="52"/>
        <v>#N/A</v>
      </c>
      <c r="S199" s="12">
        <f t="shared" si="61"/>
        <v>-31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-31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-32</v>
      </c>
      <c r="F200" s="150" t="e">
        <f>VLOOKUP(C200,Blad1!$A:$L,12,0)</f>
        <v>#N/A</v>
      </c>
      <c r="G200" s="67" t="str">
        <f t="shared" si="47"/>
        <v/>
      </c>
      <c r="H200" s="4" t="str">
        <f>IF(G200="I",$K200,IF(G200="II",$K200-SUM(H$8:H199),IF(G200="III",$K200-SUM(H$8:H199),IF(G200="IV",$K200-SUM(H$8:H199),IF(G200="V",1-SUM(H$8:H199)," ")))))</f>
        <v xml:space="preserve"> </v>
      </c>
      <c r="I200" s="68" t="str">
        <f t="shared" si="48"/>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9" t="e">
        <f t="shared" si="52"/>
        <v>#N/A</v>
      </c>
      <c r="S200" s="12">
        <f t="shared" si="61"/>
        <v>-32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-32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15">
      <c r="A201" s="5">
        <f t="shared" ref="A201:A236" si="66">IF(I201="A",25,IF(I201="B",25,IF(I201="C",25,IF(I201="D",15,IF(I201="E",10,0)))))</f>
        <v>0</v>
      </c>
      <c r="B201" s="5">
        <f t="shared" ref="B201:B236" si="67">IF(G201="I",20,IF(G201="II",20,IF(G201="III",20,IF(G201="IV",20,IF(G201="V",20,0)))))</f>
        <v>0</v>
      </c>
      <c r="C201" s="14">
        <f t="shared" si="60"/>
        <v>-33</v>
      </c>
      <c r="F201" s="150" t="e">
        <f>VLOOKUP(C201,Blad1!$A:$L,12,0)</f>
        <v>#N/A</v>
      </c>
      <c r="G201" s="67" t="str">
        <f t="shared" ref="G201" si="68">IF(C201=121,"I",IF(C201=115,"II",IF(C201=109,"III",IF(C201=103,"IV",IF(C201=0,"V","")))))</f>
        <v/>
      </c>
      <c r="H201" s="4" t="str">
        <f>IF(G201="I",$K201,IF(G201="II",$K201-SUM(H$8:H200),IF(G201="III",$K201-SUM(H$8:H200),IF(G201="IV",$K201-SUM(H$8:H200),IF(G201="V",1-SUM(H$8:H200)," ")))))</f>
        <v xml:space="preserve"> </v>
      </c>
      <c r="I201" s="54"/>
      <c r="J201" s="43" t="str">
        <f>IF(I201="A",$K201,IF(I201="B",$K201-SUM(J$8:J200),IF(I201="C",$K201-SUM(J$8:J200),IF(I201="D",$K201-SUM(J$8:J200),IF(I201="E",1-SUM(J$8:J200)," ")))))</f>
        <v xml:space="preserve"> </v>
      </c>
      <c r="K201" s="1">
        <f>IF(C$4=0,0,(SUM(D$8:D201)/C$4))</f>
        <v>0</v>
      </c>
      <c r="L201" s="9" t="str">
        <f t="shared" ref="L201:L236" si="69">IF(U201=2,"Plus",IF(W201=2,"Basis",IF(X201=2,"Breedte"," ")))</f>
        <v xml:space="preserve"> </v>
      </c>
      <c r="M201" s="2" t="str">
        <f>IF(U201=2,K201,IF(W201=2,K201-SUM(M$8:M200),IF(X201=2,K201-SUM(M$8:M200),IF(X200=2,1-SUM(M$8:M200)," "))))</f>
        <v xml:space="preserve"> </v>
      </c>
      <c r="N201" s="1" t="str">
        <f t="shared" ref="N201:N208" si="70">IF(OR(O201="Plus",O201="Basis",O201="Breedte"),K201," ")</f>
        <v xml:space="preserve"> </v>
      </c>
      <c r="P201" s="3" t="str">
        <f>IF(O201="Plus",$K201,IF(O201="Basis",$K201-SUM(P$8:P200),IF(O201="Breedte",$K201-SUM(P$8:P200),IF(O200="Breedte",1-SUM(P$8:P200)," "))))</f>
        <v xml:space="preserve"> </v>
      </c>
      <c r="Q201" s="57" t="str">
        <f t="shared" ref="Q201:Q236" si="71">IF(L200="plus",IF(E201=0,"",CONCATENATE(E201,", ")),IF(L200="basis",IF(E201=0,"",CONCATENATE(E201,", ")),CONCATENATE(Q200,IF(E201=0,"",CONCATENATE(E201,", ")))))</f>
        <v/>
      </c>
      <c r="R201" s="57"/>
      <c r="S201" s="12">
        <f t="shared" si="61"/>
        <v>-33</v>
      </c>
      <c r="T201" s="18">
        <f t="shared" ref="T201:T208" si="72">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3">IF(D201=0,1,ABS(K201-0.2))</f>
        <v>1</v>
      </c>
      <c r="Z201" s="12">
        <f t="shared" ref="Z201:Z208" si="74">IF(D201=0,1,ABS(K201-0.5))</f>
        <v>1</v>
      </c>
      <c r="AA201" s="12">
        <f t="shared" ref="AA201:AA208" si="75">IF(D201=0,1,ABS(K201-0.8))</f>
        <v>1</v>
      </c>
      <c r="AB201" s="12">
        <f t="shared" ref="AB201:AB208" si="76">IF(D201=0,1,ABS(K201-1))</f>
        <v>1</v>
      </c>
      <c r="AD201" s="12">
        <f t="shared" si="62"/>
        <v>-33</v>
      </c>
      <c r="AE201" s="18">
        <f t="shared" ref="AE201:AE215" si="77">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6" si="78">IF(AE201=0,1,ABS(AH201-0.25))</f>
        <v>1</v>
      </c>
      <c r="AK201" s="12">
        <f t="shared" si="63"/>
        <v>1</v>
      </c>
      <c r="AL201" s="12">
        <f t="shared" si="64"/>
        <v>1</v>
      </c>
      <c r="AM201" s="12">
        <f t="shared" si="65"/>
        <v>1</v>
      </c>
    </row>
    <row r="202" spans="1:39" ht="12" customHeight="1" x14ac:dyDescent="0.15">
      <c r="A202" s="5">
        <f t="shared" si="66"/>
        <v>0</v>
      </c>
      <c r="B202" s="5">
        <f t="shared" si="67"/>
        <v>0</v>
      </c>
      <c r="C202" s="14">
        <f t="shared" ref="C202:C236" si="79">C201-1</f>
        <v>-34</v>
      </c>
      <c r="G202" s="67" t="str">
        <f t="shared" ref="G202:G236" si="80">IF(C202=119,"I",IF(C202=111,"II",IF(C202=104,"III",IF(C202=97,"IV",IF(C202=0,"V","")))))</f>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69"/>
        <v xml:space="preserve"> </v>
      </c>
      <c r="M202" s="2" t="str">
        <f>IF(U202=2,K202,IF(W202=2,K202-SUM(M$8:M201),IF(X202=2,K202-SUM(M$8:M201),IF(X201=2,1-SUM(M$8:M201)," "))))</f>
        <v xml:space="preserve"> </v>
      </c>
      <c r="N202" s="1" t="str">
        <f t="shared" si="70"/>
        <v xml:space="preserve"> </v>
      </c>
      <c r="P202" s="3" t="str">
        <f>IF(O202="Plus",$K202,IF(O202="Basis",$K202-SUM(P$8:P201),IF(O202="Breedte",$K202-SUM(P$8:P201),IF(O201="Breedte",1-SUM(P$8:P201)," "))))</f>
        <v xml:space="preserve"> </v>
      </c>
      <c r="Q202" s="57" t="str">
        <f t="shared" si="71"/>
        <v/>
      </c>
      <c r="R202" s="57"/>
      <c r="S202" s="12">
        <f t="shared" ref="S202:S208" si="81">C202</f>
        <v>-34</v>
      </c>
      <c r="T202" s="18">
        <f t="shared" si="72"/>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3"/>
        <v>1</v>
      </c>
      <c r="Z202" s="12">
        <f t="shared" si="74"/>
        <v>1</v>
      </c>
      <c r="AA202" s="12">
        <f t="shared" si="75"/>
        <v>1</v>
      </c>
      <c r="AB202" s="12">
        <f t="shared" si="76"/>
        <v>1</v>
      </c>
      <c r="AD202" s="12">
        <f t="shared" ref="AD202:AD208" si="82">S202</f>
        <v>-34</v>
      </c>
      <c r="AE202" s="18">
        <f t="shared" si="77"/>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8"/>
        <v>1</v>
      </c>
      <c r="AK202" s="12">
        <f t="shared" ref="AK202:AK208" si="83">IF(T202=0,1,ABS(W202-0.5))</f>
        <v>1</v>
      </c>
      <c r="AL202" s="12">
        <f t="shared" ref="AL202:AL208" si="84">IF(T202=0,1,ABS(W202-0.75))</f>
        <v>1</v>
      </c>
      <c r="AM202" s="12">
        <f t="shared" ref="AM202:AM208" si="85">IF(T202=0,1,ABS(W202-0.9))</f>
        <v>1</v>
      </c>
    </row>
    <row r="203" spans="1:39" ht="12" customHeight="1" x14ac:dyDescent="0.15">
      <c r="A203" s="5">
        <f t="shared" si="66"/>
        <v>0</v>
      </c>
      <c r="B203" s="5">
        <f t="shared" si="67"/>
        <v>0</v>
      </c>
      <c r="C203" s="14">
        <f t="shared" si="79"/>
        <v>-35</v>
      </c>
      <c r="G203" s="67" t="str">
        <f t="shared" si="80"/>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69"/>
        <v xml:space="preserve"> </v>
      </c>
      <c r="M203" s="2" t="str">
        <f>IF(U203=2,K203,IF(W203=2,K203-SUM(M$8:M202),IF(X203=2,K203-SUM(M$8:M202),IF(X202=2,1-SUM(M$8:M202)," "))))</f>
        <v xml:space="preserve"> </v>
      </c>
      <c r="N203" s="1" t="str">
        <f t="shared" si="70"/>
        <v xml:space="preserve"> </v>
      </c>
      <c r="P203" s="3" t="str">
        <f>IF(O203="Plus",$K203,IF(O203="Basis",$K203-SUM(P$8:P202),IF(O203="Breedte",$K203-SUM(P$8:P202),IF(O202="Breedte",1-SUM(P$8:P202)," "))))</f>
        <v xml:space="preserve"> </v>
      </c>
      <c r="Q203" s="57" t="str">
        <f t="shared" si="71"/>
        <v/>
      </c>
      <c r="R203" s="57"/>
      <c r="S203" s="12">
        <f t="shared" si="81"/>
        <v>-35</v>
      </c>
      <c r="T203" s="18">
        <f t="shared" si="72"/>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3"/>
        <v>1</v>
      </c>
      <c r="Z203" s="12">
        <f t="shared" si="74"/>
        <v>1</v>
      </c>
      <c r="AA203" s="12">
        <f t="shared" si="75"/>
        <v>1</v>
      </c>
      <c r="AB203" s="12">
        <f t="shared" si="76"/>
        <v>1</v>
      </c>
      <c r="AD203" s="12">
        <f t="shared" si="82"/>
        <v>-35</v>
      </c>
      <c r="AE203" s="18">
        <f t="shared" si="77"/>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8"/>
        <v>1</v>
      </c>
      <c r="AK203" s="12">
        <f t="shared" si="83"/>
        <v>1</v>
      </c>
      <c r="AL203" s="12">
        <f t="shared" si="84"/>
        <v>1</v>
      </c>
      <c r="AM203" s="12">
        <f t="shared" si="85"/>
        <v>1</v>
      </c>
    </row>
    <row r="204" spans="1:39" ht="12" customHeight="1" x14ac:dyDescent="0.15">
      <c r="A204" s="5">
        <f t="shared" si="66"/>
        <v>0</v>
      </c>
      <c r="B204" s="5">
        <f t="shared" si="67"/>
        <v>0</v>
      </c>
      <c r="C204" s="14">
        <f t="shared" si="79"/>
        <v>-36</v>
      </c>
      <c r="G204" s="67" t="str">
        <f t="shared" si="80"/>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69"/>
        <v xml:space="preserve"> </v>
      </c>
      <c r="M204" s="2" t="str">
        <f>IF(U204=2,K204,IF(W204=2,K204-SUM(M$8:M203),IF(X204=2,K204-SUM(M$8:M203),IF(X203=2,1-SUM(M$8:M203)," "))))</f>
        <v xml:space="preserve"> </v>
      </c>
      <c r="N204" s="1" t="str">
        <f t="shared" si="70"/>
        <v xml:space="preserve"> </v>
      </c>
      <c r="P204" s="3" t="str">
        <f>IF(O204="Plus",$K204,IF(O204="Basis",$K204-SUM(P$8:P203),IF(O204="Breedte",$K204-SUM(P$8:P203),IF(O203="Breedte",1-SUM(P$8:P203)," "))))</f>
        <v xml:space="preserve"> </v>
      </c>
      <c r="Q204" s="57" t="str">
        <f t="shared" si="71"/>
        <v/>
      </c>
      <c r="R204" s="57"/>
      <c r="S204" s="12">
        <f t="shared" si="81"/>
        <v>-36</v>
      </c>
      <c r="T204" s="18">
        <f t="shared" si="72"/>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3"/>
        <v>1</v>
      </c>
      <c r="Z204" s="12">
        <f t="shared" si="74"/>
        <v>1</v>
      </c>
      <c r="AA204" s="12">
        <f t="shared" si="75"/>
        <v>1</v>
      </c>
      <c r="AB204" s="12">
        <f t="shared" si="76"/>
        <v>1</v>
      </c>
      <c r="AD204" s="12">
        <f t="shared" si="82"/>
        <v>-36</v>
      </c>
      <c r="AE204" s="18">
        <f t="shared" si="77"/>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8"/>
        <v>1</v>
      </c>
      <c r="AK204" s="12">
        <f t="shared" si="83"/>
        <v>1</v>
      </c>
      <c r="AL204" s="12">
        <f t="shared" si="84"/>
        <v>1</v>
      </c>
      <c r="AM204" s="12">
        <f t="shared" si="85"/>
        <v>1</v>
      </c>
    </row>
    <row r="205" spans="1:39" ht="12" customHeight="1" x14ac:dyDescent="0.15">
      <c r="A205" s="5">
        <f t="shared" si="66"/>
        <v>0</v>
      </c>
      <c r="B205" s="5">
        <f t="shared" si="67"/>
        <v>0</v>
      </c>
      <c r="C205" s="14">
        <f t="shared" si="79"/>
        <v>-37</v>
      </c>
      <c r="G205" s="67" t="str">
        <f t="shared" si="80"/>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69"/>
        <v xml:space="preserve"> </v>
      </c>
      <c r="M205" s="2" t="str">
        <f>IF(U205=2,K205,IF(W205=2,K205-SUM(M$8:M204),IF(X205=2,K205-SUM(M$8:M204),IF(X204=2,1-SUM(M$8:M204)," "))))</f>
        <v xml:space="preserve"> </v>
      </c>
      <c r="N205" s="1" t="str">
        <f t="shared" si="70"/>
        <v xml:space="preserve"> </v>
      </c>
      <c r="P205" s="3" t="str">
        <f>IF(O205="Plus",$K205,IF(O205="Basis",$K205-SUM(P$8:P204),IF(O205="Breedte",$K205-SUM(P$8:P204),IF(O204="Breedte",1-SUM(P$8:P204)," "))))</f>
        <v xml:space="preserve"> </v>
      </c>
      <c r="Q205" s="57" t="str">
        <f t="shared" si="71"/>
        <v/>
      </c>
      <c r="R205" s="57"/>
      <c r="S205" s="12">
        <f t="shared" si="81"/>
        <v>-37</v>
      </c>
      <c r="T205" s="18">
        <f t="shared" si="72"/>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3"/>
        <v>1</v>
      </c>
      <c r="Z205" s="12">
        <f t="shared" si="74"/>
        <v>1</v>
      </c>
      <c r="AA205" s="12">
        <f t="shared" si="75"/>
        <v>1</v>
      </c>
      <c r="AB205" s="12">
        <f t="shared" si="76"/>
        <v>1</v>
      </c>
      <c r="AD205" s="12">
        <f t="shared" si="82"/>
        <v>-37</v>
      </c>
      <c r="AE205" s="18">
        <f t="shared" si="77"/>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8"/>
        <v>1</v>
      </c>
      <c r="AK205" s="12">
        <f t="shared" si="83"/>
        <v>1</v>
      </c>
      <c r="AL205" s="12">
        <f t="shared" si="84"/>
        <v>1</v>
      </c>
      <c r="AM205" s="12">
        <f t="shared" si="85"/>
        <v>1</v>
      </c>
    </row>
    <row r="206" spans="1:39" ht="12" customHeight="1" x14ac:dyDescent="0.15">
      <c r="A206" s="5">
        <f t="shared" si="66"/>
        <v>0</v>
      </c>
      <c r="B206" s="5">
        <f t="shared" si="67"/>
        <v>0</v>
      </c>
      <c r="C206" s="14">
        <f t="shared" si="79"/>
        <v>-38</v>
      </c>
      <c r="G206" s="67" t="str">
        <f t="shared" si="80"/>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69"/>
        <v xml:space="preserve"> </v>
      </c>
      <c r="M206" s="2" t="str">
        <f>IF(U206=2,K206,IF(W206=2,K206-SUM(M$8:M205),IF(X206=2,K206-SUM(M$8:M205),IF(X205=2,1-SUM(M$8:M205)," "))))</f>
        <v xml:space="preserve"> </v>
      </c>
      <c r="N206" s="1" t="str">
        <f t="shared" si="70"/>
        <v xml:space="preserve"> </v>
      </c>
      <c r="P206" s="3" t="str">
        <f>IF(O206="Plus",$K206,IF(O206="Basis",$K206-SUM(P$8:P205),IF(O206="Breedte",$K206-SUM(P$8:P205),IF(O205="Breedte",1-SUM(P$8:P205)," "))))</f>
        <v xml:space="preserve"> </v>
      </c>
      <c r="Q206" s="57" t="str">
        <f t="shared" si="71"/>
        <v/>
      </c>
      <c r="R206" s="57"/>
      <c r="S206" s="12">
        <f t="shared" si="81"/>
        <v>-38</v>
      </c>
      <c r="T206" s="18">
        <f t="shared" si="72"/>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3"/>
        <v>1</v>
      </c>
      <c r="Z206" s="12">
        <f t="shared" si="74"/>
        <v>1</v>
      </c>
      <c r="AA206" s="12">
        <f t="shared" si="75"/>
        <v>1</v>
      </c>
      <c r="AB206" s="12">
        <f t="shared" si="76"/>
        <v>1</v>
      </c>
      <c r="AD206" s="12">
        <f t="shared" si="82"/>
        <v>-38</v>
      </c>
      <c r="AE206" s="18">
        <f t="shared" si="77"/>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8"/>
        <v>1</v>
      </c>
      <c r="AK206" s="12">
        <f t="shared" si="83"/>
        <v>1</v>
      </c>
      <c r="AL206" s="12">
        <f t="shared" si="84"/>
        <v>1</v>
      </c>
      <c r="AM206" s="12">
        <f t="shared" si="85"/>
        <v>1</v>
      </c>
    </row>
    <row r="207" spans="1:39" ht="12" customHeight="1" x14ac:dyDescent="0.15">
      <c r="A207" s="5">
        <f t="shared" si="66"/>
        <v>0</v>
      </c>
      <c r="B207" s="5">
        <f t="shared" si="67"/>
        <v>0</v>
      </c>
      <c r="C207" s="14">
        <f t="shared" si="79"/>
        <v>-39</v>
      </c>
      <c r="G207" s="67" t="str">
        <f t="shared" si="80"/>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69"/>
        <v xml:space="preserve"> </v>
      </c>
      <c r="M207" s="2" t="str">
        <f>IF(U207=2,K207,IF(W207=2,K207-SUM(M$8:M206),IF(X207=2,K207-SUM(M$8:M206),IF(X206=2,1-SUM(M$8:M206)," "))))</f>
        <v xml:space="preserve"> </v>
      </c>
      <c r="N207" s="1" t="str">
        <f t="shared" si="70"/>
        <v xml:space="preserve"> </v>
      </c>
      <c r="P207" s="3" t="str">
        <f>IF(O207="Plus",$K207,IF(O207="Basis",$K207-SUM(P$8:P206),IF(O207="Breedte",$K207-SUM(P$8:P206),IF(O206="Breedte",1-SUM(P$8:P206)," "))))</f>
        <v xml:space="preserve"> </v>
      </c>
      <c r="Q207" s="57" t="str">
        <f t="shared" si="71"/>
        <v/>
      </c>
      <c r="R207" s="57"/>
      <c r="S207" s="12">
        <f t="shared" si="81"/>
        <v>-39</v>
      </c>
      <c r="T207" s="18">
        <f t="shared" si="72"/>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3"/>
        <v>1</v>
      </c>
      <c r="Z207" s="12">
        <f t="shared" si="74"/>
        <v>1</v>
      </c>
      <c r="AA207" s="12">
        <f t="shared" si="75"/>
        <v>1</v>
      </c>
      <c r="AB207" s="12">
        <f t="shared" si="76"/>
        <v>1</v>
      </c>
      <c r="AD207" s="12">
        <f t="shared" si="82"/>
        <v>-39</v>
      </c>
      <c r="AE207" s="18">
        <f t="shared" si="77"/>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8"/>
        <v>1</v>
      </c>
      <c r="AK207" s="12">
        <f t="shared" si="83"/>
        <v>1</v>
      </c>
      <c r="AL207" s="12">
        <f t="shared" si="84"/>
        <v>1</v>
      </c>
      <c r="AM207" s="12">
        <f t="shared" si="85"/>
        <v>1</v>
      </c>
    </row>
    <row r="208" spans="1:39" ht="12" customHeight="1" x14ac:dyDescent="0.15">
      <c r="A208" s="5">
        <f t="shared" si="66"/>
        <v>0</v>
      </c>
      <c r="B208" s="5">
        <f t="shared" si="67"/>
        <v>0</v>
      </c>
      <c r="C208" s="14">
        <f t="shared" si="79"/>
        <v>-40</v>
      </c>
      <c r="G208" s="67" t="str">
        <f t="shared" si="80"/>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69"/>
        <v xml:space="preserve"> </v>
      </c>
      <c r="M208" s="2" t="str">
        <f>IF(U208=2,K208,IF(W208=2,K208-SUM(M$8:M207),IF(X208=2,K208-SUM(M$8:M207),IF(X207=2,1-SUM(M$8:M207)," "))))</f>
        <v xml:space="preserve"> </v>
      </c>
      <c r="N208" s="1" t="str">
        <f t="shared" si="70"/>
        <v xml:space="preserve"> </v>
      </c>
      <c r="P208" s="3" t="str">
        <f>IF(O208="Plus",$K208,IF(O208="Basis",$K208-SUM(P$8:P207),IF(O208="Breedte",$K208-SUM(P$8:P207),IF(O207="Breedte",1-SUM(P$8:P207)," "))))</f>
        <v xml:space="preserve"> </v>
      </c>
      <c r="Q208" s="57" t="str">
        <f t="shared" si="71"/>
        <v/>
      </c>
      <c r="R208" s="57"/>
      <c r="S208" s="12">
        <f t="shared" si="81"/>
        <v>-40</v>
      </c>
      <c r="T208" s="18">
        <f t="shared" si="72"/>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3"/>
        <v>1</v>
      </c>
      <c r="Z208" s="12">
        <f t="shared" si="74"/>
        <v>1</v>
      </c>
      <c r="AA208" s="12">
        <f t="shared" si="75"/>
        <v>1</v>
      </c>
      <c r="AB208" s="12">
        <f t="shared" si="76"/>
        <v>1</v>
      </c>
      <c r="AD208" s="12">
        <f t="shared" si="82"/>
        <v>-40</v>
      </c>
      <c r="AE208" s="18">
        <f t="shared" si="77"/>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8"/>
        <v>1</v>
      </c>
      <c r="AK208" s="12">
        <f t="shared" si="83"/>
        <v>1</v>
      </c>
      <c r="AL208" s="12">
        <f t="shared" si="84"/>
        <v>1</v>
      </c>
      <c r="AM208" s="12">
        <f t="shared" si="85"/>
        <v>1</v>
      </c>
    </row>
    <row r="209" spans="1:36" ht="12" customHeight="1" x14ac:dyDescent="0.15">
      <c r="A209" s="5">
        <f t="shared" si="66"/>
        <v>0</v>
      </c>
      <c r="B209" s="5">
        <f t="shared" si="67"/>
        <v>0</v>
      </c>
      <c r="C209" s="14">
        <f t="shared" si="79"/>
        <v>-41</v>
      </c>
      <c r="G209" s="67" t="str">
        <f t="shared" si="80"/>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69"/>
        <v xml:space="preserve"> </v>
      </c>
      <c r="P209" s="3" t="str">
        <f>IF(O209="Plus",$K209,IF(O209="Basis",$K209-SUM(P$8:P208),IF(O209="Breedte",$K209-SUM(P$8:P208),IF(O208="Breedte",1-SUM(P$8:P208)," "))))</f>
        <v xml:space="preserve"> </v>
      </c>
      <c r="Q209" s="57" t="str">
        <f t="shared" si="71"/>
        <v/>
      </c>
      <c r="R209" s="57"/>
      <c r="AE209" s="18">
        <f t="shared" si="77"/>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8"/>
        <v>1</v>
      </c>
    </row>
    <row r="210" spans="1:36" ht="12" customHeight="1" x14ac:dyDescent="0.15">
      <c r="A210" s="5">
        <f t="shared" si="66"/>
        <v>0</v>
      </c>
      <c r="B210" s="5">
        <f t="shared" si="67"/>
        <v>0</v>
      </c>
      <c r="C210" s="14">
        <f t="shared" si="79"/>
        <v>-42</v>
      </c>
      <c r="G210" s="67" t="str">
        <f t="shared" si="80"/>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69"/>
        <v xml:space="preserve"> </v>
      </c>
      <c r="P210" s="3" t="str">
        <f>IF(O210="Plus",$K210,IF(O210="Basis",$K210-SUM(P$8:P209),IF(O210="Breedte",$K210-SUM(P$8:P209),IF(O209="Breedte",1-SUM(P$8:P209)," "))))</f>
        <v xml:space="preserve"> </v>
      </c>
      <c r="Q210" s="57" t="str">
        <f t="shared" si="71"/>
        <v/>
      </c>
      <c r="R210" s="57"/>
      <c r="AE210" s="18">
        <f t="shared" si="77"/>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8"/>
        <v>1</v>
      </c>
    </row>
    <row r="211" spans="1:36" ht="12" customHeight="1" x14ac:dyDescent="0.15">
      <c r="A211" s="5">
        <f t="shared" si="66"/>
        <v>0</v>
      </c>
      <c r="B211" s="5">
        <f t="shared" si="67"/>
        <v>0</v>
      </c>
      <c r="C211" s="14">
        <f t="shared" si="79"/>
        <v>-43</v>
      </c>
      <c r="G211" s="67" t="str">
        <f t="shared" si="80"/>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69"/>
        <v xml:space="preserve"> </v>
      </c>
      <c r="P211" s="3" t="str">
        <f>IF(O211="Plus",$K211,IF(O211="Basis",$K211-SUM(P$8:P210),IF(O211="Breedte",$K211-SUM(P$8:P210),IF(O210="Breedte",1-SUM(P$8:P210)," "))))</f>
        <v xml:space="preserve"> </v>
      </c>
      <c r="Q211" s="57" t="str">
        <f t="shared" si="71"/>
        <v/>
      </c>
      <c r="R211" s="57"/>
      <c r="AE211" s="18">
        <f t="shared" si="77"/>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8"/>
        <v>1</v>
      </c>
    </row>
    <row r="212" spans="1:36" ht="12" customHeight="1" x14ac:dyDescent="0.15">
      <c r="A212" s="5">
        <f t="shared" si="66"/>
        <v>0</v>
      </c>
      <c r="B212" s="5">
        <f t="shared" si="67"/>
        <v>0</v>
      </c>
      <c r="C212" s="14">
        <f t="shared" si="79"/>
        <v>-44</v>
      </c>
      <c r="G212" s="67" t="str">
        <f t="shared" si="80"/>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69"/>
        <v xml:space="preserve"> </v>
      </c>
      <c r="P212" s="3" t="str">
        <f>IF(O212="Plus",$K212,IF(O212="Basis",$K212-SUM(P$8:P211),IF(O212="Breedte",$K212-SUM(P$8:P211),IF(O211="Breedte",1-SUM(P$8:P211)," "))))</f>
        <v xml:space="preserve"> </v>
      </c>
      <c r="Q212" s="57" t="str">
        <f t="shared" si="71"/>
        <v/>
      </c>
      <c r="R212" s="57"/>
      <c r="AE212" s="18">
        <f t="shared" si="77"/>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8"/>
        <v>1</v>
      </c>
    </row>
    <row r="213" spans="1:36" ht="12" customHeight="1" x14ac:dyDescent="0.15">
      <c r="A213" s="5">
        <f t="shared" si="66"/>
        <v>0</v>
      </c>
      <c r="B213" s="5">
        <f t="shared" si="67"/>
        <v>0</v>
      </c>
      <c r="C213" s="14">
        <f t="shared" si="79"/>
        <v>-45</v>
      </c>
      <c r="G213" s="67" t="str">
        <f t="shared" si="80"/>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69"/>
        <v xml:space="preserve"> </v>
      </c>
      <c r="P213" s="3" t="str">
        <f>IF(O213="Plus",$K213,IF(O213="Basis",$K213-SUM(P$8:P212),IF(O213="Breedte",$K213-SUM(P$8:P212),IF(O212="Breedte",1-SUM(P$8:P212)," "))))</f>
        <v xml:space="preserve"> </v>
      </c>
      <c r="Q213" s="57" t="str">
        <f t="shared" si="71"/>
        <v/>
      </c>
      <c r="R213" s="57"/>
      <c r="AE213" s="18">
        <f t="shared" si="77"/>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8"/>
        <v>1</v>
      </c>
    </row>
    <row r="214" spans="1:36" ht="12" customHeight="1" x14ac:dyDescent="0.15">
      <c r="A214" s="5">
        <f t="shared" si="66"/>
        <v>0</v>
      </c>
      <c r="B214" s="5">
        <f t="shared" si="67"/>
        <v>0</v>
      </c>
      <c r="C214" s="14">
        <f t="shared" si="79"/>
        <v>-46</v>
      </c>
      <c r="G214" s="67" t="str">
        <f t="shared" si="80"/>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69"/>
        <v xml:space="preserve"> </v>
      </c>
      <c r="P214" s="3" t="str">
        <f>IF(O214="Plus",$K214,IF(O214="Basis",$K214-SUM(P$8:P213),IF(O214="Breedte",$K214-SUM(P$8:P213),IF(O213="Breedte",1-SUM(P$8:P213)," "))))</f>
        <v xml:space="preserve"> </v>
      </c>
      <c r="Q214" s="57" t="str">
        <f t="shared" si="71"/>
        <v/>
      </c>
      <c r="R214" s="57"/>
      <c r="AE214" s="18">
        <f t="shared" si="77"/>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8"/>
        <v>1</v>
      </c>
    </row>
    <row r="215" spans="1:36" ht="12" customHeight="1" x14ac:dyDescent="0.15">
      <c r="A215" s="5">
        <f t="shared" si="66"/>
        <v>0</v>
      </c>
      <c r="B215" s="5">
        <f t="shared" si="67"/>
        <v>0</v>
      </c>
      <c r="C215" s="14">
        <f t="shared" si="79"/>
        <v>-47</v>
      </c>
      <c r="G215" s="67" t="str">
        <f t="shared" si="80"/>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69"/>
        <v xml:space="preserve"> </v>
      </c>
      <c r="P215" s="3" t="str">
        <f>IF(O215="Plus",$K215,IF(O215="Basis",$K215-SUM(P$8:P214),IF(O215="Breedte",$K215-SUM(P$8:P214),IF(O214="Breedte",1-SUM(P$8:P214)," "))))</f>
        <v xml:space="preserve"> </v>
      </c>
      <c r="Q215" s="57" t="str">
        <f t="shared" si="71"/>
        <v/>
      </c>
      <c r="R215" s="57"/>
      <c r="AE215" s="18">
        <f t="shared" si="77"/>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8"/>
        <v>1</v>
      </c>
    </row>
    <row r="216" spans="1:36" ht="12" customHeight="1" x14ac:dyDescent="0.15">
      <c r="A216" s="5">
        <f t="shared" si="66"/>
        <v>0</v>
      </c>
      <c r="B216" s="5">
        <f t="shared" si="67"/>
        <v>0</v>
      </c>
      <c r="C216" s="14">
        <f t="shared" si="79"/>
        <v>-48</v>
      </c>
      <c r="G216" s="67" t="str">
        <f t="shared" si="80"/>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69"/>
        <v xml:space="preserve"> </v>
      </c>
      <c r="P216" s="3" t="str">
        <f>IF(O216="Plus",$K216,IF(O216="Basis",$K216-SUM(P$8:P215),IF(O216="Breedte",$K216-SUM(P$8:P215),IF(O215="Breedte",1-SUM(P$8:P215)," "))))</f>
        <v xml:space="preserve"> </v>
      </c>
      <c r="Q216" s="57" t="str">
        <f t="shared" si="71"/>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8"/>
        <v>1</v>
      </c>
    </row>
    <row r="217" spans="1:36" ht="12" customHeight="1" x14ac:dyDescent="0.15">
      <c r="A217" s="5">
        <f t="shared" si="66"/>
        <v>0</v>
      </c>
      <c r="B217" s="5">
        <f t="shared" si="67"/>
        <v>0</v>
      </c>
      <c r="C217" s="14">
        <f t="shared" si="79"/>
        <v>-49</v>
      </c>
      <c r="G217" s="67" t="str">
        <f t="shared" si="80"/>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69"/>
        <v xml:space="preserve"> </v>
      </c>
      <c r="P217" s="3" t="str">
        <f>IF(O217="Plus",$K217,IF(O217="Basis",$K217-SUM(P$8:P216),IF(O217="Breedte",$K217-SUM(P$8:P216),IF(O216="Breedte",1-SUM(P$8:P216)," "))))</f>
        <v xml:space="preserve"> </v>
      </c>
      <c r="Q217" s="57" t="str">
        <f t="shared" si="71"/>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8"/>
        <v>1</v>
      </c>
    </row>
    <row r="218" spans="1:36" ht="12" customHeight="1" x14ac:dyDescent="0.15">
      <c r="A218" s="5">
        <f t="shared" si="66"/>
        <v>0</v>
      </c>
      <c r="B218" s="5">
        <f t="shared" si="67"/>
        <v>0</v>
      </c>
      <c r="C218" s="14">
        <f t="shared" si="79"/>
        <v>-50</v>
      </c>
      <c r="G218" s="67" t="str">
        <f t="shared" si="80"/>
        <v/>
      </c>
      <c r="H218" s="4" t="str">
        <f>IF(G218="I",$K218,IF(G218="II",$K218-SUM(H$8:H217),IF(G218="III",$K218-SUM(H$8:H217),IF(G218="IV",$K218-SUM(H$8:H217),IF(G218="V",1-SUM(H$8:H217)," ")))))</f>
        <v xml:space="preserve"> </v>
      </c>
      <c r="I218" s="54"/>
      <c r="L218" s="9" t="str">
        <f t="shared" si="69"/>
        <v xml:space="preserve"> </v>
      </c>
      <c r="P218" s="3" t="str">
        <f>IF(O218="Plus",$K218,IF(O218="Basis",$K218-SUM(P$8:P217),IF(O218="Breedte",$K218-SUM(P$8:P217),IF(O217="Breedte",1-SUM(P$8:P217)," "))))</f>
        <v xml:space="preserve"> </v>
      </c>
      <c r="Q218" s="57" t="str">
        <f t="shared" si="71"/>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8"/>
        <v>1</v>
      </c>
    </row>
    <row r="219" spans="1:36" ht="12" customHeight="1" x14ac:dyDescent="0.15">
      <c r="A219" s="5">
        <f t="shared" si="66"/>
        <v>0</v>
      </c>
      <c r="B219" s="5">
        <f t="shared" si="67"/>
        <v>0</v>
      </c>
      <c r="C219" s="14">
        <f t="shared" si="79"/>
        <v>-51</v>
      </c>
      <c r="G219" s="67" t="str">
        <f t="shared" si="80"/>
        <v/>
      </c>
      <c r="H219" s="4" t="str">
        <f>IF(G219="I",$K219,IF(G219="II",$K219-SUM(H$8:H218),IF(G219="III",$K219-SUM(H$8:H218),IF(G219="IV",$K219-SUM(H$8:H218),IF(G219="V",1-SUM(H$8:H218)," ")))))</f>
        <v xml:space="preserve"> </v>
      </c>
      <c r="I219" s="54"/>
      <c r="L219" s="9" t="str">
        <f t="shared" si="69"/>
        <v xml:space="preserve"> </v>
      </c>
      <c r="P219" s="3" t="str">
        <f>IF(O219="Plus",$K219,IF(O219="Basis",$K219-SUM(P$8:P218),IF(O219="Breedte",$K219-SUM(P$8:P218),IF(O218="Breedte",1-SUM(P$8:P218)," "))))</f>
        <v xml:space="preserve"> </v>
      </c>
      <c r="Q219" s="57" t="str">
        <f t="shared" si="71"/>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8"/>
        <v>1</v>
      </c>
    </row>
    <row r="220" spans="1:36" ht="12" customHeight="1" x14ac:dyDescent="0.15">
      <c r="A220" s="5">
        <f t="shared" si="66"/>
        <v>0</v>
      </c>
      <c r="B220" s="5">
        <f t="shared" si="67"/>
        <v>0</v>
      </c>
      <c r="C220" s="14">
        <f t="shared" si="79"/>
        <v>-52</v>
      </c>
      <c r="G220" s="67" t="str">
        <f t="shared" si="80"/>
        <v/>
      </c>
      <c r="H220" s="4" t="str">
        <f>IF(G220="I",$K220,IF(G220="II",$K220-SUM(H$8:H219),IF(G220="III",$K220-SUM(H$8:H219),IF(G220="IV",$K220-SUM(H$8:H219),IF(G220="V",1-SUM(H$8:H219)," ")))))</f>
        <v xml:space="preserve"> </v>
      </c>
      <c r="I220" s="54"/>
      <c r="L220" s="9" t="str">
        <f t="shared" si="69"/>
        <v xml:space="preserve"> </v>
      </c>
      <c r="P220" s="3" t="str">
        <f>IF(O220="Plus",$K220,IF(O220="Basis",$K220-SUM(P$8:P219),IF(O220="Breedte",$K220-SUM(P$8:P219),IF(O219="Breedte",1-SUM(P$8:P219)," "))))</f>
        <v xml:space="preserve"> </v>
      </c>
      <c r="Q220" s="57" t="str">
        <f t="shared" si="71"/>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8"/>
        <v>1</v>
      </c>
    </row>
    <row r="221" spans="1:36" ht="12" customHeight="1" x14ac:dyDescent="0.15">
      <c r="A221" s="5">
        <f t="shared" si="66"/>
        <v>0</v>
      </c>
      <c r="B221" s="5">
        <f t="shared" si="67"/>
        <v>0</v>
      </c>
      <c r="C221" s="14">
        <f t="shared" si="79"/>
        <v>-53</v>
      </c>
      <c r="G221" s="67" t="str">
        <f t="shared" si="80"/>
        <v/>
      </c>
      <c r="H221" s="4" t="str">
        <f>IF(G221="I",$K221,IF(G221="II",$K221-SUM(H$8:H220),IF(G221="III",$K221-SUM(H$8:H220),IF(G221="IV",$K221-SUM(H$8:H220),IF(G221="V",1-SUM(H$8:H220)," ")))))</f>
        <v xml:space="preserve"> </v>
      </c>
      <c r="I221" s="54"/>
      <c r="L221" s="9" t="str">
        <f t="shared" si="69"/>
        <v xml:space="preserve"> </v>
      </c>
      <c r="P221" s="3" t="str">
        <f>IF(O221="Plus",$K221,IF(O221="Basis",$K221-SUM(P$8:P220),IF(O221="Breedte",$K221-SUM(P$8:P220),IF(O220="Breedte",1-SUM(P$8:P220)," "))))</f>
        <v xml:space="preserve"> </v>
      </c>
      <c r="Q221" s="57" t="str">
        <f t="shared" si="71"/>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8"/>
        <v>1</v>
      </c>
    </row>
    <row r="222" spans="1:36" ht="12" customHeight="1" x14ac:dyDescent="0.15">
      <c r="A222" s="5">
        <f t="shared" si="66"/>
        <v>0</v>
      </c>
      <c r="B222" s="5">
        <f t="shared" si="67"/>
        <v>0</v>
      </c>
      <c r="C222" s="14">
        <f t="shared" si="79"/>
        <v>-54</v>
      </c>
      <c r="G222" s="67" t="str">
        <f t="shared" si="80"/>
        <v/>
      </c>
      <c r="H222" s="4" t="str">
        <f>IF(G222="I",$K222,IF(G222="II",$K222-SUM(H$8:H221),IF(G222="III",$K222-SUM(H$8:H221),IF(G222="IV",$K222-SUM(H$8:H221),IF(G222="V",1-SUM(H$8:H221)," ")))))</f>
        <v xml:space="preserve"> </v>
      </c>
      <c r="I222" s="54"/>
      <c r="L222" s="9" t="str">
        <f t="shared" si="69"/>
        <v xml:space="preserve"> </v>
      </c>
      <c r="P222" s="3" t="str">
        <f>IF(O222="Plus",$K222,IF(O222="Basis",$K222-SUM(P$8:P221),IF(O222="Breedte",$K222-SUM(P$8:P221),IF(O221="Breedte",1-SUM(P$8:P221)," "))))</f>
        <v xml:space="preserve"> </v>
      </c>
      <c r="Q222" s="57" t="str">
        <f t="shared" si="71"/>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8"/>
        <v>1</v>
      </c>
    </row>
    <row r="223" spans="1:36" ht="12" customHeight="1" x14ac:dyDescent="0.15">
      <c r="A223" s="5">
        <f t="shared" si="66"/>
        <v>0</v>
      </c>
      <c r="B223" s="5">
        <f t="shared" si="67"/>
        <v>0</v>
      </c>
      <c r="C223" s="14">
        <f t="shared" si="79"/>
        <v>-55</v>
      </c>
      <c r="G223" s="67" t="str">
        <f t="shared" si="80"/>
        <v/>
      </c>
      <c r="H223" s="4" t="str">
        <f>IF(G223="I",$K223,IF(G223="II",$K223-SUM(H$8:H222),IF(G223="III",$K223-SUM(H$8:H222),IF(G223="IV",$K223-SUM(H$8:H222),IF(G223="V",1-SUM(H$8:H222)," ")))))</f>
        <v xml:space="preserve"> </v>
      </c>
      <c r="I223" s="54"/>
      <c r="L223" s="9" t="str">
        <f t="shared" si="69"/>
        <v xml:space="preserve"> </v>
      </c>
      <c r="P223" s="3" t="str">
        <f>IF(O223="Plus",$K223,IF(O223="Basis",$K223-SUM(P$8:P222),IF(O223="Breedte",$K223-SUM(P$8:P222),IF(O222="Breedte",1-SUM(P$8:P222)," "))))</f>
        <v xml:space="preserve"> </v>
      </c>
      <c r="Q223" s="57" t="str">
        <f t="shared" si="71"/>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8"/>
        <v>1</v>
      </c>
    </row>
    <row r="224" spans="1:36" ht="12" customHeight="1" x14ac:dyDescent="0.15">
      <c r="A224" s="5">
        <f t="shared" si="66"/>
        <v>0</v>
      </c>
      <c r="B224" s="5">
        <f t="shared" si="67"/>
        <v>0</v>
      </c>
      <c r="C224" s="14">
        <f t="shared" si="79"/>
        <v>-56</v>
      </c>
      <c r="G224" s="67" t="str">
        <f t="shared" si="80"/>
        <v/>
      </c>
      <c r="H224" s="4" t="str">
        <f>IF(G224="I",$K224,IF(G224="II",$K224-SUM(H$8:H223),IF(G224="III",$K224-SUM(H$8:H223),IF(G224="IV",$K224-SUM(H$8:H223),IF(G224="V",1-SUM(H$8:H223)," ")))))</f>
        <v xml:space="preserve"> </v>
      </c>
      <c r="I224" s="54"/>
      <c r="L224" s="9" t="str">
        <f t="shared" si="69"/>
        <v xml:space="preserve"> </v>
      </c>
      <c r="P224" s="3" t="str">
        <f>IF(O224="Plus",$K224,IF(O224="Basis",$K224-SUM(P$8:P223),IF(O224="Breedte",$K224-SUM(P$8:P223),IF(O223="Breedte",1-SUM(P$8:P223)," "))))</f>
        <v xml:space="preserve"> </v>
      </c>
      <c r="Q224" s="57" t="str">
        <f t="shared" si="71"/>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8"/>
        <v>1</v>
      </c>
    </row>
    <row r="225" spans="1:36" ht="12" customHeight="1" x14ac:dyDescent="0.15">
      <c r="A225" s="5">
        <f t="shared" si="66"/>
        <v>0</v>
      </c>
      <c r="B225" s="5">
        <f t="shared" si="67"/>
        <v>0</v>
      </c>
      <c r="C225" s="14">
        <f t="shared" si="79"/>
        <v>-57</v>
      </c>
      <c r="G225" s="67" t="str">
        <f t="shared" si="80"/>
        <v/>
      </c>
      <c r="H225" s="4" t="str">
        <f>IF(G225="I",$K225,IF(G225="II",$K225-SUM(H$8:H224),IF(G225="III",$K225-SUM(H$8:H224),IF(G225="IV",$K225-SUM(H$8:H224),IF(G225="V",1-SUM(H$8:H224)," ")))))</f>
        <v xml:space="preserve"> </v>
      </c>
      <c r="I225" s="54"/>
      <c r="L225" s="9" t="str">
        <f t="shared" si="69"/>
        <v xml:space="preserve"> </v>
      </c>
      <c r="P225" s="3" t="str">
        <f>IF(O225="Plus",$K225,IF(O225="Basis",$K225-SUM(P$8:P224),IF(O225="Breedte",$K225-SUM(P$8:P224),IF(O224="Breedte",1-SUM(P$8:P224)," "))))</f>
        <v xml:space="preserve"> </v>
      </c>
      <c r="Q225" s="57" t="str">
        <f t="shared" si="71"/>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8"/>
        <v>1</v>
      </c>
    </row>
    <row r="226" spans="1:36" ht="12" customHeight="1" x14ac:dyDescent="0.15">
      <c r="A226" s="5">
        <f t="shared" si="66"/>
        <v>0</v>
      </c>
      <c r="B226" s="5">
        <f t="shared" si="67"/>
        <v>0</v>
      </c>
      <c r="C226" s="14">
        <f t="shared" si="79"/>
        <v>-58</v>
      </c>
      <c r="G226" s="67" t="str">
        <f t="shared" si="80"/>
        <v/>
      </c>
      <c r="H226" s="4" t="str">
        <f>IF(G226="I",$K226,IF(G226="II",$K226-SUM(H$8:H225),IF(G226="III",$K226-SUM(H$8:H225),IF(G226="IV",$K226-SUM(H$8:H225),IF(G226="V",1-SUM(H$8:H225)," ")))))</f>
        <v xml:space="preserve"> </v>
      </c>
      <c r="I226" s="54"/>
      <c r="L226" s="9" t="str">
        <f t="shared" si="69"/>
        <v xml:space="preserve"> </v>
      </c>
      <c r="P226" s="3" t="str">
        <f>IF(O226="Plus",$K226,IF(O226="Basis",$K226-SUM(P$8:P225),IF(O226="Breedte",$K226-SUM(P$8:P225),IF(O225="Breedte",1-SUM(P$8:P225)," "))))</f>
        <v xml:space="preserve"> </v>
      </c>
      <c r="Q226" s="57" t="str">
        <f t="shared" si="71"/>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8"/>
        <v>1</v>
      </c>
    </row>
    <row r="227" spans="1:36" ht="12" customHeight="1" x14ac:dyDescent="0.15">
      <c r="A227" s="5">
        <f t="shared" si="66"/>
        <v>0</v>
      </c>
      <c r="B227" s="5">
        <f t="shared" si="67"/>
        <v>0</v>
      </c>
      <c r="C227" s="14">
        <f t="shared" si="79"/>
        <v>-59</v>
      </c>
      <c r="G227" s="67" t="str">
        <f t="shared" si="80"/>
        <v/>
      </c>
      <c r="H227" s="4" t="str">
        <f>IF(G227="I",$K227,IF(G227="II",$K227-SUM(H$8:H226),IF(G227="III",$K227-SUM(H$8:H226),IF(G227="IV",$K227-SUM(H$8:H226),IF(G227="V",1-SUM(H$8:H226)," ")))))</f>
        <v xml:space="preserve"> </v>
      </c>
      <c r="I227" s="54"/>
      <c r="L227" s="9" t="str">
        <f t="shared" si="69"/>
        <v xml:space="preserve"> </v>
      </c>
      <c r="P227" s="3" t="str">
        <f>IF(O227="Plus",$K227,IF(O227="Basis",$K227-SUM(P$8:P226),IF(O227="Breedte",$K227-SUM(P$8:P226),IF(O226="Breedte",1-SUM(P$8:P226)," "))))</f>
        <v xml:space="preserve"> </v>
      </c>
      <c r="Q227" s="57" t="str">
        <f t="shared" si="71"/>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8"/>
        <v>1</v>
      </c>
    </row>
    <row r="228" spans="1:36" ht="12" customHeight="1" x14ac:dyDescent="0.15">
      <c r="A228" s="5">
        <f t="shared" si="66"/>
        <v>0</v>
      </c>
      <c r="B228" s="5">
        <f t="shared" si="67"/>
        <v>0</v>
      </c>
      <c r="C228" s="14">
        <f t="shared" si="79"/>
        <v>-60</v>
      </c>
      <c r="G228" s="67" t="str">
        <f t="shared" si="80"/>
        <v/>
      </c>
      <c r="H228" s="4" t="str">
        <f>IF(G228="I",$K228,IF(G228="II",$K228-SUM(H$8:H227),IF(G228="III",$K228-SUM(H$8:H227),IF(G228="IV",$K228-SUM(H$8:H227),IF(G228="V",1-SUM(H$8:H227)," ")))))</f>
        <v xml:space="preserve"> </v>
      </c>
      <c r="I228" s="54"/>
      <c r="L228" s="9" t="str">
        <f t="shared" si="69"/>
        <v xml:space="preserve"> </v>
      </c>
      <c r="P228" s="3" t="str">
        <f>IF(O228="Plus",$K228,IF(O228="Basis",$K228-SUM(P$8:P227),IF(O228="Breedte",$K228-SUM(P$8:P227),IF(O227="Breedte",1-SUM(P$8:P227)," "))))</f>
        <v xml:space="preserve"> </v>
      </c>
      <c r="Q228" s="57" t="str">
        <f t="shared" si="71"/>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8"/>
        <v>1</v>
      </c>
    </row>
    <row r="229" spans="1:36" ht="12" customHeight="1" x14ac:dyDescent="0.15">
      <c r="A229" s="5">
        <f t="shared" si="66"/>
        <v>0</v>
      </c>
      <c r="B229" s="5">
        <f t="shared" si="67"/>
        <v>0</v>
      </c>
      <c r="C229" s="14">
        <f t="shared" si="79"/>
        <v>-61</v>
      </c>
      <c r="G229" s="67" t="str">
        <f t="shared" si="80"/>
        <v/>
      </c>
      <c r="H229" s="4" t="str">
        <f>IF(G229="I",$K229,IF(G229="II",$K229-SUM(H$8:H228),IF(G229="III",$K229-SUM(H$8:H228),IF(G229="IV",$K229-SUM(H$8:H228),IF(G229="V",1-SUM(H$8:H228)," ")))))</f>
        <v xml:space="preserve"> </v>
      </c>
      <c r="I229" s="54"/>
      <c r="L229" s="9" t="str">
        <f t="shared" si="69"/>
        <v xml:space="preserve"> </v>
      </c>
      <c r="P229" s="3" t="str">
        <f>IF(O229="Plus",$K229,IF(O229="Basis",$K229-SUM(P$8:P228),IF(O229="Breedte",$K229-SUM(P$8:P228),IF(O228="Breedte",1-SUM(P$8:P228)," "))))</f>
        <v xml:space="preserve"> </v>
      </c>
      <c r="Q229" s="57" t="str">
        <f t="shared" si="71"/>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8"/>
        <v>1</v>
      </c>
    </row>
    <row r="230" spans="1:36" ht="12" customHeight="1" x14ac:dyDescent="0.15">
      <c r="A230" s="5">
        <f t="shared" si="66"/>
        <v>0</v>
      </c>
      <c r="B230" s="5">
        <f t="shared" si="67"/>
        <v>0</v>
      </c>
      <c r="C230" s="14">
        <f t="shared" si="79"/>
        <v>-62</v>
      </c>
      <c r="G230" s="67" t="str">
        <f t="shared" si="80"/>
        <v/>
      </c>
      <c r="H230" s="4" t="str">
        <f>IF(G230="I",$K230,IF(G230="II",$K230-SUM(H$8:H229),IF(G230="III",$K230-SUM(H$8:H229),IF(G230="IV",$K230-SUM(H$8:H229),IF(G230="V",1-SUM(H$8:H229)," ")))))</f>
        <v xml:space="preserve"> </v>
      </c>
      <c r="I230" s="54"/>
      <c r="L230" s="9" t="str">
        <f t="shared" si="69"/>
        <v xml:space="preserve"> </v>
      </c>
      <c r="P230" s="3" t="str">
        <f>IF(O230="Plus",$K230,IF(O230="Basis",$K230-SUM(P$8:P229),IF(O230="Breedte",$K230-SUM(P$8:P229),IF(O229="Breedte",1-SUM(P$8:P229)," "))))</f>
        <v xml:space="preserve"> </v>
      </c>
      <c r="Q230" s="57" t="str">
        <f t="shared" si="71"/>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8"/>
        <v>1</v>
      </c>
    </row>
    <row r="231" spans="1:36" ht="12" customHeight="1" x14ac:dyDescent="0.15">
      <c r="A231" s="5">
        <f t="shared" si="66"/>
        <v>0</v>
      </c>
      <c r="B231" s="5">
        <f t="shared" si="67"/>
        <v>0</v>
      </c>
      <c r="C231" s="14">
        <f t="shared" si="79"/>
        <v>-63</v>
      </c>
      <c r="G231" s="67" t="str">
        <f t="shared" si="80"/>
        <v/>
      </c>
      <c r="H231" s="4" t="str">
        <f>IF(G231="I",$K231,IF(G231="II",$K231-SUM(H$8:H230),IF(G231="III",$K231-SUM(H$8:H230),IF(G231="IV",$K231-SUM(H$8:H230),IF(G231="V",1-SUM(H$8:H230)," ")))))</f>
        <v xml:space="preserve"> </v>
      </c>
      <c r="I231" s="54"/>
      <c r="L231" s="9" t="str">
        <f t="shared" si="69"/>
        <v xml:space="preserve"> </v>
      </c>
      <c r="P231" s="3" t="str">
        <f>IF(O231="Plus",$K231,IF(O231="Basis",$K231-SUM(P$8:P230),IF(O231="Breedte",$K231-SUM(P$8:P230),IF(O230="Breedte",1-SUM(P$8:P230)," "))))</f>
        <v xml:space="preserve"> </v>
      </c>
      <c r="Q231" s="57" t="str">
        <f t="shared" si="71"/>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8"/>
        <v>1</v>
      </c>
    </row>
    <row r="232" spans="1:36" ht="12" customHeight="1" x14ac:dyDescent="0.15">
      <c r="A232" s="5">
        <f t="shared" si="66"/>
        <v>0</v>
      </c>
      <c r="B232" s="5">
        <f t="shared" si="67"/>
        <v>0</v>
      </c>
      <c r="C232" s="14">
        <f t="shared" si="79"/>
        <v>-64</v>
      </c>
      <c r="G232" s="67" t="str">
        <f t="shared" si="80"/>
        <v/>
      </c>
      <c r="H232" s="4" t="str">
        <f>IF(G232="I",$K232,IF(G232="II",$K232-SUM(H$8:H231),IF(G232="III",$K232-SUM(H$8:H231),IF(G232="IV",$K232-SUM(H$8:H231),IF(G232="V",1-SUM(H$8:H231)," ")))))</f>
        <v xml:space="preserve"> </v>
      </c>
      <c r="I232" s="54"/>
      <c r="L232" s="9" t="str">
        <f t="shared" si="69"/>
        <v xml:space="preserve"> </v>
      </c>
      <c r="P232" s="3" t="str">
        <f>IF(O232="Plus",$K232,IF(O232="Basis",$K232-SUM(P$8:P231),IF(O232="Breedte",$K232-SUM(P$8:P231),IF(O231="Breedte",1-SUM(P$8:P231)," "))))</f>
        <v xml:space="preserve"> </v>
      </c>
      <c r="Q232" s="57" t="str">
        <f t="shared" si="71"/>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8"/>
        <v>1</v>
      </c>
    </row>
    <row r="233" spans="1:36" ht="12" customHeight="1" x14ac:dyDescent="0.15">
      <c r="A233" s="5">
        <f t="shared" si="66"/>
        <v>0</v>
      </c>
      <c r="B233" s="5">
        <f t="shared" si="67"/>
        <v>0</v>
      </c>
      <c r="C233" s="14">
        <f t="shared" si="79"/>
        <v>-65</v>
      </c>
      <c r="G233" s="67" t="str">
        <f t="shared" si="80"/>
        <v/>
      </c>
      <c r="H233" s="4" t="str">
        <f>IF(G233="I",$K233,IF(G233="II",$K233-SUM(H$8:H232),IF(G233="III",$K233-SUM(H$8:H232),IF(G233="IV",$K233-SUM(H$8:H232),IF(G233="V",1-SUM(H$8:H232)," ")))))</f>
        <v xml:space="preserve"> </v>
      </c>
      <c r="I233" s="54"/>
      <c r="L233" s="9" t="str">
        <f t="shared" si="69"/>
        <v xml:space="preserve"> </v>
      </c>
      <c r="P233" s="3" t="str">
        <f>IF(O233="Plus",$K233,IF(O233="Basis",$K233-SUM(P$8:P232),IF(O233="Breedte",$K233-SUM(P$8:P232),IF(O232="Breedte",1-SUM(P$8:P232)," "))))</f>
        <v xml:space="preserve"> </v>
      </c>
      <c r="Q233" s="57" t="str">
        <f t="shared" si="71"/>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8"/>
        <v>1</v>
      </c>
    </row>
    <row r="234" spans="1:36" ht="12" customHeight="1" x14ac:dyDescent="0.15">
      <c r="A234" s="5">
        <f t="shared" si="66"/>
        <v>0</v>
      </c>
      <c r="B234" s="5">
        <f t="shared" si="67"/>
        <v>0</v>
      </c>
      <c r="C234" s="14">
        <f t="shared" si="79"/>
        <v>-66</v>
      </c>
      <c r="G234" s="67" t="str">
        <f t="shared" si="80"/>
        <v/>
      </c>
      <c r="H234" s="4" t="str">
        <f>IF(G234="I",$K234,IF(G234="II",$K234-SUM(H$8:H233),IF(G234="III",$K234-SUM(H$8:H233),IF(G234="IV",$K234-SUM(H$8:H233),IF(G234="V",1-SUM(H$8:H233)," ")))))</f>
        <v xml:space="preserve"> </v>
      </c>
      <c r="I234" s="54"/>
      <c r="L234" s="9" t="str">
        <f t="shared" si="69"/>
        <v xml:space="preserve"> </v>
      </c>
      <c r="P234" s="3" t="str">
        <f>IF(O234="Plus",$K234,IF(O234="Basis",$K234-SUM(P$8:P233),IF(O234="Breedte",$K234-SUM(P$8:P233),IF(O233="Breedte",1-SUM(P$8:P233)," "))))</f>
        <v xml:space="preserve"> </v>
      </c>
      <c r="Q234" s="57" t="str">
        <f t="shared" si="71"/>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8"/>
        <v>1</v>
      </c>
    </row>
    <row r="235" spans="1:36" ht="12" customHeight="1" x14ac:dyDescent="0.15">
      <c r="A235" s="5">
        <f t="shared" si="66"/>
        <v>0</v>
      </c>
      <c r="B235" s="5">
        <f t="shared" si="67"/>
        <v>0</v>
      </c>
      <c r="C235" s="14">
        <f t="shared" si="79"/>
        <v>-67</v>
      </c>
      <c r="G235" s="67" t="str">
        <f t="shared" si="80"/>
        <v/>
      </c>
      <c r="H235" s="4" t="str">
        <f>IF(G235="I",$K235,IF(G235="II",$K235-SUM(H$8:H234),IF(G235="III",$K235-SUM(H$8:H234),IF(G235="IV",$K235-SUM(H$8:H234),IF(G235="V",1-SUM(H$8:H234)," ")))))</f>
        <v xml:space="preserve"> </v>
      </c>
      <c r="I235" s="54"/>
      <c r="L235" s="9" t="str">
        <f t="shared" si="69"/>
        <v xml:space="preserve"> </v>
      </c>
      <c r="P235" s="3" t="str">
        <f>IF(O235="Plus",$K235,IF(O235="Basis",$K235-SUM(P$8:P234),IF(O235="Breedte",$K235-SUM(P$8:P234),IF(O234="Breedte",1-SUM(P$8:P234)," "))))</f>
        <v xml:space="preserve"> </v>
      </c>
      <c r="Q235" s="57" t="str">
        <f t="shared" si="71"/>
        <v/>
      </c>
      <c r="R235" s="57"/>
      <c r="AG235" s="12">
        <f>IF(C$4=0,0,IF(SUM(AG$7:AG234)=1,0,IF(AK235=AG$6,IF(AK235=AK236,IF((AK234-AK235)&lt;=(#REF!-AK236),1,0),IF(AK235=AK234,IF((AK233-AK234)&gt;(AK236-AK235),1,0),1)),0)))</f>
        <v>0</v>
      </c>
      <c r="AH235" s="12">
        <f>IF(C$4=0,0,IF(SUM(AH$7:AH234)=2,0,IF(AL235=AH$6,IF(AL235=AL236,IF((AL234-AL235)&lt;=(#REF!-AL236),2,0),IF(AL235=AL234,IF((AL233-AL234)&gt;(AL236-AL235),2,0),2)),0)))</f>
        <v>0</v>
      </c>
      <c r="AI235" s="12">
        <f>IF(S$4=0,0,IF(SUM(AI$7:AI234)=2,0,IF(AM235=AI$6,IF(AM235=AM236,IF((AM234-AM235)&lt;=(#REF!-AM236),2,0),IF(AM235=AM234,IF((AM233-AM234)&gt;(AM236-AM235),2,0),2)),0)))</f>
        <v>0</v>
      </c>
      <c r="AJ235" s="12">
        <f t="shared" si="78"/>
        <v>1</v>
      </c>
    </row>
    <row r="236" spans="1:36" ht="12" customHeight="1" x14ac:dyDescent="0.15">
      <c r="A236" s="5">
        <f t="shared" si="66"/>
        <v>0</v>
      </c>
      <c r="B236" s="5">
        <f t="shared" si="67"/>
        <v>0</v>
      </c>
      <c r="C236" s="14">
        <f t="shared" si="79"/>
        <v>-68</v>
      </c>
      <c r="G236" s="67" t="str">
        <f t="shared" si="80"/>
        <v/>
      </c>
      <c r="H236" s="4" t="str">
        <f>IF(G236="I",$K236,IF(G236="II",$K236-SUM(H$8:H235),IF(G236="III",$K236-SUM(H$8:H235),IF(G236="IV",$K236-SUM(H$8:H235),IF(G236="V",1-SUM(H$8:H235)," ")))))</f>
        <v xml:space="preserve"> </v>
      </c>
      <c r="I236" s="54"/>
      <c r="L236" s="9" t="str">
        <f t="shared" si="69"/>
        <v xml:space="preserve"> </v>
      </c>
      <c r="P236" s="3" t="str">
        <f>IF(O236="Plus",$K236,IF(O236="Basis",$K236-SUM(P$8:P235),IF(O236="Breedte",$K236-SUM(P$8:P235),IF(O235="Breedte",1-SUM(P$8:P235)," "))))</f>
        <v xml:space="preserve"> </v>
      </c>
      <c r="Q236" s="57" t="str">
        <f t="shared" si="71"/>
        <v/>
      </c>
      <c r="R236" s="57"/>
      <c r="AG236" s="12">
        <f>IF(C$4=0,0,IF(SUM(AG$7:AG235)=1,0,IF(AK236=AG$6,IF(AK236=#REF!,IF((AK235-AK236)&lt;=(#REF!-#REF!),1,0),IF(AK236=AK235,IF((AK234-AK235)&gt;(#REF!-AK236),1,0),1)),0)))</f>
        <v>0</v>
      </c>
      <c r="AH236" s="12">
        <f>IF(C$4=0,0,IF(SUM(AH$7:AH235)=2,0,IF(AL236=AH$6,IF(AL236=#REF!,IF((AL235-AL236)&lt;=(#REF!-#REF!),2,0),IF(AL236=AL235,IF((AL234-AL235)&gt;(#REF!-AL236),2,0),2)),0)))</f>
        <v>0</v>
      </c>
      <c r="AI236" s="12">
        <f>IF(S$4=0,0,IF(SUM(AI$7:AI235)=2,0,IF(AM236=AI$6,IF(AM236=#REF!,IF((AM235-AM236)&lt;=(#REF!-#REF!),2,0),IF(AM236=AM235,IF((AM234-AM235)&gt;(#REF!-AM236),2,0),2)),0)))</f>
        <v>0</v>
      </c>
      <c r="AJ236" s="12">
        <f t="shared" si="78"/>
        <v>1</v>
      </c>
    </row>
    <row r="237" spans="1:36" ht="12" customHeight="1" x14ac:dyDescent="0.15">
      <c r="Q237" s="57" t="e">
        <f>IF(#REF!="plus",IF(E237=0,"",CONCATENATE(E237,", ")),IF(#REF!="basis",IF(E237=0,"",CONCATENATE(E237,", ")),CONCATENATE(#REF!,IF(E237=0,"",CONCATENATE(E237,", ")))))</f>
        <v>#REF!</v>
      </c>
      <c r="R237" s="57"/>
    </row>
    <row r="238" spans="1:36" ht="12" customHeight="1" x14ac:dyDescent="0.15">
      <c r="Q238" s="57" t="e">
        <f t="shared" ref="Q238:Q239" si="86">IF(L237="plus",IF(E238=0,"",CONCATENATE(E238,", ")),IF(L237="basis",IF(E238=0,"",CONCATENATE(E238,", ")),CONCATENATE(Q237,IF(E238=0,"",CONCATENATE(E238,", ")))))</f>
        <v>#REF!</v>
      </c>
      <c r="R238" s="57"/>
    </row>
    <row r="239" spans="1:36" ht="12" customHeight="1" x14ac:dyDescent="0.15">
      <c r="Q239" s="57" t="e">
        <f t="shared" si="86"/>
        <v>#REF!</v>
      </c>
      <c r="R239"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434" priority="176" stopIfTrue="1" operator="lessThanOrEqual">
      <formula>0</formula>
    </cfRule>
  </conditionalFormatting>
  <conditionalFormatting sqref="AT18:AV22">
    <cfRule type="cellIs" dxfId="433" priority="175" stopIfTrue="1" operator="lessThanOrEqual">
      <formula>0</formula>
    </cfRule>
  </conditionalFormatting>
  <conditionalFormatting sqref="AW18:AZ22">
    <cfRule type="cellIs" dxfId="432" priority="174" stopIfTrue="1" operator="lessThanOrEqual">
      <formula>0</formula>
    </cfRule>
  </conditionalFormatting>
  <conditionalFormatting sqref="K8:K65494">
    <cfRule type="expression" dxfId="431" priority="171" stopIfTrue="1">
      <formula>OR($C8&lt;0,AND($C8=$Y8,$B8=$Y8))</formula>
    </cfRule>
    <cfRule type="expression" dxfId="430" priority="172" stopIfTrue="1">
      <formula>SUM($U8:$X8)&gt;0</formula>
    </cfRule>
    <cfRule type="expression" dxfId="429" priority="173" stopIfTrue="1">
      <formula>$D8=0</formula>
    </cfRule>
  </conditionalFormatting>
  <conditionalFormatting sqref="L8:M65494">
    <cfRule type="expression" dxfId="428" priority="169" stopIfTrue="1">
      <formula>OR($C8&lt;0,AND($C8=$Y8,$B8=$Y8))</formula>
    </cfRule>
    <cfRule type="expression" dxfId="427" priority="170" stopIfTrue="1">
      <formula>SUM($U8:$X8)&gt;1</formula>
    </cfRule>
  </conditionalFormatting>
  <conditionalFormatting sqref="D8:F65497">
    <cfRule type="expression" dxfId="426" priority="45" stopIfTrue="1">
      <formula>OR($C8&lt;0,AND($C8=$Y8,$B8=$Y8))</formula>
    </cfRule>
  </conditionalFormatting>
  <conditionalFormatting sqref="B8:B65497">
    <cfRule type="expression" dxfId="425" priority="165" stopIfTrue="1">
      <formula>OR($C8&lt;0,AND($C8=$Y8,$B8=$Y8))</formula>
    </cfRule>
    <cfRule type="expression" dxfId="424" priority="166" stopIfTrue="1">
      <formula>$B8&gt;0</formula>
    </cfRule>
    <cfRule type="cellIs" dxfId="423" priority="167" stopIfTrue="1" operator="equal">
      <formula>0</formula>
    </cfRule>
  </conditionalFormatting>
  <conditionalFormatting sqref="K65496:K65497">
    <cfRule type="expression" dxfId="422" priority="162" stopIfTrue="1">
      <formula>OR($C65496&lt;0,AND($C65496=$Y65496,$B65496=$Y65496))</formula>
    </cfRule>
    <cfRule type="expression" dxfId="421" priority="163" stopIfTrue="1">
      <formula>SUM($U65496:$X65498)&gt;0</formula>
    </cfRule>
    <cfRule type="expression" dxfId="420" priority="164" stopIfTrue="1">
      <formula>$D65496=0</formula>
    </cfRule>
  </conditionalFormatting>
  <conditionalFormatting sqref="K65495">
    <cfRule type="expression" dxfId="419" priority="159" stopIfTrue="1">
      <formula>OR($C65495&lt;0,AND($C65495=$Y65495,$B65495=$Y65495))</formula>
    </cfRule>
    <cfRule type="expression" dxfId="418" priority="160" stopIfTrue="1">
      <formula>SUM($U65495:$X65497)&gt;0</formula>
    </cfRule>
    <cfRule type="expression" dxfId="417" priority="161" stopIfTrue="1">
      <formula>$D65495=0</formula>
    </cfRule>
  </conditionalFormatting>
  <conditionalFormatting sqref="L65496:M65497">
    <cfRule type="expression" dxfId="416" priority="157" stopIfTrue="1">
      <formula>OR($C65496&lt;0,AND($C65496=$Y65496,$B65496=$Y65496))</formula>
    </cfRule>
    <cfRule type="expression" dxfId="415" priority="158" stopIfTrue="1">
      <formula>SUM($U65496:$X65498)&gt;1</formula>
    </cfRule>
  </conditionalFormatting>
  <conditionalFormatting sqref="L65495:M65495">
    <cfRule type="expression" dxfId="414" priority="155" stopIfTrue="1">
      <formula>OR($C65495&lt;0,AND($C65495=$Y65495,$B65495=$Y65495))</formula>
    </cfRule>
    <cfRule type="expression" dxfId="413" priority="156" stopIfTrue="1">
      <formula>SUM($U65495:$X65497)&gt;1</formula>
    </cfRule>
  </conditionalFormatting>
  <conditionalFormatting sqref="N8:P65497">
    <cfRule type="expression" dxfId="412" priority="153" stopIfTrue="1">
      <formula>OR($C8&lt;0,AND($C8=$Y8,$B8=$Y8))</formula>
    </cfRule>
    <cfRule type="expression" dxfId="411" priority="154" stopIfTrue="1">
      <formula>OR($O8="Plus",$O8="Basis",$O8="Breedte")</formula>
    </cfRule>
  </conditionalFormatting>
  <conditionalFormatting sqref="A8:A236">
    <cfRule type="expression" dxfId="410" priority="150" stopIfTrue="1">
      <formula>OR($C8&lt;0,AND($C8=$AJ8,$A8=$AJ8))</formula>
    </cfRule>
    <cfRule type="expression" dxfId="409" priority="151" stopIfTrue="1">
      <formula>$A8&gt;0</formula>
    </cfRule>
    <cfRule type="cellIs" dxfId="408" priority="152" stopIfTrue="1" operator="equal">
      <formula>0</formula>
    </cfRule>
  </conditionalFormatting>
  <conditionalFormatting sqref="C8:C65497 G8:H65497">
    <cfRule type="expression" dxfId="407" priority="148" stopIfTrue="1">
      <formula>OR($C8&lt;0,AND($C8=$Y8,$B8=$Y8))</formula>
    </cfRule>
    <cfRule type="expression" dxfId="406" priority="149" stopIfTrue="1">
      <formula>$B8&gt;0</formula>
    </cfRule>
  </conditionalFormatting>
  <conditionalFormatting sqref="I8:J65497">
    <cfRule type="expression" dxfId="405" priority="146" stopIfTrue="1">
      <formula>OR($C8&lt;0,AND($C8=$AJ8,$A8=$AJ8))</formula>
    </cfRule>
    <cfRule type="expression" dxfId="404" priority="147" stopIfTrue="1">
      <formula>$A8&gt;0</formula>
    </cfRule>
  </conditionalFormatting>
  <conditionalFormatting sqref="AR25">
    <cfRule type="cellIs" dxfId="403" priority="145" operator="equal">
      <formula>0</formula>
    </cfRule>
  </conditionalFormatting>
  <conditionalFormatting sqref="AR27">
    <cfRule type="cellIs" dxfId="402" priority="144" operator="equal">
      <formula>0</formula>
    </cfRule>
  </conditionalFormatting>
  <conditionalFormatting sqref="AR29">
    <cfRule type="cellIs" dxfId="401" priority="143" operator="equal">
      <formula>0</formula>
    </cfRule>
  </conditionalFormatting>
  <conditionalFormatting sqref="AQ26">
    <cfRule type="containsErrors" dxfId="400" priority="142">
      <formula>ISERROR(AQ26)</formula>
    </cfRule>
  </conditionalFormatting>
  <conditionalFormatting sqref="AQ28">
    <cfRule type="containsErrors" dxfId="399" priority="141">
      <formula>ISERROR(AQ28)</formula>
    </cfRule>
  </conditionalFormatting>
  <conditionalFormatting sqref="AQ30">
    <cfRule type="containsErrors" dxfId="398" priority="140">
      <formula>ISERROR(AQ30)</formula>
    </cfRule>
  </conditionalFormatting>
  <conditionalFormatting sqref="AR25">
    <cfRule type="cellIs" dxfId="397" priority="139" operator="equal">
      <formula>0</formula>
    </cfRule>
  </conditionalFormatting>
  <conditionalFormatting sqref="AR27">
    <cfRule type="cellIs" dxfId="396" priority="138" operator="equal">
      <formula>0</formula>
    </cfRule>
  </conditionalFormatting>
  <conditionalFormatting sqref="AR29">
    <cfRule type="cellIs" dxfId="395" priority="137" operator="equal">
      <formula>0</formula>
    </cfRule>
  </conditionalFormatting>
  <conditionalFormatting sqref="AQ26">
    <cfRule type="containsErrors" dxfId="394" priority="136">
      <formula>ISERROR(AQ26)</formula>
    </cfRule>
  </conditionalFormatting>
  <conditionalFormatting sqref="AQ28">
    <cfRule type="containsErrors" dxfId="393" priority="135">
      <formula>ISERROR(AQ28)</formula>
    </cfRule>
  </conditionalFormatting>
  <conditionalFormatting sqref="AQ30">
    <cfRule type="containsErrors" dxfId="392" priority="134">
      <formula>ISERROR(AQ30)</formula>
    </cfRule>
  </conditionalFormatting>
  <conditionalFormatting sqref="AR25">
    <cfRule type="cellIs" dxfId="391" priority="133" operator="equal">
      <formula>0</formula>
    </cfRule>
  </conditionalFormatting>
  <conditionalFormatting sqref="AR27">
    <cfRule type="cellIs" dxfId="390" priority="132" operator="equal">
      <formula>0</formula>
    </cfRule>
  </conditionalFormatting>
  <conditionalFormatting sqref="AR29">
    <cfRule type="cellIs" dxfId="389" priority="131" operator="equal">
      <formula>0</formula>
    </cfRule>
  </conditionalFormatting>
  <conditionalFormatting sqref="AQ26">
    <cfRule type="containsErrors" dxfId="388" priority="130">
      <formula>ISERROR(AQ26)</formula>
    </cfRule>
  </conditionalFormatting>
  <conditionalFormatting sqref="AQ28">
    <cfRule type="containsErrors" dxfId="387" priority="129">
      <formula>ISERROR(AQ28)</formula>
    </cfRule>
  </conditionalFormatting>
  <conditionalFormatting sqref="AQ30">
    <cfRule type="containsErrors" dxfId="386" priority="128">
      <formula>ISERROR(AQ30)</formula>
    </cfRule>
  </conditionalFormatting>
  <conditionalFormatting sqref="AR25">
    <cfRule type="cellIs" dxfId="385" priority="127" operator="equal">
      <formula>0</formula>
    </cfRule>
  </conditionalFormatting>
  <conditionalFormatting sqref="AR27">
    <cfRule type="cellIs" dxfId="384" priority="126" operator="equal">
      <formula>0</formula>
    </cfRule>
  </conditionalFormatting>
  <conditionalFormatting sqref="AR29">
    <cfRule type="cellIs" dxfId="383" priority="125" operator="equal">
      <formula>0</formula>
    </cfRule>
  </conditionalFormatting>
  <conditionalFormatting sqref="AQ26">
    <cfRule type="containsErrors" dxfId="382" priority="124">
      <formula>ISERROR(AQ26)</formula>
    </cfRule>
  </conditionalFormatting>
  <conditionalFormatting sqref="AQ28">
    <cfRule type="containsErrors" dxfId="381" priority="123">
      <formula>ISERROR(AQ28)</formula>
    </cfRule>
  </conditionalFormatting>
  <conditionalFormatting sqref="AQ30">
    <cfRule type="containsErrors" dxfId="380" priority="122">
      <formula>ISERROR(AQ30)</formula>
    </cfRule>
  </conditionalFormatting>
  <conditionalFormatting sqref="AR25">
    <cfRule type="cellIs" dxfId="379" priority="121" operator="equal">
      <formula>0</formula>
    </cfRule>
  </conditionalFormatting>
  <conditionalFormatting sqref="AR27">
    <cfRule type="cellIs" dxfId="378" priority="120" operator="equal">
      <formula>0</formula>
    </cfRule>
  </conditionalFormatting>
  <conditionalFormatting sqref="AR29">
    <cfRule type="cellIs" dxfId="377" priority="119" operator="equal">
      <formula>0</formula>
    </cfRule>
  </conditionalFormatting>
  <conditionalFormatting sqref="AQ26">
    <cfRule type="containsErrors" dxfId="376" priority="118">
      <formula>ISERROR(AQ26)</formula>
    </cfRule>
  </conditionalFormatting>
  <conditionalFormatting sqref="AQ28">
    <cfRule type="containsErrors" dxfId="375" priority="117">
      <formula>ISERROR(AQ28)</formula>
    </cfRule>
  </conditionalFormatting>
  <conditionalFormatting sqref="AQ30">
    <cfRule type="containsErrors" dxfId="374" priority="116">
      <formula>ISERROR(AQ30)</formula>
    </cfRule>
  </conditionalFormatting>
  <conditionalFormatting sqref="AR25">
    <cfRule type="cellIs" dxfId="373" priority="115" operator="equal">
      <formula>0</formula>
    </cfRule>
  </conditionalFormatting>
  <conditionalFormatting sqref="AR27">
    <cfRule type="cellIs" dxfId="372" priority="114" operator="equal">
      <formula>0</formula>
    </cfRule>
  </conditionalFormatting>
  <conditionalFormatting sqref="AR29">
    <cfRule type="cellIs" dxfId="371" priority="113" operator="equal">
      <formula>0</formula>
    </cfRule>
  </conditionalFormatting>
  <conditionalFormatting sqref="AQ26">
    <cfRule type="containsErrors" dxfId="370" priority="112">
      <formula>ISERROR(AQ26)</formula>
    </cfRule>
  </conditionalFormatting>
  <conditionalFormatting sqref="AQ28">
    <cfRule type="containsErrors" dxfId="369" priority="111">
      <formula>ISERROR(AQ28)</formula>
    </cfRule>
  </conditionalFormatting>
  <conditionalFormatting sqref="AQ30">
    <cfRule type="containsErrors" dxfId="368" priority="110">
      <formula>ISERROR(AQ30)</formula>
    </cfRule>
  </conditionalFormatting>
  <conditionalFormatting sqref="AR25">
    <cfRule type="cellIs" dxfId="367" priority="109" operator="equal">
      <formula>0</formula>
    </cfRule>
  </conditionalFormatting>
  <conditionalFormatting sqref="AR27">
    <cfRule type="cellIs" dxfId="366" priority="108" operator="equal">
      <formula>0</formula>
    </cfRule>
  </conditionalFormatting>
  <conditionalFormatting sqref="AR29">
    <cfRule type="cellIs" dxfId="365" priority="107" operator="equal">
      <formula>0</formula>
    </cfRule>
  </conditionalFormatting>
  <conditionalFormatting sqref="AQ26">
    <cfRule type="containsErrors" dxfId="364" priority="106">
      <formula>ISERROR(AQ26)</formula>
    </cfRule>
  </conditionalFormatting>
  <conditionalFormatting sqref="AQ28">
    <cfRule type="containsErrors" dxfId="363" priority="105">
      <formula>ISERROR(AQ28)</formula>
    </cfRule>
  </conditionalFormatting>
  <conditionalFormatting sqref="AQ30">
    <cfRule type="containsErrors" dxfId="362" priority="104">
      <formula>ISERROR(AQ30)</formula>
    </cfRule>
  </conditionalFormatting>
  <conditionalFormatting sqref="AR25">
    <cfRule type="cellIs" dxfId="361" priority="103" operator="equal">
      <formula>0</formula>
    </cfRule>
  </conditionalFormatting>
  <conditionalFormatting sqref="AR27">
    <cfRule type="cellIs" dxfId="360" priority="102" operator="equal">
      <formula>0</formula>
    </cfRule>
  </conditionalFormatting>
  <conditionalFormatting sqref="AR29">
    <cfRule type="cellIs" dxfId="359" priority="101" operator="equal">
      <formula>0</formula>
    </cfRule>
  </conditionalFormatting>
  <conditionalFormatting sqref="AQ26">
    <cfRule type="containsErrors" dxfId="358" priority="100">
      <formula>ISERROR(AQ26)</formula>
    </cfRule>
  </conditionalFormatting>
  <conditionalFormatting sqref="AQ28">
    <cfRule type="containsErrors" dxfId="357" priority="99">
      <formula>ISERROR(AQ28)</formula>
    </cfRule>
  </conditionalFormatting>
  <conditionalFormatting sqref="AQ30">
    <cfRule type="containsErrors" dxfId="356" priority="98">
      <formula>ISERROR(AQ30)</formula>
    </cfRule>
  </conditionalFormatting>
  <conditionalFormatting sqref="AR25">
    <cfRule type="cellIs" dxfId="355" priority="97" operator="equal">
      <formula>0</formula>
    </cfRule>
  </conditionalFormatting>
  <conditionalFormatting sqref="AR27">
    <cfRule type="cellIs" dxfId="354" priority="96" operator="equal">
      <formula>0</formula>
    </cfRule>
  </conditionalFormatting>
  <conditionalFormatting sqref="AR29">
    <cfRule type="cellIs" dxfId="353" priority="95" operator="equal">
      <formula>0</formula>
    </cfRule>
  </conditionalFormatting>
  <conditionalFormatting sqref="AQ26">
    <cfRule type="containsErrors" dxfId="352" priority="94">
      <formula>ISERROR(AQ26)</formula>
    </cfRule>
  </conditionalFormatting>
  <conditionalFormatting sqref="AQ28">
    <cfRule type="containsErrors" dxfId="351" priority="93">
      <formula>ISERROR(AQ28)</formula>
    </cfRule>
  </conditionalFormatting>
  <conditionalFormatting sqref="AQ30">
    <cfRule type="containsErrors" dxfId="350" priority="92">
      <formula>ISERROR(AQ30)</formula>
    </cfRule>
  </conditionalFormatting>
  <conditionalFormatting sqref="AR25">
    <cfRule type="cellIs" dxfId="349" priority="91" operator="equal">
      <formula>0</formula>
    </cfRule>
  </conditionalFormatting>
  <conditionalFormatting sqref="AR27">
    <cfRule type="cellIs" dxfId="348" priority="90" operator="equal">
      <formula>0</formula>
    </cfRule>
  </conditionalFormatting>
  <conditionalFormatting sqref="AR29">
    <cfRule type="cellIs" dxfId="347" priority="89" operator="equal">
      <formula>0</formula>
    </cfRule>
  </conditionalFormatting>
  <conditionalFormatting sqref="AQ26">
    <cfRule type="containsErrors" dxfId="346" priority="88">
      <formula>ISERROR(AQ26)</formula>
    </cfRule>
  </conditionalFormatting>
  <conditionalFormatting sqref="AQ28">
    <cfRule type="containsErrors" dxfId="345" priority="87">
      <formula>ISERROR(AQ28)</formula>
    </cfRule>
  </conditionalFormatting>
  <conditionalFormatting sqref="AQ30">
    <cfRule type="containsErrors" dxfId="344" priority="86">
      <formula>ISERROR(AQ30)</formula>
    </cfRule>
  </conditionalFormatting>
  <conditionalFormatting sqref="AR25">
    <cfRule type="cellIs" dxfId="343" priority="85" operator="equal">
      <formula>0</formula>
    </cfRule>
  </conditionalFormatting>
  <conditionalFormatting sqref="AR27">
    <cfRule type="cellIs" dxfId="342" priority="84" operator="equal">
      <formula>0</formula>
    </cfRule>
  </conditionalFormatting>
  <conditionalFormatting sqref="AR29">
    <cfRule type="cellIs" dxfId="341" priority="83" operator="equal">
      <formula>0</formula>
    </cfRule>
  </conditionalFormatting>
  <conditionalFormatting sqref="AQ26">
    <cfRule type="containsErrors" dxfId="340" priority="82">
      <formula>ISERROR(AQ26)</formula>
    </cfRule>
  </conditionalFormatting>
  <conditionalFormatting sqref="AQ28">
    <cfRule type="containsErrors" dxfId="339" priority="81">
      <formula>ISERROR(AQ28)</formula>
    </cfRule>
  </conditionalFormatting>
  <conditionalFormatting sqref="AQ30">
    <cfRule type="containsErrors" dxfId="338" priority="80">
      <formula>ISERROR(AQ30)</formula>
    </cfRule>
  </conditionalFormatting>
  <conditionalFormatting sqref="AR25">
    <cfRule type="cellIs" dxfId="337" priority="79" operator="equal">
      <formula>0</formula>
    </cfRule>
  </conditionalFormatting>
  <conditionalFormatting sqref="AR27">
    <cfRule type="cellIs" dxfId="336" priority="78" operator="equal">
      <formula>0</formula>
    </cfRule>
  </conditionalFormatting>
  <conditionalFormatting sqref="AR29">
    <cfRule type="cellIs" dxfId="335" priority="77" operator="equal">
      <formula>0</formula>
    </cfRule>
  </conditionalFormatting>
  <conditionalFormatting sqref="AQ26">
    <cfRule type="containsErrors" dxfId="334" priority="76">
      <formula>ISERROR(AQ26)</formula>
    </cfRule>
  </conditionalFormatting>
  <conditionalFormatting sqref="AQ28">
    <cfRule type="containsErrors" dxfId="333" priority="75">
      <formula>ISERROR(AQ28)</formula>
    </cfRule>
  </conditionalFormatting>
  <conditionalFormatting sqref="AQ30">
    <cfRule type="containsErrors" dxfId="332" priority="74">
      <formula>ISERROR(AQ30)</formula>
    </cfRule>
  </conditionalFormatting>
  <conditionalFormatting sqref="AR25">
    <cfRule type="cellIs" dxfId="331" priority="73" operator="equal">
      <formula>0</formula>
    </cfRule>
  </conditionalFormatting>
  <conditionalFormatting sqref="AR27">
    <cfRule type="cellIs" dxfId="330" priority="72" operator="equal">
      <formula>0</formula>
    </cfRule>
  </conditionalFormatting>
  <conditionalFormatting sqref="AR29">
    <cfRule type="cellIs" dxfId="329" priority="71" operator="equal">
      <formula>0</formula>
    </cfRule>
  </conditionalFormatting>
  <conditionalFormatting sqref="AQ26">
    <cfRule type="containsErrors" dxfId="328" priority="70">
      <formula>ISERROR(AQ26)</formula>
    </cfRule>
  </conditionalFormatting>
  <conditionalFormatting sqref="AQ28">
    <cfRule type="containsErrors" dxfId="327" priority="69">
      <formula>ISERROR(AQ28)</formula>
    </cfRule>
  </conditionalFormatting>
  <conditionalFormatting sqref="AQ30">
    <cfRule type="containsErrors" dxfId="326" priority="68">
      <formula>ISERROR(AQ30)</formula>
    </cfRule>
  </conditionalFormatting>
  <conditionalFormatting sqref="AR25">
    <cfRule type="cellIs" dxfId="325" priority="67" operator="equal">
      <formula>0</formula>
    </cfRule>
  </conditionalFormatting>
  <conditionalFormatting sqref="AR27">
    <cfRule type="cellIs" dxfId="324" priority="66" operator="equal">
      <formula>0</formula>
    </cfRule>
  </conditionalFormatting>
  <conditionalFormatting sqref="AR29">
    <cfRule type="cellIs" dxfId="323" priority="65" operator="equal">
      <formula>0</formula>
    </cfRule>
  </conditionalFormatting>
  <conditionalFormatting sqref="AQ26">
    <cfRule type="containsErrors" dxfId="322" priority="64">
      <formula>ISERROR(AQ26)</formula>
    </cfRule>
  </conditionalFormatting>
  <conditionalFormatting sqref="AQ28">
    <cfRule type="containsErrors" dxfId="321" priority="63">
      <formula>ISERROR(AQ28)</formula>
    </cfRule>
  </conditionalFormatting>
  <conditionalFormatting sqref="AQ30">
    <cfRule type="containsErrors" dxfId="320" priority="62">
      <formula>ISERROR(AQ30)</formula>
    </cfRule>
  </conditionalFormatting>
  <conditionalFormatting sqref="AR25">
    <cfRule type="cellIs" dxfId="319" priority="61" operator="equal">
      <formula>0</formula>
    </cfRule>
  </conditionalFormatting>
  <conditionalFormatting sqref="AR27">
    <cfRule type="cellIs" dxfId="318" priority="60" operator="equal">
      <formula>0</formula>
    </cfRule>
  </conditionalFormatting>
  <conditionalFormatting sqref="AR29">
    <cfRule type="cellIs" dxfId="317" priority="59" operator="equal">
      <formula>0</formula>
    </cfRule>
  </conditionalFormatting>
  <conditionalFormatting sqref="AQ26">
    <cfRule type="containsErrors" dxfId="316" priority="58">
      <formula>ISERROR(AQ26)</formula>
    </cfRule>
  </conditionalFormatting>
  <conditionalFormatting sqref="AQ28">
    <cfRule type="containsErrors" dxfId="315" priority="57">
      <formula>ISERROR(AQ28)</formula>
    </cfRule>
  </conditionalFormatting>
  <conditionalFormatting sqref="AQ30">
    <cfRule type="containsErrors" dxfId="314" priority="56">
      <formula>ISERROR(AQ30)</formula>
    </cfRule>
  </conditionalFormatting>
  <conditionalFormatting sqref="F8:F201">
    <cfRule type="expression" dxfId="313" priority="168">
      <formula>$D8=0</formula>
    </cfRule>
  </conditionalFormatting>
  <conditionalFormatting sqref="AT10:AV15 AZ15:BB15">
    <cfRule type="cellIs" dxfId="312" priority="44" stopIfTrue="1" operator="lessThanOrEqual">
      <formula>0</formula>
    </cfRule>
  </conditionalFormatting>
  <conditionalFormatting sqref="AT18:AV22">
    <cfRule type="cellIs" dxfId="311" priority="43" stopIfTrue="1" operator="lessThanOrEqual">
      <formula>0</formula>
    </cfRule>
  </conditionalFormatting>
  <conditionalFormatting sqref="AW18:AZ22">
    <cfRule type="cellIs" dxfId="310" priority="42" stopIfTrue="1" operator="lessThanOrEqual">
      <formula>0</formula>
    </cfRule>
  </conditionalFormatting>
  <conditionalFormatting sqref="AR25">
    <cfRule type="cellIs" dxfId="309" priority="41" operator="equal">
      <formula>0</formula>
    </cfRule>
  </conditionalFormatting>
  <conditionalFormatting sqref="AR27">
    <cfRule type="cellIs" dxfId="308" priority="40" operator="equal">
      <formula>0</formula>
    </cfRule>
  </conditionalFormatting>
  <conditionalFormatting sqref="AR29">
    <cfRule type="cellIs" dxfId="307" priority="39" operator="equal">
      <formula>0</formula>
    </cfRule>
  </conditionalFormatting>
  <conditionalFormatting sqref="AQ26">
    <cfRule type="containsErrors" dxfId="306" priority="38">
      <formula>ISERROR(AQ26)</formula>
    </cfRule>
  </conditionalFormatting>
  <conditionalFormatting sqref="AQ28">
    <cfRule type="containsErrors" dxfId="305" priority="37">
      <formula>ISERROR(AQ28)</formula>
    </cfRule>
  </conditionalFormatting>
  <conditionalFormatting sqref="AQ30">
    <cfRule type="containsErrors" dxfId="304" priority="36">
      <formula>ISERROR(AQ30)</formula>
    </cfRule>
  </conditionalFormatting>
  <conditionalFormatting sqref="AR25">
    <cfRule type="cellIs" dxfId="303" priority="35" operator="equal">
      <formula>0</formula>
    </cfRule>
  </conditionalFormatting>
  <conditionalFormatting sqref="AR27">
    <cfRule type="cellIs" dxfId="302" priority="34" operator="equal">
      <formula>0</formula>
    </cfRule>
  </conditionalFormatting>
  <conditionalFormatting sqref="AR29">
    <cfRule type="cellIs" dxfId="301" priority="33" operator="equal">
      <formula>0</formula>
    </cfRule>
  </conditionalFormatting>
  <conditionalFormatting sqref="AQ26">
    <cfRule type="containsErrors" dxfId="300" priority="32">
      <formula>ISERROR(AQ26)</formula>
    </cfRule>
  </conditionalFormatting>
  <conditionalFormatting sqref="AQ28">
    <cfRule type="containsErrors" dxfId="299" priority="31">
      <formula>ISERROR(AQ28)</formula>
    </cfRule>
  </conditionalFormatting>
  <conditionalFormatting sqref="AQ30">
    <cfRule type="containsErrors" dxfId="298" priority="30">
      <formula>ISERROR(AQ30)</formula>
    </cfRule>
  </conditionalFormatting>
  <conditionalFormatting sqref="AR25">
    <cfRule type="cellIs" dxfId="297" priority="29" operator="equal">
      <formula>0</formula>
    </cfRule>
  </conditionalFormatting>
  <conditionalFormatting sqref="AR27">
    <cfRule type="cellIs" dxfId="296" priority="28" operator="equal">
      <formula>0</formula>
    </cfRule>
  </conditionalFormatting>
  <conditionalFormatting sqref="AR29">
    <cfRule type="cellIs" dxfId="295" priority="27" operator="equal">
      <formula>0</formula>
    </cfRule>
  </conditionalFormatting>
  <conditionalFormatting sqref="AQ26">
    <cfRule type="containsErrors" dxfId="294" priority="26">
      <formula>ISERROR(AQ26)</formula>
    </cfRule>
  </conditionalFormatting>
  <conditionalFormatting sqref="AQ28">
    <cfRule type="containsErrors" dxfId="293" priority="25">
      <formula>ISERROR(AQ28)</formula>
    </cfRule>
  </conditionalFormatting>
  <conditionalFormatting sqref="AQ30">
    <cfRule type="containsErrors" dxfId="292" priority="24">
      <formula>ISERROR(AQ30)</formula>
    </cfRule>
  </conditionalFormatting>
  <conditionalFormatting sqref="AR25">
    <cfRule type="cellIs" dxfId="291" priority="23" operator="equal">
      <formula>0</formula>
    </cfRule>
  </conditionalFormatting>
  <conditionalFormatting sqref="AR27">
    <cfRule type="cellIs" dxfId="290" priority="22" operator="equal">
      <formula>0</formula>
    </cfRule>
  </conditionalFormatting>
  <conditionalFormatting sqref="AR29">
    <cfRule type="cellIs" dxfId="289" priority="21" operator="equal">
      <formula>0</formula>
    </cfRule>
  </conditionalFormatting>
  <conditionalFormatting sqref="AQ26">
    <cfRule type="containsErrors" dxfId="288" priority="20">
      <formula>ISERROR(AQ26)</formula>
    </cfRule>
  </conditionalFormatting>
  <conditionalFormatting sqref="AQ28">
    <cfRule type="containsErrors" dxfId="287" priority="19">
      <formula>ISERROR(AQ28)</formula>
    </cfRule>
  </conditionalFormatting>
  <conditionalFormatting sqref="AQ30">
    <cfRule type="containsErrors" dxfId="286" priority="18">
      <formula>ISERROR(AQ30)</formula>
    </cfRule>
  </conditionalFormatting>
  <conditionalFormatting sqref="AR25">
    <cfRule type="cellIs" dxfId="285" priority="17" operator="equal">
      <formula>0</formula>
    </cfRule>
  </conditionalFormatting>
  <conditionalFormatting sqref="AR27">
    <cfRule type="cellIs" dxfId="284" priority="16" operator="equal">
      <formula>0</formula>
    </cfRule>
  </conditionalFormatting>
  <conditionalFormatting sqref="AR29">
    <cfRule type="cellIs" dxfId="283" priority="15" operator="equal">
      <formula>0</formula>
    </cfRule>
  </conditionalFormatting>
  <conditionalFormatting sqref="AQ26">
    <cfRule type="containsErrors" dxfId="282" priority="14">
      <formula>ISERROR(AQ26)</formula>
    </cfRule>
  </conditionalFormatting>
  <conditionalFormatting sqref="AQ28">
    <cfRule type="containsErrors" dxfId="281" priority="13">
      <formula>ISERROR(AQ28)</formula>
    </cfRule>
  </conditionalFormatting>
  <conditionalFormatting sqref="AQ30">
    <cfRule type="containsErrors" dxfId="280" priority="12">
      <formula>ISERROR(AQ30)</formula>
    </cfRule>
  </conditionalFormatting>
  <conditionalFormatting sqref="AR25">
    <cfRule type="cellIs" dxfId="279" priority="11" operator="equal">
      <formula>0</formula>
    </cfRule>
  </conditionalFormatting>
  <conditionalFormatting sqref="AR27">
    <cfRule type="cellIs" dxfId="278" priority="10" operator="equal">
      <formula>0</formula>
    </cfRule>
  </conditionalFormatting>
  <conditionalFormatting sqref="AR29">
    <cfRule type="cellIs" dxfId="277" priority="9" operator="equal">
      <formula>0</formula>
    </cfRule>
  </conditionalFormatting>
  <conditionalFormatting sqref="AQ26">
    <cfRule type="containsErrors" dxfId="276" priority="8">
      <formula>ISERROR(AQ26)</formula>
    </cfRule>
  </conditionalFormatting>
  <conditionalFormatting sqref="AQ28">
    <cfRule type="containsErrors" dxfId="275" priority="7">
      <formula>ISERROR(AQ28)</formula>
    </cfRule>
  </conditionalFormatting>
  <conditionalFormatting sqref="AQ30">
    <cfRule type="containsErrors" dxfId="274" priority="6">
      <formula>ISERROR(AQ30)</formula>
    </cfRule>
  </conditionalFormatting>
  <conditionalFormatting sqref="AT10:AV15 AZ15:BB15">
    <cfRule type="cellIs" dxfId="273" priority="5" stopIfTrue="1" operator="lessThanOrEqual">
      <formula>0</formula>
    </cfRule>
  </conditionalFormatting>
  <conditionalFormatting sqref="AT18:AV22 AT26:AV30">
    <cfRule type="cellIs" dxfId="272" priority="4" stopIfTrue="1" operator="lessThanOrEqual">
      <formula>0</formula>
    </cfRule>
  </conditionalFormatting>
  <conditionalFormatting sqref="AY26:BB30 AY18:BB22">
    <cfRule type="cellIs" dxfId="271" priority="3" stopIfTrue="1" operator="lessThanOrEqual">
      <formula>0</formula>
    </cfRule>
  </conditionalFormatting>
  <conditionalFormatting sqref="AR32 AR34 AR36">
    <cfRule type="cellIs" dxfId="270" priority="2" operator="equal">
      <formula>0</formula>
    </cfRule>
  </conditionalFormatting>
  <conditionalFormatting sqref="AQ33 AQ35 AQ37">
    <cfRule type="containsErrors" dxfId="269" priority="1">
      <formula>ISERROR(AQ33)</formula>
    </cfRule>
  </conditionalFormatting>
  <pageMargins left="0.75" right="0.75" top="1" bottom="1" header="0.5" footer="0.5"/>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3"/>
  <sheetViews>
    <sheetView tabSelected="1" topLeftCell="A4" workbookViewId="0">
      <selection activeCell="C9" sqref="C9"/>
    </sheetView>
  </sheetViews>
  <sheetFormatPr defaultRowHeight="10.5" x14ac:dyDescent="0.15"/>
  <cols>
    <col min="1" max="1" width="24.5703125" style="195" customWidth="1"/>
    <col min="2" max="2" width="6.42578125" style="194" hidden="1" customWidth="1"/>
    <col min="3" max="3" width="5.140625" style="194" customWidth="1"/>
    <col min="4" max="4" width="1.42578125" style="194" customWidth="1"/>
    <col min="5" max="5" width="5.140625" style="194" customWidth="1"/>
    <col min="6" max="6" width="5.140625" style="195" customWidth="1"/>
    <col min="7" max="7" width="1.42578125" style="195" customWidth="1"/>
    <col min="8" max="9" width="5.140625" style="195" customWidth="1"/>
    <col min="10" max="10" width="1.42578125" style="195" customWidth="1"/>
    <col min="11" max="12" width="5.140625" style="195" customWidth="1"/>
    <col min="13" max="13" width="1.42578125" style="195" customWidth="1"/>
    <col min="14" max="15" width="5.140625" style="195" customWidth="1"/>
    <col min="16" max="16" width="6.42578125" style="195" hidden="1" customWidth="1"/>
    <col min="17" max="17" width="1.42578125" style="195" customWidth="1"/>
    <col min="18" max="18" width="5.140625" style="195" customWidth="1"/>
    <col min="19" max="19" width="6.42578125" style="195" hidden="1" customWidth="1"/>
    <col min="20" max="20" width="5.140625" style="195" customWidth="1"/>
    <col min="21" max="21" width="1.42578125" style="195" customWidth="1"/>
    <col min="22" max="23" width="5.140625" style="195" customWidth="1"/>
    <col min="24" max="24" width="6.42578125" style="195" hidden="1" customWidth="1"/>
    <col min="25" max="25" width="1.42578125" style="195" customWidth="1"/>
    <col min="26" max="26" width="5.140625" style="195" customWidth="1"/>
    <col min="27" max="27" width="6.42578125" style="195" hidden="1" customWidth="1"/>
    <col min="28" max="28" width="5.140625" style="195" customWidth="1"/>
    <col min="29" max="29" width="1.42578125" style="195" customWidth="1"/>
    <col min="30" max="31" width="5.140625" style="195" customWidth="1"/>
    <col min="32" max="32" width="6.42578125" style="195" hidden="1" customWidth="1"/>
    <col min="33" max="33" width="1.42578125" style="195" customWidth="1"/>
    <col min="34" max="35" width="5.140625" style="195" customWidth="1"/>
    <col min="36" max="36" width="1.42578125" style="195" customWidth="1"/>
    <col min="37" max="38" width="5.140625" style="195" customWidth="1"/>
    <col min="39" max="39" width="1.42578125" style="195" customWidth="1"/>
    <col min="40" max="40" width="5.140625" style="195" customWidth="1"/>
    <col min="41" max="41" width="1.85546875" style="195" customWidth="1"/>
    <col min="42" max="42" width="6.85546875" style="195" customWidth="1"/>
    <col min="43" max="43" width="6.42578125" style="195" customWidth="1"/>
    <col min="44" max="44" width="6.85546875" style="195" customWidth="1"/>
    <col min="45" max="45" width="6.42578125" style="195" customWidth="1"/>
    <col min="46" max="46" width="6.85546875" style="195" customWidth="1"/>
    <col min="47" max="47" width="6.42578125" style="195" customWidth="1"/>
    <col min="48" max="16384" width="9.140625" style="195"/>
  </cols>
  <sheetData>
    <row r="1" spans="1:58" ht="15" x14ac:dyDescent="0.15">
      <c r="A1" s="213" t="s">
        <v>70</v>
      </c>
      <c r="B1" s="214"/>
      <c r="C1" s="214"/>
      <c r="D1" s="214"/>
      <c r="E1" s="214"/>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22"/>
      <c r="AO1" s="215"/>
      <c r="AP1" s="215"/>
      <c r="AQ1" s="215"/>
      <c r="AR1" s="215"/>
      <c r="AS1" s="215"/>
      <c r="AT1" s="215"/>
      <c r="AU1" s="215"/>
      <c r="AV1" s="215"/>
      <c r="AW1" s="215"/>
      <c r="AX1" s="215"/>
      <c r="AY1" s="215"/>
      <c r="AZ1" s="215"/>
      <c r="BA1" s="215"/>
      <c r="BB1" s="215"/>
      <c r="BC1" s="215"/>
      <c r="BD1" s="215"/>
      <c r="BE1" s="215"/>
      <c r="BF1" s="215"/>
    </row>
    <row r="2" spans="1:58" ht="58.5" customHeight="1" x14ac:dyDescent="0.15">
      <c r="A2" s="263" t="s">
        <v>71</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16"/>
      <c r="AN2" s="223"/>
      <c r="AO2" s="226"/>
      <c r="AP2" s="226"/>
      <c r="AQ2" s="226"/>
      <c r="AR2" s="226"/>
      <c r="AS2" s="226"/>
      <c r="AT2" s="226"/>
      <c r="AU2" s="226"/>
      <c r="AV2" s="226"/>
      <c r="AW2" s="226"/>
      <c r="AX2" s="226"/>
      <c r="AY2" s="226"/>
      <c r="AZ2" s="226"/>
      <c r="BA2" s="226"/>
      <c r="BB2" s="226"/>
      <c r="BC2" s="226"/>
      <c r="BD2" s="226"/>
      <c r="BE2" s="226"/>
      <c r="BF2" s="226"/>
    </row>
    <row r="3" spans="1:58" ht="15" x14ac:dyDescent="0.15">
      <c r="A3" s="219"/>
      <c r="B3" s="220"/>
      <c r="C3" s="220"/>
      <c r="D3" s="220"/>
      <c r="E3" s="220"/>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4"/>
      <c r="AO3" s="215"/>
      <c r="AP3" s="215"/>
      <c r="AQ3" s="215"/>
      <c r="AR3" s="215"/>
      <c r="AS3" s="215"/>
      <c r="AT3" s="215"/>
      <c r="AU3" s="215"/>
      <c r="AV3" s="215"/>
      <c r="AW3" s="215"/>
      <c r="AX3" s="215"/>
      <c r="AY3" s="215"/>
      <c r="AZ3" s="215"/>
      <c r="BA3" s="215"/>
      <c r="BB3" s="215"/>
      <c r="BC3" s="215"/>
      <c r="BD3" s="215"/>
      <c r="BE3" s="215"/>
      <c r="BF3" s="215"/>
    </row>
    <row r="4" spans="1:58" ht="20.100000000000001" customHeight="1" x14ac:dyDescent="0.15">
      <c r="A4" s="196" t="s">
        <v>75</v>
      </c>
      <c r="B4" s="197" t="s">
        <v>35</v>
      </c>
      <c r="C4" s="264" t="s">
        <v>35</v>
      </c>
      <c r="D4" s="265"/>
      <c r="E4" s="266"/>
      <c r="F4" s="264" t="s">
        <v>45</v>
      </c>
      <c r="G4" s="265"/>
      <c r="H4" s="266"/>
      <c r="I4" s="264" t="s">
        <v>36</v>
      </c>
      <c r="J4" s="265"/>
      <c r="K4" s="266"/>
      <c r="L4" s="264" t="s">
        <v>46</v>
      </c>
      <c r="M4" s="265"/>
      <c r="N4" s="266"/>
      <c r="O4" s="264" t="s">
        <v>37</v>
      </c>
      <c r="P4" s="265"/>
      <c r="Q4" s="265"/>
      <c r="R4" s="266"/>
      <c r="S4" s="209"/>
      <c r="T4" s="265" t="s">
        <v>47</v>
      </c>
      <c r="U4" s="265"/>
      <c r="V4" s="266"/>
      <c r="W4" s="264" t="s">
        <v>38</v>
      </c>
      <c r="X4" s="265"/>
      <c r="Y4" s="265"/>
      <c r="Z4" s="266"/>
      <c r="AA4" s="209"/>
      <c r="AB4" s="265" t="s">
        <v>48</v>
      </c>
      <c r="AC4" s="265"/>
      <c r="AD4" s="266"/>
      <c r="AE4" s="264" t="s">
        <v>39</v>
      </c>
      <c r="AF4" s="265"/>
      <c r="AG4" s="265"/>
      <c r="AH4" s="266"/>
      <c r="AI4" s="264" t="s">
        <v>49</v>
      </c>
      <c r="AJ4" s="265"/>
      <c r="AK4" s="266"/>
      <c r="AL4" s="267" t="s">
        <v>40</v>
      </c>
      <c r="AM4" s="267"/>
      <c r="AN4" s="267"/>
      <c r="AO4" s="228"/>
      <c r="AP4" s="215"/>
      <c r="AQ4" s="215"/>
      <c r="AR4" s="215"/>
      <c r="AS4" s="215"/>
      <c r="AT4" s="215"/>
      <c r="AU4" s="215"/>
      <c r="AV4" s="215"/>
      <c r="AW4" s="215"/>
      <c r="AX4" s="215"/>
      <c r="AY4" s="215"/>
      <c r="AZ4" s="215"/>
      <c r="BA4" s="215"/>
      <c r="BB4" s="215"/>
      <c r="BC4" s="215"/>
      <c r="BD4" s="215"/>
      <c r="BE4" s="215"/>
      <c r="BF4" s="215"/>
    </row>
    <row r="5" spans="1:58" ht="20.100000000000001" customHeight="1" x14ac:dyDescent="0.15">
      <c r="A5" s="198" t="s">
        <v>73</v>
      </c>
      <c r="B5" s="199">
        <v>0</v>
      </c>
      <c r="C5" s="200">
        <f>Schooloverzicht!B7</f>
        <v>89</v>
      </c>
      <c r="D5" s="201" t="s">
        <v>74</v>
      </c>
      <c r="E5" s="202">
        <f>Schooloverzicht!B6</f>
        <v>141</v>
      </c>
      <c r="F5" s="200">
        <f>Schooloverzicht!J7</f>
        <v>114</v>
      </c>
      <c r="G5" s="201" t="s">
        <v>74</v>
      </c>
      <c r="H5" s="202">
        <f>Schooloverzicht!J6</f>
        <v>164</v>
      </c>
      <c r="I5" s="200">
        <f>Schooloverzicht!B12</f>
        <v>138</v>
      </c>
      <c r="J5" s="201" t="s">
        <v>74</v>
      </c>
      <c r="K5" s="202">
        <f>Schooloverzicht!B11</f>
        <v>186</v>
      </c>
      <c r="L5" s="200">
        <f>Schooloverzicht!J12</f>
        <v>159</v>
      </c>
      <c r="M5" s="201" t="s">
        <v>74</v>
      </c>
      <c r="N5" s="201">
        <f>Schooloverzicht!J11</f>
        <v>205</v>
      </c>
      <c r="O5" s="200">
        <f>Schooloverzicht!B17</f>
        <v>181</v>
      </c>
      <c r="P5" s="201"/>
      <c r="Q5" s="201" t="s">
        <v>74</v>
      </c>
      <c r="R5" s="201">
        <f>Schooloverzicht!B16</f>
        <v>224</v>
      </c>
      <c r="S5" s="201"/>
      <c r="T5" s="200">
        <f>Schooloverzicht!J17</f>
        <v>192</v>
      </c>
      <c r="U5" s="201" t="s">
        <v>74</v>
      </c>
      <c r="V5" s="202">
        <f>Schooloverzicht!J16</f>
        <v>237</v>
      </c>
      <c r="W5" s="200">
        <f>Schooloverzicht!B22</f>
        <v>206</v>
      </c>
      <c r="X5" s="201"/>
      <c r="Y5" s="201" t="s">
        <v>74</v>
      </c>
      <c r="Z5" s="201">
        <f>Schooloverzicht!B21</f>
        <v>249</v>
      </c>
      <c r="AA5" s="201"/>
      <c r="AB5" s="200">
        <f>Schooloverzicht!J22</f>
        <v>218</v>
      </c>
      <c r="AC5" s="201" t="s">
        <v>74</v>
      </c>
      <c r="AD5" s="202">
        <f>Schooloverzicht!J21</f>
        <v>261</v>
      </c>
      <c r="AE5" s="200">
        <f>Schooloverzicht!B27</f>
        <v>91</v>
      </c>
      <c r="AF5" s="201"/>
      <c r="AG5" s="201" t="s">
        <v>74</v>
      </c>
      <c r="AH5" s="202">
        <f>Schooloverzicht!B26</f>
        <v>110</v>
      </c>
      <c r="AI5" s="201">
        <f>Schooloverzicht!J27</f>
        <v>96</v>
      </c>
      <c r="AJ5" s="201" t="s">
        <v>74</v>
      </c>
      <c r="AK5" s="201">
        <f>Schooloverzicht!J26</f>
        <v>116</v>
      </c>
      <c r="AL5" s="200">
        <f>Schooloverzicht!B32</f>
        <v>103</v>
      </c>
      <c r="AM5" s="201" t="s">
        <v>74</v>
      </c>
      <c r="AN5" s="202">
        <f>Schooloverzicht!B31</f>
        <v>121</v>
      </c>
      <c r="AO5" s="228"/>
      <c r="AP5" s="215"/>
      <c r="AQ5" s="215"/>
      <c r="AR5" s="215"/>
      <c r="AS5" s="215"/>
      <c r="AT5" s="215"/>
      <c r="AU5" s="215"/>
      <c r="AV5" s="215"/>
      <c r="AW5" s="215"/>
      <c r="AX5" s="215"/>
      <c r="AY5" s="215"/>
      <c r="AZ5" s="215"/>
      <c r="BA5" s="215"/>
      <c r="BB5" s="215"/>
      <c r="BC5" s="215"/>
      <c r="BD5" s="215"/>
      <c r="BE5" s="215"/>
      <c r="BF5" s="215"/>
    </row>
    <row r="6" spans="1:58" ht="20.100000000000001" customHeight="1" x14ac:dyDescent="0.15">
      <c r="A6" s="198" t="s">
        <v>72</v>
      </c>
      <c r="B6" s="199">
        <v>0</v>
      </c>
      <c r="C6" s="200">
        <f>Schooloverzicht!D7</f>
        <v>0</v>
      </c>
      <c r="D6" s="201" t="s">
        <v>74</v>
      </c>
      <c r="E6" s="202">
        <f>Schooloverzicht!D6</f>
        <v>0</v>
      </c>
      <c r="F6" s="200">
        <f>Schooloverzicht!$L7</f>
        <v>0</v>
      </c>
      <c r="G6" s="201" t="s">
        <v>74</v>
      </c>
      <c r="H6" s="202">
        <f>Schooloverzicht!$L6</f>
        <v>0</v>
      </c>
      <c r="I6" s="200">
        <f>Schooloverzicht!D12</f>
        <v>0</v>
      </c>
      <c r="J6" s="201" t="s">
        <v>74</v>
      </c>
      <c r="K6" s="202">
        <f>Schooloverzicht!D11</f>
        <v>0</v>
      </c>
      <c r="L6" s="200">
        <f>Schooloverzicht!$L12</f>
        <v>0</v>
      </c>
      <c r="M6" s="201" t="s">
        <v>74</v>
      </c>
      <c r="N6" s="201">
        <f>Schooloverzicht!$L11</f>
        <v>0</v>
      </c>
      <c r="O6" s="200">
        <f>Schooloverzicht!D17</f>
        <v>0</v>
      </c>
      <c r="P6" s="201"/>
      <c r="Q6" s="201" t="s">
        <v>74</v>
      </c>
      <c r="R6" s="201">
        <f>Schooloverzicht!D16</f>
        <v>0</v>
      </c>
      <c r="S6" s="201"/>
      <c r="T6" s="200">
        <f>Schooloverzicht!$L17</f>
        <v>0</v>
      </c>
      <c r="U6" s="201" t="s">
        <v>74</v>
      </c>
      <c r="V6" s="202">
        <f>Schooloverzicht!$L16</f>
        <v>0</v>
      </c>
      <c r="W6" s="200">
        <f>Schooloverzicht!D22</f>
        <v>0</v>
      </c>
      <c r="X6" s="201"/>
      <c r="Y6" s="201" t="s">
        <v>74</v>
      </c>
      <c r="Z6" s="201">
        <f>Schooloverzicht!D21</f>
        <v>0</v>
      </c>
      <c r="AA6" s="201"/>
      <c r="AB6" s="200">
        <f>Schooloverzicht!$L22</f>
        <v>0</v>
      </c>
      <c r="AC6" s="201" t="s">
        <v>74</v>
      </c>
      <c r="AD6" s="202">
        <f>Schooloverzicht!$L21</f>
        <v>0</v>
      </c>
      <c r="AE6" s="200">
        <f>Schooloverzicht!D27</f>
        <v>0</v>
      </c>
      <c r="AF6" s="201"/>
      <c r="AG6" s="201" t="s">
        <v>74</v>
      </c>
      <c r="AH6" s="202">
        <f>Schooloverzicht!D26</f>
        <v>0</v>
      </c>
      <c r="AI6" s="201">
        <f>Schooloverzicht!$L27</f>
        <v>0</v>
      </c>
      <c r="AJ6" s="201" t="s">
        <v>74</v>
      </c>
      <c r="AK6" s="201">
        <f>Schooloverzicht!$L26</f>
        <v>0</v>
      </c>
      <c r="AL6" s="200">
        <f>Schooloverzicht!D32</f>
        <v>0</v>
      </c>
      <c r="AM6" s="201" t="s">
        <v>74</v>
      </c>
      <c r="AN6" s="202">
        <f>Schooloverzicht!D31</f>
        <v>0</v>
      </c>
      <c r="AO6" s="228"/>
      <c r="AP6" s="215"/>
      <c r="AQ6" s="215"/>
      <c r="AR6" s="215"/>
      <c r="AS6" s="215"/>
      <c r="AT6" s="215"/>
      <c r="AU6" s="215"/>
      <c r="AV6" s="215"/>
      <c r="AW6" s="215"/>
      <c r="AX6" s="215"/>
      <c r="AY6" s="215"/>
      <c r="AZ6" s="215"/>
      <c r="BA6" s="215"/>
      <c r="BB6" s="215"/>
      <c r="BC6" s="215"/>
      <c r="BD6" s="215"/>
      <c r="BE6" s="215"/>
      <c r="BF6" s="215"/>
    </row>
    <row r="7" spans="1:58" ht="20.100000000000001" customHeight="1" x14ac:dyDescent="0.15">
      <c r="A7" s="198" t="s">
        <v>89</v>
      </c>
      <c r="B7" s="200">
        <v>213</v>
      </c>
      <c r="C7" s="210"/>
      <c r="D7" s="204"/>
      <c r="E7" s="212"/>
      <c r="F7" s="259">
        <v>187</v>
      </c>
      <c r="G7" s="260"/>
      <c r="H7" s="260"/>
      <c r="I7" s="260"/>
      <c r="J7" s="260"/>
      <c r="K7" s="260"/>
      <c r="L7" s="260"/>
      <c r="M7" s="260"/>
      <c r="N7" s="260"/>
      <c r="O7" s="260"/>
      <c r="P7" s="203"/>
      <c r="Q7" s="204" t="s">
        <v>74</v>
      </c>
      <c r="R7" s="261">
        <v>213</v>
      </c>
      <c r="S7" s="261"/>
      <c r="T7" s="261"/>
      <c r="U7" s="261"/>
      <c r="V7" s="261"/>
      <c r="W7" s="261"/>
      <c r="X7" s="261"/>
      <c r="Y7" s="261"/>
      <c r="Z7" s="261"/>
      <c r="AA7" s="261"/>
      <c r="AB7" s="261"/>
      <c r="AC7" s="261"/>
      <c r="AD7" s="261"/>
      <c r="AE7" s="261"/>
      <c r="AF7" s="261"/>
      <c r="AG7" s="261"/>
      <c r="AH7" s="261"/>
      <c r="AI7" s="261"/>
      <c r="AJ7" s="261"/>
      <c r="AK7" s="261"/>
      <c r="AL7" s="261"/>
      <c r="AM7" s="261"/>
      <c r="AN7" s="262"/>
      <c r="AO7" s="228"/>
      <c r="AP7" s="215"/>
      <c r="AQ7" s="215"/>
      <c r="AR7" s="215"/>
      <c r="AS7" s="215"/>
      <c r="AT7" s="215"/>
      <c r="AU7" s="215"/>
      <c r="AV7" s="215"/>
      <c r="AW7" s="215"/>
      <c r="AX7" s="215"/>
      <c r="AY7" s="215"/>
      <c r="AZ7" s="215"/>
      <c r="BA7" s="215"/>
      <c r="BB7" s="215"/>
      <c r="BC7" s="215"/>
      <c r="BD7" s="215"/>
      <c r="BE7" s="215"/>
      <c r="BF7" s="215"/>
    </row>
    <row r="8" spans="1:58" ht="20.100000000000001" customHeight="1" x14ac:dyDescent="0.15">
      <c r="A8" s="198" t="s">
        <v>90</v>
      </c>
      <c r="B8" s="199">
        <v>0</v>
      </c>
      <c r="C8" s="200" t="e">
        <f>IF('Schooloverzicht OC'!$D7&gt;0,'Schooloverzicht OC'!$D7,NA())</f>
        <v>#N/A</v>
      </c>
      <c r="D8" s="201" t="s">
        <v>74</v>
      </c>
      <c r="E8" s="202" t="e">
        <f>IF('Schooloverzicht OC'!$D6&gt;0,'Schooloverzicht OC'!$D6,NA())</f>
        <v>#N/A</v>
      </c>
      <c r="F8" s="200" t="e">
        <f>IF('Schooloverzicht OC'!$L7&gt;0,'Schooloverzicht OC'!$L7,NA())</f>
        <v>#N/A</v>
      </c>
      <c r="G8" s="201" t="s">
        <v>74</v>
      </c>
      <c r="H8" s="202" t="e">
        <f>IF('Schooloverzicht OC'!$L6&gt;0,'Schooloverzicht OC'!$L6,NA())</f>
        <v>#N/A</v>
      </c>
      <c r="I8" s="200" t="e">
        <f>IF('Schooloverzicht OC'!$D12&gt;0,'Schooloverzicht OC'!$D12,NA())</f>
        <v>#N/A</v>
      </c>
      <c r="J8" s="201" t="s">
        <v>74</v>
      </c>
      <c r="K8" s="202" t="e">
        <f>IF('Schooloverzicht OC'!$D11&gt;0,'Schooloverzicht OC'!$D11,NA())</f>
        <v>#N/A</v>
      </c>
      <c r="L8" s="200" t="e">
        <f>IF('Schooloverzicht OC'!$L12&gt;0,'Schooloverzicht OC'!$L12,NA())</f>
        <v>#N/A</v>
      </c>
      <c r="M8" s="201" t="s">
        <v>74</v>
      </c>
      <c r="N8" s="201" t="e">
        <f>IF('Schooloverzicht OC'!$L11&gt;0,'Schooloverzicht OC'!$L11,NA())</f>
        <v>#N/A</v>
      </c>
      <c r="O8" s="200" t="e">
        <f>IF('Schooloverzicht OC'!$D17&gt;0,'Schooloverzicht OC'!$D17,NA())</f>
        <v>#N/A</v>
      </c>
      <c r="P8" s="201"/>
      <c r="Q8" s="201" t="s">
        <v>74</v>
      </c>
      <c r="R8" s="201" t="e">
        <f>IF('Schooloverzicht OC'!$D16&gt;0,'Schooloverzicht OC'!$D16,NA())</f>
        <v>#N/A</v>
      </c>
      <c r="S8" s="201"/>
      <c r="T8" s="200" t="e">
        <f>IF('Schooloverzicht OC'!$L17&gt;0,'Schooloverzicht OC'!$L17,NA())</f>
        <v>#N/A</v>
      </c>
      <c r="U8" s="201" t="s">
        <v>74</v>
      </c>
      <c r="V8" s="202" t="e">
        <f>IF('Schooloverzicht OC'!$L16&gt;0,'Schooloverzicht OC'!$L16,NA())</f>
        <v>#N/A</v>
      </c>
      <c r="W8" s="200" t="e">
        <f>IF('Schooloverzicht OC'!$D22&gt;0,'Schooloverzicht OC'!$D22,NA())</f>
        <v>#N/A</v>
      </c>
      <c r="X8" s="201"/>
      <c r="Y8" s="201" t="s">
        <v>74</v>
      </c>
      <c r="Z8" s="201" t="e">
        <f>IF('Schooloverzicht OC'!$D21&gt;0,'Schooloverzicht OC'!$D21,NA())</f>
        <v>#N/A</v>
      </c>
      <c r="AA8" s="201"/>
      <c r="AB8" s="200" t="e">
        <f>IF('Schooloverzicht OC'!$L22&gt;0,'Schooloverzicht OC'!$L22,NA())</f>
        <v>#N/A</v>
      </c>
      <c r="AC8" s="201" t="s">
        <v>74</v>
      </c>
      <c r="AD8" s="202" t="e">
        <f>IF('Schooloverzicht OC'!$L21&gt;0,'Schooloverzicht OC'!$L21,NA())</f>
        <v>#N/A</v>
      </c>
      <c r="AE8" s="200" t="e">
        <f>IF('Schooloverzicht OC'!$D27&gt;0,'Schooloverzicht OC'!$D27,NA())</f>
        <v>#N/A</v>
      </c>
      <c r="AF8" s="201"/>
      <c r="AG8" s="201" t="s">
        <v>74</v>
      </c>
      <c r="AH8" s="202" t="e">
        <f>IF('Schooloverzicht OC'!$D26&gt;0,'Schooloverzicht OC'!$D26,NA())</f>
        <v>#N/A</v>
      </c>
      <c r="AI8" s="201" t="e">
        <f>IF('Schooloverzicht OC'!$L27&gt;0,'Schooloverzicht OC'!$L27,NA())</f>
        <v>#N/A</v>
      </c>
      <c r="AJ8" s="201" t="s">
        <v>74</v>
      </c>
      <c r="AK8" s="201" t="e">
        <f>IF('Schooloverzicht OC'!$L26&gt;0,'Schooloverzicht OC'!$L26,NA())</f>
        <v>#N/A</v>
      </c>
      <c r="AL8" s="200" t="e">
        <f>IF('Schooloverzicht OC'!$D32&gt;0,'Schooloverzicht OC'!$D32,NA())</f>
        <v>#N/A</v>
      </c>
      <c r="AM8" s="201" t="s">
        <v>74</v>
      </c>
      <c r="AN8" s="202" t="e">
        <f>IF('Schooloverzicht OC'!$D31&gt;0,'Schooloverzicht OC'!$D31,NA())</f>
        <v>#N/A</v>
      </c>
      <c r="AO8" s="228"/>
      <c r="AP8" s="215"/>
      <c r="AQ8" s="215"/>
      <c r="AR8" s="215"/>
      <c r="AS8" s="215"/>
      <c r="AT8" s="215"/>
      <c r="AU8" s="215"/>
      <c r="AV8" s="215"/>
      <c r="AW8" s="215"/>
      <c r="AX8" s="215"/>
      <c r="AY8" s="215"/>
      <c r="AZ8" s="215"/>
      <c r="BA8" s="215"/>
      <c r="BB8" s="215"/>
      <c r="BC8" s="215"/>
      <c r="BD8" s="215"/>
      <c r="BE8" s="215"/>
      <c r="BF8" s="215"/>
    </row>
    <row r="9" spans="1:58" ht="20.100000000000001" customHeight="1" x14ac:dyDescent="0.15">
      <c r="A9" s="205" t="s">
        <v>91</v>
      </c>
      <c r="B9" s="206"/>
      <c r="C9" s="208"/>
      <c r="D9" s="201" t="s">
        <v>74</v>
      </c>
      <c r="E9" s="211"/>
      <c r="F9" s="208"/>
      <c r="G9" s="201" t="s">
        <v>74</v>
      </c>
      <c r="H9" s="211"/>
      <c r="I9" s="208"/>
      <c r="J9" s="201" t="s">
        <v>74</v>
      </c>
      <c r="K9" s="211"/>
      <c r="L9" s="208"/>
      <c r="M9" s="201" t="s">
        <v>74</v>
      </c>
      <c r="N9" s="211"/>
      <c r="O9" s="208"/>
      <c r="P9" s="207"/>
      <c r="Q9" s="201" t="s">
        <v>74</v>
      </c>
      <c r="R9" s="211"/>
      <c r="S9" s="207"/>
      <c r="T9" s="208"/>
      <c r="U9" s="201" t="s">
        <v>74</v>
      </c>
      <c r="V9" s="211"/>
      <c r="W9" s="208"/>
      <c r="X9" s="207"/>
      <c r="Y9" s="201" t="s">
        <v>74</v>
      </c>
      <c r="Z9" s="211"/>
      <c r="AA9" s="207"/>
      <c r="AB9" s="208"/>
      <c r="AC9" s="201" t="s">
        <v>74</v>
      </c>
      <c r="AD9" s="211"/>
      <c r="AE9" s="208"/>
      <c r="AF9" s="207"/>
      <c r="AG9" s="201" t="s">
        <v>74</v>
      </c>
      <c r="AH9" s="211"/>
      <c r="AI9" s="208"/>
      <c r="AJ9" s="201" t="s">
        <v>74</v>
      </c>
      <c r="AK9" s="211"/>
      <c r="AL9" s="208"/>
      <c r="AM9" s="201" t="s">
        <v>74</v>
      </c>
      <c r="AN9" s="211"/>
      <c r="AO9" s="228"/>
      <c r="AP9" s="215"/>
      <c r="AQ9" s="215"/>
      <c r="AR9" s="215"/>
      <c r="AS9" s="215"/>
      <c r="AT9" s="215"/>
      <c r="AU9" s="215"/>
      <c r="AV9" s="215"/>
      <c r="AW9" s="215"/>
      <c r="AX9" s="215"/>
      <c r="AY9" s="215"/>
      <c r="AZ9" s="215"/>
      <c r="BA9" s="215"/>
      <c r="BB9" s="215"/>
      <c r="BC9" s="215"/>
      <c r="BD9" s="215"/>
      <c r="BE9" s="215"/>
      <c r="BF9" s="215"/>
    </row>
    <row r="10" spans="1:58" x14ac:dyDescent="0.15">
      <c r="A10" s="217"/>
      <c r="B10" s="218"/>
      <c r="C10" s="218"/>
      <c r="D10" s="218"/>
      <c r="E10" s="218"/>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25"/>
      <c r="AO10" s="215"/>
      <c r="AP10" s="246"/>
      <c r="AQ10" s="246"/>
      <c r="AR10" s="246"/>
      <c r="AS10" s="246"/>
      <c r="AT10" s="246"/>
      <c r="AU10" s="246"/>
      <c r="AV10" s="246"/>
      <c r="AW10" s="246"/>
      <c r="AX10" s="215"/>
      <c r="AY10" s="215"/>
      <c r="AZ10" s="215"/>
      <c r="BA10" s="215"/>
      <c r="BB10" s="215"/>
      <c r="BC10" s="215"/>
      <c r="BD10" s="215"/>
      <c r="BE10" s="215"/>
      <c r="BF10" s="215"/>
    </row>
    <row r="11" spans="1:58" x14ac:dyDescent="0.15">
      <c r="A11" s="215"/>
      <c r="B11" s="214"/>
      <c r="C11" s="214"/>
      <c r="D11" s="214"/>
      <c r="E11" s="214"/>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44"/>
      <c r="AM11" s="244"/>
      <c r="AN11" s="245"/>
      <c r="AO11" s="244"/>
      <c r="AP11" s="227"/>
      <c r="AQ11" s="227" t="s">
        <v>35</v>
      </c>
      <c r="AR11" s="227">
        <v>187</v>
      </c>
      <c r="AS11" s="227">
        <v>213</v>
      </c>
      <c r="AT11" s="227"/>
      <c r="AU11" s="227"/>
      <c r="AV11" s="227"/>
      <c r="AW11" s="246"/>
      <c r="AX11" s="215"/>
      <c r="AY11" s="215"/>
      <c r="AZ11" s="215"/>
      <c r="BA11" s="215"/>
      <c r="BB11" s="215"/>
      <c r="BC11" s="215"/>
      <c r="BD11" s="215"/>
      <c r="BE11" s="215"/>
      <c r="BF11" s="215"/>
    </row>
    <row r="12" spans="1:58" x14ac:dyDescent="0.15">
      <c r="A12" s="215"/>
      <c r="B12" s="214"/>
      <c r="C12" s="214"/>
      <c r="D12" s="214"/>
      <c r="E12" s="214"/>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44"/>
      <c r="AM12" s="244"/>
      <c r="AN12" s="245"/>
      <c r="AO12" s="244"/>
      <c r="AP12" s="227"/>
      <c r="AQ12" s="227" t="s">
        <v>45</v>
      </c>
      <c r="AR12" s="227">
        <v>187</v>
      </c>
      <c r="AS12" s="227">
        <v>213</v>
      </c>
      <c r="AT12" s="227"/>
      <c r="AU12" s="227"/>
      <c r="AV12" s="227"/>
      <c r="AW12" s="246"/>
      <c r="AX12" s="215"/>
      <c r="AY12" s="215"/>
      <c r="AZ12" s="215"/>
      <c r="BA12" s="215"/>
      <c r="BB12" s="215"/>
      <c r="BC12" s="215"/>
      <c r="BD12" s="215"/>
      <c r="BE12" s="215"/>
      <c r="BF12" s="215"/>
    </row>
    <row r="13" spans="1:58" x14ac:dyDescent="0.15">
      <c r="A13" s="215"/>
      <c r="B13" s="214"/>
      <c r="C13" s="214"/>
      <c r="D13" s="214"/>
      <c r="E13" s="214"/>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44"/>
      <c r="AM13" s="244"/>
      <c r="AN13" s="245"/>
      <c r="AO13" s="244"/>
      <c r="AP13" s="227"/>
      <c r="AQ13" s="227" t="s">
        <v>36</v>
      </c>
      <c r="AR13" s="227">
        <v>187</v>
      </c>
      <c r="AS13" s="227">
        <v>213</v>
      </c>
      <c r="AT13" s="227"/>
      <c r="AU13" s="227"/>
      <c r="AV13" s="227"/>
      <c r="AW13" s="246"/>
      <c r="AX13" s="215"/>
      <c r="AY13" s="215"/>
      <c r="AZ13" s="215"/>
      <c r="BA13" s="215"/>
      <c r="BB13" s="215"/>
      <c r="BC13" s="215"/>
      <c r="BD13" s="215"/>
      <c r="BE13" s="215"/>
      <c r="BF13" s="215"/>
    </row>
    <row r="14" spans="1:58" x14ac:dyDescent="0.15">
      <c r="A14" s="215"/>
      <c r="B14" s="214"/>
      <c r="C14" s="214"/>
      <c r="D14" s="214"/>
      <c r="E14" s="214"/>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44"/>
      <c r="AM14" s="244"/>
      <c r="AN14" s="245"/>
      <c r="AO14" s="244"/>
      <c r="AP14" s="227"/>
      <c r="AQ14" s="227" t="s">
        <v>46</v>
      </c>
      <c r="AR14" s="227">
        <v>187</v>
      </c>
      <c r="AS14" s="227">
        <v>213</v>
      </c>
      <c r="AT14" s="227"/>
      <c r="AU14" s="227"/>
      <c r="AV14" s="227"/>
      <c r="AW14" s="246"/>
      <c r="AX14" s="215"/>
      <c r="AY14" s="215"/>
      <c r="AZ14" s="215"/>
      <c r="BA14" s="215"/>
      <c r="BB14" s="215"/>
      <c r="BC14" s="215"/>
      <c r="BD14" s="215"/>
      <c r="BE14" s="215"/>
      <c r="BF14" s="215"/>
    </row>
    <row r="15" spans="1:58" x14ac:dyDescent="0.15">
      <c r="A15" s="215"/>
      <c r="B15" s="214"/>
      <c r="C15" s="214"/>
      <c r="D15" s="214"/>
      <c r="E15" s="214"/>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44"/>
      <c r="AM15" s="244"/>
      <c r="AN15" s="245"/>
      <c r="AO15" s="244"/>
      <c r="AP15" s="227"/>
      <c r="AQ15" s="227" t="s">
        <v>37</v>
      </c>
      <c r="AR15" s="227">
        <v>187</v>
      </c>
      <c r="AS15" s="227">
        <v>213</v>
      </c>
      <c r="AT15" s="227"/>
      <c r="AU15" s="227"/>
      <c r="AV15" s="227"/>
      <c r="AW15" s="246"/>
      <c r="AX15" s="215"/>
      <c r="AY15" s="215"/>
      <c r="AZ15" s="215"/>
      <c r="BA15" s="215"/>
      <c r="BB15" s="215"/>
      <c r="BC15" s="215"/>
      <c r="BD15" s="215"/>
      <c r="BE15" s="215"/>
      <c r="BF15" s="215"/>
    </row>
    <row r="16" spans="1:58" x14ac:dyDescent="0.15">
      <c r="A16" s="215"/>
      <c r="B16" s="214"/>
      <c r="C16" s="214"/>
      <c r="D16" s="214"/>
      <c r="E16" s="214"/>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44"/>
      <c r="AM16" s="244"/>
      <c r="AN16" s="245"/>
      <c r="AO16" s="244"/>
      <c r="AP16" s="227"/>
      <c r="AQ16" s="227" t="s">
        <v>47</v>
      </c>
      <c r="AR16" s="227">
        <v>187</v>
      </c>
      <c r="AS16" s="227">
        <v>213</v>
      </c>
      <c r="AT16" s="227"/>
      <c r="AU16" s="227"/>
      <c r="AV16" s="227"/>
      <c r="AW16" s="246"/>
      <c r="AX16" s="215"/>
      <c r="AY16" s="215"/>
      <c r="AZ16" s="215"/>
      <c r="BA16" s="215"/>
      <c r="BB16" s="215"/>
      <c r="BC16" s="215"/>
      <c r="BD16" s="215"/>
      <c r="BE16" s="215"/>
      <c r="BF16" s="215"/>
    </row>
    <row r="17" spans="1:58" x14ac:dyDescent="0.15">
      <c r="A17" s="215"/>
      <c r="B17" s="214"/>
      <c r="C17" s="214"/>
      <c r="D17" s="214"/>
      <c r="E17" s="214"/>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44"/>
      <c r="AM17" s="244"/>
      <c r="AN17" s="245"/>
      <c r="AO17" s="244"/>
      <c r="AP17" s="227"/>
      <c r="AQ17" s="227" t="s">
        <v>38</v>
      </c>
      <c r="AR17" s="227">
        <v>187</v>
      </c>
      <c r="AS17" s="227">
        <v>213</v>
      </c>
      <c r="AT17" s="227"/>
      <c r="AU17" s="227"/>
      <c r="AV17" s="227"/>
      <c r="AW17" s="246"/>
      <c r="AX17" s="215"/>
      <c r="AY17" s="215"/>
      <c r="AZ17" s="215"/>
      <c r="BA17" s="215"/>
      <c r="BB17" s="215"/>
      <c r="BC17" s="215"/>
      <c r="BD17" s="215"/>
      <c r="BE17" s="215"/>
      <c r="BF17" s="215"/>
    </row>
    <row r="18" spans="1:58" x14ac:dyDescent="0.15">
      <c r="A18" s="215"/>
      <c r="B18" s="214"/>
      <c r="C18" s="214"/>
      <c r="D18" s="214"/>
      <c r="E18" s="214"/>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44"/>
      <c r="AM18" s="244"/>
      <c r="AN18" s="245"/>
      <c r="AO18" s="244"/>
      <c r="AP18" s="227"/>
      <c r="AQ18" s="227" t="s">
        <v>48</v>
      </c>
      <c r="AR18" s="227">
        <v>187</v>
      </c>
      <c r="AS18" s="227">
        <v>213</v>
      </c>
      <c r="AT18" s="227"/>
      <c r="AU18" s="227"/>
      <c r="AV18" s="227"/>
      <c r="AW18" s="246"/>
      <c r="AX18" s="215"/>
      <c r="AY18" s="215"/>
      <c r="AZ18" s="215"/>
      <c r="BA18" s="215"/>
      <c r="BB18" s="215"/>
      <c r="BC18" s="215"/>
      <c r="BD18" s="215"/>
      <c r="BE18" s="215"/>
      <c r="BF18" s="215"/>
    </row>
    <row r="19" spans="1:58" x14ac:dyDescent="0.15">
      <c r="A19" s="215"/>
      <c r="B19" s="214"/>
      <c r="C19" s="214"/>
      <c r="D19" s="214"/>
      <c r="E19" s="214"/>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44"/>
      <c r="AM19" s="244"/>
      <c r="AN19" s="245"/>
      <c r="AO19" s="244"/>
      <c r="AP19" s="227"/>
      <c r="AQ19" s="227" t="s">
        <v>39</v>
      </c>
      <c r="AR19" s="227">
        <v>187</v>
      </c>
      <c r="AS19" s="227">
        <v>213</v>
      </c>
      <c r="AT19" s="227"/>
      <c r="AU19" s="227"/>
      <c r="AV19" s="227"/>
      <c r="AW19" s="246"/>
      <c r="AX19" s="215"/>
      <c r="AY19" s="215"/>
      <c r="AZ19" s="215"/>
      <c r="BA19" s="215"/>
      <c r="BB19" s="215"/>
      <c r="BC19" s="215"/>
      <c r="BD19" s="215"/>
      <c r="BE19" s="215"/>
      <c r="BF19" s="215"/>
    </row>
    <row r="20" spans="1:58" x14ac:dyDescent="0.15">
      <c r="A20" s="215"/>
      <c r="B20" s="214"/>
      <c r="C20" s="214"/>
      <c r="D20" s="214"/>
      <c r="E20" s="214"/>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44"/>
      <c r="AM20" s="244"/>
      <c r="AN20" s="245"/>
      <c r="AO20" s="244"/>
      <c r="AP20" s="227"/>
      <c r="AQ20" s="227" t="s">
        <v>49</v>
      </c>
      <c r="AR20" s="227">
        <v>187</v>
      </c>
      <c r="AS20" s="227">
        <v>213</v>
      </c>
      <c r="AT20" s="227"/>
      <c r="AU20" s="227"/>
      <c r="AV20" s="227"/>
      <c r="AW20" s="246"/>
      <c r="AX20" s="215"/>
      <c r="AY20" s="215"/>
      <c r="AZ20" s="215"/>
      <c r="BA20" s="215"/>
      <c r="BB20" s="215"/>
      <c r="BC20" s="215"/>
      <c r="BD20" s="215"/>
      <c r="BE20" s="215"/>
      <c r="BF20" s="215"/>
    </row>
    <row r="21" spans="1:58" x14ac:dyDescent="0.15">
      <c r="A21" s="215"/>
      <c r="B21" s="214"/>
      <c r="C21" s="214"/>
      <c r="D21" s="214"/>
      <c r="E21" s="214"/>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44"/>
      <c r="AM21" s="244"/>
      <c r="AN21" s="245"/>
      <c r="AO21" s="244"/>
      <c r="AP21" s="227"/>
      <c r="AQ21" s="227" t="s">
        <v>40</v>
      </c>
      <c r="AR21" s="227">
        <v>187</v>
      </c>
      <c r="AS21" s="227">
        <v>213</v>
      </c>
      <c r="AT21" s="227"/>
      <c r="AU21" s="227"/>
      <c r="AV21" s="227"/>
      <c r="AW21" s="246"/>
      <c r="AX21" s="215"/>
      <c r="AY21" s="215"/>
      <c r="AZ21" s="215"/>
      <c r="BA21" s="215"/>
      <c r="BB21" s="215"/>
      <c r="BC21" s="215"/>
      <c r="BD21" s="215"/>
      <c r="BE21" s="215"/>
      <c r="BF21" s="215"/>
    </row>
    <row r="22" spans="1:58" x14ac:dyDescent="0.15">
      <c r="A22" s="215"/>
      <c r="B22" s="214"/>
      <c r="C22" s="214"/>
      <c r="D22" s="214"/>
      <c r="E22" s="214"/>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44"/>
      <c r="AM22" s="244"/>
      <c r="AN22" s="245"/>
      <c r="AO22" s="244"/>
      <c r="AP22" s="227"/>
      <c r="AQ22" s="227"/>
      <c r="AR22" s="227"/>
      <c r="AS22" s="227"/>
      <c r="AT22" s="227"/>
      <c r="AU22" s="227"/>
      <c r="AV22" s="227"/>
      <c r="AW22" s="246"/>
      <c r="AX22" s="215"/>
      <c r="AY22" s="215"/>
      <c r="AZ22" s="215"/>
      <c r="BA22" s="215"/>
      <c r="BB22" s="215"/>
      <c r="BC22" s="215"/>
      <c r="BD22" s="215"/>
      <c r="BE22" s="215"/>
      <c r="BF22" s="215"/>
    </row>
    <row r="23" spans="1:58" x14ac:dyDescent="0.15">
      <c r="A23" s="215"/>
      <c r="B23" s="214"/>
      <c r="C23" s="214"/>
      <c r="D23" s="214"/>
      <c r="E23" s="214"/>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44"/>
      <c r="AM23" s="244"/>
      <c r="AN23" s="245"/>
      <c r="AO23" s="244"/>
      <c r="AP23" s="227"/>
      <c r="AQ23" s="227"/>
      <c r="AR23" s="227"/>
      <c r="AS23" s="227"/>
      <c r="AT23" s="227"/>
      <c r="AU23" s="227"/>
      <c r="AV23" s="227"/>
      <c r="AW23" s="246"/>
      <c r="AX23" s="215"/>
      <c r="AY23" s="215"/>
      <c r="AZ23" s="215"/>
      <c r="BA23" s="215"/>
      <c r="BB23" s="215"/>
      <c r="BC23" s="215"/>
      <c r="BD23" s="215"/>
      <c r="BE23" s="215"/>
      <c r="BF23" s="215"/>
    </row>
    <row r="24" spans="1:58" x14ac:dyDescent="0.15">
      <c r="A24" s="215"/>
      <c r="B24" s="214"/>
      <c r="C24" s="214"/>
      <c r="D24" s="214"/>
      <c r="E24" s="214"/>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44"/>
      <c r="AM24" s="244"/>
      <c r="AN24" s="245"/>
      <c r="AO24" s="244"/>
      <c r="AP24" s="227"/>
      <c r="AQ24" s="227"/>
      <c r="AR24" s="227"/>
      <c r="AS24" s="227"/>
      <c r="AT24" s="227"/>
      <c r="AU24" s="227"/>
      <c r="AV24" s="227"/>
      <c r="AW24" s="246"/>
      <c r="AX24" s="215"/>
      <c r="AY24" s="215"/>
      <c r="AZ24" s="215"/>
      <c r="BA24" s="215"/>
      <c r="BB24" s="215"/>
      <c r="BC24" s="215"/>
      <c r="BD24" s="215"/>
      <c r="BE24" s="215"/>
      <c r="BF24" s="215"/>
    </row>
    <row r="25" spans="1:58" x14ac:dyDescent="0.15">
      <c r="A25" s="215"/>
      <c r="B25" s="214"/>
      <c r="C25" s="214"/>
      <c r="D25" s="214"/>
      <c r="E25" s="214"/>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44"/>
      <c r="AM25" s="244"/>
      <c r="AN25" s="245"/>
      <c r="AO25" s="244"/>
      <c r="AP25" s="227"/>
      <c r="AQ25" s="227"/>
      <c r="AR25" s="227"/>
      <c r="AS25" s="227"/>
      <c r="AT25" s="227"/>
      <c r="AU25" s="227"/>
      <c r="AV25" s="227"/>
      <c r="AW25" s="246"/>
      <c r="AX25" s="215"/>
      <c r="AY25" s="215"/>
      <c r="AZ25" s="215"/>
      <c r="BA25" s="215"/>
      <c r="BB25" s="215"/>
      <c r="BC25" s="215"/>
      <c r="BD25" s="215"/>
      <c r="BE25" s="215"/>
      <c r="BF25" s="215"/>
    </row>
    <row r="26" spans="1:58" x14ac:dyDescent="0.15">
      <c r="A26" s="215"/>
      <c r="B26" s="214"/>
      <c r="C26" s="214"/>
      <c r="D26" s="214"/>
      <c r="E26" s="214"/>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44"/>
      <c r="AM26" s="244"/>
      <c r="AN26" s="245"/>
      <c r="AO26" s="244"/>
      <c r="AP26" s="246"/>
      <c r="AQ26" s="246"/>
      <c r="AR26" s="246"/>
      <c r="AS26" s="246"/>
      <c r="AT26" s="246"/>
      <c r="AU26" s="246"/>
      <c r="AV26" s="246"/>
      <c r="AW26" s="246"/>
      <c r="AX26" s="215"/>
      <c r="AY26" s="215"/>
      <c r="AZ26" s="215"/>
      <c r="BA26" s="215"/>
      <c r="BB26" s="215"/>
      <c r="BC26" s="215"/>
      <c r="BD26" s="215"/>
      <c r="BE26" s="215"/>
      <c r="BF26" s="215"/>
    </row>
    <row r="27" spans="1:58" x14ac:dyDescent="0.15">
      <c r="A27" s="215"/>
      <c r="B27" s="214"/>
      <c r="C27" s="214"/>
      <c r="D27" s="214"/>
      <c r="E27" s="214"/>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44"/>
      <c r="AM27" s="244"/>
      <c r="AN27" s="245"/>
      <c r="AO27" s="244"/>
      <c r="AP27" s="246"/>
      <c r="AQ27" s="246"/>
      <c r="AR27" s="246"/>
      <c r="AS27" s="246"/>
      <c r="AT27" s="246"/>
      <c r="AU27" s="246"/>
      <c r="AV27" s="246"/>
      <c r="AW27" s="246"/>
      <c r="AX27" s="215"/>
      <c r="AY27" s="215"/>
      <c r="AZ27" s="215"/>
      <c r="BA27" s="215"/>
      <c r="BB27" s="215"/>
      <c r="BC27" s="215"/>
      <c r="BD27" s="215"/>
      <c r="BE27" s="215"/>
      <c r="BF27" s="215"/>
    </row>
    <row r="28" spans="1:58" x14ac:dyDescent="0.15">
      <c r="A28" s="215"/>
      <c r="B28" s="214"/>
      <c r="C28" s="214"/>
      <c r="D28" s="214"/>
      <c r="E28" s="214"/>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44"/>
      <c r="AM28" s="244"/>
      <c r="AN28" s="245"/>
      <c r="AO28" s="244"/>
      <c r="AP28" s="246"/>
      <c r="AQ28" s="246"/>
      <c r="AR28" s="246"/>
      <c r="AS28" s="246"/>
      <c r="AT28" s="246"/>
      <c r="AU28" s="246"/>
      <c r="AV28" s="246"/>
      <c r="AW28" s="246"/>
      <c r="AX28" s="215"/>
      <c r="AY28" s="215"/>
      <c r="AZ28" s="215"/>
      <c r="BA28" s="215"/>
      <c r="BB28" s="215"/>
      <c r="BC28" s="215"/>
      <c r="BD28" s="215"/>
      <c r="BE28" s="215"/>
      <c r="BF28" s="215"/>
    </row>
    <row r="29" spans="1:58" x14ac:dyDescent="0.15">
      <c r="A29" s="215"/>
      <c r="B29" s="214"/>
      <c r="C29" s="214"/>
      <c r="D29" s="214"/>
      <c r="E29" s="214"/>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44"/>
      <c r="AM29" s="244"/>
      <c r="AN29" s="245"/>
      <c r="AO29" s="244"/>
      <c r="AP29" s="246"/>
      <c r="AQ29" s="246"/>
      <c r="AR29" s="246"/>
      <c r="AS29" s="246"/>
      <c r="AT29" s="246"/>
      <c r="AU29" s="246"/>
      <c r="AV29" s="246"/>
      <c r="AW29" s="246"/>
      <c r="AX29" s="215"/>
      <c r="AY29" s="215"/>
      <c r="AZ29" s="215"/>
      <c r="BA29" s="215"/>
      <c r="BB29" s="215"/>
      <c r="BC29" s="215"/>
      <c r="BD29" s="215"/>
      <c r="BE29" s="215"/>
      <c r="BF29" s="215"/>
    </row>
    <row r="30" spans="1:58" x14ac:dyDescent="0.15">
      <c r="A30" s="215"/>
      <c r="B30" s="214"/>
      <c r="C30" s="214"/>
      <c r="D30" s="214"/>
      <c r="E30" s="214"/>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44"/>
      <c r="AM30" s="244"/>
      <c r="AN30" s="245"/>
      <c r="AO30" s="244"/>
      <c r="AP30" s="246"/>
      <c r="AQ30" s="246"/>
      <c r="AR30" s="246"/>
      <c r="AS30" s="246"/>
      <c r="AT30" s="246"/>
      <c r="AU30" s="246"/>
      <c r="AV30" s="246"/>
      <c r="AW30" s="246"/>
      <c r="AX30" s="215"/>
      <c r="AY30" s="215"/>
      <c r="AZ30" s="215"/>
      <c r="BA30" s="215"/>
      <c r="BB30" s="215"/>
      <c r="BC30" s="215"/>
      <c r="BD30" s="215"/>
      <c r="BE30" s="215"/>
      <c r="BF30" s="215"/>
    </row>
    <row r="31" spans="1:58" x14ac:dyDescent="0.15">
      <c r="A31" s="215"/>
      <c r="B31" s="214"/>
      <c r="C31" s="214"/>
      <c r="D31" s="214"/>
      <c r="E31" s="214"/>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22"/>
      <c r="AO31" s="215"/>
      <c r="AP31" s="215"/>
      <c r="AQ31" s="215"/>
      <c r="AR31" s="215"/>
      <c r="AS31" s="215"/>
      <c r="AT31" s="215"/>
      <c r="AU31" s="215"/>
      <c r="AV31" s="215"/>
      <c r="AW31" s="215"/>
      <c r="AX31" s="215"/>
      <c r="AY31" s="215"/>
      <c r="AZ31" s="215"/>
      <c r="BA31" s="215"/>
      <c r="BB31" s="215"/>
      <c r="BC31" s="215"/>
      <c r="BD31" s="215"/>
      <c r="BE31" s="215"/>
      <c r="BF31" s="215"/>
    </row>
    <row r="32" spans="1:58" x14ac:dyDescent="0.15">
      <c r="A32" s="215"/>
      <c r="B32" s="214"/>
      <c r="C32" s="214"/>
      <c r="D32" s="214"/>
      <c r="E32" s="214"/>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22"/>
      <c r="AO32" s="215"/>
      <c r="AP32" s="215"/>
      <c r="AQ32" s="215"/>
      <c r="AR32" s="215"/>
      <c r="AS32" s="215"/>
      <c r="AT32" s="215"/>
      <c r="AU32" s="215"/>
      <c r="AV32" s="215"/>
      <c r="AW32" s="215"/>
      <c r="AX32" s="215"/>
      <c r="AY32" s="215"/>
      <c r="AZ32" s="215"/>
      <c r="BA32" s="215"/>
      <c r="BB32" s="215"/>
      <c r="BC32" s="215"/>
      <c r="BD32" s="215"/>
      <c r="BE32" s="215"/>
      <c r="BF32" s="215"/>
    </row>
    <row r="33" spans="1:61" x14ac:dyDescent="0.15">
      <c r="A33" s="215"/>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22"/>
      <c r="AO33" s="215"/>
      <c r="AP33" s="215"/>
      <c r="AQ33" s="215"/>
      <c r="AR33" s="215"/>
      <c r="AS33" s="215"/>
      <c r="AT33" s="215"/>
      <c r="AU33" s="215"/>
      <c r="AV33" s="215"/>
      <c r="AW33" s="215"/>
      <c r="AX33" s="215"/>
      <c r="AY33" s="215"/>
      <c r="AZ33" s="215"/>
      <c r="BA33" s="215"/>
      <c r="BB33" s="215"/>
      <c r="BC33" s="215"/>
      <c r="BD33" s="215"/>
      <c r="BE33" s="215"/>
      <c r="BF33" s="215"/>
    </row>
    <row r="34" spans="1:61" x14ac:dyDescent="0.15">
      <c r="A34" s="215"/>
      <c r="B34" s="214"/>
      <c r="C34" s="214"/>
      <c r="D34" s="214"/>
      <c r="E34" s="214"/>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22"/>
      <c r="AO34" s="215"/>
      <c r="AP34" s="215"/>
      <c r="AQ34" s="215"/>
      <c r="AR34" s="215"/>
      <c r="AS34" s="215"/>
      <c r="AT34" s="215"/>
      <c r="AU34" s="215"/>
      <c r="AV34" s="215"/>
      <c r="AW34" s="215"/>
      <c r="AX34" s="215"/>
      <c r="AY34" s="215"/>
      <c r="AZ34" s="215"/>
      <c r="BA34" s="215"/>
      <c r="BB34" s="215"/>
      <c r="BC34" s="215"/>
      <c r="BD34" s="215"/>
      <c r="BE34" s="215"/>
      <c r="BF34" s="215"/>
    </row>
    <row r="35" spans="1:61" x14ac:dyDescent="0.15">
      <c r="A35" s="221"/>
      <c r="B35" s="220"/>
      <c r="C35" s="220"/>
      <c r="D35" s="220"/>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4"/>
      <c r="AO35" s="215"/>
      <c r="AP35" s="215"/>
      <c r="AQ35" s="215"/>
      <c r="AR35" s="215"/>
      <c r="AS35" s="215"/>
      <c r="AT35" s="215"/>
      <c r="AU35" s="215"/>
      <c r="AV35" s="215"/>
      <c r="AW35" s="215"/>
      <c r="AX35" s="215"/>
      <c r="AY35" s="215"/>
      <c r="AZ35" s="215"/>
      <c r="BA35" s="215"/>
      <c r="BB35" s="215"/>
      <c r="BC35" s="215"/>
      <c r="BD35" s="215"/>
      <c r="BE35" s="215"/>
      <c r="BF35" s="215"/>
    </row>
    <row r="36" spans="1:61" x14ac:dyDescent="0.15">
      <c r="A36" s="215"/>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row>
    <row r="37" spans="1:61" x14ac:dyDescent="0.15">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row>
    <row r="38" spans="1:61" x14ac:dyDescent="0.15">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row>
    <row r="39" spans="1:61" x14ac:dyDescent="0.15">
      <c r="A39" s="215"/>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row>
    <row r="40" spans="1:61" x14ac:dyDescent="0.15">
      <c r="A40" s="215"/>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row>
    <row r="41" spans="1:61" x14ac:dyDescent="0.15">
      <c r="A41" s="215"/>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row>
    <row r="42" spans="1:61" x14ac:dyDescent="0.15">
      <c r="A42" s="21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row>
    <row r="43" spans="1:61" x14ac:dyDescent="0.15">
      <c r="A43" s="21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row>
    <row r="44" spans="1:61" x14ac:dyDescent="0.15">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row>
    <row r="45" spans="1:61" x14ac:dyDescent="0.15">
      <c r="A45" s="21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row>
    <row r="46" spans="1:61" x14ac:dyDescent="0.15">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row>
    <row r="47" spans="1:61" x14ac:dyDescent="0.15">
      <c r="A47" s="21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row>
    <row r="48" spans="1:61" x14ac:dyDescent="0.15">
      <c r="A48" s="21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row>
    <row r="49" spans="1:61" x14ac:dyDescent="0.15">
      <c r="A49" s="215"/>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row>
    <row r="50" spans="1:61" x14ac:dyDescent="0.15">
      <c r="A50" s="215"/>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row>
    <row r="51" spans="1:61" x14ac:dyDescent="0.15">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row>
    <row r="52" spans="1:61" x14ac:dyDescent="0.15">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row>
    <row r="53" spans="1:61" x14ac:dyDescent="0.15">
      <c r="A53" s="215"/>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row>
    <row r="54" spans="1:61" x14ac:dyDescent="0.15">
      <c r="A54" s="215"/>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row>
    <row r="55" spans="1:61" x14ac:dyDescent="0.15">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row>
    <row r="56" spans="1:61" x14ac:dyDescent="0.15">
      <c r="A56" s="215"/>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row>
    <row r="57" spans="1:61" x14ac:dyDescent="0.15">
      <c r="A57" s="215"/>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row>
    <row r="58" spans="1:61" x14ac:dyDescent="0.15">
      <c r="A58" s="215"/>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row>
    <row r="59" spans="1:61" x14ac:dyDescent="0.15">
      <c r="A59" s="2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row>
    <row r="60" spans="1:61" x14ac:dyDescent="0.15">
      <c r="A60" s="215"/>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row>
    <row r="61" spans="1:61" x14ac:dyDescent="0.15">
      <c r="A61" s="215"/>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row>
    <row r="62" spans="1:61" x14ac:dyDescent="0.15">
      <c r="A62" s="2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row>
    <row r="63" spans="1:61" x14ac:dyDescent="0.15">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row>
    <row r="64" spans="1:6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row>
    <row r="65" spans="1:61" x14ac:dyDescent="0.15">
      <c r="A65" s="215"/>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row>
    <row r="66" spans="1:61" x14ac:dyDescent="0.15">
      <c r="A66" s="215"/>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row>
    <row r="67" spans="1:61" x14ac:dyDescent="0.15">
      <c r="A67" s="215"/>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row>
    <row r="68" spans="1:61" x14ac:dyDescent="0.15">
      <c r="A68" s="215"/>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row>
    <row r="69" spans="1:61" x14ac:dyDescent="0.15">
      <c r="A69" s="215"/>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row>
    <row r="70" spans="1:61" x14ac:dyDescent="0.15">
      <c r="A70" s="215"/>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row>
    <row r="71" spans="1:61" x14ac:dyDescent="0.15">
      <c r="A71" s="215"/>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row>
    <row r="72" spans="1:61" x14ac:dyDescent="0.15">
      <c r="A72" s="215"/>
      <c r="B72" s="215"/>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5"/>
    </row>
    <row r="73" spans="1:61" x14ac:dyDescent="0.15">
      <c r="A73" s="215"/>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row>
    <row r="74" spans="1:61" x14ac:dyDescent="0.15">
      <c r="A74" s="215"/>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row>
    <row r="75" spans="1:61" x14ac:dyDescent="0.15">
      <c r="A75" s="215"/>
      <c r="B75" s="215"/>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row>
    <row r="76" spans="1:61" x14ac:dyDescent="0.15">
      <c r="A76" s="215"/>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row>
    <row r="77" spans="1:61" x14ac:dyDescent="0.15">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c r="BI77" s="215"/>
    </row>
    <row r="78" spans="1:61" x14ac:dyDescent="0.15">
      <c r="A78" s="215"/>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row>
    <row r="79" spans="1:61" x14ac:dyDescent="0.15">
      <c r="A79" s="215"/>
      <c r="B79" s="215"/>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c r="BI79" s="215"/>
    </row>
    <row r="80" spans="1:61" x14ac:dyDescent="0.15">
      <c r="A80" s="215"/>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row>
    <row r="81" spans="1:61" x14ac:dyDescent="0.15">
      <c r="A81" s="215"/>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5"/>
    </row>
    <row r="82" spans="1:61" x14ac:dyDescent="0.15">
      <c r="A82" s="215"/>
      <c r="B82" s="215"/>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c r="BI82" s="215"/>
    </row>
    <row r="83" spans="1:61" x14ac:dyDescent="0.15">
      <c r="A83" s="215"/>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row>
  </sheetData>
  <sheetProtection sheet="1" selectLockedCells="1"/>
  <mergeCells count="14">
    <mergeCell ref="F7:O7"/>
    <mergeCell ref="R7:AN7"/>
    <mergeCell ref="A2:AL2"/>
    <mergeCell ref="F4:H4"/>
    <mergeCell ref="I4:K4"/>
    <mergeCell ref="L4:N4"/>
    <mergeCell ref="O4:R4"/>
    <mergeCell ref="W4:Z4"/>
    <mergeCell ref="AE4:AH4"/>
    <mergeCell ref="AL4:AN4"/>
    <mergeCell ref="C4:E4"/>
    <mergeCell ref="T4:V4"/>
    <mergeCell ref="AB4:AD4"/>
    <mergeCell ref="AI4:AK4"/>
  </mergeCells>
  <conditionalFormatting sqref="C8:AN8">
    <cfRule type="containsErrors" dxfId="268" priority="1">
      <formula>ISERROR(C8)</formula>
    </cfRule>
  </conditionalFormatting>
  <pageMargins left="0.39370078740157483" right="0.19685039370078741"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G54" sqref="G54"/>
    </sheetView>
  </sheetViews>
  <sheetFormatPr defaultRowHeight="10.5" x14ac:dyDescent="0.15"/>
  <cols>
    <col min="1" max="1" width="10.7109375" customWidth="1"/>
    <col min="2" max="7" width="8.7109375" customWidth="1"/>
    <col min="8" max="8" width="2.7109375" customWidth="1"/>
    <col min="16" max="16" width="3.28515625" customWidth="1"/>
  </cols>
  <sheetData>
    <row r="1" spans="1:15" ht="12" thickTop="1" thickBot="1" x14ac:dyDescent="0.2">
      <c r="A1" t="s">
        <v>50</v>
      </c>
      <c r="B1" s="268"/>
      <c r="C1" s="269"/>
    </row>
    <row r="2" spans="1:15" ht="12" thickTop="1" thickBot="1" x14ac:dyDescent="0.2"/>
    <row r="3" spans="1:15" ht="11.25" thickTop="1" x14ac:dyDescent="0.15">
      <c r="A3" s="66" t="s">
        <v>51</v>
      </c>
      <c r="B3" s="65"/>
      <c r="C3" s="65"/>
      <c r="D3" s="65"/>
      <c r="E3" s="65"/>
      <c r="F3" s="65"/>
      <c r="G3" s="75"/>
      <c r="I3" s="66" t="s">
        <v>51</v>
      </c>
      <c r="J3" s="65"/>
      <c r="K3" s="65"/>
      <c r="L3" s="65"/>
      <c r="M3" s="65"/>
      <c r="N3" s="65"/>
      <c r="O3" s="75"/>
    </row>
    <row r="4" spans="1:15" x14ac:dyDescent="0.15">
      <c r="A4" s="87"/>
      <c r="B4" s="72" t="s">
        <v>42</v>
      </c>
      <c r="C4" s="72"/>
      <c r="D4" s="72" t="s">
        <v>43</v>
      </c>
      <c r="E4" s="73"/>
      <c r="F4" s="73" t="s">
        <v>9</v>
      </c>
      <c r="G4" s="76"/>
      <c r="I4" s="87"/>
      <c r="J4" s="72" t="s">
        <v>42</v>
      </c>
      <c r="K4" s="72"/>
      <c r="L4" s="72" t="s">
        <v>43</v>
      </c>
      <c r="M4" s="73"/>
      <c r="N4" s="73" t="s">
        <v>9</v>
      </c>
      <c r="O4" s="76"/>
    </row>
    <row r="5" spans="1:15" x14ac:dyDescent="0.15">
      <c r="A5" s="63" t="s">
        <v>35</v>
      </c>
      <c r="H5" s="45"/>
      <c r="I5" s="63" t="s">
        <v>45</v>
      </c>
    </row>
    <row r="6" spans="1:15" x14ac:dyDescent="0.15">
      <c r="A6" s="64" t="s">
        <v>24</v>
      </c>
      <c r="B6" s="77">
        <f>'M3'!AS10</f>
        <v>141</v>
      </c>
      <c r="C6" s="78" t="s">
        <v>44</v>
      </c>
      <c r="D6" s="77">
        <f>'M3'!AS18</f>
        <v>0</v>
      </c>
      <c r="E6" s="78" t="s">
        <v>44</v>
      </c>
      <c r="F6" s="77">
        <f>'M3'!AY18</f>
        <v>199</v>
      </c>
      <c r="G6" s="83" t="s">
        <v>44</v>
      </c>
      <c r="I6" s="64" t="s">
        <v>24</v>
      </c>
      <c r="J6" s="77">
        <f>'E3'!AS10</f>
        <v>164</v>
      </c>
      <c r="K6" s="78" t="s">
        <v>44</v>
      </c>
      <c r="L6" s="77">
        <f>'E3'!AS18</f>
        <v>0</v>
      </c>
      <c r="M6" s="78" t="s">
        <v>44</v>
      </c>
      <c r="N6" s="77">
        <f>'E3'!AW18</f>
        <v>0</v>
      </c>
      <c r="O6" s="83" t="s">
        <v>44</v>
      </c>
    </row>
    <row r="7" spans="1:15" x14ac:dyDescent="0.15">
      <c r="A7" s="64" t="s">
        <v>22</v>
      </c>
      <c r="B7" s="77">
        <f>'M3'!AS11</f>
        <v>89</v>
      </c>
      <c r="C7" s="79">
        <f>B6</f>
        <v>141</v>
      </c>
      <c r="D7" s="77">
        <f>'M3'!AS19</f>
        <v>0</v>
      </c>
      <c r="E7" s="79">
        <f>D6</f>
        <v>0</v>
      </c>
      <c r="F7" s="77">
        <f>'M3'!AY19</f>
        <v>188</v>
      </c>
      <c r="G7" s="84">
        <f>F6</f>
        <v>199</v>
      </c>
      <c r="I7" s="64" t="s">
        <v>22</v>
      </c>
      <c r="J7" s="77">
        <f>'E3'!AS11</f>
        <v>114</v>
      </c>
      <c r="K7" s="79">
        <f>J6</f>
        <v>164</v>
      </c>
      <c r="L7" s="77">
        <f>'E3'!AS19</f>
        <v>0</v>
      </c>
      <c r="M7" s="79">
        <f>L6</f>
        <v>0</v>
      </c>
      <c r="N7" s="77">
        <f>'E3'!AW19</f>
        <v>0</v>
      </c>
      <c r="O7" s="84">
        <f>N6</f>
        <v>0</v>
      </c>
    </row>
    <row r="8" spans="1:15" x14ac:dyDescent="0.15">
      <c r="A8" s="64" t="s">
        <v>23</v>
      </c>
      <c r="B8" s="77">
        <f>'M3'!AS12</f>
        <v>0</v>
      </c>
      <c r="C8" s="79">
        <f>B7</f>
        <v>89</v>
      </c>
      <c r="D8" s="77">
        <f>'M3'!AS20</f>
        <v>0</v>
      </c>
      <c r="E8" s="79">
        <f>D7</f>
        <v>0</v>
      </c>
      <c r="F8" s="77">
        <f>'M3'!AY20</f>
        <v>0</v>
      </c>
      <c r="G8" s="84">
        <f>F7</f>
        <v>188</v>
      </c>
      <c r="I8" s="64" t="s">
        <v>23</v>
      </c>
      <c r="J8" s="77">
        <f>'E3'!AS12</f>
        <v>50</v>
      </c>
      <c r="K8" s="79">
        <f>J7</f>
        <v>114</v>
      </c>
      <c r="L8" s="77">
        <f>'E3'!AS20</f>
        <v>0</v>
      </c>
      <c r="M8" s="79">
        <f>L7</f>
        <v>0</v>
      </c>
      <c r="N8" s="77">
        <f>'E3'!AW20</f>
        <v>0</v>
      </c>
      <c r="O8" s="84">
        <f>N7</f>
        <v>0</v>
      </c>
    </row>
    <row r="9" spans="1:15" x14ac:dyDescent="0.15">
      <c r="A9" s="45"/>
      <c r="B9" s="71"/>
      <c r="D9" s="80"/>
      <c r="E9" s="81"/>
      <c r="F9" s="80"/>
      <c r="G9" s="84"/>
      <c r="I9" s="45"/>
      <c r="J9" s="71"/>
      <c r="L9" s="80"/>
      <c r="M9" s="81"/>
      <c r="N9" s="80"/>
      <c r="O9" s="84"/>
    </row>
    <row r="10" spans="1:15" x14ac:dyDescent="0.15">
      <c r="A10" s="63" t="s">
        <v>36</v>
      </c>
      <c r="B10" s="70"/>
      <c r="C10" s="74"/>
      <c r="D10" s="77"/>
      <c r="E10" s="82"/>
      <c r="F10" s="77"/>
      <c r="G10" s="84"/>
      <c r="I10" s="63" t="s">
        <v>46</v>
      </c>
      <c r="J10" s="70"/>
      <c r="K10" s="74"/>
      <c r="L10" s="77"/>
      <c r="M10" s="82"/>
      <c r="N10" s="77"/>
      <c r="O10" s="84"/>
    </row>
    <row r="11" spans="1:15" x14ac:dyDescent="0.15">
      <c r="A11" s="64" t="s">
        <v>24</v>
      </c>
      <c r="B11" s="77">
        <f>'M4'!AS10</f>
        <v>186</v>
      </c>
      <c r="C11" s="78" t="s">
        <v>44</v>
      </c>
      <c r="D11" s="77">
        <f>'M4'!AS18</f>
        <v>0</v>
      </c>
      <c r="E11" s="78" t="s">
        <v>44</v>
      </c>
      <c r="F11" s="77">
        <f>'M4'!AW18</f>
        <v>0</v>
      </c>
      <c r="G11" s="84" t="s">
        <v>44</v>
      </c>
      <c r="I11" s="64" t="s">
        <v>24</v>
      </c>
      <c r="J11" s="77">
        <f>'E4'!AS10</f>
        <v>205</v>
      </c>
      <c r="K11" s="78" t="s">
        <v>44</v>
      </c>
      <c r="L11" s="77">
        <f>'E4'!AS18</f>
        <v>0</v>
      </c>
      <c r="M11" s="78" t="s">
        <v>44</v>
      </c>
      <c r="N11" s="77">
        <f>'E4'!AW18</f>
        <v>0</v>
      </c>
      <c r="O11" s="84" t="s">
        <v>44</v>
      </c>
    </row>
    <row r="12" spans="1:15" x14ac:dyDescent="0.15">
      <c r="A12" s="64" t="s">
        <v>22</v>
      </c>
      <c r="B12" s="77">
        <f>'M4'!AS11</f>
        <v>138</v>
      </c>
      <c r="C12" s="79">
        <f>B11</f>
        <v>186</v>
      </c>
      <c r="D12" s="77">
        <f>'M4'!AS19</f>
        <v>0</v>
      </c>
      <c r="E12" s="79">
        <f>D11</f>
        <v>0</v>
      </c>
      <c r="F12" s="77">
        <f>'M4'!AW19</f>
        <v>0</v>
      </c>
      <c r="G12" s="84">
        <f>F11</f>
        <v>0</v>
      </c>
      <c r="I12" s="64" t="s">
        <v>22</v>
      </c>
      <c r="J12" s="77">
        <f>'E4'!AS11</f>
        <v>159</v>
      </c>
      <c r="K12" s="79">
        <f>J11</f>
        <v>205</v>
      </c>
      <c r="L12" s="77">
        <f>'E4'!AS19</f>
        <v>0</v>
      </c>
      <c r="M12" s="79">
        <f>L11</f>
        <v>0</v>
      </c>
      <c r="N12" s="77">
        <f>'E4'!AW19</f>
        <v>0</v>
      </c>
      <c r="O12" s="84">
        <f>N11</f>
        <v>0</v>
      </c>
    </row>
    <row r="13" spans="1:15" x14ac:dyDescent="0.15">
      <c r="A13" s="64" t="s">
        <v>23</v>
      </c>
      <c r="B13" s="77">
        <f>'M4'!AS12</f>
        <v>50</v>
      </c>
      <c r="C13" s="79">
        <f>B12</f>
        <v>138</v>
      </c>
      <c r="D13" s="77">
        <f>'M4'!AS20</f>
        <v>0</v>
      </c>
      <c r="E13" s="79">
        <f>D12</f>
        <v>0</v>
      </c>
      <c r="F13" s="77">
        <f>'M4'!AW20</f>
        <v>0</v>
      </c>
      <c r="G13" s="84">
        <f>F12</f>
        <v>0</v>
      </c>
      <c r="I13" s="64" t="s">
        <v>23</v>
      </c>
      <c r="J13" s="77">
        <f>'E4'!AS12</f>
        <v>0</v>
      </c>
      <c r="K13" s="79">
        <f>J12</f>
        <v>159</v>
      </c>
      <c r="L13" s="77">
        <f>'E4'!AS20</f>
        <v>0</v>
      </c>
      <c r="M13" s="79">
        <f>L12</f>
        <v>0</v>
      </c>
      <c r="N13" s="77">
        <f>'E4'!AW20</f>
        <v>0</v>
      </c>
      <c r="O13" s="84">
        <f>N12</f>
        <v>0</v>
      </c>
    </row>
    <row r="14" spans="1:15" x14ac:dyDescent="0.15">
      <c r="A14" s="45"/>
      <c r="B14" s="80"/>
      <c r="C14" s="81"/>
      <c r="D14" s="80"/>
      <c r="E14" s="81"/>
      <c r="F14" s="80"/>
      <c r="G14" s="84"/>
      <c r="H14" t="s">
        <v>21</v>
      </c>
      <c r="I14" s="45"/>
      <c r="J14" s="80"/>
      <c r="K14" s="81"/>
      <c r="L14" s="80"/>
      <c r="M14" s="81"/>
      <c r="N14" s="80"/>
      <c r="O14" s="84"/>
    </row>
    <row r="15" spans="1:15" x14ac:dyDescent="0.15">
      <c r="A15" s="63" t="s">
        <v>37</v>
      </c>
      <c r="B15" s="77"/>
      <c r="C15" s="79"/>
      <c r="D15" s="77"/>
      <c r="E15" s="82"/>
      <c r="F15" s="77"/>
      <c r="G15" s="84"/>
      <c r="I15" s="63" t="s">
        <v>47</v>
      </c>
      <c r="J15" s="77"/>
      <c r="K15" s="79"/>
      <c r="L15" s="77"/>
      <c r="M15" s="82"/>
      <c r="N15" s="77"/>
      <c r="O15" s="84"/>
    </row>
    <row r="16" spans="1:15" x14ac:dyDescent="0.15">
      <c r="A16" s="64" t="s">
        <v>24</v>
      </c>
      <c r="B16" s="77">
        <f>'M5'!AS10</f>
        <v>224</v>
      </c>
      <c r="C16" s="78" t="s">
        <v>44</v>
      </c>
      <c r="D16" s="77">
        <f>'M5'!AS18</f>
        <v>0</v>
      </c>
      <c r="E16" s="78" t="s">
        <v>44</v>
      </c>
      <c r="F16" s="77">
        <f>'M5'!AW18</f>
        <v>0</v>
      </c>
      <c r="G16" s="84" t="s">
        <v>44</v>
      </c>
      <c r="I16" s="64" t="s">
        <v>24</v>
      </c>
      <c r="J16" s="77">
        <f>'E5'!AS10</f>
        <v>237</v>
      </c>
      <c r="K16" s="78" t="s">
        <v>44</v>
      </c>
      <c r="L16" s="77">
        <f>'E5'!AS18</f>
        <v>0</v>
      </c>
      <c r="M16" s="78" t="s">
        <v>44</v>
      </c>
      <c r="N16" s="77">
        <f>'E5'!AW18</f>
        <v>0</v>
      </c>
      <c r="O16" s="84" t="s">
        <v>44</v>
      </c>
    </row>
    <row r="17" spans="1:16" x14ac:dyDescent="0.15">
      <c r="A17" s="64" t="s">
        <v>22</v>
      </c>
      <c r="B17" s="77">
        <f>'M5'!AS11</f>
        <v>181</v>
      </c>
      <c r="C17" s="79">
        <f>B16</f>
        <v>224</v>
      </c>
      <c r="D17" s="77">
        <f>'M5'!AS19</f>
        <v>0</v>
      </c>
      <c r="E17" s="79">
        <f>D16</f>
        <v>0</v>
      </c>
      <c r="F17" s="77">
        <f>'M5'!AW19</f>
        <v>0</v>
      </c>
      <c r="G17" s="84">
        <f>F16</f>
        <v>0</v>
      </c>
      <c r="I17" s="64" t="s">
        <v>22</v>
      </c>
      <c r="J17" s="77">
        <f>'E5'!AS11</f>
        <v>192</v>
      </c>
      <c r="K17" s="79">
        <f>J16</f>
        <v>237</v>
      </c>
      <c r="L17" s="77">
        <f>'E5'!AS19</f>
        <v>0</v>
      </c>
      <c r="M17" s="79">
        <f>L16</f>
        <v>0</v>
      </c>
      <c r="N17" s="77">
        <f>'E5'!AW19</f>
        <v>0</v>
      </c>
      <c r="O17" s="84">
        <f>N16</f>
        <v>0</v>
      </c>
    </row>
    <row r="18" spans="1:16" x14ac:dyDescent="0.15">
      <c r="A18" s="64" t="s">
        <v>23</v>
      </c>
      <c r="B18" s="77">
        <f>'M5'!AS12</f>
        <v>0</v>
      </c>
      <c r="C18" s="79">
        <f>B17</f>
        <v>181</v>
      </c>
      <c r="D18" s="77">
        <f>'M5'!AS20</f>
        <v>0</v>
      </c>
      <c r="E18" s="79">
        <f>D17</f>
        <v>0</v>
      </c>
      <c r="F18" s="77">
        <f>'M5'!AW20</f>
        <v>0</v>
      </c>
      <c r="G18" s="84">
        <f>F17</f>
        <v>0</v>
      </c>
      <c r="I18" s="64" t="s">
        <v>23</v>
      </c>
      <c r="J18" s="77">
        <f>'E5'!AS12</f>
        <v>0</v>
      </c>
      <c r="K18" s="79">
        <f>J17</f>
        <v>192</v>
      </c>
      <c r="L18" s="77">
        <f>'E5'!AS20</f>
        <v>0</v>
      </c>
      <c r="M18" s="79">
        <f>L17</f>
        <v>0</v>
      </c>
      <c r="N18" s="77">
        <f>'E5'!AW20</f>
        <v>0</v>
      </c>
      <c r="O18" s="84">
        <f>N17</f>
        <v>0</v>
      </c>
    </row>
    <row r="19" spans="1:16" x14ac:dyDescent="0.15">
      <c r="A19" s="45"/>
      <c r="B19" s="80"/>
      <c r="C19" s="81"/>
      <c r="D19" s="80"/>
      <c r="E19" s="81"/>
      <c r="F19" s="82"/>
      <c r="G19" s="84"/>
      <c r="I19" s="45"/>
      <c r="J19" s="80"/>
      <c r="K19" s="81"/>
      <c r="L19" s="80"/>
      <c r="M19" s="81"/>
      <c r="N19" s="82"/>
      <c r="O19" s="84"/>
    </row>
    <row r="20" spans="1:16" x14ac:dyDescent="0.15">
      <c r="A20" s="63" t="s">
        <v>38</v>
      </c>
      <c r="B20" s="77"/>
      <c r="C20" s="79"/>
      <c r="D20" s="77"/>
      <c r="E20" s="82"/>
      <c r="F20" s="77"/>
      <c r="G20" s="84"/>
      <c r="I20" s="63" t="s">
        <v>48</v>
      </c>
      <c r="J20" s="77"/>
      <c r="K20" s="79"/>
      <c r="L20" s="77"/>
      <c r="M20" s="82"/>
      <c r="N20" s="77"/>
      <c r="O20" s="84"/>
    </row>
    <row r="21" spans="1:16" x14ac:dyDescent="0.15">
      <c r="A21" s="64" t="s">
        <v>24</v>
      </c>
      <c r="B21" s="77">
        <f>'M6'!AS10</f>
        <v>249</v>
      </c>
      <c r="C21" s="78" t="s">
        <v>44</v>
      </c>
      <c r="D21" s="77">
        <f>'M6'!AS18</f>
        <v>0</v>
      </c>
      <c r="E21" s="78" t="s">
        <v>44</v>
      </c>
      <c r="F21" s="77">
        <f>'M6'!AW18</f>
        <v>0</v>
      </c>
      <c r="G21" s="84" t="s">
        <v>44</v>
      </c>
      <c r="I21" s="64" t="s">
        <v>24</v>
      </c>
      <c r="J21" s="77">
        <f>'E6'!AS10</f>
        <v>261</v>
      </c>
      <c r="K21" s="78" t="s">
        <v>44</v>
      </c>
      <c r="L21" s="77">
        <f>'E6'!AS18</f>
        <v>0</v>
      </c>
      <c r="M21" s="78" t="s">
        <v>44</v>
      </c>
      <c r="N21" s="77">
        <f>'E6'!AW18</f>
        <v>0</v>
      </c>
      <c r="O21" s="84" t="s">
        <v>44</v>
      </c>
    </row>
    <row r="22" spans="1:16" x14ac:dyDescent="0.15">
      <c r="A22" s="64" t="s">
        <v>22</v>
      </c>
      <c r="B22" s="77">
        <f>'M6'!AS11</f>
        <v>206</v>
      </c>
      <c r="C22" s="79">
        <f>B21</f>
        <v>249</v>
      </c>
      <c r="D22" s="77">
        <f>'M6'!AS19</f>
        <v>0</v>
      </c>
      <c r="E22" s="79">
        <f>D21</f>
        <v>0</v>
      </c>
      <c r="F22" s="77">
        <f>'M6'!AW19</f>
        <v>0</v>
      </c>
      <c r="G22" s="84">
        <f>F21</f>
        <v>0</v>
      </c>
      <c r="I22" s="64" t="s">
        <v>22</v>
      </c>
      <c r="J22" s="77">
        <f>'E6'!AS11</f>
        <v>218</v>
      </c>
      <c r="K22" s="79">
        <f>J21</f>
        <v>261</v>
      </c>
      <c r="L22" s="77">
        <f>'E6'!AS19</f>
        <v>0</v>
      </c>
      <c r="M22" s="79">
        <f>L21</f>
        <v>0</v>
      </c>
      <c r="N22" s="77">
        <f>'E6'!AW19</f>
        <v>0</v>
      </c>
      <c r="O22" s="84">
        <f>N21</f>
        <v>0</v>
      </c>
    </row>
    <row r="23" spans="1:16" x14ac:dyDescent="0.15">
      <c r="A23" s="64" t="s">
        <v>23</v>
      </c>
      <c r="B23" s="77">
        <f>'M6'!AS12</f>
        <v>0</v>
      </c>
      <c r="C23" s="79">
        <f>B22</f>
        <v>206</v>
      </c>
      <c r="D23" s="77">
        <f>'M6'!AS20</f>
        <v>0</v>
      </c>
      <c r="E23" s="79">
        <f>D22</f>
        <v>0</v>
      </c>
      <c r="F23" s="77">
        <f>'M6'!AW20</f>
        <v>0</v>
      </c>
      <c r="G23" s="84">
        <f>F22</f>
        <v>0</v>
      </c>
      <c r="I23" s="64" t="s">
        <v>23</v>
      </c>
      <c r="J23" s="77">
        <f>'E6'!AS12</f>
        <v>0</v>
      </c>
      <c r="K23" s="79">
        <f>J22</f>
        <v>218</v>
      </c>
      <c r="L23" s="77">
        <f>'E6'!AS20</f>
        <v>0</v>
      </c>
      <c r="M23" s="79">
        <f>L22</f>
        <v>0</v>
      </c>
      <c r="N23" s="77">
        <f>'E6'!AW20</f>
        <v>0</v>
      </c>
      <c r="O23" s="84">
        <f>N22</f>
        <v>0</v>
      </c>
    </row>
    <row r="24" spans="1:16" x14ac:dyDescent="0.15">
      <c r="A24" s="45"/>
      <c r="B24" s="80"/>
      <c r="C24" s="81"/>
      <c r="D24" s="80"/>
      <c r="E24" s="81"/>
      <c r="F24" s="82"/>
      <c r="G24" s="84"/>
      <c r="I24" s="45"/>
      <c r="J24" s="80"/>
      <c r="K24" s="81"/>
      <c r="L24" s="80"/>
      <c r="M24" s="81"/>
      <c r="N24" s="82"/>
      <c r="O24" s="84"/>
    </row>
    <row r="25" spans="1:16" x14ac:dyDescent="0.15">
      <c r="A25" s="63" t="s">
        <v>39</v>
      </c>
      <c r="B25" s="77"/>
      <c r="C25" s="79"/>
      <c r="D25" s="77"/>
      <c r="E25" s="82"/>
      <c r="F25" s="77"/>
      <c r="G25" s="84"/>
      <c r="I25" s="63" t="s">
        <v>49</v>
      </c>
      <c r="J25" s="77"/>
      <c r="K25" s="79"/>
      <c r="L25" s="77"/>
      <c r="M25" s="82"/>
      <c r="N25" s="77"/>
      <c r="O25" s="84"/>
    </row>
    <row r="26" spans="1:16" x14ac:dyDescent="0.15">
      <c r="A26" s="64" t="s">
        <v>24</v>
      </c>
      <c r="B26" s="77">
        <f>'M7'!AS10</f>
        <v>110</v>
      </c>
      <c r="C26" s="78" t="s">
        <v>44</v>
      </c>
      <c r="D26" s="77">
        <f>'M7'!AS18</f>
        <v>0</v>
      </c>
      <c r="E26" s="78" t="s">
        <v>44</v>
      </c>
      <c r="F26" s="77">
        <f>'M7'!AW18</f>
        <v>0</v>
      </c>
      <c r="G26" s="84" t="s">
        <v>44</v>
      </c>
      <c r="I26" s="64" t="s">
        <v>24</v>
      </c>
      <c r="J26" s="77">
        <f>'E7'!AS10</f>
        <v>116</v>
      </c>
      <c r="K26" s="78" t="s">
        <v>44</v>
      </c>
      <c r="L26" s="77">
        <f>'E7'!AS18</f>
        <v>0</v>
      </c>
      <c r="M26" s="78" t="s">
        <v>44</v>
      </c>
      <c r="N26" s="77">
        <f>'E7'!AW18</f>
        <v>0</v>
      </c>
      <c r="O26" s="84" t="s">
        <v>44</v>
      </c>
    </row>
    <row r="27" spans="1:16" x14ac:dyDescent="0.15">
      <c r="A27" s="64" t="s">
        <v>22</v>
      </c>
      <c r="B27" s="77">
        <f>'M7'!AS11</f>
        <v>91</v>
      </c>
      <c r="C27" s="79">
        <f>B26</f>
        <v>110</v>
      </c>
      <c r="D27" s="77">
        <f>'M7'!AS19</f>
        <v>0</v>
      </c>
      <c r="E27" s="79">
        <f>D26</f>
        <v>0</v>
      </c>
      <c r="F27" s="77">
        <f>'M7'!AW19</f>
        <v>0</v>
      </c>
      <c r="G27" s="84">
        <f>F26</f>
        <v>0</v>
      </c>
      <c r="I27" s="64" t="s">
        <v>22</v>
      </c>
      <c r="J27" s="77">
        <f>'E7'!AS11</f>
        <v>96</v>
      </c>
      <c r="K27" s="79">
        <f>J26</f>
        <v>116</v>
      </c>
      <c r="L27" s="77">
        <f>'E7'!AS19</f>
        <v>0</v>
      </c>
      <c r="M27" s="79">
        <f>L26</f>
        <v>0</v>
      </c>
      <c r="N27" s="77">
        <f>'E7'!AW19</f>
        <v>0</v>
      </c>
      <c r="O27" s="84">
        <f>N26</f>
        <v>0</v>
      </c>
    </row>
    <row r="28" spans="1:16" x14ac:dyDescent="0.15">
      <c r="A28" s="64" t="s">
        <v>23</v>
      </c>
      <c r="B28" s="77">
        <f>'M7'!AS12</f>
        <v>0</v>
      </c>
      <c r="C28" s="79">
        <f>B27</f>
        <v>91</v>
      </c>
      <c r="D28" s="77">
        <f>'M7'!AS20</f>
        <v>0</v>
      </c>
      <c r="E28" s="79">
        <f>D27</f>
        <v>0</v>
      </c>
      <c r="F28" s="77">
        <f>'M7'!AW20</f>
        <v>0</v>
      </c>
      <c r="G28" s="84">
        <f>F27</f>
        <v>0</v>
      </c>
      <c r="I28" s="64" t="s">
        <v>23</v>
      </c>
      <c r="J28" s="77">
        <f>'E7'!AS12</f>
        <v>0</v>
      </c>
      <c r="K28" s="79">
        <f>J27</f>
        <v>96</v>
      </c>
      <c r="L28" s="77">
        <f>'E7'!AS20</f>
        <v>0</v>
      </c>
      <c r="M28" s="79">
        <f>L27</f>
        <v>0</v>
      </c>
      <c r="N28" s="77">
        <f>'E7'!AW20</f>
        <v>0</v>
      </c>
      <c r="O28" s="84">
        <f>N27</f>
        <v>0</v>
      </c>
    </row>
    <row r="29" spans="1:16" x14ac:dyDescent="0.15">
      <c r="A29" s="45"/>
      <c r="B29" s="80"/>
      <c r="C29" s="81"/>
      <c r="D29" s="80"/>
      <c r="E29" s="81"/>
      <c r="F29" s="80"/>
      <c r="G29" s="84"/>
      <c r="I29" s="45"/>
      <c r="J29" s="80"/>
      <c r="K29" s="81"/>
      <c r="L29" s="80"/>
      <c r="M29" s="81"/>
      <c r="N29" s="80"/>
      <c r="O29" s="88"/>
    </row>
    <row r="30" spans="1:16" x14ac:dyDescent="0.15">
      <c r="A30" s="63" t="s">
        <v>40</v>
      </c>
      <c r="B30" s="77"/>
      <c r="C30" s="79"/>
      <c r="D30" s="77"/>
      <c r="E30" s="82"/>
      <c r="F30" s="77"/>
      <c r="G30" s="84"/>
      <c r="H30" s="86"/>
      <c r="I30" s="89"/>
      <c r="J30" s="80"/>
      <c r="K30" s="80"/>
      <c r="L30" s="80"/>
      <c r="M30" s="80"/>
      <c r="N30" s="80"/>
      <c r="O30" s="92"/>
      <c r="P30" s="45"/>
    </row>
    <row r="31" spans="1:16" x14ac:dyDescent="0.15">
      <c r="A31" s="64" t="s">
        <v>24</v>
      </c>
      <c r="B31" s="77">
        <f>'M8'!AS10</f>
        <v>121</v>
      </c>
      <c r="C31" s="78" t="s">
        <v>44</v>
      </c>
      <c r="D31" s="77">
        <f>'M8'!AS18</f>
        <v>0</v>
      </c>
      <c r="E31" s="78" t="s">
        <v>44</v>
      </c>
      <c r="F31" s="77">
        <f>'M8'!AW18</f>
        <v>0</v>
      </c>
      <c r="G31" s="84" t="s">
        <v>44</v>
      </c>
      <c r="H31" s="86"/>
      <c r="I31" s="91"/>
      <c r="J31" s="80"/>
      <c r="K31" s="90"/>
      <c r="L31" s="80"/>
      <c r="M31" s="90"/>
      <c r="N31" s="80"/>
      <c r="O31" s="92"/>
    </row>
    <row r="32" spans="1:16" x14ac:dyDescent="0.15">
      <c r="A32" s="64" t="s">
        <v>22</v>
      </c>
      <c r="B32" s="77">
        <f>'M8'!AS11</f>
        <v>103</v>
      </c>
      <c r="C32" s="79">
        <f>B31</f>
        <v>121</v>
      </c>
      <c r="D32" s="77">
        <f>'M8'!AS19</f>
        <v>0</v>
      </c>
      <c r="E32" s="79">
        <f>D31</f>
        <v>0</v>
      </c>
      <c r="F32" s="77">
        <f>'M8'!AW19</f>
        <v>0</v>
      </c>
      <c r="G32" s="84">
        <f>F31</f>
        <v>0</v>
      </c>
      <c r="H32" s="86"/>
      <c r="I32" s="91"/>
      <c r="J32" s="80"/>
      <c r="K32" s="80"/>
      <c r="L32" s="80"/>
      <c r="M32" s="80"/>
      <c r="N32" s="80"/>
      <c r="O32" s="92"/>
    </row>
    <row r="33" spans="1:15" x14ac:dyDescent="0.15">
      <c r="A33" s="64" t="s">
        <v>23</v>
      </c>
      <c r="B33" s="77">
        <f>'M8'!AS12</f>
        <v>0</v>
      </c>
      <c r="C33" s="79">
        <f>B32</f>
        <v>103</v>
      </c>
      <c r="D33" s="77">
        <f>'M8'!AS20</f>
        <v>0</v>
      </c>
      <c r="E33" s="79">
        <f>D32</f>
        <v>0</v>
      </c>
      <c r="F33" s="77">
        <f>'M8'!AW20</f>
        <v>0</v>
      </c>
      <c r="G33" s="85">
        <f>F32</f>
        <v>0</v>
      </c>
      <c r="H33" s="86"/>
      <c r="I33" s="91"/>
      <c r="J33" s="80"/>
      <c r="K33" s="80"/>
      <c r="L33" s="80"/>
      <c r="M33" s="80"/>
      <c r="N33" s="80"/>
      <c r="O33" s="92"/>
    </row>
    <row r="34" spans="1:15" ht="11.25" thickBot="1" x14ac:dyDescent="0.2">
      <c r="A34" s="61"/>
      <c r="B34" s="60"/>
      <c r="C34" s="60"/>
      <c r="D34" s="60"/>
      <c r="E34" s="60"/>
      <c r="F34" s="60"/>
      <c r="G34" s="62"/>
      <c r="I34" s="61"/>
      <c r="J34" s="60"/>
      <c r="K34" s="60"/>
      <c r="L34" s="60"/>
      <c r="M34" s="60"/>
      <c r="N34" s="60"/>
      <c r="O34" s="62"/>
    </row>
    <row r="35" spans="1:15" ht="11.25" thickTop="1" x14ac:dyDescent="0.15"/>
  </sheetData>
  <sheetProtection sheet="1" objects="1" scenarios="1"/>
  <mergeCells count="1">
    <mergeCell ref="B1:C1"/>
  </mergeCells>
  <conditionalFormatting sqref="D6:D33 E9:E10 E14:E15 E19:E20 E24:E25 E29:E30">
    <cfRule type="cellIs" dxfId="267" priority="9" operator="equal">
      <formula>0</formula>
    </cfRule>
    <cfRule type="cellIs" dxfId="266" priority="11" operator="lessThan">
      <formula>$B6</formula>
    </cfRule>
    <cfRule type="expression" dxfId="265" priority="12">
      <formula>$F6=0</formula>
    </cfRule>
    <cfRule type="cellIs" dxfId="264" priority="13" operator="greaterThanOrEqual">
      <formula>$F6</formula>
    </cfRule>
  </conditionalFormatting>
  <conditionalFormatting sqref="M9:M10 M14:M15 M19:M20 M24:M25 M29:M30 L6:L33">
    <cfRule type="cellIs" dxfId="263" priority="1" operator="equal">
      <formula>0</formula>
    </cfRule>
    <cfRule type="cellIs" dxfId="262" priority="2" operator="lessThan">
      <formula>$B6</formula>
    </cfRule>
    <cfRule type="expression" dxfId="261" priority="3">
      <formula>$F6=0</formula>
    </cfRule>
    <cfRule type="cellIs" dxfId="260" priority="4" operator="greaterThanOrEqual">
      <formula>$F6</formula>
    </cfRule>
  </conditionalFormatting>
  <pageMargins left="0.7" right="0.7" top="0.75" bottom="0.75" header="0.3" footer="0.3"/>
  <pageSetup paperSize="9" orientation="landscape" r:id="rId1"/>
  <ignoredErrors>
    <ignoredError sqref="D7:D8 D12:D13 D17:D18 D22:D23 D27:D28 D32:D33 F7:F8 F12:F13 F17:F18 F22:F23 F27:F28 F32:F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election activeCell="N6" sqref="N6:O28"/>
    </sheetView>
  </sheetViews>
  <sheetFormatPr defaultRowHeight="10.5" x14ac:dyDescent="0.15"/>
  <cols>
    <col min="1" max="1" width="10.7109375" customWidth="1"/>
    <col min="2" max="3" width="8.7109375" customWidth="1"/>
    <col min="4" max="5" width="8.7109375" style="180" customWidth="1"/>
    <col min="6" max="7" width="8.7109375" customWidth="1"/>
    <col min="8" max="8" width="2.7109375" customWidth="1"/>
    <col min="12" max="13" width="9.140625" style="180"/>
    <col min="16" max="16" width="3.28515625" customWidth="1"/>
  </cols>
  <sheetData>
    <row r="1" spans="1:15" ht="12" thickTop="1" thickBot="1" x14ac:dyDescent="0.2">
      <c r="A1" t="s">
        <v>50</v>
      </c>
      <c r="B1" s="268"/>
      <c r="C1" s="269"/>
    </row>
    <row r="2" spans="1:15" ht="12" thickTop="1" thickBot="1" x14ac:dyDescent="0.2"/>
    <row r="3" spans="1:15" ht="11.25" thickTop="1" x14ac:dyDescent="0.15">
      <c r="A3" s="66" t="s">
        <v>51</v>
      </c>
      <c r="B3" s="65"/>
      <c r="C3" s="65"/>
      <c r="D3" s="181"/>
      <c r="E3" s="181"/>
      <c r="F3" s="65"/>
      <c r="G3" s="75"/>
      <c r="I3" s="66" t="s">
        <v>51</v>
      </c>
      <c r="J3" s="65"/>
      <c r="K3" s="65"/>
      <c r="L3" s="181"/>
      <c r="M3" s="181"/>
      <c r="N3" s="65"/>
      <c r="O3" s="75"/>
    </row>
    <row r="4" spans="1:15" x14ac:dyDescent="0.15">
      <c r="A4" s="87"/>
      <c r="B4" s="72" t="s">
        <v>42</v>
      </c>
      <c r="C4" s="72"/>
      <c r="D4" s="182" t="s">
        <v>43</v>
      </c>
      <c r="E4" s="185"/>
      <c r="F4" s="73" t="s">
        <v>9</v>
      </c>
      <c r="G4" s="76"/>
      <c r="I4" s="87"/>
      <c r="J4" s="72" t="s">
        <v>42</v>
      </c>
      <c r="K4" s="72"/>
      <c r="L4" s="182" t="s">
        <v>43</v>
      </c>
      <c r="M4" s="185"/>
      <c r="N4" s="73" t="s">
        <v>9</v>
      </c>
      <c r="O4" s="76"/>
    </row>
    <row r="5" spans="1:15" x14ac:dyDescent="0.15">
      <c r="A5" s="63" t="s">
        <v>35</v>
      </c>
      <c r="H5" s="45"/>
      <c r="I5" s="63" t="s">
        <v>45</v>
      </c>
    </row>
    <row r="6" spans="1:15" x14ac:dyDescent="0.15">
      <c r="A6" s="64" t="s">
        <v>24</v>
      </c>
      <c r="B6" s="127">
        <v>213</v>
      </c>
      <c r="C6" s="128" t="s">
        <v>44</v>
      </c>
      <c r="D6" s="126">
        <f>'M3'!AS26</f>
        <v>0</v>
      </c>
      <c r="E6" s="186" t="s">
        <v>44</v>
      </c>
      <c r="F6" s="126">
        <f>'M3'!AY26</f>
        <v>230</v>
      </c>
      <c r="G6" s="191" t="s">
        <v>44</v>
      </c>
      <c r="I6" s="64" t="s">
        <v>24</v>
      </c>
      <c r="J6" s="127">
        <v>213</v>
      </c>
      <c r="K6" s="128" t="s">
        <v>44</v>
      </c>
      <c r="L6" s="126">
        <f>'E3'!AS26</f>
        <v>0</v>
      </c>
      <c r="M6" s="186" t="s">
        <v>44</v>
      </c>
      <c r="N6" s="126">
        <f>'E3'!AW26</f>
        <v>0</v>
      </c>
      <c r="O6" s="191" t="s">
        <v>44</v>
      </c>
    </row>
    <row r="7" spans="1:15" x14ac:dyDescent="0.15">
      <c r="A7" s="64" t="s">
        <v>22</v>
      </c>
      <c r="B7" s="127">
        <v>187</v>
      </c>
      <c r="C7" s="128">
        <f>B6</f>
        <v>213</v>
      </c>
      <c r="D7" s="126">
        <f>'M3'!AS27</f>
        <v>0</v>
      </c>
      <c r="E7" s="187">
        <f>D6</f>
        <v>0</v>
      </c>
      <c r="F7" s="126">
        <f>'M3'!AY27</f>
        <v>230</v>
      </c>
      <c r="G7" s="192">
        <f>F6</f>
        <v>230</v>
      </c>
      <c r="I7" s="64" t="s">
        <v>22</v>
      </c>
      <c r="J7" s="127">
        <v>187</v>
      </c>
      <c r="K7" s="128">
        <f>J6</f>
        <v>213</v>
      </c>
      <c r="L7" s="126">
        <f>'E3'!AS27</f>
        <v>0</v>
      </c>
      <c r="M7" s="187">
        <f>L6</f>
        <v>0</v>
      </c>
      <c r="N7" s="126">
        <f>'E3'!AW27</f>
        <v>0</v>
      </c>
      <c r="O7" s="192">
        <f>N6</f>
        <v>0</v>
      </c>
    </row>
    <row r="8" spans="1:15" x14ac:dyDescent="0.15">
      <c r="A8" s="64" t="s">
        <v>23</v>
      </c>
      <c r="B8" s="127">
        <v>110</v>
      </c>
      <c r="C8" s="128">
        <f>B7</f>
        <v>187</v>
      </c>
      <c r="D8" s="126">
        <f>'M3'!AS28</f>
        <v>0</v>
      </c>
      <c r="E8" s="187">
        <f>D7</f>
        <v>0</v>
      </c>
      <c r="F8" s="126">
        <f>'M3'!AY28</f>
        <v>0</v>
      </c>
      <c r="G8" s="192">
        <f>F7</f>
        <v>230</v>
      </c>
      <c r="I8" s="64" t="s">
        <v>23</v>
      </c>
      <c r="J8" s="127">
        <v>110</v>
      </c>
      <c r="K8" s="128">
        <f>J7</f>
        <v>187</v>
      </c>
      <c r="L8" s="126">
        <f>'E3'!AS28</f>
        <v>0</v>
      </c>
      <c r="M8" s="187">
        <f>L7</f>
        <v>0</v>
      </c>
      <c r="N8" s="126">
        <f>'E3'!AW28</f>
        <v>0</v>
      </c>
      <c r="O8" s="192">
        <f>N7</f>
        <v>0</v>
      </c>
    </row>
    <row r="9" spans="1:15" x14ac:dyDescent="0.15">
      <c r="A9" s="45"/>
      <c r="B9" s="71"/>
      <c r="D9" s="183"/>
      <c r="E9" s="188"/>
      <c r="F9" s="183"/>
      <c r="G9" s="192"/>
      <c r="I9" s="45"/>
      <c r="J9" s="71"/>
      <c r="L9" s="183"/>
      <c r="M9" s="188"/>
      <c r="N9" s="183"/>
      <c r="O9" s="192"/>
    </row>
    <row r="10" spans="1:15" x14ac:dyDescent="0.15">
      <c r="A10" s="63" t="s">
        <v>36</v>
      </c>
      <c r="B10" s="70"/>
      <c r="C10" s="74"/>
      <c r="D10" s="126"/>
      <c r="E10" s="189"/>
      <c r="F10" s="126"/>
      <c r="G10" s="192"/>
      <c r="I10" s="63" t="s">
        <v>46</v>
      </c>
      <c r="J10" s="70"/>
      <c r="K10" s="74"/>
      <c r="L10" s="126"/>
      <c r="M10" s="189"/>
      <c r="N10" s="126"/>
      <c r="O10" s="192"/>
    </row>
    <row r="11" spans="1:15" x14ac:dyDescent="0.15">
      <c r="A11" s="64" t="s">
        <v>24</v>
      </c>
      <c r="B11" s="127">
        <v>213</v>
      </c>
      <c r="C11" s="128" t="s">
        <v>44</v>
      </c>
      <c r="D11" s="126">
        <f>'M4'!AS26</f>
        <v>0</v>
      </c>
      <c r="E11" s="186" t="s">
        <v>44</v>
      </c>
      <c r="F11" s="126">
        <f>'M4'!AW26</f>
        <v>0</v>
      </c>
      <c r="G11" s="192" t="s">
        <v>44</v>
      </c>
      <c r="I11" s="64" t="s">
        <v>24</v>
      </c>
      <c r="J11" s="127">
        <v>213</v>
      </c>
      <c r="K11" s="128" t="s">
        <v>44</v>
      </c>
      <c r="L11" s="126">
        <f>'E4'!AS26</f>
        <v>0</v>
      </c>
      <c r="M11" s="186" t="s">
        <v>44</v>
      </c>
      <c r="N11" s="126">
        <f>'E4'!AW26</f>
        <v>0</v>
      </c>
      <c r="O11" s="192" t="s">
        <v>44</v>
      </c>
    </row>
    <row r="12" spans="1:15" x14ac:dyDescent="0.15">
      <c r="A12" s="64" t="s">
        <v>22</v>
      </c>
      <c r="B12" s="127">
        <v>187</v>
      </c>
      <c r="C12" s="128">
        <f>B11</f>
        <v>213</v>
      </c>
      <c r="D12" s="126">
        <f>'M4'!AS27</f>
        <v>0</v>
      </c>
      <c r="E12" s="187">
        <f>D11</f>
        <v>0</v>
      </c>
      <c r="F12" s="126">
        <f>'M4'!AW27</f>
        <v>0</v>
      </c>
      <c r="G12" s="192">
        <f>F11</f>
        <v>0</v>
      </c>
      <c r="I12" s="64" t="s">
        <v>22</v>
      </c>
      <c r="J12" s="127">
        <v>187</v>
      </c>
      <c r="K12" s="128">
        <f>J11</f>
        <v>213</v>
      </c>
      <c r="L12" s="126">
        <f>'E4'!AS27</f>
        <v>0</v>
      </c>
      <c r="M12" s="187">
        <f>L11</f>
        <v>0</v>
      </c>
      <c r="N12" s="126">
        <f>'E4'!AW27</f>
        <v>0</v>
      </c>
      <c r="O12" s="192">
        <f>N11</f>
        <v>0</v>
      </c>
    </row>
    <row r="13" spans="1:15" x14ac:dyDescent="0.15">
      <c r="A13" s="64" t="s">
        <v>23</v>
      </c>
      <c r="B13" s="127">
        <v>110</v>
      </c>
      <c r="C13" s="128">
        <f>B12</f>
        <v>187</v>
      </c>
      <c r="D13" s="126">
        <f>'M4'!AS28</f>
        <v>0</v>
      </c>
      <c r="E13" s="187">
        <f>D12</f>
        <v>0</v>
      </c>
      <c r="F13" s="126">
        <f>'M4'!AW28</f>
        <v>0</v>
      </c>
      <c r="G13" s="192">
        <f>F12</f>
        <v>0</v>
      </c>
      <c r="I13" s="64" t="s">
        <v>23</v>
      </c>
      <c r="J13" s="127">
        <v>110</v>
      </c>
      <c r="K13" s="128">
        <f>J12</f>
        <v>187</v>
      </c>
      <c r="L13" s="126">
        <f>'E4'!AS28</f>
        <v>0</v>
      </c>
      <c r="M13" s="187">
        <f>L12</f>
        <v>0</v>
      </c>
      <c r="N13" s="126">
        <f>'E4'!AW28</f>
        <v>0</v>
      </c>
      <c r="O13" s="192">
        <f>N12</f>
        <v>0</v>
      </c>
    </row>
    <row r="14" spans="1:15" x14ac:dyDescent="0.15">
      <c r="A14" s="45"/>
      <c r="B14" s="80"/>
      <c r="C14" s="81"/>
      <c r="D14" s="183"/>
      <c r="E14" s="188"/>
      <c r="F14" s="183"/>
      <c r="G14" s="192"/>
      <c r="H14" t="s">
        <v>21</v>
      </c>
      <c r="I14" s="45"/>
      <c r="J14" s="80"/>
      <c r="K14" s="81"/>
      <c r="L14" s="183"/>
      <c r="M14" s="188"/>
      <c r="N14" s="183"/>
      <c r="O14" s="192"/>
    </row>
    <row r="15" spans="1:15" x14ac:dyDescent="0.15">
      <c r="A15" s="63" t="s">
        <v>37</v>
      </c>
      <c r="B15" s="77"/>
      <c r="C15" s="79"/>
      <c r="D15" s="126"/>
      <c r="E15" s="189"/>
      <c r="F15" s="126"/>
      <c r="G15" s="192"/>
      <c r="I15" s="63" t="s">
        <v>47</v>
      </c>
      <c r="J15" s="77"/>
      <c r="K15" s="79"/>
      <c r="L15" s="126"/>
      <c r="M15" s="189"/>
      <c r="N15" s="126"/>
      <c r="O15" s="192"/>
    </row>
    <row r="16" spans="1:15" x14ac:dyDescent="0.15">
      <c r="A16" s="64" t="s">
        <v>24</v>
      </c>
      <c r="B16" s="127">
        <v>213</v>
      </c>
      <c r="C16" s="128" t="s">
        <v>44</v>
      </c>
      <c r="D16" s="126">
        <f>'M5'!AS26</f>
        <v>0</v>
      </c>
      <c r="E16" s="186" t="s">
        <v>44</v>
      </c>
      <c r="F16" s="126">
        <f>'M5'!AW26</f>
        <v>0</v>
      </c>
      <c r="G16" s="192" t="s">
        <v>44</v>
      </c>
      <c r="I16" s="64" t="s">
        <v>24</v>
      </c>
      <c r="J16" s="127">
        <v>213</v>
      </c>
      <c r="K16" s="128" t="s">
        <v>44</v>
      </c>
      <c r="L16" s="126">
        <f>'E5'!AS26</f>
        <v>0</v>
      </c>
      <c r="M16" s="186" t="s">
        <v>44</v>
      </c>
      <c r="N16" s="126">
        <f>'E5'!AW26</f>
        <v>0</v>
      </c>
      <c r="O16" s="192" t="s">
        <v>44</v>
      </c>
    </row>
    <row r="17" spans="1:16" x14ac:dyDescent="0.15">
      <c r="A17" s="64" t="s">
        <v>22</v>
      </c>
      <c r="B17" s="127">
        <v>187</v>
      </c>
      <c r="C17" s="128">
        <f>B16</f>
        <v>213</v>
      </c>
      <c r="D17" s="126">
        <f>'M5'!AS27</f>
        <v>0</v>
      </c>
      <c r="E17" s="187">
        <f>D16</f>
        <v>0</v>
      </c>
      <c r="F17" s="126">
        <f>'M5'!AW27</f>
        <v>0</v>
      </c>
      <c r="G17" s="192">
        <f>F16</f>
        <v>0</v>
      </c>
      <c r="I17" s="64" t="s">
        <v>22</v>
      </c>
      <c r="J17" s="127">
        <v>187</v>
      </c>
      <c r="K17" s="128">
        <f>J16</f>
        <v>213</v>
      </c>
      <c r="L17" s="126">
        <f>'E5'!AS27</f>
        <v>0</v>
      </c>
      <c r="M17" s="187">
        <f>L16</f>
        <v>0</v>
      </c>
      <c r="N17" s="126">
        <f>'E5'!AW27</f>
        <v>0</v>
      </c>
      <c r="O17" s="192">
        <f>N16</f>
        <v>0</v>
      </c>
    </row>
    <row r="18" spans="1:16" x14ac:dyDescent="0.15">
      <c r="A18" s="64" t="s">
        <v>23</v>
      </c>
      <c r="B18" s="127">
        <v>110</v>
      </c>
      <c r="C18" s="128">
        <f>B17</f>
        <v>187</v>
      </c>
      <c r="D18" s="126">
        <f>'M5'!AS28</f>
        <v>0</v>
      </c>
      <c r="E18" s="187">
        <f>D17</f>
        <v>0</v>
      </c>
      <c r="F18" s="126">
        <f>'M5'!AW28</f>
        <v>0</v>
      </c>
      <c r="G18" s="192">
        <f>F17</f>
        <v>0</v>
      </c>
      <c r="I18" s="64" t="s">
        <v>23</v>
      </c>
      <c r="J18" s="127">
        <v>110</v>
      </c>
      <c r="K18" s="128">
        <f>J17</f>
        <v>187</v>
      </c>
      <c r="L18" s="126">
        <f>'E5'!AS28</f>
        <v>0</v>
      </c>
      <c r="M18" s="187">
        <f>L17</f>
        <v>0</v>
      </c>
      <c r="N18" s="126">
        <f>'E5'!AW28</f>
        <v>0</v>
      </c>
      <c r="O18" s="192">
        <f>N17</f>
        <v>0</v>
      </c>
    </row>
    <row r="19" spans="1:16" x14ac:dyDescent="0.15">
      <c r="A19" s="45"/>
      <c r="B19" s="80"/>
      <c r="C19" s="81"/>
      <c r="D19" s="183"/>
      <c r="E19" s="188"/>
      <c r="F19" s="189"/>
      <c r="G19" s="192"/>
      <c r="I19" s="45"/>
      <c r="J19" s="80"/>
      <c r="K19" s="81"/>
      <c r="L19" s="183"/>
      <c r="M19" s="188"/>
      <c r="N19" s="189"/>
      <c r="O19" s="192"/>
    </row>
    <row r="20" spans="1:16" x14ac:dyDescent="0.15">
      <c r="A20" s="63" t="s">
        <v>38</v>
      </c>
      <c r="B20" s="77"/>
      <c r="C20" s="79"/>
      <c r="D20" s="126"/>
      <c r="E20" s="189"/>
      <c r="F20" s="126"/>
      <c r="G20" s="192"/>
      <c r="I20" s="63" t="s">
        <v>48</v>
      </c>
      <c r="J20" s="77"/>
      <c r="K20" s="79"/>
      <c r="L20" s="126"/>
      <c r="M20" s="189"/>
      <c r="N20" s="126"/>
      <c r="O20" s="192"/>
    </row>
    <row r="21" spans="1:16" x14ac:dyDescent="0.15">
      <c r="A21" s="64" t="s">
        <v>24</v>
      </c>
      <c r="B21" s="127">
        <v>213</v>
      </c>
      <c r="C21" s="128" t="s">
        <v>44</v>
      </c>
      <c r="D21" s="126">
        <f>'M6'!AS26</f>
        <v>0</v>
      </c>
      <c r="E21" s="186" t="s">
        <v>44</v>
      </c>
      <c r="F21" s="126">
        <f>'M6'!AW26</f>
        <v>0</v>
      </c>
      <c r="G21" s="192" t="s">
        <v>44</v>
      </c>
      <c r="I21" s="64" t="s">
        <v>24</v>
      </c>
      <c r="J21" s="127">
        <v>213</v>
      </c>
      <c r="K21" s="128" t="s">
        <v>44</v>
      </c>
      <c r="L21" s="126">
        <f>'E6'!AS26</f>
        <v>0</v>
      </c>
      <c r="M21" s="186" t="s">
        <v>44</v>
      </c>
      <c r="N21" s="126">
        <f>'E6'!AW26</f>
        <v>0</v>
      </c>
      <c r="O21" s="192" t="s">
        <v>44</v>
      </c>
    </row>
    <row r="22" spans="1:16" x14ac:dyDescent="0.15">
      <c r="A22" s="64" t="s">
        <v>22</v>
      </c>
      <c r="B22" s="127">
        <v>187</v>
      </c>
      <c r="C22" s="128">
        <f>B21</f>
        <v>213</v>
      </c>
      <c r="D22" s="126">
        <f>'M6'!AS27</f>
        <v>0</v>
      </c>
      <c r="E22" s="187">
        <f>D21</f>
        <v>0</v>
      </c>
      <c r="F22" s="126">
        <f>'M6'!AW27</f>
        <v>0</v>
      </c>
      <c r="G22" s="192">
        <f>F21</f>
        <v>0</v>
      </c>
      <c r="I22" s="64" t="s">
        <v>22</v>
      </c>
      <c r="J22" s="127">
        <v>187</v>
      </c>
      <c r="K22" s="128">
        <f>J21</f>
        <v>213</v>
      </c>
      <c r="L22" s="126">
        <f>'E6'!AS27</f>
        <v>0</v>
      </c>
      <c r="M22" s="187">
        <f>L21</f>
        <v>0</v>
      </c>
      <c r="N22" s="126">
        <f>'E6'!AW27</f>
        <v>0</v>
      </c>
      <c r="O22" s="192">
        <f>N21</f>
        <v>0</v>
      </c>
    </row>
    <row r="23" spans="1:16" x14ac:dyDescent="0.15">
      <c r="A23" s="64" t="s">
        <v>23</v>
      </c>
      <c r="B23" s="127">
        <v>110</v>
      </c>
      <c r="C23" s="128">
        <f>B22</f>
        <v>187</v>
      </c>
      <c r="D23" s="126">
        <f>'M6'!AS28</f>
        <v>0</v>
      </c>
      <c r="E23" s="187">
        <f>D22</f>
        <v>0</v>
      </c>
      <c r="F23" s="126">
        <f>'M6'!AW28</f>
        <v>0</v>
      </c>
      <c r="G23" s="192">
        <f>F22</f>
        <v>0</v>
      </c>
      <c r="I23" s="64" t="s">
        <v>23</v>
      </c>
      <c r="J23" s="127">
        <v>110</v>
      </c>
      <c r="K23" s="128">
        <f>J22</f>
        <v>187</v>
      </c>
      <c r="L23" s="126">
        <f>'E6'!AS28</f>
        <v>0</v>
      </c>
      <c r="M23" s="187">
        <f>L22</f>
        <v>0</v>
      </c>
      <c r="N23" s="126">
        <f>'E6'!AW28</f>
        <v>0</v>
      </c>
      <c r="O23" s="192">
        <f>N22</f>
        <v>0</v>
      </c>
    </row>
    <row r="24" spans="1:16" x14ac:dyDescent="0.15">
      <c r="A24" s="45"/>
      <c r="B24" s="80"/>
      <c r="C24" s="81"/>
      <c r="D24" s="183"/>
      <c r="E24" s="188"/>
      <c r="F24" s="189"/>
      <c r="G24" s="192"/>
      <c r="I24" s="45"/>
      <c r="J24" s="80"/>
      <c r="K24" s="81"/>
      <c r="L24" s="183"/>
      <c r="M24" s="188"/>
      <c r="N24" s="189"/>
      <c r="O24" s="192"/>
    </row>
    <row r="25" spans="1:16" x14ac:dyDescent="0.15">
      <c r="A25" s="63" t="s">
        <v>39</v>
      </c>
      <c r="B25" s="77"/>
      <c r="C25" s="79"/>
      <c r="D25" s="126"/>
      <c r="E25" s="189"/>
      <c r="F25" s="126"/>
      <c r="G25" s="192"/>
      <c r="I25" s="63" t="s">
        <v>49</v>
      </c>
      <c r="J25" s="77"/>
      <c r="K25" s="79"/>
      <c r="L25" s="126"/>
      <c r="M25" s="189"/>
      <c r="N25" s="126"/>
      <c r="O25" s="192"/>
    </row>
    <row r="26" spans="1:16" x14ac:dyDescent="0.15">
      <c r="A26" s="64" t="s">
        <v>24</v>
      </c>
      <c r="B26" s="127">
        <v>213</v>
      </c>
      <c r="C26" s="128" t="s">
        <v>44</v>
      </c>
      <c r="D26" s="126">
        <f>'M7'!AS26</f>
        <v>0</v>
      </c>
      <c r="E26" s="186" t="s">
        <v>44</v>
      </c>
      <c r="F26" s="126">
        <f>'M7'!AW26</f>
        <v>0</v>
      </c>
      <c r="G26" s="192" t="s">
        <v>44</v>
      </c>
      <c r="I26" s="64" t="s">
        <v>24</v>
      </c>
      <c r="J26" s="127">
        <v>213</v>
      </c>
      <c r="K26" s="128" t="s">
        <v>44</v>
      </c>
      <c r="L26" s="126">
        <f>'E7'!AS26</f>
        <v>0</v>
      </c>
      <c r="M26" s="186" t="s">
        <v>44</v>
      </c>
      <c r="N26" s="126">
        <f>'E7'!AW26</f>
        <v>0</v>
      </c>
      <c r="O26" s="192" t="s">
        <v>44</v>
      </c>
    </row>
    <row r="27" spans="1:16" x14ac:dyDescent="0.15">
      <c r="A27" s="64" t="s">
        <v>22</v>
      </c>
      <c r="B27" s="127">
        <v>187</v>
      </c>
      <c r="C27" s="128">
        <f>B26</f>
        <v>213</v>
      </c>
      <c r="D27" s="126">
        <f>'M7'!AS27</f>
        <v>0</v>
      </c>
      <c r="E27" s="187">
        <f>D26</f>
        <v>0</v>
      </c>
      <c r="F27" s="126">
        <f>'M7'!AW27</f>
        <v>0</v>
      </c>
      <c r="G27" s="192">
        <f>F26</f>
        <v>0</v>
      </c>
      <c r="I27" s="64" t="s">
        <v>22</v>
      </c>
      <c r="J27" s="127">
        <v>187</v>
      </c>
      <c r="K27" s="128">
        <f>J26</f>
        <v>213</v>
      </c>
      <c r="L27" s="126">
        <f>'E7'!AS27</f>
        <v>0</v>
      </c>
      <c r="M27" s="187">
        <f>L26</f>
        <v>0</v>
      </c>
      <c r="N27" s="126">
        <f>'E7'!AW27</f>
        <v>0</v>
      </c>
      <c r="O27" s="192">
        <f>N26</f>
        <v>0</v>
      </c>
    </row>
    <row r="28" spans="1:16" x14ac:dyDescent="0.15">
      <c r="A28" s="64" t="s">
        <v>23</v>
      </c>
      <c r="B28" s="127">
        <v>110</v>
      </c>
      <c r="C28" s="128">
        <f>B27</f>
        <v>187</v>
      </c>
      <c r="D28" s="126">
        <f>'M7'!AS28</f>
        <v>0</v>
      </c>
      <c r="E28" s="187">
        <f>D27</f>
        <v>0</v>
      </c>
      <c r="F28" s="126">
        <f>'M7'!AW28</f>
        <v>0</v>
      </c>
      <c r="G28" s="192">
        <f>F27</f>
        <v>0</v>
      </c>
      <c r="I28" s="64" t="s">
        <v>23</v>
      </c>
      <c r="J28" s="127">
        <v>110</v>
      </c>
      <c r="K28" s="128">
        <f>J27</f>
        <v>187</v>
      </c>
      <c r="L28" s="126">
        <f>'E7'!AS28</f>
        <v>0</v>
      </c>
      <c r="M28" s="187">
        <f>L27</f>
        <v>0</v>
      </c>
      <c r="N28" s="126">
        <f>'E7'!AW28</f>
        <v>0</v>
      </c>
      <c r="O28" s="192">
        <f>N27</f>
        <v>0</v>
      </c>
    </row>
    <row r="29" spans="1:16" x14ac:dyDescent="0.15">
      <c r="A29" s="45"/>
      <c r="B29" s="80"/>
      <c r="C29" s="81"/>
      <c r="D29" s="183"/>
      <c r="E29" s="188"/>
      <c r="F29" s="183"/>
      <c r="G29" s="192"/>
      <c r="I29" s="45"/>
      <c r="J29" s="80"/>
      <c r="K29" s="81"/>
      <c r="L29" s="183"/>
      <c r="M29" s="188"/>
      <c r="N29" s="80"/>
      <c r="O29" s="88"/>
    </row>
    <row r="30" spans="1:16" x14ac:dyDescent="0.15">
      <c r="A30" s="63" t="s">
        <v>40</v>
      </c>
      <c r="B30" s="77"/>
      <c r="C30" s="79"/>
      <c r="D30" s="126"/>
      <c r="E30" s="189"/>
      <c r="F30" s="126"/>
      <c r="G30" s="192"/>
      <c r="H30" s="86"/>
      <c r="I30" s="89"/>
      <c r="J30" s="80"/>
      <c r="K30" s="80"/>
      <c r="L30" s="183"/>
      <c r="M30" s="183"/>
      <c r="N30" s="80"/>
      <c r="O30" s="92"/>
      <c r="P30" s="45"/>
    </row>
    <row r="31" spans="1:16" x14ac:dyDescent="0.15">
      <c r="A31" s="64" t="s">
        <v>24</v>
      </c>
      <c r="B31" s="127">
        <v>213</v>
      </c>
      <c r="C31" s="128" t="s">
        <v>44</v>
      </c>
      <c r="D31" s="126">
        <f>'M8'!AS26</f>
        <v>0</v>
      </c>
      <c r="E31" s="186" t="s">
        <v>44</v>
      </c>
      <c r="F31" s="126">
        <f>'M8'!AW26</f>
        <v>0</v>
      </c>
      <c r="G31" s="192" t="s">
        <v>44</v>
      </c>
      <c r="H31" s="86"/>
      <c r="I31" s="91"/>
      <c r="J31" s="80"/>
      <c r="K31" s="90"/>
      <c r="L31" s="183"/>
      <c r="M31" s="190"/>
      <c r="N31" s="80"/>
      <c r="O31" s="92"/>
    </row>
    <row r="32" spans="1:16" x14ac:dyDescent="0.15">
      <c r="A32" s="64" t="s">
        <v>22</v>
      </c>
      <c r="B32" s="127">
        <v>187</v>
      </c>
      <c r="C32" s="128">
        <f>B31</f>
        <v>213</v>
      </c>
      <c r="D32" s="126">
        <f>'M8'!AS27</f>
        <v>0</v>
      </c>
      <c r="E32" s="187">
        <f>D31</f>
        <v>0</v>
      </c>
      <c r="F32" s="126">
        <f>'M8'!AW27</f>
        <v>0</v>
      </c>
      <c r="G32" s="192">
        <f>F31</f>
        <v>0</v>
      </c>
      <c r="H32" s="86"/>
      <c r="I32" s="91"/>
      <c r="J32" s="80"/>
      <c r="K32" s="80"/>
      <c r="L32" s="183"/>
      <c r="M32" s="183"/>
      <c r="N32" s="80"/>
      <c r="O32" s="92"/>
    </row>
    <row r="33" spans="1:15" x14ac:dyDescent="0.15">
      <c r="A33" s="64" t="s">
        <v>23</v>
      </c>
      <c r="B33" s="127">
        <v>110</v>
      </c>
      <c r="C33" s="128">
        <f>B32</f>
        <v>187</v>
      </c>
      <c r="D33" s="126">
        <f>'M8'!AS28</f>
        <v>0</v>
      </c>
      <c r="E33" s="187">
        <f>D32</f>
        <v>0</v>
      </c>
      <c r="F33" s="126">
        <f>'M8'!AW28</f>
        <v>0</v>
      </c>
      <c r="G33" s="193">
        <f>F32</f>
        <v>0</v>
      </c>
      <c r="H33" s="86"/>
      <c r="I33" s="91"/>
      <c r="J33" s="80"/>
      <c r="K33" s="80"/>
      <c r="L33" s="183"/>
      <c r="M33" s="183"/>
      <c r="N33" s="80"/>
      <c r="O33" s="92"/>
    </row>
    <row r="34" spans="1:15" ht="11.25" thickBot="1" x14ac:dyDescent="0.2">
      <c r="A34" s="61"/>
      <c r="B34" s="60"/>
      <c r="C34" s="60"/>
      <c r="D34" s="184"/>
      <c r="E34" s="184"/>
      <c r="F34" s="60"/>
      <c r="G34" s="62"/>
      <c r="I34" s="61"/>
      <c r="J34" s="60"/>
      <c r="K34" s="60"/>
      <c r="L34" s="184"/>
      <c r="M34" s="184"/>
      <c r="N34" s="60"/>
      <c r="O34" s="62"/>
    </row>
    <row r="35" spans="1:15" ht="11.25" thickTop="1" x14ac:dyDescent="0.15"/>
    <row r="37" spans="1:15" ht="11.25" thickBot="1" x14ac:dyDescent="0.2"/>
    <row r="38" spans="1:15" ht="11.25" x14ac:dyDescent="0.2">
      <c r="M38" s="154" t="s">
        <v>68</v>
      </c>
      <c r="N38" s="155" t="s">
        <v>55</v>
      </c>
      <c r="O38" s="156"/>
    </row>
    <row r="39" spans="1:15" ht="11.25" x14ac:dyDescent="0.2">
      <c r="M39" s="157">
        <v>170</v>
      </c>
      <c r="N39" s="158" t="s">
        <v>55</v>
      </c>
      <c r="O39" s="159"/>
    </row>
    <row r="40" spans="1:15" ht="11.25" x14ac:dyDescent="0.2">
      <c r="M40" s="157">
        <v>171.11111111111111</v>
      </c>
      <c r="N40" s="151" t="s">
        <v>56</v>
      </c>
      <c r="O40" s="160"/>
    </row>
    <row r="41" spans="1:15" ht="12" thickBot="1" x14ac:dyDescent="0.25">
      <c r="M41" s="161">
        <v>174.44444444444446</v>
      </c>
      <c r="N41" s="151" t="s">
        <v>56</v>
      </c>
      <c r="O41" s="160"/>
    </row>
    <row r="42" spans="1:15" ht="11.25" x14ac:dyDescent="0.2">
      <c r="M42" s="157">
        <v>175.55555555555554</v>
      </c>
      <c r="N42" s="151" t="s">
        <v>57</v>
      </c>
      <c r="O42" s="160"/>
    </row>
    <row r="43" spans="1:15" ht="11.25" x14ac:dyDescent="0.2">
      <c r="M43" s="157">
        <v>177.77777777777777</v>
      </c>
      <c r="N43" s="151" t="s">
        <v>57</v>
      </c>
      <c r="O43" s="160"/>
    </row>
    <row r="44" spans="1:15" ht="11.25" x14ac:dyDescent="0.2">
      <c r="M44" s="157">
        <v>178.88888888888889</v>
      </c>
      <c r="N44" s="151" t="s">
        <v>58</v>
      </c>
      <c r="O44" s="160"/>
    </row>
    <row r="45" spans="1:15" ht="11.25" x14ac:dyDescent="0.2">
      <c r="M45" s="162">
        <v>180</v>
      </c>
      <c r="N45" s="151" t="s">
        <v>58</v>
      </c>
      <c r="O45" s="160"/>
    </row>
    <row r="46" spans="1:15" ht="11.25" x14ac:dyDescent="0.2">
      <c r="M46" s="162">
        <v>186.47058823529412</v>
      </c>
      <c r="N46" s="151" t="s">
        <v>58</v>
      </c>
      <c r="O46" s="160"/>
    </row>
    <row r="47" spans="1:15" ht="11.25" x14ac:dyDescent="0.2">
      <c r="M47" s="163">
        <v>187.64705882352942</v>
      </c>
      <c r="N47" s="151" t="s">
        <v>58</v>
      </c>
      <c r="O47" s="160"/>
    </row>
    <row r="48" spans="1:15" ht="11.25" x14ac:dyDescent="0.2">
      <c r="M48" s="163">
        <v>188.8235294117647</v>
      </c>
      <c r="N48" s="151" t="s">
        <v>58</v>
      </c>
      <c r="O48" s="160"/>
    </row>
    <row r="49" spans="13:15" ht="11.25" x14ac:dyDescent="0.2">
      <c r="M49" s="163">
        <v>190</v>
      </c>
      <c r="N49" s="152" t="s">
        <v>59</v>
      </c>
      <c r="O49" s="164"/>
    </row>
    <row r="50" spans="13:15" ht="12" thickBot="1" x14ac:dyDescent="0.25">
      <c r="M50" s="165">
        <v>193.52941176470588</v>
      </c>
      <c r="N50" s="152" t="s">
        <v>59</v>
      </c>
      <c r="O50" s="164"/>
    </row>
    <row r="51" spans="13:15" ht="11.25" x14ac:dyDescent="0.2">
      <c r="M51" s="163">
        <v>194.70588235294119</v>
      </c>
      <c r="N51" s="152" t="s">
        <v>60</v>
      </c>
      <c r="O51" s="164"/>
    </row>
    <row r="52" spans="13:15" ht="11.25" x14ac:dyDescent="0.2">
      <c r="M52" s="166">
        <v>195.88235294117646</v>
      </c>
      <c r="N52" s="152" t="s">
        <v>60</v>
      </c>
      <c r="O52" s="164"/>
    </row>
    <row r="53" spans="13:15" ht="11.25" x14ac:dyDescent="0.2">
      <c r="M53" s="166">
        <v>197.05882352941177</v>
      </c>
      <c r="N53" s="152" t="s">
        <v>61</v>
      </c>
      <c r="O53" s="164"/>
    </row>
    <row r="54" spans="13:15" ht="11.25" x14ac:dyDescent="0.2">
      <c r="M54" s="166">
        <v>198.23529411764707</v>
      </c>
      <c r="N54" s="153" t="s">
        <v>62</v>
      </c>
      <c r="O54" s="167"/>
    </row>
    <row r="55" spans="13:15" ht="12" thickBot="1" x14ac:dyDescent="0.25">
      <c r="M55" s="168">
        <v>201.66666666666666</v>
      </c>
      <c r="N55" s="153" t="s">
        <v>62</v>
      </c>
      <c r="O55" s="167"/>
    </row>
    <row r="56" spans="13:15" ht="11.25" x14ac:dyDescent="0.2">
      <c r="M56" s="166">
        <v>202.77777777777777</v>
      </c>
      <c r="N56" s="153" t="s">
        <v>63</v>
      </c>
      <c r="O56" s="167"/>
    </row>
    <row r="57" spans="13:15" ht="11.25" x14ac:dyDescent="0.2">
      <c r="M57" s="169">
        <v>205</v>
      </c>
      <c r="N57" s="153" t="s">
        <v>63</v>
      </c>
      <c r="O57" s="167"/>
    </row>
    <row r="58" spans="13:15" ht="11.25" x14ac:dyDescent="0.2">
      <c r="M58" s="169">
        <v>206.11111111111111</v>
      </c>
      <c r="N58" s="153" t="s">
        <v>64</v>
      </c>
      <c r="O58" s="167"/>
    </row>
    <row r="59" spans="13:15" ht="11.25" x14ac:dyDescent="0.2">
      <c r="M59" s="169">
        <v>207.22222222222223</v>
      </c>
      <c r="N59" s="153" t="s">
        <v>64</v>
      </c>
      <c r="O59" s="167"/>
    </row>
    <row r="60" spans="13:15" ht="11.25" x14ac:dyDescent="0.2">
      <c r="M60" s="169">
        <v>208.33333333333334</v>
      </c>
      <c r="N60" s="170" t="s">
        <v>65</v>
      </c>
      <c r="O60" s="171"/>
    </row>
    <row r="61" spans="13:15" ht="12" thickBot="1" x14ac:dyDescent="0.25">
      <c r="M61" s="172">
        <v>211.66666666666666</v>
      </c>
      <c r="N61" s="170" t="s">
        <v>65</v>
      </c>
      <c r="O61" s="171"/>
    </row>
    <row r="62" spans="13:15" ht="11.25" x14ac:dyDescent="0.2">
      <c r="M62" s="173">
        <v>212.77777777777777</v>
      </c>
      <c r="N62" s="170" t="s">
        <v>66</v>
      </c>
      <c r="O62" s="171"/>
    </row>
    <row r="63" spans="13:15" ht="11.25" x14ac:dyDescent="0.2">
      <c r="M63" s="173">
        <v>213.88888888888889</v>
      </c>
      <c r="N63" s="170" t="s">
        <v>66</v>
      </c>
      <c r="O63" s="171"/>
    </row>
    <row r="64" spans="13:15" ht="11.25" x14ac:dyDescent="0.2">
      <c r="M64" s="173">
        <v>215</v>
      </c>
      <c r="N64" s="170" t="s">
        <v>66</v>
      </c>
      <c r="O64" s="171"/>
    </row>
    <row r="65" spans="13:15" ht="11.25" x14ac:dyDescent="0.2">
      <c r="M65" s="173">
        <v>216.11111111111111</v>
      </c>
      <c r="N65" s="170" t="s">
        <v>67</v>
      </c>
      <c r="O65" s="171"/>
    </row>
    <row r="66" spans="13:15" ht="11.25" x14ac:dyDescent="0.2">
      <c r="M66" s="173">
        <v>219.44444444444446</v>
      </c>
      <c r="N66" s="170" t="s">
        <v>67</v>
      </c>
      <c r="O66" s="171"/>
    </row>
    <row r="67" spans="13:15" ht="11.25" x14ac:dyDescent="0.2">
      <c r="M67" s="174">
        <v>220.55555555555554</v>
      </c>
      <c r="N67" s="170" t="s">
        <v>67</v>
      </c>
      <c r="O67" s="171"/>
    </row>
    <row r="68" spans="13:15" ht="12" thickBot="1" x14ac:dyDescent="0.25">
      <c r="M68" s="175" t="s">
        <v>69</v>
      </c>
      <c r="N68" s="176" t="s">
        <v>67</v>
      </c>
      <c r="O68" s="177"/>
    </row>
  </sheetData>
  <sheetProtection sheet="1" objects="1" scenarios="1"/>
  <mergeCells count="1">
    <mergeCell ref="B1:C1"/>
  </mergeCells>
  <conditionalFormatting sqref="E9:E10 E14:E15 E19:E20 E24:E25 E29:E30 D6:D33">
    <cfRule type="cellIs" dxfId="259" priority="5" operator="equal">
      <formula>0</formula>
    </cfRule>
    <cfRule type="cellIs" dxfId="258" priority="6" operator="lessThan">
      <formula>$B6</formula>
    </cfRule>
    <cfRule type="expression" dxfId="257" priority="7">
      <formula>$F6=0</formula>
    </cfRule>
    <cfRule type="cellIs" dxfId="256" priority="8" operator="greaterThanOrEqual">
      <formula>$F6</formula>
    </cfRule>
  </conditionalFormatting>
  <conditionalFormatting sqref="M9:M10 M14:M15 M19:M20 M24:M25 M29:M30 L6:L33">
    <cfRule type="cellIs" dxfId="255" priority="1" operator="equal">
      <formula>0</formula>
    </cfRule>
    <cfRule type="cellIs" dxfId="254" priority="2" operator="lessThan">
      <formula>$J6</formula>
    </cfRule>
    <cfRule type="expression" dxfId="253" priority="3">
      <formula>$N6=0</formula>
    </cfRule>
    <cfRule type="cellIs" dxfId="252" priority="4" operator="greaterThanOrEqual">
      <formula>$N6</formula>
    </cfRule>
  </conditionalFormatting>
  <pageMargins left="0.7" right="0.7" top="0.75" bottom="0.75" header="0.3" footer="0.3"/>
  <pageSetup paperSize="9" orientation="landscape" r:id="rId1"/>
  <rowBreaks count="1" manualBreakCount="1">
    <brk id="36" max="16383" man="1"/>
  </rowBreaks>
  <ignoredErrors>
    <ignoredError sqref="D7 F7"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4"/>
  <sheetViews>
    <sheetView workbookViewId="0">
      <pane ySplit="1" topLeftCell="A2" activePane="bottomLeft" state="frozen"/>
      <selection pane="bottomLeft" activeCell="K364" sqref="K364"/>
    </sheetView>
  </sheetViews>
  <sheetFormatPr defaultRowHeight="10.5" x14ac:dyDescent="0.15"/>
  <sheetData>
    <row r="1" spans="1:15" ht="15" x14ac:dyDescent="0.2">
      <c r="A1" s="94" t="s">
        <v>53</v>
      </c>
      <c r="B1" s="95" t="s">
        <v>35</v>
      </c>
      <c r="C1" s="96" t="s">
        <v>45</v>
      </c>
      <c r="D1" s="95" t="s">
        <v>36</v>
      </c>
      <c r="E1" s="96" t="s">
        <v>46</v>
      </c>
      <c r="F1" s="95" t="s">
        <v>37</v>
      </c>
      <c r="G1" s="96" t="s">
        <v>47</v>
      </c>
      <c r="H1" s="95" t="s">
        <v>38</v>
      </c>
      <c r="I1" s="96" t="s">
        <v>48</v>
      </c>
      <c r="J1" s="95" t="s">
        <v>39</v>
      </c>
      <c r="K1" s="96" t="s">
        <v>49</v>
      </c>
      <c r="L1" s="96" t="s">
        <v>54</v>
      </c>
      <c r="M1" s="96" t="s">
        <v>40</v>
      </c>
      <c r="N1" s="96"/>
      <c r="O1" s="97"/>
    </row>
    <row r="2" spans="1:15" ht="15" x14ac:dyDescent="0.2">
      <c r="A2" s="242">
        <v>0</v>
      </c>
      <c r="B2" s="240">
        <v>144</v>
      </c>
      <c r="C2" s="240">
        <v>126</v>
      </c>
      <c r="D2" s="240">
        <v>114</v>
      </c>
      <c r="E2" s="240">
        <v>110</v>
      </c>
      <c r="F2" s="240">
        <v>110</v>
      </c>
      <c r="G2" s="240">
        <v>110</v>
      </c>
      <c r="H2" s="240">
        <v>110</v>
      </c>
      <c r="I2" s="240">
        <v>110</v>
      </c>
      <c r="J2" s="99">
        <v>110</v>
      </c>
      <c r="K2" s="99">
        <v>110</v>
      </c>
      <c r="L2" s="99">
        <v>110</v>
      </c>
      <c r="M2" s="99">
        <v>110</v>
      </c>
      <c r="N2" s="100"/>
      <c r="O2" s="101" t="s">
        <v>55</v>
      </c>
    </row>
    <row r="3" spans="1:15" ht="15" x14ac:dyDescent="0.2">
      <c r="A3" s="242">
        <v>1</v>
      </c>
      <c r="B3" s="240">
        <v>145</v>
      </c>
      <c r="C3" s="240">
        <v>127</v>
      </c>
      <c r="D3" s="240">
        <v>114</v>
      </c>
      <c r="E3" s="240">
        <v>110</v>
      </c>
      <c r="F3" s="240">
        <v>110</v>
      </c>
      <c r="G3" s="240">
        <v>110</v>
      </c>
      <c r="H3" s="240">
        <v>110</v>
      </c>
      <c r="I3" s="240">
        <v>110</v>
      </c>
      <c r="J3" s="99">
        <v>110</v>
      </c>
      <c r="K3" s="99">
        <v>110</v>
      </c>
      <c r="L3" s="99">
        <v>110</v>
      </c>
      <c r="M3" s="99">
        <v>110</v>
      </c>
      <c r="N3" s="100"/>
      <c r="O3" s="101" t="s">
        <v>55</v>
      </c>
    </row>
    <row r="4" spans="1:15" ht="15" x14ac:dyDescent="0.2">
      <c r="A4" s="242">
        <v>2</v>
      </c>
      <c r="B4" s="240">
        <v>145</v>
      </c>
      <c r="C4" s="240">
        <v>127</v>
      </c>
      <c r="D4" s="240">
        <v>115</v>
      </c>
      <c r="E4" s="240">
        <v>110</v>
      </c>
      <c r="F4" s="240">
        <v>110</v>
      </c>
      <c r="G4" s="240">
        <v>110</v>
      </c>
      <c r="H4" s="240">
        <v>110</v>
      </c>
      <c r="I4" s="240">
        <v>110</v>
      </c>
      <c r="J4" s="99">
        <v>110</v>
      </c>
      <c r="K4" s="99">
        <v>110</v>
      </c>
      <c r="L4" s="99">
        <v>110</v>
      </c>
      <c r="M4" s="99">
        <v>110</v>
      </c>
      <c r="N4" s="100"/>
      <c r="O4" s="101" t="s">
        <v>55</v>
      </c>
    </row>
    <row r="5" spans="1:15" ht="15" x14ac:dyDescent="0.2">
      <c r="A5" s="242">
        <v>3</v>
      </c>
      <c r="B5" s="240">
        <v>146</v>
      </c>
      <c r="C5" s="240">
        <v>128</v>
      </c>
      <c r="D5" s="240">
        <v>115</v>
      </c>
      <c r="E5" s="240">
        <v>110</v>
      </c>
      <c r="F5" s="240">
        <v>110</v>
      </c>
      <c r="G5" s="240">
        <v>110</v>
      </c>
      <c r="H5" s="240">
        <v>110</v>
      </c>
      <c r="I5" s="240">
        <v>110</v>
      </c>
      <c r="J5" s="99">
        <v>110</v>
      </c>
      <c r="K5" s="99">
        <v>110</v>
      </c>
      <c r="L5" s="99">
        <v>110</v>
      </c>
      <c r="M5" s="99">
        <v>110</v>
      </c>
      <c r="N5" s="100"/>
      <c r="O5" s="101" t="s">
        <v>55</v>
      </c>
    </row>
    <row r="6" spans="1:15" ht="15" x14ac:dyDescent="0.2">
      <c r="A6" s="242">
        <v>4</v>
      </c>
      <c r="B6" s="240">
        <v>146</v>
      </c>
      <c r="C6" s="240">
        <v>128</v>
      </c>
      <c r="D6" s="240">
        <v>116</v>
      </c>
      <c r="E6" s="240">
        <v>110</v>
      </c>
      <c r="F6" s="240">
        <v>110</v>
      </c>
      <c r="G6" s="240">
        <v>110</v>
      </c>
      <c r="H6" s="240">
        <v>110</v>
      </c>
      <c r="I6" s="240">
        <v>110</v>
      </c>
      <c r="J6" s="99">
        <v>110</v>
      </c>
      <c r="K6" s="99">
        <v>110</v>
      </c>
      <c r="L6" s="99">
        <v>110</v>
      </c>
      <c r="M6" s="99">
        <v>110</v>
      </c>
      <c r="N6" s="100"/>
      <c r="O6" s="101" t="s">
        <v>55</v>
      </c>
    </row>
    <row r="7" spans="1:15" ht="15" x14ac:dyDescent="0.2">
      <c r="A7" s="242">
        <v>5</v>
      </c>
      <c r="B7" s="240">
        <v>147</v>
      </c>
      <c r="C7" s="240">
        <v>129</v>
      </c>
      <c r="D7" s="240">
        <v>116</v>
      </c>
      <c r="E7" s="240">
        <v>110</v>
      </c>
      <c r="F7" s="240">
        <v>110</v>
      </c>
      <c r="G7" s="240">
        <v>110</v>
      </c>
      <c r="H7" s="240">
        <v>110</v>
      </c>
      <c r="I7" s="240">
        <v>110</v>
      </c>
      <c r="J7" s="99">
        <v>110</v>
      </c>
      <c r="K7" s="99">
        <v>110</v>
      </c>
      <c r="L7" s="99">
        <v>110</v>
      </c>
      <c r="M7" s="99">
        <v>110</v>
      </c>
      <c r="N7" s="100"/>
      <c r="O7" s="101" t="s">
        <v>55</v>
      </c>
    </row>
    <row r="8" spans="1:15" ht="15" x14ac:dyDescent="0.2">
      <c r="A8" s="242">
        <v>6</v>
      </c>
      <c r="B8" s="240">
        <v>147</v>
      </c>
      <c r="C8" s="240">
        <v>129</v>
      </c>
      <c r="D8" s="240">
        <v>117</v>
      </c>
      <c r="E8" s="240">
        <v>110</v>
      </c>
      <c r="F8" s="240">
        <v>110</v>
      </c>
      <c r="G8" s="240">
        <v>110</v>
      </c>
      <c r="H8" s="240">
        <v>110</v>
      </c>
      <c r="I8" s="240">
        <v>110</v>
      </c>
      <c r="J8" s="99">
        <v>110</v>
      </c>
      <c r="K8" s="99">
        <v>110</v>
      </c>
      <c r="L8" s="99">
        <v>110</v>
      </c>
      <c r="M8" s="99">
        <v>110</v>
      </c>
      <c r="N8" s="100"/>
      <c r="O8" s="101" t="s">
        <v>55</v>
      </c>
    </row>
    <row r="9" spans="1:15" ht="15" x14ac:dyDescent="0.2">
      <c r="A9" s="242">
        <v>7</v>
      </c>
      <c r="B9" s="240">
        <v>148</v>
      </c>
      <c r="C9" s="240">
        <v>130</v>
      </c>
      <c r="D9" s="240">
        <v>117</v>
      </c>
      <c r="E9" s="240">
        <v>110</v>
      </c>
      <c r="F9" s="240">
        <v>110</v>
      </c>
      <c r="G9" s="240">
        <v>110</v>
      </c>
      <c r="H9" s="240">
        <v>110</v>
      </c>
      <c r="I9" s="240">
        <v>110</v>
      </c>
      <c r="J9" s="99">
        <v>110</v>
      </c>
      <c r="K9" s="99">
        <v>110</v>
      </c>
      <c r="L9" s="99">
        <v>110</v>
      </c>
      <c r="M9" s="99">
        <v>110</v>
      </c>
      <c r="N9" s="100"/>
      <c r="O9" s="101" t="s">
        <v>55</v>
      </c>
    </row>
    <row r="10" spans="1:15" ht="15" x14ac:dyDescent="0.2">
      <c r="A10" s="242">
        <v>8</v>
      </c>
      <c r="B10" s="240">
        <v>148</v>
      </c>
      <c r="C10" s="240">
        <v>130</v>
      </c>
      <c r="D10" s="240">
        <v>118</v>
      </c>
      <c r="E10" s="240">
        <v>110</v>
      </c>
      <c r="F10" s="240">
        <v>110</v>
      </c>
      <c r="G10" s="240">
        <v>110</v>
      </c>
      <c r="H10" s="240">
        <v>110</v>
      </c>
      <c r="I10" s="240">
        <v>110</v>
      </c>
      <c r="J10" s="99">
        <v>110</v>
      </c>
      <c r="K10" s="99">
        <v>110</v>
      </c>
      <c r="L10" s="99">
        <v>110</v>
      </c>
      <c r="M10" s="99">
        <v>110</v>
      </c>
      <c r="N10" s="100"/>
      <c r="O10" s="101" t="s">
        <v>55</v>
      </c>
    </row>
    <row r="11" spans="1:15" ht="15" x14ac:dyDescent="0.2">
      <c r="A11" s="242">
        <v>9</v>
      </c>
      <c r="B11" s="240">
        <v>149</v>
      </c>
      <c r="C11" s="240">
        <v>131</v>
      </c>
      <c r="D11" s="240">
        <v>118</v>
      </c>
      <c r="E11" s="240">
        <v>110</v>
      </c>
      <c r="F11" s="240">
        <v>110</v>
      </c>
      <c r="G11" s="240">
        <v>110</v>
      </c>
      <c r="H11" s="240">
        <v>110</v>
      </c>
      <c r="I11" s="240">
        <v>110</v>
      </c>
      <c r="J11" s="99">
        <v>110</v>
      </c>
      <c r="K11" s="99">
        <v>110</v>
      </c>
      <c r="L11" s="99">
        <v>110</v>
      </c>
      <c r="M11" s="99">
        <v>110</v>
      </c>
      <c r="N11" s="100"/>
      <c r="O11" s="101" t="s">
        <v>55</v>
      </c>
    </row>
    <row r="12" spans="1:15" ht="15" x14ac:dyDescent="0.2">
      <c r="A12" s="242">
        <v>10</v>
      </c>
      <c r="B12" s="240">
        <v>149</v>
      </c>
      <c r="C12" s="240">
        <v>132</v>
      </c>
      <c r="D12" s="240">
        <v>119</v>
      </c>
      <c r="E12" s="240">
        <v>110</v>
      </c>
      <c r="F12" s="240">
        <v>110</v>
      </c>
      <c r="G12" s="240">
        <v>110</v>
      </c>
      <c r="H12" s="240">
        <v>110</v>
      </c>
      <c r="I12" s="240">
        <v>110</v>
      </c>
      <c r="J12" s="99">
        <v>110</v>
      </c>
      <c r="K12" s="99">
        <v>110</v>
      </c>
      <c r="L12" s="99">
        <v>110</v>
      </c>
      <c r="M12" s="99">
        <v>110</v>
      </c>
      <c r="N12" s="100"/>
      <c r="O12" s="101" t="s">
        <v>55</v>
      </c>
    </row>
    <row r="13" spans="1:15" ht="15" x14ac:dyDescent="0.2">
      <c r="A13" s="242">
        <v>11</v>
      </c>
      <c r="B13" s="240">
        <v>150</v>
      </c>
      <c r="C13" s="240">
        <v>132</v>
      </c>
      <c r="D13" s="240">
        <v>119</v>
      </c>
      <c r="E13" s="240">
        <v>110</v>
      </c>
      <c r="F13" s="240">
        <v>110</v>
      </c>
      <c r="G13" s="240">
        <v>110</v>
      </c>
      <c r="H13" s="240">
        <v>110</v>
      </c>
      <c r="I13" s="240">
        <v>110</v>
      </c>
      <c r="J13" s="99">
        <v>110</v>
      </c>
      <c r="K13" s="99">
        <v>110</v>
      </c>
      <c r="L13" s="99">
        <v>110</v>
      </c>
      <c r="M13" s="99">
        <v>110</v>
      </c>
      <c r="N13" s="100"/>
      <c r="O13" s="101" t="s">
        <v>55</v>
      </c>
    </row>
    <row r="14" spans="1:15" ht="15" x14ac:dyDescent="0.2">
      <c r="A14" s="242">
        <v>12</v>
      </c>
      <c r="B14" s="240">
        <v>150</v>
      </c>
      <c r="C14" s="240">
        <v>133</v>
      </c>
      <c r="D14" s="240">
        <v>120</v>
      </c>
      <c r="E14" s="240">
        <v>110</v>
      </c>
      <c r="F14" s="240">
        <v>110</v>
      </c>
      <c r="G14" s="240">
        <v>110</v>
      </c>
      <c r="H14" s="240">
        <v>110</v>
      </c>
      <c r="I14" s="240">
        <v>110</v>
      </c>
      <c r="J14" s="99">
        <v>110</v>
      </c>
      <c r="K14" s="99">
        <v>110</v>
      </c>
      <c r="L14" s="99">
        <v>110</v>
      </c>
      <c r="M14" s="99">
        <v>110</v>
      </c>
      <c r="N14" s="100"/>
      <c r="O14" s="101" t="s">
        <v>55</v>
      </c>
    </row>
    <row r="15" spans="1:15" ht="15" x14ac:dyDescent="0.2">
      <c r="A15" s="242">
        <v>13</v>
      </c>
      <c r="B15" s="240">
        <v>150</v>
      </c>
      <c r="C15" s="240">
        <v>133</v>
      </c>
      <c r="D15" s="240">
        <v>120</v>
      </c>
      <c r="E15" s="240">
        <v>110</v>
      </c>
      <c r="F15" s="240">
        <v>110</v>
      </c>
      <c r="G15" s="240">
        <v>110</v>
      </c>
      <c r="H15" s="240">
        <v>110</v>
      </c>
      <c r="I15" s="240">
        <v>110</v>
      </c>
      <c r="J15" s="99">
        <v>110</v>
      </c>
      <c r="K15" s="99">
        <v>110</v>
      </c>
      <c r="L15" s="99">
        <v>110</v>
      </c>
      <c r="M15" s="99">
        <v>110</v>
      </c>
      <c r="N15" s="100"/>
      <c r="O15" s="101" t="s">
        <v>55</v>
      </c>
    </row>
    <row r="16" spans="1:15" ht="15" x14ac:dyDescent="0.2">
      <c r="A16" s="242">
        <v>14</v>
      </c>
      <c r="B16" s="240">
        <v>151</v>
      </c>
      <c r="C16" s="240">
        <v>134</v>
      </c>
      <c r="D16" s="240">
        <v>121</v>
      </c>
      <c r="E16" s="240">
        <v>110</v>
      </c>
      <c r="F16" s="240">
        <v>110</v>
      </c>
      <c r="G16" s="240">
        <v>110</v>
      </c>
      <c r="H16" s="240">
        <v>110</v>
      </c>
      <c r="I16" s="240">
        <v>110</v>
      </c>
      <c r="J16" s="99">
        <v>110</v>
      </c>
      <c r="K16" s="99">
        <v>110</v>
      </c>
      <c r="L16" s="99">
        <v>110</v>
      </c>
      <c r="M16" s="99">
        <v>110</v>
      </c>
      <c r="N16" s="100"/>
      <c r="O16" s="101" t="s">
        <v>55</v>
      </c>
    </row>
    <row r="17" spans="1:15" ht="15" x14ac:dyDescent="0.2">
      <c r="A17" s="242">
        <v>15</v>
      </c>
      <c r="B17" s="240">
        <v>151</v>
      </c>
      <c r="C17" s="240">
        <v>134</v>
      </c>
      <c r="D17" s="240">
        <v>121</v>
      </c>
      <c r="E17" s="240">
        <v>110</v>
      </c>
      <c r="F17" s="240">
        <v>110</v>
      </c>
      <c r="G17" s="240">
        <v>110</v>
      </c>
      <c r="H17" s="240">
        <v>110</v>
      </c>
      <c r="I17" s="240">
        <v>110</v>
      </c>
      <c r="J17" s="99">
        <v>110</v>
      </c>
      <c r="K17" s="99">
        <v>110</v>
      </c>
      <c r="L17" s="99">
        <v>110</v>
      </c>
      <c r="M17" s="99">
        <v>110</v>
      </c>
      <c r="N17" s="100"/>
      <c r="O17" s="101" t="s">
        <v>55</v>
      </c>
    </row>
    <row r="18" spans="1:15" ht="15" x14ac:dyDescent="0.2">
      <c r="A18" s="242">
        <v>16</v>
      </c>
      <c r="B18" s="240">
        <v>152</v>
      </c>
      <c r="C18" s="240">
        <v>135</v>
      </c>
      <c r="D18" s="240">
        <v>122</v>
      </c>
      <c r="E18" s="240">
        <v>110</v>
      </c>
      <c r="F18" s="240">
        <v>110</v>
      </c>
      <c r="G18" s="240">
        <v>110</v>
      </c>
      <c r="H18" s="240">
        <v>110</v>
      </c>
      <c r="I18" s="240">
        <v>110</v>
      </c>
      <c r="J18" s="99">
        <v>110</v>
      </c>
      <c r="K18" s="99">
        <v>110</v>
      </c>
      <c r="L18" s="99">
        <v>110</v>
      </c>
      <c r="M18" s="99">
        <v>110</v>
      </c>
      <c r="N18" s="100"/>
      <c r="O18" s="101" t="s">
        <v>55</v>
      </c>
    </row>
    <row r="19" spans="1:15" ht="15" x14ac:dyDescent="0.2">
      <c r="A19" s="242">
        <v>17</v>
      </c>
      <c r="B19" s="240">
        <v>152</v>
      </c>
      <c r="C19" s="240">
        <v>135</v>
      </c>
      <c r="D19" s="240">
        <v>123</v>
      </c>
      <c r="E19" s="240">
        <v>110</v>
      </c>
      <c r="F19" s="240">
        <v>110</v>
      </c>
      <c r="G19" s="240">
        <v>110</v>
      </c>
      <c r="H19" s="240">
        <v>110</v>
      </c>
      <c r="I19" s="240">
        <v>110</v>
      </c>
      <c r="J19" s="99">
        <v>110</v>
      </c>
      <c r="K19" s="99">
        <v>110</v>
      </c>
      <c r="L19" s="99">
        <v>110</v>
      </c>
      <c r="M19" s="99">
        <v>110</v>
      </c>
      <c r="N19" s="100"/>
      <c r="O19" s="101" t="s">
        <v>55</v>
      </c>
    </row>
    <row r="20" spans="1:15" ht="15" x14ac:dyDescent="0.2">
      <c r="A20" s="242">
        <v>18</v>
      </c>
      <c r="B20" s="240">
        <v>153</v>
      </c>
      <c r="C20" s="240">
        <v>136</v>
      </c>
      <c r="D20" s="240">
        <v>123</v>
      </c>
      <c r="E20" s="240">
        <v>110</v>
      </c>
      <c r="F20" s="240">
        <v>110</v>
      </c>
      <c r="G20" s="240">
        <v>110</v>
      </c>
      <c r="H20" s="240">
        <v>110</v>
      </c>
      <c r="I20" s="240">
        <v>110</v>
      </c>
      <c r="J20" s="99">
        <v>110</v>
      </c>
      <c r="K20" s="99">
        <v>110</v>
      </c>
      <c r="L20" s="99">
        <v>110</v>
      </c>
      <c r="M20" s="99">
        <v>110</v>
      </c>
      <c r="N20" s="100"/>
      <c r="O20" s="101" t="s">
        <v>55</v>
      </c>
    </row>
    <row r="21" spans="1:15" ht="15" x14ac:dyDescent="0.2">
      <c r="A21" s="242">
        <v>19</v>
      </c>
      <c r="B21" s="240">
        <v>153</v>
      </c>
      <c r="C21" s="240">
        <v>136</v>
      </c>
      <c r="D21" s="240">
        <v>124</v>
      </c>
      <c r="E21" s="240">
        <v>110</v>
      </c>
      <c r="F21" s="240">
        <v>110</v>
      </c>
      <c r="G21" s="240">
        <v>110</v>
      </c>
      <c r="H21" s="240">
        <v>110</v>
      </c>
      <c r="I21" s="240">
        <v>110</v>
      </c>
      <c r="J21" s="99">
        <v>110</v>
      </c>
      <c r="K21" s="99">
        <v>110</v>
      </c>
      <c r="L21" s="99">
        <v>110</v>
      </c>
      <c r="M21" s="99">
        <v>110</v>
      </c>
      <c r="N21" s="100"/>
      <c r="O21" s="101" t="s">
        <v>55</v>
      </c>
    </row>
    <row r="22" spans="1:15" ht="15" x14ac:dyDescent="0.2">
      <c r="A22" s="242">
        <v>20</v>
      </c>
      <c r="B22" s="240">
        <v>154</v>
      </c>
      <c r="C22" s="240">
        <v>137</v>
      </c>
      <c r="D22" s="240">
        <v>124</v>
      </c>
      <c r="E22" s="240">
        <v>110</v>
      </c>
      <c r="F22" s="240">
        <v>110</v>
      </c>
      <c r="G22" s="240">
        <v>110</v>
      </c>
      <c r="H22" s="240">
        <v>110</v>
      </c>
      <c r="I22" s="240">
        <v>110</v>
      </c>
      <c r="J22" s="99">
        <v>110</v>
      </c>
      <c r="K22" s="99">
        <v>110</v>
      </c>
      <c r="L22" s="99">
        <v>110</v>
      </c>
      <c r="M22" s="99">
        <v>110</v>
      </c>
      <c r="N22" s="100"/>
      <c r="O22" s="101" t="s">
        <v>55</v>
      </c>
    </row>
    <row r="23" spans="1:15" ht="15" x14ac:dyDescent="0.2">
      <c r="A23" s="242">
        <v>21</v>
      </c>
      <c r="B23" s="240">
        <v>154</v>
      </c>
      <c r="C23" s="240">
        <v>137</v>
      </c>
      <c r="D23" s="240">
        <v>125</v>
      </c>
      <c r="E23" s="240">
        <v>110</v>
      </c>
      <c r="F23" s="240">
        <v>110</v>
      </c>
      <c r="G23" s="240">
        <v>110</v>
      </c>
      <c r="H23" s="240">
        <v>110</v>
      </c>
      <c r="I23" s="240">
        <v>110</v>
      </c>
      <c r="J23" s="99">
        <v>111</v>
      </c>
      <c r="K23" s="99">
        <v>110</v>
      </c>
      <c r="L23" s="99">
        <v>110</v>
      </c>
      <c r="M23" s="99">
        <v>110</v>
      </c>
      <c r="N23" s="100"/>
      <c r="O23" s="101" t="s">
        <v>55</v>
      </c>
    </row>
    <row r="24" spans="1:15" ht="15" x14ac:dyDescent="0.2">
      <c r="A24" s="242">
        <v>22</v>
      </c>
      <c r="B24" s="240">
        <v>155</v>
      </c>
      <c r="C24" s="240">
        <v>138</v>
      </c>
      <c r="D24" s="240">
        <v>125</v>
      </c>
      <c r="E24" s="240">
        <v>110</v>
      </c>
      <c r="F24" s="240">
        <v>110</v>
      </c>
      <c r="G24" s="240">
        <v>110</v>
      </c>
      <c r="H24" s="240">
        <v>110</v>
      </c>
      <c r="I24" s="240">
        <v>110</v>
      </c>
      <c r="J24" s="99">
        <v>112</v>
      </c>
      <c r="K24" s="99">
        <v>110</v>
      </c>
      <c r="L24" s="99">
        <v>110</v>
      </c>
      <c r="M24" s="99">
        <v>110</v>
      </c>
      <c r="N24" s="100"/>
      <c r="O24" s="101" t="s">
        <v>55</v>
      </c>
    </row>
    <row r="25" spans="1:15" ht="15" x14ac:dyDescent="0.2">
      <c r="A25" s="242">
        <v>23</v>
      </c>
      <c r="B25" s="240">
        <v>155</v>
      </c>
      <c r="C25" s="240">
        <v>138</v>
      </c>
      <c r="D25" s="240">
        <v>126</v>
      </c>
      <c r="E25" s="240">
        <v>111</v>
      </c>
      <c r="F25" s="240">
        <v>110</v>
      </c>
      <c r="G25" s="240">
        <v>110</v>
      </c>
      <c r="H25" s="240">
        <v>110</v>
      </c>
      <c r="I25" s="240">
        <v>110</v>
      </c>
      <c r="J25" s="99">
        <v>113</v>
      </c>
      <c r="K25" s="99">
        <v>110</v>
      </c>
      <c r="L25" s="99">
        <v>110</v>
      </c>
      <c r="M25" s="99">
        <v>110</v>
      </c>
      <c r="N25" s="100"/>
      <c r="O25" s="101" t="s">
        <v>55</v>
      </c>
    </row>
    <row r="26" spans="1:15" ht="15" x14ac:dyDescent="0.2">
      <c r="A26" s="242">
        <v>24</v>
      </c>
      <c r="B26" s="240">
        <v>156</v>
      </c>
      <c r="C26" s="240">
        <v>139</v>
      </c>
      <c r="D26" s="240">
        <v>126</v>
      </c>
      <c r="E26" s="240">
        <v>112</v>
      </c>
      <c r="F26" s="240">
        <v>110</v>
      </c>
      <c r="G26" s="240">
        <v>110</v>
      </c>
      <c r="H26" s="240">
        <v>110</v>
      </c>
      <c r="I26" s="240">
        <v>110</v>
      </c>
      <c r="J26" s="99">
        <v>114</v>
      </c>
      <c r="K26" s="99">
        <v>111</v>
      </c>
      <c r="L26" s="99">
        <v>110</v>
      </c>
      <c r="M26" s="99">
        <v>110</v>
      </c>
      <c r="N26" s="100"/>
      <c r="O26" s="101" t="s">
        <v>55</v>
      </c>
    </row>
    <row r="27" spans="1:15" ht="15" x14ac:dyDescent="0.2">
      <c r="A27" s="242">
        <v>25</v>
      </c>
      <c r="B27" s="240">
        <v>156</v>
      </c>
      <c r="C27" s="240">
        <v>139</v>
      </c>
      <c r="D27" s="240">
        <v>127</v>
      </c>
      <c r="E27" s="240">
        <v>112</v>
      </c>
      <c r="F27" s="240">
        <v>110</v>
      </c>
      <c r="G27" s="240">
        <v>110</v>
      </c>
      <c r="H27" s="240">
        <v>110</v>
      </c>
      <c r="I27" s="240">
        <v>110</v>
      </c>
      <c r="J27" s="99">
        <v>115</v>
      </c>
      <c r="K27" s="99">
        <v>112</v>
      </c>
      <c r="L27" s="99">
        <v>110</v>
      </c>
      <c r="M27" s="99">
        <v>110</v>
      </c>
      <c r="N27" s="100"/>
      <c r="O27" s="101" t="s">
        <v>55</v>
      </c>
    </row>
    <row r="28" spans="1:15" ht="15" x14ac:dyDescent="0.2">
      <c r="A28" s="242">
        <v>26</v>
      </c>
      <c r="B28" s="240">
        <v>157</v>
      </c>
      <c r="C28" s="240">
        <v>140</v>
      </c>
      <c r="D28" s="240">
        <v>127</v>
      </c>
      <c r="E28" s="240">
        <v>113</v>
      </c>
      <c r="F28" s="240">
        <v>110</v>
      </c>
      <c r="G28" s="240">
        <v>110</v>
      </c>
      <c r="H28" s="240">
        <v>110</v>
      </c>
      <c r="I28" s="240">
        <v>110</v>
      </c>
      <c r="J28" s="99">
        <v>116</v>
      </c>
      <c r="K28" s="99">
        <v>113</v>
      </c>
      <c r="L28" s="99">
        <v>110</v>
      </c>
      <c r="M28" s="99">
        <v>110</v>
      </c>
      <c r="N28" s="100"/>
      <c r="O28" s="101" t="s">
        <v>55</v>
      </c>
    </row>
    <row r="29" spans="1:15" ht="15" x14ac:dyDescent="0.2">
      <c r="A29" s="242">
        <v>27</v>
      </c>
      <c r="B29" s="240">
        <v>157</v>
      </c>
      <c r="C29" s="240">
        <v>140</v>
      </c>
      <c r="D29" s="240">
        <v>128</v>
      </c>
      <c r="E29" s="240">
        <v>113</v>
      </c>
      <c r="F29" s="240">
        <v>110</v>
      </c>
      <c r="G29" s="240">
        <v>110</v>
      </c>
      <c r="H29" s="240">
        <v>110</v>
      </c>
      <c r="I29" s="240">
        <v>110</v>
      </c>
      <c r="J29" s="99">
        <v>117</v>
      </c>
      <c r="K29" s="99">
        <v>114</v>
      </c>
      <c r="L29" s="99">
        <v>110</v>
      </c>
      <c r="M29" s="99">
        <v>110</v>
      </c>
      <c r="N29" s="100"/>
      <c r="O29" s="101" t="s">
        <v>55</v>
      </c>
    </row>
    <row r="30" spans="1:15" ht="15" x14ac:dyDescent="0.2">
      <c r="A30" s="242">
        <v>28</v>
      </c>
      <c r="B30" s="240">
        <v>158</v>
      </c>
      <c r="C30" s="240">
        <v>141</v>
      </c>
      <c r="D30" s="240">
        <v>128</v>
      </c>
      <c r="E30" s="240">
        <v>114</v>
      </c>
      <c r="F30" s="240">
        <v>110</v>
      </c>
      <c r="G30" s="240">
        <v>110</v>
      </c>
      <c r="H30" s="240">
        <v>110</v>
      </c>
      <c r="I30" s="240">
        <v>110</v>
      </c>
      <c r="J30" s="99">
        <v>118</v>
      </c>
      <c r="K30" s="99">
        <v>115</v>
      </c>
      <c r="L30" s="99">
        <v>110</v>
      </c>
      <c r="M30" s="99">
        <v>110</v>
      </c>
      <c r="N30" s="100"/>
      <c r="O30" s="101" t="s">
        <v>55</v>
      </c>
    </row>
    <row r="31" spans="1:15" ht="15" x14ac:dyDescent="0.2">
      <c r="A31" s="242">
        <v>29</v>
      </c>
      <c r="B31" s="240">
        <v>158</v>
      </c>
      <c r="C31" s="240">
        <v>142</v>
      </c>
      <c r="D31" s="240">
        <v>129</v>
      </c>
      <c r="E31" s="240">
        <v>114</v>
      </c>
      <c r="F31" s="240">
        <v>110</v>
      </c>
      <c r="G31" s="240">
        <v>110</v>
      </c>
      <c r="H31" s="240">
        <v>110</v>
      </c>
      <c r="I31" s="240">
        <v>110</v>
      </c>
      <c r="J31" s="99">
        <v>119</v>
      </c>
      <c r="K31" s="99">
        <v>116</v>
      </c>
      <c r="L31" s="99">
        <v>110</v>
      </c>
      <c r="M31" s="99">
        <v>110</v>
      </c>
      <c r="N31" s="100"/>
      <c r="O31" s="101" t="s">
        <v>55</v>
      </c>
    </row>
    <row r="32" spans="1:15" ht="15" x14ac:dyDescent="0.2">
      <c r="A32" s="242">
        <v>30</v>
      </c>
      <c r="B32" s="240">
        <v>159</v>
      </c>
      <c r="C32" s="240">
        <v>142</v>
      </c>
      <c r="D32" s="240">
        <v>129</v>
      </c>
      <c r="E32" s="240">
        <v>115</v>
      </c>
      <c r="F32" s="240">
        <v>110</v>
      </c>
      <c r="G32" s="240">
        <v>110</v>
      </c>
      <c r="H32" s="240">
        <v>110</v>
      </c>
      <c r="I32" s="240">
        <v>110</v>
      </c>
      <c r="J32" s="99">
        <v>120</v>
      </c>
      <c r="K32" s="99">
        <v>117</v>
      </c>
      <c r="L32" s="99">
        <v>110</v>
      </c>
      <c r="M32" s="99">
        <v>110</v>
      </c>
      <c r="N32" s="100"/>
      <c r="O32" s="101" t="s">
        <v>55</v>
      </c>
    </row>
    <row r="33" spans="1:15" ht="15" x14ac:dyDescent="0.2">
      <c r="A33" s="242">
        <v>31</v>
      </c>
      <c r="B33" s="240">
        <v>159</v>
      </c>
      <c r="C33" s="240">
        <v>143</v>
      </c>
      <c r="D33" s="240">
        <v>130</v>
      </c>
      <c r="E33" s="240">
        <v>115</v>
      </c>
      <c r="F33" s="240">
        <v>110</v>
      </c>
      <c r="G33" s="240">
        <v>110</v>
      </c>
      <c r="H33" s="240">
        <v>110</v>
      </c>
      <c r="I33" s="240">
        <v>110</v>
      </c>
      <c r="J33" s="99">
        <v>121</v>
      </c>
      <c r="K33" s="99">
        <v>118</v>
      </c>
      <c r="L33" s="99">
        <v>111</v>
      </c>
      <c r="M33" s="99">
        <v>110</v>
      </c>
      <c r="N33" s="100"/>
      <c r="O33" s="101" t="s">
        <v>55</v>
      </c>
    </row>
    <row r="34" spans="1:15" ht="15" x14ac:dyDescent="0.2">
      <c r="A34" s="242">
        <v>32</v>
      </c>
      <c r="B34" s="240">
        <v>160</v>
      </c>
      <c r="C34" s="240">
        <v>143</v>
      </c>
      <c r="D34" s="240">
        <v>130</v>
      </c>
      <c r="E34" s="240">
        <v>116</v>
      </c>
      <c r="F34" s="240">
        <v>110</v>
      </c>
      <c r="G34" s="240">
        <v>110</v>
      </c>
      <c r="H34" s="240">
        <v>110</v>
      </c>
      <c r="I34" s="240">
        <v>110</v>
      </c>
      <c r="J34" s="99">
        <v>122</v>
      </c>
      <c r="K34" s="99">
        <v>119</v>
      </c>
      <c r="L34" s="99">
        <v>112</v>
      </c>
      <c r="M34" s="99">
        <v>110</v>
      </c>
      <c r="N34" s="100"/>
      <c r="O34" s="101" t="s">
        <v>55</v>
      </c>
    </row>
    <row r="35" spans="1:15" ht="15" x14ac:dyDescent="0.2">
      <c r="A35" s="242">
        <v>33</v>
      </c>
      <c r="B35" s="240">
        <v>160</v>
      </c>
      <c r="C35" s="240">
        <v>144</v>
      </c>
      <c r="D35" s="240">
        <v>131</v>
      </c>
      <c r="E35" s="240">
        <v>117</v>
      </c>
      <c r="F35" s="240">
        <v>110</v>
      </c>
      <c r="G35" s="240">
        <v>110</v>
      </c>
      <c r="H35" s="240">
        <v>110</v>
      </c>
      <c r="I35" s="240">
        <v>110</v>
      </c>
      <c r="J35" s="99">
        <v>123</v>
      </c>
      <c r="K35" s="99">
        <v>120</v>
      </c>
      <c r="L35" s="99">
        <v>113</v>
      </c>
      <c r="M35" s="99">
        <v>111</v>
      </c>
      <c r="N35" s="100"/>
      <c r="O35" s="101" t="s">
        <v>55</v>
      </c>
    </row>
    <row r="36" spans="1:15" ht="15" x14ac:dyDescent="0.2">
      <c r="A36" s="242">
        <v>34</v>
      </c>
      <c r="B36" s="240">
        <v>161</v>
      </c>
      <c r="C36" s="240">
        <v>144</v>
      </c>
      <c r="D36" s="240">
        <v>132</v>
      </c>
      <c r="E36" s="240">
        <v>117</v>
      </c>
      <c r="F36" s="240">
        <v>110</v>
      </c>
      <c r="G36" s="240">
        <v>110</v>
      </c>
      <c r="H36" s="240">
        <v>110</v>
      </c>
      <c r="I36" s="240">
        <v>110</v>
      </c>
      <c r="J36" s="99">
        <v>124</v>
      </c>
      <c r="K36" s="99">
        <v>121</v>
      </c>
      <c r="L36" s="99">
        <v>114</v>
      </c>
      <c r="M36" s="99">
        <v>112</v>
      </c>
      <c r="N36" s="100"/>
      <c r="O36" s="101" t="s">
        <v>55</v>
      </c>
    </row>
    <row r="37" spans="1:15" ht="15" x14ac:dyDescent="0.2">
      <c r="A37" s="242">
        <v>35</v>
      </c>
      <c r="B37" s="240">
        <v>161</v>
      </c>
      <c r="C37" s="240">
        <v>145</v>
      </c>
      <c r="D37" s="240">
        <v>132</v>
      </c>
      <c r="E37" s="240">
        <v>118</v>
      </c>
      <c r="F37" s="240">
        <v>110</v>
      </c>
      <c r="G37" s="240">
        <v>110</v>
      </c>
      <c r="H37" s="240">
        <v>110</v>
      </c>
      <c r="I37" s="240">
        <v>110</v>
      </c>
      <c r="J37" s="99">
        <v>125</v>
      </c>
      <c r="K37" s="99">
        <v>122</v>
      </c>
      <c r="L37" s="99">
        <v>115</v>
      </c>
      <c r="M37" s="99">
        <v>113</v>
      </c>
      <c r="N37" s="100"/>
      <c r="O37" s="101" t="s">
        <v>55</v>
      </c>
    </row>
    <row r="38" spans="1:15" ht="15" x14ac:dyDescent="0.2">
      <c r="A38" s="242">
        <v>36</v>
      </c>
      <c r="B38" s="240">
        <v>161</v>
      </c>
      <c r="C38" s="240">
        <v>145</v>
      </c>
      <c r="D38" s="240">
        <v>133</v>
      </c>
      <c r="E38" s="240">
        <v>118</v>
      </c>
      <c r="F38" s="240">
        <v>110</v>
      </c>
      <c r="G38" s="240">
        <v>110</v>
      </c>
      <c r="H38" s="240">
        <v>110</v>
      </c>
      <c r="I38" s="240">
        <v>110</v>
      </c>
      <c r="J38" s="99">
        <v>126</v>
      </c>
      <c r="K38" s="99">
        <v>123</v>
      </c>
      <c r="L38" s="99">
        <v>116</v>
      </c>
      <c r="M38" s="99">
        <v>114</v>
      </c>
      <c r="N38" s="100"/>
      <c r="O38" s="101" t="s">
        <v>55</v>
      </c>
    </row>
    <row r="39" spans="1:15" ht="15" x14ac:dyDescent="0.2">
      <c r="A39" s="242">
        <v>37</v>
      </c>
      <c r="B39" s="240">
        <v>162</v>
      </c>
      <c r="C39" s="240">
        <v>146</v>
      </c>
      <c r="D39" s="240">
        <v>133</v>
      </c>
      <c r="E39" s="240">
        <v>119</v>
      </c>
      <c r="F39" s="240">
        <v>110</v>
      </c>
      <c r="G39" s="240">
        <v>110</v>
      </c>
      <c r="H39" s="240">
        <v>110</v>
      </c>
      <c r="I39" s="240">
        <v>110</v>
      </c>
      <c r="J39" s="99">
        <v>127</v>
      </c>
      <c r="K39" s="99">
        <v>124</v>
      </c>
      <c r="L39" s="99">
        <v>117</v>
      </c>
      <c r="M39" s="99">
        <v>115</v>
      </c>
      <c r="N39" s="100"/>
      <c r="O39" s="101" t="s">
        <v>55</v>
      </c>
    </row>
    <row r="40" spans="1:15" ht="15" x14ac:dyDescent="0.2">
      <c r="A40" s="242">
        <v>38</v>
      </c>
      <c r="B40" s="240">
        <v>162</v>
      </c>
      <c r="C40" s="240">
        <v>146</v>
      </c>
      <c r="D40" s="240">
        <v>134</v>
      </c>
      <c r="E40" s="240">
        <v>119</v>
      </c>
      <c r="F40" s="240">
        <v>110</v>
      </c>
      <c r="G40" s="240">
        <v>110</v>
      </c>
      <c r="H40" s="240">
        <v>110</v>
      </c>
      <c r="I40" s="240">
        <v>110</v>
      </c>
      <c r="J40" s="99">
        <v>128</v>
      </c>
      <c r="K40" s="99">
        <v>125</v>
      </c>
      <c r="L40" s="99">
        <v>118</v>
      </c>
      <c r="M40" s="99">
        <v>116</v>
      </c>
      <c r="N40" s="100"/>
      <c r="O40" s="101" t="s">
        <v>55</v>
      </c>
    </row>
    <row r="41" spans="1:15" ht="15" x14ac:dyDescent="0.2">
      <c r="A41" s="242">
        <v>39</v>
      </c>
      <c r="B41" s="240">
        <v>163</v>
      </c>
      <c r="C41" s="240">
        <v>147</v>
      </c>
      <c r="D41" s="240">
        <v>134</v>
      </c>
      <c r="E41" s="240">
        <v>120</v>
      </c>
      <c r="F41" s="240">
        <v>110</v>
      </c>
      <c r="G41" s="240">
        <v>110</v>
      </c>
      <c r="H41" s="240">
        <v>110</v>
      </c>
      <c r="I41" s="240">
        <v>110</v>
      </c>
      <c r="J41" s="99">
        <v>129</v>
      </c>
      <c r="K41" s="99">
        <v>126</v>
      </c>
      <c r="L41" s="99">
        <v>119</v>
      </c>
      <c r="M41" s="99">
        <v>117</v>
      </c>
      <c r="N41" s="100"/>
      <c r="O41" s="101" t="s">
        <v>55</v>
      </c>
    </row>
    <row r="42" spans="1:15" ht="15" x14ac:dyDescent="0.2">
      <c r="A42" s="242">
        <v>40</v>
      </c>
      <c r="B42" s="240">
        <v>163</v>
      </c>
      <c r="C42" s="240">
        <v>147</v>
      </c>
      <c r="D42" s="240">
        <v>135</v>
      </c>
      <c r="E42" s="240">
        <v>120</v>
      </c>
      <c r="F42" s="240">
        <v>110</v>
      </c>
      <c r="G42" s="240">
        <v>110</v>
      </c>
      <c r="H42" s="240">
        <v>110</v>
      </c>
      <c r="I42" s="240">
        <v>110</v>
      </c>
      <c r="J42" s="99">
        <v>130</v>
      </c>
      <c r="K42" s="99">
        <v>127</v>
      </c>
      <c r="L42" s="99">
        <v>120</v>
      </c>
      <c r="M42" s="99">
        <v>118</v>
      </c>
      <c r="N42" s="100"/>
      <c r="O42" s="101" t="s">
        <v>55</v>
      </c>
    </row>
    <row r="43" spans="1:15" ht="15" x14ac:dyDescent="0.2">
      <c r="A43" s="242">
        <v>41</v>
      </c>
      <c r="B43" s="240">
        <v>164</v>
      </c>
      <c r="C43" s="240">
        <v>148</v>
      </c>
      <c r="D43" s="240">
        <v>135</v>
      </c>
      <c r="E43" s="240">
        <v>121</v>
      </c>
      <c r="F43" s="240">
        <v>110</v>
      </c>
      <c r="G43" s="240">
        <v>110</v>
      </c>
      <c r="H43" s="240">
        <v>110</v>
      </c>
      <c r="I43" s="240">
        <v>110</v>
      </c>
      <c r="J43" s="99">
        <v>131</v>
      </c>
      <c r="K43" s="99">
        <v>128</v>
      </c>
      <c r="L43" s="99">
        <v>121</v>
      </c>
      <c r="M43" s="99">
        <v>119</v>
      </c>
      <c r="N43" s="100"/>
      <c r="O43" s="101" t="s">
        <v>55</v>
      </c>
    </row>
    <row r="44" spans="1:15" ht="15" x14ac:dyDescent="0.2">
      <c r="A44" s="242">
        <v>42</v>
      </c>
      <c r="B44" s="240">
        <v>164</v>
      </c>
      <c r="C44" s="240">
        <v>148</v>
      </c>
      <c r="D44" s="240">
        <v>136</v>
      </c>
      <c r="E44" s="240">
        <v>122</v>
      </c>
      <c r="F44" s="240">
        <v>110</v>
      </c>
      <c r="G44" s="240">
        <v>110</v>
      </c>
      <c r="H44" s="240">
        <v>110</v>
      </c>
      <c r="I44" s="240">
        <v>110</v>
      </c>
      <c r="J44" s="99">
        <v>132</v>
      </c>
      <c r="K44" s="99">
        <v>129</v>
      </c>
      <c r="L44" s="99">
        <v>122</v>
      </c>
      <c r="M44" s="99">
        <v>120</v>
      </c>
      <c r="N44" s="100"/>
      <c r="O44" s="101" t="s">
        <v>55</v>
      </c>
    </row>
    <row r="45" spans="1:15" ht="15" x14ac:dyDescent="0.2">
      <c r="A45" s="242">
        <v>43</v>
      </c>
      <c r="B45" s="240">
        <v>165</v>
      </c>
      <c r="C45" s="240">
        <v>149</v>
      </c>
      <c r="D45" s="240">
        <v>136</v>
      </c>
      <c r="E45" s="240">
        <v>122</v>
      </c>
      <c r="F45" s="240">
        <v>110</v>
      </c>
      <c r="G45" s="240">
        <v>110</v>
      </c>
      <c r="H45" s="240">
        <v>110</v>
      </c>
      <c r="I45" s="240">
        <v>110</v>
      </c>
      <c r="J45" s="99">
        <v>133</v>
      </c>
      <c r="K45" s="99">
        <v>130</v>
      </c>
      <c r="L45" s="99">
        <v>123</v>
      </c>
      <c r="M45" s="99">
        <v>121</v>
      </c>
      <c r="N45" s="100"/>
      <c r="O45" s="101" t="s">
        <v>55</v>
      </c>
    </row>
    <row r="46" spans="1:15" ht="15" x14ac:dyDescent="0.2">
      <c r="A46" s="242">
        <v>44</v>
      </c>
      <c r="B46" s="240">
        <v>165</v>
      </c>
      <c r="C46" s="240">
        <v>149</v>
      </c>
      <c r="D46" s="240">
        <v>137</v>
      </c>
      <c r="E46" s="240">
        <v>123</v>
      </c>
      <c r="F46" s="240">
        <v>110</v>
      </c>
      <c r="G46" s="240">
        <v>110</v>
      </c>
      <c r="H46" s="240">
        <v>110</v>
      </c>
      <c r="I46" s="240">
        <v>110</v>
      </c>
      <c r="J46" s="99">
        <v>134</v>
      </c>
      <c r="K46" s="99">
        <v>131</v>
      </c>
      <c r="L46" s="99">
        <v>124</v>
      </c>
      <c r="M46" s="99">
        <v>122</v>
      </c>
      <c r="N46" s="100"/>
      <c r="O46" s="101" t="s">
        <v>55</v>
      </c>
    </row>
    <row r="47" spans="1:15" ht="15" x14ac:dyDescent="0.2">
      <c r="A47" s="242">
        <v>45</v>
      </c>
      <c r="B47" s="240">
        <v>166</v>
      </c>
      <c r="C47" s="240">
        <v>150</v>
      </c>
      <c r="D47" s="240">
        <v>137</v>
      </c>
      <c r="E47" s="240">
        <v>123</v>
      </c>
      <c r="F47" s="240">
        <v>110</v>
      </c>
      <c r="G47" s="240">
        <v>110</v>
      </c>
      <c r="H47" s="240">
        <v>110</v>
      </c>
      <c r="I47" s="240">
        <v>110</v>
      </c>
      <c r="J47" s="99">
        <v>135</v>
      </c>
      <c r="K47" s="99">
        <v>132</v>
      </c>
      <c r="L47" s="99">
        <v>125</v>
      </c>
      <c r="M47" s="99">
        <v>123</v>
      </c>
      <c r="N47" s="100"/>
      <c r="O47" s="101" t="s">
        <v>55</v>
      </c>
    </row>
    <row r="48" spans="1:15" ht="15" x14ac:dyDescent="0.2">
      <c r="A48" s="242">
        <v>46</v>
      </c>
      <c r="B48" s="240">
        <v>166</v>
      </c>
      <c r="C48" s="240">
        <v>151</v>
      </c>
      <c r="D48" s="240">
        <v>138</v>
      </c>
      <c r="E48" s="240">
        <v>124</v>
      </c>
      <c r="F48" s="240">
        <v>110</v>
      </c>
      <c r="G48" s="240">
        <v>110</v>
      </c>
      <c r="H48" s="240">
        <v>110</v>
      </c>
      <c r="I48" s="240">
        <v>110</v>
      </c>
      <c r="J48" s="99">
        <v>136</v>
      </c>
      <c r="K48" s="99">
        <v>133</v>
      </c>
      <c r="L48" s="99">
        <v>126</v>
      </c>
      <c r="M48" s="99">
        <v>124</v>
      </c>
      <c r="N48" s="100"/>
      <c r="O48" s="101" t="s">
        <v>55</v>
      </c>
    </row>
    <row r="49" spans="1:15" ht="15" x14ac:dyDescent="0.2">
      <c r="A49" s="242">
        <v>47</v>
      </c>
      <c r="B49" s="240">
        <v>167</v>
      </c>
      <c r="C49" s="240">
        <v>151</v>
      </c>
      <c r="D49" s="240">
        <v>138</v>
      </c>
      <c r="E49" s="240">
        <v>124</v>
      </c>
      <c r="F49" s="240">
        <v>110</v>
      </c>
      <c r="G49" s="240">
        <v>110</v>
      </c>
      <c r="H49" s="240">
        <v>110</v>
      </c>
      <c r="I49" s="240">
        <v>110</v>
      </c>
      <c r="J49" s="99">
        <v>137</v>
      </c>
      <c r="K49" s="99">
        <v>134</v>
      </c>
      <c r="L49" s="99">
        <v>127</v>
      </c>
      <c r="M49" s="99">
        <v>125</v>
      </c>
      <c r="N49" s="100"/>
      <c r="O49" s="101" t="s">
        <v>55</v>
      </c>
    </row>
    <row r="50" spans="1:15" ht="15" x14ac:dyDescent="0.2">
      <c r="A50" s="242">
        <v>48</v>
      </c>
      <c r="B50" s="240">
        <v>167</v>
      </c>
      <c r="C50" s="240">
        <v>152</v>
      </c>
      <c r="D50" s="240">
        <v>139</v>
      </c>
      <c r="E50" s="240">
        <v>125</v>
      </c>
      <c r="F50" s="240">
        <v>110</v>
      </c>
      <c r="G50" s="240">
        <v>110</v>
      </c>
      <c r="H50" s="240">
        <v>110</v>
      </c>
      <c r="I50" s="240">
        <v>110</v>
      </c>
      <c r="J50" s="99">
        <v>138</v>
      </c>
      <c r="K50" s="99">
        <v>135</v>
      </c>
      <c r="L50" s="99">
        <v>128</v>
      </c>
      <c r="M50" s="99">
        <v>126</v>
      </c>
      <c r="N50" s="100"/>
      <c r="O50" s="101" t="s">
        <v>55</v>
      </c>
    </row>
    <row r="51" spans="1:15" ht="15" x14ac:dyDescent="0.2">
      <c r="A51" s="242">
        <v>49</v>
      </c>
      <c r="B51" s="240">
        <v>168</v>
      </c>
      <c r="C51" s="240">
        <v>152</v>
      </c>
      <c r="D51" s="240">
        <v>139</v>
      </c>
      <c r="E51" s="240">
        <v>125</v>
      </c>
      <c r="F51" s="240">
        <v>110</v>
      </c>
      <c r="G51" s="240">
        <v>110</v>
      </c>
      <c r="H51" s="240">
        <v>110</v>
      </c>
      <c r="I51" s="240">
        <v>110</v>
      </c>
      <c r="J51" s="99">
        <v>139</v>
      </c>
      <c r="K51" s="99">
        <v>136</v>
      </c>
      <c r="L51" s="99">
        <v>129</v>
      </c>
      <c r="M51" s="99">
        <v>127</v>
      </c>
      <c r="N51" s="100"/>
      <c r="O51" s="101" t="s">
        <v>55</v>
      </c>
    </row>
    <row r="52" spans="1:15" ht="15" x14ac:dyDescent="0.2">
      <c r="A52" s="242">
        <v>50</v>
      </c>
      <c r="B52" s="240">
        <v>168</v>
      </c>
      <c r="C52" s="240">
        <v>153</v>
      </c>
      <c r="D52" s="240">
        <v>140</v>
      </c>
      <c r="E52" s="240">
        <v>126</v>
      </c>
      <c r="F52" s="240">
        <v>110</v>
      </c>
      <c r="G52" s="240">
        <v>110</v>
      </c>
      <c r="H52" s="240">
        <v>110</v>
      </c>
      <c r="I52" s="240">
        <v>110</v>
      </c>
      <c r="J52" s="99">
        <v>140</v>
      </c>
      <c r="K52" s="99">
        <v>137</v>
      </c>
      <c r="L52" s="99">
        <v>130</v>
      </c>
      <c r="M52" s="99">
        <v>128</v>
      </c>
      <c r="N52" s="100"/>
      <c r="O52" s="101" t="s">
        <v>55</v>
      </c>
    </row>
    <row r="53" spans="1:15" ht="15" x14ac:dyDescent="0.2">
      <c r="A53" s="242">
        <v>51</v>
      </c>
      <c r="B53" s="240">
        <v>169</v>
      </c>
      <c r="C53" s="240">
        <v>153</v>
      </c>
      <c r="D53" s="240">
        <v>140</v>
      </c>
      <c r="E53" s="240">
        <v>127</v>
      </c>
      <c r="F53" s="240">
        <v>110</v>
      </c>
      <c r="G53" s="240">
        <v>110</v>
      </c>
      <c r="H53" s="240">
        <v>110</v>
      </c>
      <c r="I53" s="240">
        <v>110</v>
      </c>
      <c r="J53" s="99">
        <v>141</v>
      </c>
      <c r="K53" s="99">
        <v>138</v>
      </c>
      <c r="L53" s="99">
        <v>131</v>
      </c>
      <c r="M53" s="99">
        <v>129</v>
      </c>
      <c r="N53" s="100"/>
      <c r="O53" s="101" t="s">
        <v>55</v>
      </c>
    </row>
    <row r="54" spans="1:15" ht="15" x14ac:dyDescent="0.2">
      <c r="A54" s="242">
        <v>52</v>
      </c>
      <c r="B54" s="240">
        <v>169</v>
      </c>
      <c r="C54" s="240">
        <v>154</v>
      </c>
      <c r="D54" s="240">
        <v>141</v>
      </c>
      <c r="E54" s="240">
        <v>127</v>
      </c>
      <c r="F54" s="240">
        <v>110</v>
      </c>
      <c r="G54" s="240">
        <v>110</v>
      </c>
      <c r="H54" s="240">
        <v>110</v>
      </c>
      <c r="I54" s="240">
        <v>110</v>
      </c>
      <c r="J54" s="99">
        <v>142</v>
      </c>
      <c r="K54" s="99">
        <v>139</v>
      </c>
      <c r="L54" s="99">
        <v>132</v>
      </c>
      <c r="M54" s="99">
        <v>130</v>
      </c>
      <c r="N54" s="100"/>
      <c r="O54" s="101" t="s">
        <v>55</v>
      </c>
    </row>
    <row r="55" spans="1:15" ht="15" x14ac:dyDescent="0.2">
      <c r="A55" s="242">
        <v>53</v>
      </c>
      <c r="B55" s="240">
        <v>170</v>
      </c>
      <c r="C55" s="240">
        <v>154</v>
      </c>
      <c r="D55" s="240">
        <v>142</v>
      </c>
      <c r="E55" s="240">
        <v>128</v>
      </c>
      <c r="F55" s="240">
        <v>111</v>
      </c>
      <c r="G55" s="240">
        <v>110</v>
      </c>
      <c r="H55" s="240">
        <v>110</v>
      </c>
      <c r="I55" s="240">
        <v>110</v>
      </c>
      <c r="J55" s="99">
        <v>143</v>
      </c>
      <c r="K55" s="99">
        <v>140</v>
      </c>
      <c r="L55" s="99">
        <v>133</v>
      </c>
      <c r="M55" s="99">
        <v>131</v>
      </c>
      <c r="N55" s="100"/>
      <c r="O55" s="101" t="s">
        <v>55</v>
      </c>
    </row>
    <row r="56" spans="1:15" ht="15" x14ac:dyDescent="0.2">
      <c r="A56" s="242">
        <v>54</v>
      </c>
      <c r="B56" s="240">
        <v>170</v>
      </c>
      <c r="C56" s="240">
        <v>155</v>
      </c>
      <c r="D56" s="240">
        <v>142</v>
      </c>
      <c r="E56" s="240">
        <v>128</v>
      </c>
      <c r="F56" s="240">
        <v>112</v>
      </c>
      <c r="G56" s="240">
        <v>110</v>
      </c>
      <c r="H56" s="240">
        <v>110</v>
      </c>
      <c r="I56" s="240">
        <v>110</v>
      </c>
      <c r="J56" s="99">
        <v>144</v>
      </c>
      <c r="K56" s="99">
        <v>141</v>
      </c>
      <c r="L56" s="99">
        <v>134</v>
      </c>
      <c r="M56" s="99">
        <v>132</v>
      </c>
      <c r="N56" s="100"/>
      <c r="O56" s="101" t="s">
        <v>55</v>
      </c>
    </row>
    <row r="57" spans="1:15" ht="15" x14ac:dyDescent="0.2">
      <c r="A57" s="242">
        <v>55</v>
      </c>
      <c r="B57" s="240">
        <v>171</v>
      </c>
      <c r="C57" s="240">
        <v>155</v>
      </c>
      <c r="D57" s="240">
        <v>143</v>
      </c>
      <c r="E57" s="240">
        <v>129</v>
      </c>
      <c r="F57" s="240">
        <v>112</v>
      </c>
      <c r="G57" s="240">
        <v>110</v>
      </c>
      <c r="H57" s="240">
        <v>110</v>
      </c>
      <c r="I57" s="240">
        <v>110</v>
      </c>
      <c r="J57" s="99">
        <v>145</v>
      </c>
      <c r="K57" s="99">
        <v>142</v>
      </c>
      <c r="L57" s="99">
        <v>135</v>
      </c>
      <c r="M57" s="99">
        <v>133</v>
      </c>
      <c r="N57" s="100"/>
      <c r="O57" s="101" t="s">
        <v>55</v>
      </c>
    </row>
    <row r="58" spans="1:15" ht="15" x14ac:dyDescent="0.2">
      <c r="A58" s="242">
        <v>56</v>
      </c>
      <c r="B58" s="240">
        <v>171</v>
      </c>
      <c r="C58" s="240">
        <v>156</v>
      </c>
      <c r="D58" s="240">
        <v>143</v>
      </c>
      <c r="E58" s="240">
        <v>129</v>
      </c>
      <c r="F58" s="240">
        <v>113</v>
      </c>
      <c r="G58" s="240">
        <v>111</v>
      </c>
      <c r="H58" s="240">
        <v>110</v>
      </c>
      <c r="I58" s="240">
        <v>110</v>
      </c>
      <c r="J58" s="99">
        <v>146</v>
      </c>
      <c r="K58" s="99">
        <v>143</v>
      </c>
      <c r="L58" s="99">
        <v>136</v>
      </c>
      <c r="M58" s="99">
        <v>134</v>
      </c>
      <c r="N58" s="100"/>
      <c r="O58" s="101" t="s">
        <v>55</v>
      </c>
    </row>
    <row r="59" spans="1:15" ht="15" x14ac:dyDescent="0.2">
      <c r="A59" s="242">
        <v>57</v>
      </c>
      <c r="B59" s="240">
        <v>172</v>
      </c>
      <c r="C59" s="240">
        <v>156</v>
      </c>
      <c r="D59" s="240">
        <v>144</v>
      </c>
      <c r="E59" s="240">
        <v>130</v>
      </c>
      <c r="F59" s="240">
        <v>113</v>
      </c>
      <c r="G59" s="240">
        <v>112</v>
      </c>
      <c r="H59" s="240">
        <v>110</v>
      </c>
      <c r="I59" s="240">
        <v>110</v>
      </c>
      <c r="J59" s="99">
        <v>147</v>
      </c>
      <c r="K59" s="99">
        <v>144</v>
      </c>
      <c r="L59" s="99">
        <v>137</v>
      </c>
      <c r="M59" s="99">
        <v>135</v>
      </c>
      <c r="N59" s="100"/>
      <c r="O59" s="101" t="s">
        <v>55</v>
      </c>
    </row>
    <row r="60" spans="1:15" ht="15" x14ac:dyDescent="0.2">
      <c r="A60" s="242">
        <v>58</v>
      </c>
      <c r="B60" s="240">
        <v>172</v>
      </c>
      <c r="C60" s="240">
        <v>157</v>
      </c>
      <c r="D60" s="240">
        <v>144</v>
      </c>
      <c r="E60" s="240">
        <v>130</v>
      </c>
      <c r="F60" s="240">
        <v>114</v>
      </c>
      <c r="G60" s="240">
        <v>112</v>
      </c>
      <c r="H60" s="240">
        <v>110</v>
      </c>
      <c r="I60" s="240">
        <v>110</v>
      </c>
      <c r="J60" s="99">
        <v>148</v>
      </c>
      <c r="K60" s="99">
        <v>145</v>
      </c>
      <c r="L60" s="99">
        <v>138</v>
      </c>
      <c r="M60" s="99">
        <v>136</v>
      </c>
      <c r="N60" s="100"/>
      <c r="O60" s="101" t="s">
        <v>55</v>
      </c>
    </row>
    <row r="61" spans="1:15" ht="15" x14ac:dyDescent="0.2">
      <c r="A61" s="242">
        <v>59</v>
      </c>
      <c r="B61" s="240">
        <v>172</v>
      </c>
      <c r="C61" s="240">
        <v>157</v>
      </c>
      <c r="D61" s="240">
        <v>145</v>
      </c>
      <c r="E61" s="240">
        <v>131</v>
      </c>
      <c r="F61" s="240">
        <v>115</v>
      </c>
      <c r="G61" s="240">
        <v>113</v>
      </c>
      <c r="H61" s="240">
        <v>110</v>
      </c>
      <c r="I61" s="240">
        <v>110</v>
      </c>
      <c r="J61" s="99">
        <v>149</v>
      </c>
      <c r="K61" s="99">
        <v>146</v>
      </c>
      <c r="L61" s="99">
        <v>139</v>
      </c>
      <c r="M61" s="99">
        <v>137</v>
      </c>
      <c r="N61" s="100"/>
      <c r="O61" s="101" t="s">
        <v>55</v>
      </c>
    </row>
    <row r="62" spans="1:15" ht="15" x14ac:dyDescent="0.2">
      <c r="A62" s="242">
        <v>60</v>
      </c>
      <c r="B62" s="240">
        <v>173</v>
      </c>
      <c r="C62" s="240">
        <v>158</v>
      </c>
      <c r="D62" s="240">
        <v>145</v>
      </c>
      <c r="E62" s="240">
        <v>132</v>
      </c>
      <c r="F62" s="240">
        <v>115</v>
      </c>
      <c r="G62" s="240">
        <v>113</v>
      </c>
      <c r="H62" s="240">
        <v>110</v>
      </c>
      <c r="I62" s="240">
        <v>110</v>
      </c>
      <c r="J62" s="99">
        <v>150</v>
      </c>
      <c r="K62" s="99">
        <v>147</v>
      </c>
      <c r="L62" s="99">
        <v>140</v>
      </c>
      <c r="M62" s="99">
        <v>138</v>
      </c>
      <c r="N62" s="100"/>
      <c r="O62" s="101" t="s">
        <v>55</v>
      </c>
    </row>
    <row r="63" spans="1:15" ht="15" x14ac:dyDescent="0.2">
      <c r="A63" s="242">
        <v>61</v>
      </c>
      <c r="B63" s="240">
        <v>173</v>
      </c>
      <c r="C63" s="240">
        <v>158</v>
      </c>
      <c r="D63" s="240">
        <v>146</v>
      </c>
      <c r="E63" s="240">
        <v>132</v>
      </c>
      <c r="F63" s="240">
        <v>116</v>
      </c>
      <c r="G63" s="240">
        <v>114</v>
      </c>
      <c r="H63" s="240">
        <v>110</v>
      </c>
      <c r="I63" s="240">
        <v>110</v>
      </c>
      <c r="J63" s="99">
        <v>151</v>
      </c>
      <c r="K63" s="99">
        <v>148</v>
      </c>
      <c r="L63" s="99">
        <v>141</v>
      </c>
      <c r="M63" s="99">
        <v>139</v>
      </c>
      <c r="N63" s="100"/>
      <c r="O63" s="101" t="s">
        <v>55</v>
      </c>
    </row>
    <row r="64" spans="1:15" ht="15" x14ac:dyDescent="0.2">
      <c r="A64" s="242">
        <v>62</v>
      </c>
      <c r="B64" s="240">
        <v>174</v>
      </c>
      <c r="C64" s="240">
        <v>159</v>
      </c>
      <c r="D64" s="240">
        <v>146</v>
      </c>
      <c r="E64" s="240">
        <v>133</v>
      </c>
      <c r="F64" s="240">
        <v>116</v>
      </c>
      <c r="G64" s="240">
        <v>114</v>
      </c>
      <c r="H64" s="240">
        <v>110</v>
      </c>
      <c r="I64" s="240">
        <v>110</v>
      </c>
      <c r="J64" s="99">
        <v>152</v>
      </c>
      <c r="K64" s="99">
        <v>149</v>
      </c>
      <c r="L64" s="99">
        <v>142</v>
      </c>
      <c r="M64" s="99">
        <v>140</v>
      </c>
      <c r="N64" s="100"/>
      <c r="O64" s="101" t="s">
        <v>55</v>
      </c>
    </row>
    <row r="65" spans="1:19" ht="15" x14ac:dyDescent="0.2">
      <c r="A65" s="242">
        <v>63</v>
      </c>
      <c r="B65" s="240">
        <v>174</v>
      </c>
      <c r="C65" s="240">
        <v>160</v>
      </c>
      <c r="D65" s="240">
        <v>147</v>
      </c>
      <c r="E65" s="240">
        <v>133</v>
      </c>
      <c r="F65" s="240">
        <v>117</v>
      </c>
      <c r="G65" s="240">
        <v>115</v>
      </c>
      <c r="H65" s="240">
        <v>110</v>
      </c>
      <c r="I65" s="240">
        <v>110</v>
      </c>
      <c r="J65" s="99">
        <v>153</v>
      </c>
      <c r="K65" s="99">
        <v>150</v>
      </c>
      <c r="L65" s="99">
        <v>143</v>
      </c>
      <c r="M65" s="99">
        <v>141</v>
      </c>
      <c r="N65" s="100"/>
      <c r="O65" s="101" t="s">
        <v>55</v>
      </c>
    </row>
    <row r="66" spans="1:19" ht="15" x14ac:dyDescent="0.2">
      <c r="A66" s="242">
        <v>64</v>
      </c>
      <c r="B66" s="240">
        <v>175</v>
      </c>
      <c r="C66" s="240">
        <v>160</v>
      </c>
      <c r="D66" s="240">
        <v>147</v>
      </c>
      <c r="E66" s="240">
        <v>134</v>
      </c>
      <c r="F66" s="240">
        <v>118</v>
      </c>
      <c r="G66" s="240">
        <v>115</v>
      </c>
      <c r="H66" s="240">
        <v>110</v>
      </c>
      <c r="I66" s="240">
        <v>110</v>
      </c>
      <c r="J66" s="99">
        <v>154</v>
      </c>
      <c r="K66" s="99">
        <v>151</v>
      </c>
      <c r="L66" s="99">
        <v>144</v>
      </c>
      <c r="M66" s="99">
        <v>142</v>
      </c>
      <c r="N66" s="100"/>
      <c r="O66" s="101" t="s">
        <v>55</v>
      </c>
    </row>
    <row r="67" spans="1:19" ht="15" x14ac:dyDescent="0.2">
      <c r="A67" s="242">
        <v>65</v>
      </c>
      <c r="B67" s="240">
        <v>175</v>
      </c>
      <c r="C67" s="240">
        <v>161</v>
      </c>
      <c r="D67" s="240">
        <v>148</v>
      </c>
      <c r="E67" s="240">
        <v>134</v>
      </c>
      <c r="F67" s="240">
        <v>118</v>
      </c>
      <c r="G67" s="240">
        <v>116</v>
      </c>
      <c r="H67" s="240">
        <v>110</v>
      </c>
      <c r="I67" s="240">
        <v>110</v>
      </c>
      <c r="J67" s="99">
        <v>155</v>
      </c>
      <c r="K67" s="99">
        <v>152</v>
      </c>
      <c r="L67" s="99">
        <v>145</v>
      </c>
      <c r="M67" s="99">
        <v>143</v>
      </c>
      <c r="N67" s="100"/>
      <c r="O67" s="101" t="s">
        <v>55</v>
      </c>
    </row>
    <row r="68" spans="1:19" ht="15" x14ac:dyDescent="0.2">
      <c r="A68" s="242">
        <v>66</v>
      </c>
      <c r="B68" s="240">
        <v>176</v>
      </c>
      <c r="C68" s="240">
        <v>161</v>
      </c>
      <c r="D68" s="240">
        <v>148</v>
      </c>
      <c r="E68" s="240">
        <v>135</v>
      </c>
      <c r="F68" s="240">
        <v>119</v>
      </c>
      <c r="G68" s="240">
        <v>117</v>
      </c>
      <c r="H68" s="240">
        <v>110</v>
      </c>
      <c r="I68" s="240">
        <v>110</v>
      </c>
      <c r="J68" s="99">
        <v>156</v>
      </c>
      <c r="K68" s="99">
        <v>153</v>
      </c>
      <c r="L68" s="99">
        <v>146</v>
      </c>
      <c r="M68" s="99">
        <v>144</v>
      </c>
      <c r="N68" s="100"/>
      <c r="O68" s="101" t="s">
        <v>55</v>
      </c>
    </row>
    <row r="69" spans="1:19" ht="15" x14ac:dyDescent="0.2">
      <c r="A69" s="242">
        <v>67</v>
      </c>
      <c r="B69" s="240">
        <v>176</v>
      </c>
      <c r="C69" s="240">
        <v>162</v>
      </c>
      <c r="D69" s="240">
        <v>149</v>
      </c>
      <c r="E69" s="240">
        <v>136</v>
      </c>
      <c r="F69" s="240">
        <v>119</v>
      </c>
      <c r="G69" s="240">
        <v>117</v>
      </c>
      <c r="H69" s="240">
        <v>110</v>
      </c>
      <c r="I69" s="240">
        <v>110</v>
      </c>
      <c r="J69" s="99">
        <v>157</v>
      </c>
      <c r="K69" s="99">
        <v>154</v>
      </c>
      <c r="L69" s="99">
        <v>147</v>
      </c>
      <c r="M69" s="99">
        <v>145</v>
      </c>
      <c r="N69" s="100"/>
      <c r="O69" s="101" t="s">
        <v>55</v>
      </c>
    </row>
    <row r="70" spans="1:19" ht="15" x14ac:dyDescent="0.2">
      <c r="A70" s="242">
        <v>68</v>
      </c>
      <c r="B70" s="240">
        <v>177</v>
      </c>
      <c r="C70" s="240">
        <v>162</v>
      </c>
      <c r="D70" s="240">
        <v>149</v>
      </c>
      <c r="E70" s="240">
        <v>136</v>
      </c>
      <c r="F70" s="240">
        <v>120</v>
      </c>
      <c r="G70" s="240">
        <v>118</v>
      </c>
      <c r="H70" s="240">
        <v>110</v>
      </c>
      <c r="I70" s="240">
        <v>110</v>
      </c>
      <c r="J70" s="99">
        <v>158</v>
      </c>
      <c r="K70" s="99">
        <v>155</v>
      </c>
      <c r="L70" s="99">
        <v>148</v>
      </c>
      <c r="M70" s="99">
        <v>146</v>
      </c>
      <c r="N70" s="100"/>
      <c r="O70" s="101" t="s">
        <v>55</v>
      </c>
    </row>
    <row r="71" spans="1:19" ht="15" x14ac:dyDescent="0.2">
      <c r="A71" s="242">
        <v>69</v>
      </c>
      <c r="B71" s="240">
        <v>177</v>
      </c>
      <c r="C71" s="240">
        <v>163</v>
      </c>
      <c r="D71" s="240">
        <v>150</v>
      </c>
      <c r="E71" s="240">
        <v>137</v>
      </c>
      <c r="F71" s="240">
        <v>120</v>
      </c>
      <c r="G71" s="240">
        <v>118</v>
      </c>
      <c r="H71" s="240">
        <v>110</v>
      </c>
      <c r="I71" s="240">
        <v>110</v>
      </c>
      <c r="J71" s="99">
        <v>159</v>
      </c>
      <c r="K71" s="99">
        <v>156</v>
      </c>
      <c r="L71" s="99">
        <v>149</v>
      </c>
      <c r="M71" s="99">
        <v>147</v>
      </c>
      <c r="N71" s="100"/>
      <c r="O71" s="101" t="s">
        <v>55</v>
      </c>
    </row>
    <row r="72" spans="1:19" ht="15" x14ac:dyDescent="0.2">
      <c r="A72" s="242">
        <v>70</v>
      </c>
      <c r="B72" s="240">
        <v>178</v>
      </c>
      <c r="C72" s="240">
        <v>163</v>
      </c>
      <c r="D72" s="240">
        <v>151</v>
      </c>
      <c r="E72" s="240">
        <v>137</v>
      </c>
      <c r="F72" s="240">
        <v>121</v>
      </c>
      <c r="G72" s="240">
        <v>119</v>
      </c>
      <c r="H72" s="240">
        <v>110</v>
      </c>
      <c r="I72" s="240">
        <v>110</v>
      </c>
      <c r="J72" s="99">
        <v>160</v>
      </c>
      <c r="K72" s="99">
        <v>157</v>
      </c>
      <c r="L72" s="99">
        <v>150</v>
      </c>
      <c r="M72" s="99">
        <v>148</v>
      </c>
      <c r="N72" s="100"/>
      <c r="O72" s="101" t="s">
        <v>55</v>
      </c>
    </row>
    <row r="73" spans="1:19" ht="15" x14ac:dyDescent="0.2">
      <c r="A73" s="242">
        <v>71</v>
      </c>
      <c r="B73" s="240">
        <v>178</v>
      </c>
      <c r="C73" s="240">
        <v>164</v>
      </c>
      <c r="D73" s="240">
        <v>151</v>
      </c>
      <c r="E73" s="240">
        <v>138</v>
      </c>
      <c r="F73" s="240">
        <v>122</v>
      </c>
      <c r="G73" s="240">
        <v>119</v>
      </c>
      <c r="H73" s="240">
        <v>110</v>
      </c>
      <c r="I73" s="240">
        <v>110</v>
      </c>
      <c r="J73" s="99">
        <v>162</v>
      </c>
      <c r="K73" s="99">
        <v>159</v>
      </c>
      <c r="L73" s="103">
        <v>152</v>
      </c>
      <c r="M73" s="99">
        <v>150</v>
      </c>
      <c r="N73" s="100"/>
      <c r="O73" s="100"/>
      <c r="P73" s="100"/>
      <c r="Q73" s="100"/>
      <c r="R73" s="100"/>
      <c r="S73" s="101" t="s">
        <v>55</v>
      </c>
    </row>
    <row r="74" spans="1:19" ht="15" x14ac:dyDescent="0.2">
      <c r="A74" s="242">
        <v>72</v>
      </c>
      <c r="B74" s="240">
        <v>179</v>
      </c>
      <c r="C74" s="240">
        <v>164</v>
      </c>
      <c r="D74" s="240">
        <v>152</v>
      </c>
      <c r="E74" s="240">
        <v>138</v>
      </c>
      <c r="F74" s="240">
        <v>122</v>
      </c>
      <c r="G74" s="240">
        <v>120</v>
      </c>
      <c r="H74" s="240">
        <v>110</v>
      </c>
      <c r="I74" s="240">
        <v>110</v>
      </c>
      <c r="J74" s="99">
        <v>163</v>
      </c>
      <c r="K74" s="99">
        <v>160</v>
      </c>
      <c r="L74" s="103">
        <v>153</v>
      </c>
      <c r="M74" s="99">
        <v>151</v>
      </c>
      <c r="N74" s="100"/>
      <c r="O74" s="100"/>
      <c r="P74" s="100"/>
      <c r="Q74" s="100"/>
      <c r="R74" s="100"/>
      <c r="S74" s="101" t="s">
        <v>55</v>
      </c>
    </row>
    <row r="75" spans="1:19" ht="15" x14ac:dyDescent="0.2">
      <c r="A75" s="242">
        <v>73</v>
      </c>
      <c r="B75" s="240">
        <v>179</v>
      </c>
      <c r="C75" s="240">
        <v>165</v>
      </c>
      <c r="D75" s="240">
        <v>152</v>
      </c>
      <c r="E75" s="240">
        <v>139</v>
      </c>
      <c r="F75" s="240">
        <v>123</v>
      </c>
      <c r="G75" s="240">
        <v>120</v>
      </c>
      <c r="H75" s="240">
        <v>110</v>
      </c>
      <c r="I75" s="240">
        <v>110</v>
      </c>
      <c r="J75" s="99">
        <v>164</v>
      </c>
      <c r="K75" s="99">
        <v>161</v>
      </c>
      <c r="L75" s="103">
        <v>154</v>
      </c>
      <c r="M75" s="99">
        <v>152</v>
      </c>
      <c r="N75" s="100"/>
      <c r="O75" s="100"/>
      <c r="P75" s="100"/>
      <c r="Q75" s="100"/>
      <c r="R75" s="100"/>
      <c r="S75" s="101" t="s">
        <v>55</v>
      </c>
    </row>
    <row r="76" spans="1:19" ht="15" x14ac:dyDescent="0.2">
      <c r="A76" s="242">
        <v>74</v>
      </c>
      <c r="B76" s="240">
        <v>180</v>
      </c>
      <c r="C76" s="240">
        <v>165</v>
      </c>
      <c r="D76" s="240">
        <v>153</v>
      </c>
      <c r="E76" s="240">
        <v>139</v>
      </c>
      <c r="F76" s="240">
        <v>123</v>
      </c>
      <c r="G76" s="240">
        <v>121</v>
      </c>
      <c r="H76" s="240">
        <v>110</v>
      </c>
      <c r="I76" s="240">
        <v>110</v>
      </c>
      <c r="J76" s="99">
        <v>165</v>
      </c>
      <c r="K76" s="99">
        <v>162</v>
      </c>
      <c r="L76" s="103">
        <v>155</v>
      </c>
      <c r="M76" s="99">
        <v>153</v>
      </c>
      <c r="N76" s="100"/>
      <c r="O76" s="100"/>
      <c r="P76" s="100"/>
      <c r="Q76" s="100"/>
      <c r="R76" s="100"/>
      <c r="S76" s="101" t="s">
        <v>55</v>
      </c>
    </row>
    <row r="77" spans="1:19" ht="15" x14ac:dyDescent="0.2">
      <c r="A77" s="242">
        <v>75</v>
      </c>
      <c r="B77" s="240">
        <v>180</v>
      </c>
      <c r="C77" s="240">
        <v>166</v>
      </c>
      <c r="D77" s="240">
        <v>153</v>
      </c>
      <c r="E77" s="240">
        <v>140</v>
      </c>
      <c r="F77" s="240">
        <v>124</v>
      </c>
      <c r="G77" s="240">
        <v>122</v>
      </c>
      <c r="H77" s="240">
        <v>110</v>
      </c>
      <c r="I77" s="240">
        <v>110</v>
      </c>
      <c r="J77" s="99">
        <v>166</v>
      </c>
      <c r="K77" s="99">
        <v>163</v>
      </c>
      <c r="L77" s="103">
        <v>156</v>
      </c>
      <c r="M77" s="99">
        <v>154</v>
      </c>
      <c r="N77" s="100"/>
      <c r="O77" s="100"/>
      <c r="P77" s="270"/>
      <c r="Q77" s="100"/>
      <c r="R77" s="100"/>
      <c r="S77" s="101" t="s">
        <v>55</v>
      </c>
    </row>
    <row r="78" spans="1:19" ht="15" x14ac:dyDescent="0.2">
      <c r="A78" s="242">
        <v>76</v>
      </c>
      <c r="B78" s="240">
        <v>181</v>
      </c>
      <c r="C78" s="240">
        <v>166</v>
      </c>
      <c r="D78" s="240">
        <v>154</v>
      </c>
      <c r="E78" s="240">
        <v>141</v>
      </c>
      <c r="F78" s="240">
        <v>125</v>
      </c>
      <c r="G78" s="240">
        <v>122</v>
      </c>
      <c r="H78" s="240">
        <v>110</v>
      </c>
      <c r="I78" s="240">
        <v>110</v>
      </c>
      <c r="J78" s="99">
        <v>167</v>
      </c>
      <c r="K78" s="99">
        <v>164</v>
      </c>
      <c r="L78" s="103">
        <v>157</v>
      </c>
      <c r="M78" s="99">
        <v>155</v>
      </c>
      <c r="N78" s="100"/>
      <c r="O78" s="100"/>
      <c r="P78" s="270"/>
      <c r="Q78" s="100"/>
      <c r="R78" s="100"/>
      <c r="S78" s="101" t="s">
        <v>55</v>
      </c>
    </row>
    <row r="79" spans="1:19" ht="15" x14ac:dyDescent="0.2">
      <c r="A79" s="242">
        <v>77</v>
      </c>
      <c r="B79" s="240">
        <v>181</v>
      </c>
      <c r="C79" s="240">
        <v>167</v>
      </c>
      <c r="D79" s="240">
        <v>154</v>
      </c>
      <c r="E79" s="240">
        <v>141</v>
      </c>
      <c r="F79" s="240">
        <v>125</v>
      </c>
      <c r="G79" s="240">
        <v>123</v>
      </c>
      <c r="H79" s="240">
        <v>110</v>
      </c>
      <c r="I79" s="240">
        <v>110</v>
      </c>
      <c r="J79" s="99">
        <v>168</v>
      </c>
      <c r="K79" s="99">
        <v>165</v>
      </c>
      <c r="L79" s="103">
        <v>158</v>
      </c>
      <c r="M79" s="99">
        <v>156</v>
      </c>
      <c r="N79" s="100"/>
      <c r="O79" s="100"/>
      <c r="P79" s="100"/>
      <c r="Q79" s="100"/>
      <c r="R79" s="100"/>
      <c r="S79" s="101" t="s">
        <v>55</v>
      </c>
    </row>
    <row r="80" spans="1:19" ht="15" x14ac:dyDescent="0.2">
      <c r="A80" s="242">
        <v>78</v>
      </c>
      <c r="B80" s="240">
        <v>182</v>
      </c>
      <c r="C80" s="240">
        <v>167</v>
      </c>
      <c r="D80" s="240">
        <v>155</v>
      </c>
      <c r="E80" s="240">
        <v>142</v>
      </c>
      <c r="F80" s="240">
        <v>126</v>
      </c>
      <c r="G80" s="240">
        <v>123</v>
      </c>
      <c r="H80" s="240">
        <v>111</v>
      </c>
      <c r="I80" s="240">
        <v>110</v>
      </c>
      <c r="J80" s="99">
        <v>169</v>
      </c>
      <c r="K80" s="99">
        <v>166</v>
      </c>
      <c r="L80" s="103">
        <v>159</v>
      </c>
      <c r="M80" s="99">
        <v>157</v>
      </c>
      <c r="N80" s="100"/>
      <c r="O80" s="100"/>
      <c r="P80" s="100"/>
      <c r="Q80" s="100"/>
      <c r="R80" s="100"/>
      <c r="S80" s="101" t="s">
        <v>55</v>
      </c>
    </row>
    <row r="81" spans="1:19" ht="15" x14ac:dyDescent="0.2">
      <c r="A81" s="242">
        <v>79</v>
      </c>
      <c r="B81" s="240">
        <v>182</v>
      </c>
      <c r="C81" s="240">
        <v>168</v>
      </c>
      <c r="D81" s="240">
        <v>155</v>
      </c>
      <c r="E81" s="240">
        <v>142</v>
      </c>
      <c r="F81" s="240">
        <v>126</v>
      </c>
      <c r="G81" s="240">
        <v>124</v>
      </c>
      <c r="H81" s="240">
        <v>112</v>
      </c>
      <c r="I81" s="240">
        <v>110</v>
      </c>
      <c r="J81" s="98">
        <v>170</v>
      </c>
      <c r="K81" s="99">
        <v>167</v>
      </c>
      <c r="L81" s="103">
        <v>160</v>
      </c>
      <c r="M81" s="99">
        <v>158</v>
      </c>
      <c r="N81" s="100"/>
      <c r="O81" s="100"/>
      <c r="P81" s="100"/>
      <c r="Q81" s="100"/>
      <c r="R81" s="100"/>
      <c r="S81" s="101" t="s">
        <v>55</v>
      </c>
    </row>
    <row r="82" spans="1:19" ht="15" x14ac:dyDescent="0.2">
      <c r="A82" s="242">
        <v>80</v>
      </c>
      <c r="B82" s="240">
        <v>183</v>
      </c>
      <c r="C82" s="240">
        <v>169</v>
      </c>
      <c r="D82" s="240">
        <v>156</v>
      </c>
      <c r="E82" s="240">
        <v>143</v>
      </c>
      <c r="F82" s="240">
        <v>127</v>
      </c>
      <c r="G82" s="240">
        <v>124</v>
      </c>
      <c r="H82" s="240">
        <v>112</v>
      </c>
      <c r="I82" s="240">
        <v>110</v>
      </c>
      <c r="J82" s="98">
        <v>171</v>
      </c>
      <c r="K82" s="99">
        <v>168</v>
      </c>
      <c r="L82" s="103">
        <v>161</v>
      </c>
      <c r="M82" s="99">
        <v>159</v>
      </c>
      <c r="N82" s="100"/>
      <c r="O82" s="100"/>
      <c r="P82" s="100"/>
      <c r="Q82" s="100"/>
      <c r="R82" s="100"/>
      <c r="S82" s="101" t="s">
        <v>55</v>
      </c>
    </row>
    <row r="83" spans="1:19" ht="15" x14ac:dyDescent="0.2">
      <c r="A83" s="242">
        <v>81</v>
      </c>
      <c r="B83" s="240">
        <v>183</v>
      </c>
      <c r="C83" s="240">
        <v>169</v>
      </c>
      <c r="D83" s="240">
        <v>156</v>
      </c>
      <c r="E83" s="240">
        <v>143</v>
      </c>
      <c r="F83" s="240">
        <v>128</v>
      </c>
      <c r="G83" s="240">
        <v>125</v>
      </c>
      <c r="H83" s="240">
        <v>113</v>
      </c>
      <c r="I83" s="240">
        <v>110</v>
      </c>
      <c r="J83" s="98">
        <v>173</v>
      </c>
      <c r="K83" s="99">
        <v>169</v>
      </c>
      <c r="L83" s="103">
        <v>162</v>
      </c>
      <c r="M83" s="99">
        <v>160</v>
      </c>
      <c r="N83" s="100"/>
      <c r="O83" s="100"/>
      <c r="P83" s="100"/>
      <c r="Q83" s="100"/>
      <c r="R83" s="100"/>
      <c r="S83" s="101" t="s">
        <v>55</v>
      </c>
    </row>
    <row r="84" spans="1:19" ht="15.75" thickBot="1" x14ac:dyDescent="0.25">
      <c r="A84" s="242">
        <v>82</v>
      </c>
      <c r="B84" s="240">
        <v>183</v>
      </c>
      <c r="C84" s="240">
        <v>170</v>
      </c>
      <c r="D84" s="240">
        <v>157</v>
      </c>
      <c r="E84" s="240">
        <v>144</v>
      </c>
      <c r="F84" s="240">
        <v>128</v>
      </c>
      <c r="G84" s="240">
        <v>125</v>
      </c>
      <c r="H84" s="240">
        <v>113</v>
      </c>
      <c r="I84" s="240">
        <v>110</v>
      </c>
      <c r="J84" s="102">
        <v>174</v>
      </c>
      <c r="K84" s="98">
        <v>170</v>
      </c>
      <c r="L84" s="103">
        <v>163</v>
      </c>
      <c r="M84" s="99">
        <v>161</v>
      </c>
      <c r="N84" s="100"/>
      <c r="O84" s="100"/>
      <c r="P84" s="100" t="s">
        <v>55</v>
      </c>
      <c r="Q84" s="100"/>
      <c r="R84" s="100"/>
      <c r="S84" s="101" t="s">
        <v>55</v>
      </c>
    </row>
    <row r="85" spans="1:19" ht="15" x14ac:dyDescent="0.2">
      <c r="A85" s="242">
        <v>83</v>
      </c>
      <c r="B85" s="240">
        <v>184</v>
      </c>
      <c r="C85" s="240">
        <v>170</v>
      </c>
      <c r="D85" s="240">
        <v>157</v>
      </c>
      <c r="E85" s="240">
        <v>144</v>
      </c>
      <c r="F85" s="240">
        <v>129</v>
      </c>
      <c r="G85" s="240">
        <v>126</v>
      </c>
      <c r="H85" s="240">
        <v>114</v>
      </c>
      <c r="I85" s="240">
        <v>110</v>
      </c>
      <c r="J85" s="98">
        <v>176</v>
      </c>
      <c r="K85" s="98">
        <v>172</v>
      </c>
      <c r="L85" s="103">
        <v>164</v>
      </c>
      <c r="M85" s="99">
        <v>162</v>
      </c>
      <c r="N85" s="100"/>
      <c r="O85" s="100"/>
      <c r="P85" s="100"/>
      <c r="Q85" s="100"/>
      <c r="R85" s="100"/>
      <c r="S85" s="101" t="s">
        <v>55</v>
      </c>
    </row>
    <row r="86" spans="1:19" ht="15" x14ac:dyDescent="0.2">
      <c r="A86" s="242">
        <v>84</v>
      </c>
      <c r="B86" s="240">
        <v>184</v>
      </c>
      <c r="C86" s="240">
        <v>171</v>
      </c>
      <c r="D86" s="240">
        <v>158</v>
      </c>
      <c r="E86" s="240">
        <v>145</v>
      </c>
      <c r="F86" s="240">
        <v>129</v>
      </c>
      <c r="G86" s="240">
        <v>127</v>
      </c>
      <c r="H86" s="240">
        <v>115</v>
      </c>
      <c r="I86" s="240">
        <v>110</v>
      </c>
      <c r="J86" s="98">
        <v>178</v>
      </c>
      <c r="K86" s="98">
        <v>173</v>
      </c>
      <c r="L86" s="103">
        <v>165</v>
      </c>
      <c r="M86" s="99">
        <v>163</v>
      </c>
      <c r="N86" s="100"/>
      <c r="O86" s="100"/>
      <c r="P86" s="100"/>
      <c r="Q86" s="100"/>
      <c r="R86" s="100"/>
      <c r="S86" s="101" t="s">
        <v>55</v>
      </c>
    </row>
    <row r="87" spans="1:19" ht="15.75" thickBot="1" x14ac:dyDescent="0.25">
      <c r="A87" s="242">
        <v>85</v>
      </c>
      <c r="B87" s="240">
        <v>185</v>
      </c>
      <c r="C87" s="240">
        <v>171</v>
      </c>
      <c r="D87" s="240">
        <v>158</v>
      </c>
      <c r="E87" s="240">
        <v>146</v>
      </c>
      <c r="F87" s="240">
        <v>130</v>
      </c>
      <c r="G87" s="240">
        <v>127</v>
      </c>
      <c r="H87" s="240">
        <v>115</v>
      </c>
      <c r="I87" s="240">
        <v>110</v>
      </c>
      <c r="J87" s="98">
        <v>179</v>
      </c>
      <c r="K87" s="102">
        <v>174</v>
      </c>
      <c r="L87" s="103">
        <v>166</v>
      </c>
      <c r="M87" s="99">
        <v>164</v>
      </c>
      <c r="N87" s="100"/>
      <c r="O87" s="100"/>
      <c r="P87" s="100"/>
      <c r="Q87" s="231"/>
      <c r="R87" s="231"/>
      <c r="S87" s="101" t="s">
        <v>55</v>
      </c>
    </row>
    <row r="88" spans="1:19" ht="15" x14ac:dyDescent="0.2">
      <c r="A88" s="242">
        <v>86</v>
      </c>
      <c r="B88" s="240">
        <v>185</v>
      </c>
      <c r="C88" s="240">
        <v>172</v>
      </c>
      <c r="D88" s="240">
        <v>159</v>
      </c>
      <c r="E88" s="240">
        <v>146</v>
      </c>
      <c r="F88" s="240">
        <v>131</v>
      </c>
      <c r="G88" s="240">
        <v>128</v>
      </c>
      <c r="H88" s="240">
        <v>116</v>
      </c>
      <c r="I88" s="240">
        <v>110</v>
      </c>
      <c r="J88" s="104">
        <v>180</v>
      </c>
      <c r="K88" s="98">
        <v>176</v>
      </c>
      <c r="L88" s="103">
        <v>167</v>
      </c>
      <c r="M88" s="99">
        <v>165</v>
      </c>
      <c r="N88" s="100"/>
      <c r="O88" s="100"/>
      <c r="P88" s="100"/>
      <c r="Q88" s="231"/>
      <c r="R88" s="231"/>
      <c r="S88" s="101" t="s">
        <v>55</v>
      </c>
    </row>
    <row r="89" spans="1:19" ht="15" x14ac:dyDescent="0.2">
      <c r="A89" s="242">
        <v>87</v>
      </c>
      <c r="B89" s="240">
        <v>186</v>
      </c>
      <c r="C89" s="240">
        <v>172</v>
      </c>
      <c r="D89" s="240">
        <v>160</v>
      </c>
      <c r="E89" s="240">
        <v>147</v>
      </c>
      <c r="F89" s="240">
        <v>131</v>
      </c>
      <c r="G89" s="240">
        <v>128</v>
      </c>
      <c r="H89" s="240">
        <v>116</v>
      </c>
      <c r="I89" s="240">
        <v>110</v>
      </c>
      <c r="J89" s="104">
        <v>182</v>
      </c>
      <c r="K89" s="98">
        <v>178</v>
      </c>
      <c r="L89" s="103">
        <v>168</v>
      </c>
      <c r="M89" s="99">
        <v>166</v>
      </c>
      <c r="N89" s="100"/>
      <c r="O89" s="100"/>
      <c r="P89" s="100"/>
      <c r="Q89" s="231"/>
      <c r="R89" s="231"/>
      <c r="S89" s="101" t="s">
        <v>55</v>
      </c>
    </row>
    <row r="90" spans="1:19" ht="15" x14ac:dyDescent="0.2">
      <c r="A90" s="242">
        <v>88</v>
      </c>
      <c r="B90" s="240">
        <v>186</v>
      </c>
      <c r="C90" s="240">
        <v>173</v>
      </c>
      <c r="D90" s="240">
        <v>160</v>
      </c>
      <c r="E90" s="240">
        <v>147</v>
      </c>
      <c r="F90" s="240">
        <v>132</v>
      </c>
      <c r="G90" s="240">
        <v>129</v>
      </c>
      <c r="H90" s="240">
        <v>117</v>
      </c>
      <c r="I90" s="240">
        <v>110</v>
      </c>
      <c r="J90" s="104">
        <v>184</v>
      </c>
      <c r="K90" s="98">
        <v>179</v>
      </c>
      <c r="L90" s="103">
        <v>169</v>
      </c>
      <c r="M90" s="99">
        <v>167</v>
      </c>
      <c r="N90" s="100"/>
      <c r="O90" s="100"/>
      <c r="P90" s="100"/>
      <c r="Q90" s="231"/>
      <c r="R90" s="231"/>
      <c r="S90" s="101" t="s">
        <v>55</v>
      </c>
    </row>
    <row r="91" spans="1:19" ht="15" x14ac:dyDescent="0.2">
      <c r="A91" s="242">
        <v>89</v>
      </c>
      <c r="B91" s="240">
        <v>187</v>
      </c>
      <c r="C91" s="240">
        <v>173</v>
      </c>
      <c r="D91" s="240">
        <v>161</v>
      </c>
      <c r="E91" s="240">
        <v>148</v>
      </c>
      <c r="F91" s="240">
        <v>132</v>
      </c>
      <c r="G91" s="240">
        <v>129</v>
      </c>
      <c r="H91" s="240">
        <v>118</v>
      </c>
      <c r="I91" s="240">
        <v>110</v>
      </c>
      <c r="J91" s="104">
        <v>185</v>
      </c>
      <c r="K91" s="104">
        <v>180</v>
      </c>
      <c r="L91" s="98">
        <v>170</v>
      </c>
      <c r="M91" s="99">
        <v>168</v>
      </c>
      <c r="N91" s="100"/>
      <c r="O91" s="100"/>
      <c r="P91" s="100"/>
      <c r="Q91" s="231"/>
      <c r="R91" s="231"/>
      <c r="S91" s="101" t="s">
        <v>55</v>
      </c>
    </row>
    <row r="92" spans="1:19" ht="15" x14ac:dyDescent="0.2">
      <c r="A92" s="242">
        <v>90</v>
      </c>
      <c r="B92" s="240">
        <v>187</v>
      </c>
      <c r="C92" s="240">
        <v>174</v>
      </c>
      <c r="D92" s="240">
        <v>161</v>
      </c>
      <c r="E92" s="240">
        <v>148</v>
      </c>
      <c r="F92" s="240">
        <v>133</v>
      </c>
      <c r="G92" s="240">
        <v>130</v>
      </c>
      <c r="H92" s="240">
        <v>118</v>
      </c>
      <c r="I92" s="240">
        <v>111</v>
      </c>
      <c r="J92" s="104">
        <v>186</v>
      </c>
      <c r="K92" s="104">
        <v>181</v>
      </c>
      <c r="L92" s="98">
        <v>172</v>
      </c>
      <c r="M92" s="99">
        <v>169</v>
      </c>
      <c r="N92" s="100"/>
      <c r="O92" s="100"/>
      <c r="P92" s="100"/>
      <c r="Q92" s="231"/>
      <c r="R92" s="231"/>
      <c r="S92" s="101" t="s">
        <v>55</v>
      </c>
    </row>
    <row r="93" spans="1:19" ht="15" x14ac:dyDescent="0.2">
      <c r="A93" s="242">
        <v>91</v>
      </c>
      <c r="B93" s="240">
        <v>188</v>
      </c>
      <c r="C93" s="240">
        <v>174</v>
      </c>
      <c r="D93" s="240">
        <v>162</v>
      </c>
      <c r="E93" s="240">
        <v>149</v>
      </c>
      <c r="F93" s="240">
        <v>133</v>
      </c>
      <c r="G93" s="240">
        <v>130</v>
      </c>
      <c r="H93" s="240">
        <v>119</v>
      </c>
      <c r="I93" s="240">
        <v>112</v>
      </c>
      <c r="J93" s="105">
        <v>187</v>
      </c>
      <c r="K93" s="104">
        <v>182</v>
      </c>
      <c r="L93" s="98">
        <v>173</v>
      </c>
      <c r="M93" s="98">
        <v>170</v>
      </c>
      <c r="N93" s="100"/>
      <c r="O93" s="100"/>
      <c r="P93" s="100"/>
      <c r="Q93" s="112"/>
      <c r="R93" s="231"/>
      <c r="S93" s="113" t="s">
        <v>56</v>
      </c>
    </row>
    <row r="94" spans="1:19" ht="15.75" thickBot="1" x14ac:dyDescent="0.25">
      <c r="A94" s="242">
        <v>92</v>
      </c>
      <c r="B94" s="240">
        <v>188</v>
      </c>
      <c r="C94" s="240">
        <v>175</v>
      </c>
      <c r="D94" s="240">
        <v>162</v>
      </c>
      <c r="E94" s="240">
        <v>149</v>
      </c>
      <c r="F94" s="240">
        <v>134</v>
      </c>
      <c r="G94" s="240">
        <v>131</v>
      </c>
      <c r="H94" s="240">
        <v>119</v>
      </c>
      <c r="I94" s="240">
        <v>112</v>
      </c>
      <c r="J94" s="105">
        <v>188</v>
      </c>
      <c r="K94" s="104">
        <v>183</v>
      </c>
      <c r="L94" s="102">
        <v>174</v>
      </c>
      <c r="M94" s="98">
        <v>172</v>
      </c>
      <c r="N94" s="100"/>
      <c r="O94" s="100"/>
      <c r="P94" s="100"/>
      <c r="Q94" s="112"/>
      <c r="R94" s="112"/>
      <c r="S94" s="113" t="s">
        <v>56</v>
      </c>
    </row>
    <row r="95" spans="1:19" ht="15.75" thickBot="1" x14ac:dyDescent="0.25">
      <c r="A95" s="242">
        <v>93</v>
      </c>
      <c r="B95" s="240">
        <v>189</v>
      </c>
      <c r="C95" s="240">
        <v>175</v>
      </c>
      <c r="D95" s="240">
        <v>163</v>
      </c>
      <c r="E95" s="240">
        <v>150</v>
      </c>
      <c r="F95" s="240">
        <v>135</v>
      </c>
      <c r="G95" s="240">
        <v>132</v>
      </c>
      <c r="H95" s="240">
        <v>120</v>
      </c>
      <c r="I95" s="240">
        <v>113</v>
      </c>
      <c r="J95" s="105">
        <v>189</v>
      </c>
      <c r="K95" s="104">
        <v>184</v>
      </c>
      <c r="L95" s="98">
        <v>176</v>
      </c>
      <c r="M95" s="102">
        <v>173</v>
      </c>
      <c r="N95" s="232"/>
      <c r="O95" s="232"/>
      <c r="P95" s="232"/>
      <c r="Q95" s="233"/>
      <c r="R95" s="232"/>
      <c r="S95" s="113" t="s">
        <v>56</v>
      </c>
    </row>
    <row r="96" spans="1:19" ht="15" x14ac:dyDescent="0.2">
      <c r="A96" s="242">
        <v>94</v>
      </c>
      <c r="B96" s="240">
        <v>189</v>
      </c>
      <c r="C96" s="240">
        <v>176</v>
      </c>
      <c r="D96" s="240">
        <v>163</v>
      </c>
      <c r="E96" s="240">
        <v>151</v>
      </c>
      <c r="F96" s="240">
        <v>135</v>
      </c>
      <c r="G96" s="240">
        <v>132</v>
      </c>
      <c r="H96" s="240">
        <v>120</v>
      </c>
      <c r="I96" s="240">
        <v>113</v>
      </c>
      <c r="J96" s="105">
        <v>191</v>
      </c>
      <c r="K96" s="104">
        <v>185</v>
      </c>
      <c r="L96" s="98">
        <v>177</v>
      </c>
      <c r="M96" s="98">
        <v>175</v>
      </c>
      <c r="N96" s="112"/>
      <c r="O96" s="112"/>
      <c r="P96" s="234"/>
      <c r="Q96" s="100"/>
      <c r="R96" s="234"/>
      <c r="S96" s="113" t="s">
        <v>57</v>
      </c>
    </row>
    <row r="97" spans="1:19" ht="15.75" thickBot="1" x14ac:dyDescent="0.25">
      <c r="A97" s="242">
        <v>95</v>
      </c>
      <c r="B97" s="240">
        <v>190</v>
      </c>
      <c r="C97" s="240">
        <v>176</v>
      </c>
      <c r="D97" s="240">
        <v>164</v>
      </c>
      <c r="E97" s="240">
        <v>151</v>
      </c>
      <c r="F97" s="240">
        <v>136</v>
      </c>
      <c r="G97" s="240">
        <v>133</v>
      </c>
      <c r="H97" s="240">
        <v>121</v>
      </c>
      <c r="I97" s="240">
        <v>114</v>
      </c>
      <c r="J97" s="111">
        <v>192</v>
      </c>
      <c r="K97" s="104">
        <v>186</v>
      </c>
      <c r="L97" s="98">
        <v>179</v>
      </c>
      <c r="M97" s="98">
        <v>177</v>
      </c>
      <c r="N97" s="112"/>
      <c r="O97" s="112"/>
      <c r="P97" s="234"/>
      <c r="Q97" s="234"/>
      <c r="R97" s="100"/>
      <c r="S97" s="113" t="s">
        <v>57</v>
      </c>
    </row>
    <row r="98" spans="1:19" ht="15" x14ac:dyDescent="0.2">
      <c r="A98" s="242">
        <v>96</v>
      </c>
      <c r="B98" s="240">
        <v>190</v>
      </c>
      <c r="C98" s="240">
        <v>177</v>
      </c>
      <c r="D98" s="240">
        <v>164</v>
      </c>
      <c r="E98" s="240">
        <v>152</v>
      </c>
      <c r="F98" s="240">
        <v>136</v>
      </c>
      <c r="G98" s="240">
        <v>133</v>
      </c>
      <c r="H98" s="240">
        <v>122</v>
      </c>
      <c r="I98" s="240">
        <v>115</v>
      </c>
      <c r="J98" s="105">
        <v>194</v>
      </c>
      <c r="K98" s="105">
        <v>187</v>
      </c>
      <c r="L98" s="104">
        <v>180</v>
      </c>
      <c r="M98" s="98">
        <v>178</v>
      </c>
      <c r="N98" s="112"/>
      <c r="O98" s="112"/>
      <c r="P98" s="234"/>
      <c r="Q98" s="100"/>
      <c r="R98" s="100"/>
      <c r="S98" s="113" t="s">
        <v>57</v>
      </c>
    </row>
    <row r="99" spans="1:19" ht="15" x14ac:dyDescent="0.2">
      <c r="A99" s="242">
        <v>97</v>
      </c>
      <c r="B99" s="240">
        <v>191</v>
      </c>
      <c r="C99" s="240">
        <v>178</v>
      </c>
      <c r="D99" s="240">
        <v>165</v>
      </c>
      <c r="E99" s="240">
        <v>152</v>
      </c>
      <c r="F99" s="240">
        <v>137</v>
      </c>
      <c r="G99" s="240">
        <v>134</v>
      </c>
      <c r="H99" s="240">
        <v>122</v>
      </c>
      <c r="I99" s="240">
        <v>115</v>
      </c>
      <c r="J99" s="105">
        <v>195</v>
      </c>
      <c r="K99" s="105">
        <v>188</v>
      </c>
      <c r="L99" s="104">
        <v>181</v>
      </c>
      <c r="M99" s="98">
        <v>179</v>
      </c>
      <c r="N99" s="112"/>
      <c r="O99" s="112"/>
      <c r="P99" s="234"/>
      <c r="Q99" s="112"/>
      <c r="R99" s="112"/>
      <c r="S99" s="113" t="s">
        <v>58</v>
      </c>
    </row>
    <row r="100" spans="1:19" ht="15" x14ac:dyDescent="0.2">
      <c r="A100" s="242">
        <v>98</v>
      </c>
      <c r="B100" s="240">
        <v>191</v>
      </c>
      <c r="C100" s="240">
        <v>178</v>
      </c>
      <c r="D100" s="240">
        <v>165</v>
      </c>
      <c r="E100" s="240">
        <v>153</v>
      </c>
      <c r="F100" s="240">
        <v>138</v>
      </c>
      <c r="G100" s="240">
        <v>134</v>
      </c>
      <c r="H100" s="240">
        <v>123</v>
      </c>
      <c r="I100" s="240">
        <v>116</v>
      </c>
      <c r="J100" s="229">
        <v>196</v>
      </c>
      <c r="K100" s="105">
        <v>190</v>
      </c>
      <c r="L100" s="104">
        <v>183</v>
      </c>
      <c r="M100" s="104">
        <v>180</v>
      </c>
      <c r="N100" s="234"/>
      <c r="O100" s="234"/>
      <c r="P100" s="234"/>
      <c r="Q100" s="112"/>
      <c r="R100" s="112"/>
      <c r="S100" s="113" t="s">
        <v>58</v>
      </c>
    </row>
    <row r="101" spans="1:19" ht="15.75" thickBot="1" x14ac:dyDescent="0.25">
      <c r="A101" s="242">
        <v>99</v>
      </c>
      <c r="B101" s="240">
        <v>192</v>
      </c>
      <c r="C101" s="240">
        <v>179</v>
      </c>
      <c r="D101" s="240">
        <v>166</v>
      </c>
      <c r="E101" s="240">
        <v>153</v>
      </c>
      <c r="F101" s="240">
        <v>138</v>
      </c>
      <c r="G101" s="240">
        <v>135</v>
      </c>
      <c r="H101" s="240">
        <v>123</v>
      </c>
      <c r="I101" s="240">
        <v>116</v>
      </c>
      <c r="J101" s="229">
        <v>198</v>
      </c>
      <c r="K101" s="111">
        <v>191</v>
      </c>
      <c r="L101" s="104">
        <v>185</v>
      </c>
      <c r="M101" s="104">
        <v>181</v>
      </c>
      <c r="N101" s="112"/>
      <c r="O101" s="112"/>
      <c r="P101" s="234"/>
      <c r="Q101" s="234"/>
      <c r="R101" s="234"/>
      <c r="S101" s="113" t="s">
        <v>58</v>
      </c>
    </row>
    <row r="102" spans="1:19" ht="15" x14ac:dyDescent="0.2">
      <c r="A102" s="242">
        <v>100</v>
      </c>
      <c r="B102" s="240">
        <v>192</v>
      </c>
      <c r="C102" s="240">
        <v>179</v>
      </c>
      <c r="D102" s="240">
        <v>166</v>
      </c>
      <c r="E102" s="240">
        <v>154</v>
      </c>
      <c r="F102" s="240">
        <v>139</v>
      </c>
      <c r="G102" s="240">
        <v>136</v>
      </c>
      <c r="H102" s="240">
        <v>124</v>
      </c>
      <c r="I102" s="240">
        <v>117</v>
      </c>
      <c r="J102" s="229">
        <v>200</v>
      </c>
      <c r="K102" s="105">
        <v>193</v>
      </c>
      <c r="L102" s="104">
        <v>186</v>
      </c>
      <c r="M102" s="104">
        <v>183</v>
      </c>
      <c r="N102" s="234"/>
      <c r="O102" s="234"/>
      <c r="P102" s="234"/>
      <c r="Q102" s="112"/>
      <c r="R102" s="112"/>
      <c r="S102" s="113" t="s">
        <v>58</v>
      </c>
    </row>
    <row r="103" spans="1:19" ht="15.75" thickBot="1" x14ac:dyDescent="0.25">
      <c r="A103" s="242">
        <v>101</v>
      </c>
      <c r="B103" s="240">
        <v>193</v>
      </c>
      <c r="C103" s="240">
        <v>180</v>
      </c>
      <c r="D103" s="240">
        <v>167</v>
      </c>
      <c r="E103" s="240">
        <v>154</v>
      </c>
      <c r="F103" s="240">
        <v>139</v>
      </c>
      <c r="G103" s="240">
        <v>136</v>
      </c>
      <c r="H103" s="240">
        <v>125</v>
      </c>
      <c r="I103" s="240">
        <v>118</v>
      </c>
      <c r="J103" s="230">
        <v>201</v>
      </c>
      <c r="K103" s="105">
        <v>194</v>
      </c>
      <c r="L103" s="105">
        <v>187</v>
      </c>
      <c r="M103" s="104">
        <v>185</v>
      </c>
      <c r="N103" s="112"/>
      <c r="O103" s="112"/>
      <c r="P103" s="234" t="s">
        <v>83</v>
      </c>
      <c r="Q103" s="234"/>
      <c r="R103" s="234"/>
      <c r="S103" s="113" t="s">
        <v>58</v>
      </c>
    </row>
    <row r="104" spans="1:19" ht="15" x14ac:dyDescent="0.2">
      <c r="A104" s="242">
        <v>102</v>
      </c>
      <c r="B104" s="240">
        <v>193</v>
      </c>
      <c r="C104" s="240">
        <v>180</v>
      </c>
      <c r="D104" s="240">
        <v>167</v>
      </c>
      <c r="E104" s="240">
        <v>155</v>
      </c>
      <c r="F104" s="240">
        <v>140</v>
      </c>
      <c r="G104" s="240">
        <v>137</v>
      </c>
      <c r="H104" s="240">
        <v>125</v>
      </c>
      <c r="I104" s="240">
        <v>118</v>
      </c>
      <c r="J104" s="229">
        <v>203</v>
      </c>
      <c r="K104" s="105">
        <v>195</v>
      </c>
      <c r="L104" s="105">
        <v>189</v>
      </c>
      <c r="M104" s="104">
        <v>186</v>
      </c>
      <c r="N104" s="234"/>
      <c r="O104" s="234"/>
      <c r="P104" s="234"/>
      <c r="Q104" s="112"/>
      <c r="R104" s="112"/>
      <c r="S104" s="113" t="s">
        <v>58</v>
      </c>
    </row>
    <row r="105" spans="1:19" ht="15" x14ac:dyDescent="0.2">
      <c r="A105" s="242">
        <v>103</v>
      </c>
      <c r="B105" s="240">
        <v>194</v>
      </c>
      <c r="C105" s="240">
        <v>181</v>
      </c>
      <c r="D105" s="240">
        <v>168</v>
      </c>
      <c r="E105" s="240">
        <v>156</v>
      </c>
      <c r="F105" s="240">
        <v>141</v>
      </c>
      <c r="G105" s="240">
        <v>137</v>
      </c>
      <c r="H105" s="240">
        <v>126</v>
      </c>
      <c r="I105" s="240">
        <v>119</v>
      </c>
      <c r="J105" s="106">
        <v>204</v>
      </c>
      <c r="K105" s="229">
        <v>196</v>
      </c>
      <c r="L105" s="105">
        <v>191</v>
      </c>
      <c r="M105" s="105">
        <v>187</v>
      </c>
      <c r="N105" s="112"/>
      <c r="O105" s="112"/>
      <c r="P105" s="234"/>
      <c r="Q105" s="234"/>
      <c r="R105" s="234"/>
      <c r="S105" s="113" t="s">
        <v>58</v>
      </c>
    </row>
    <row r="106" spans="1:19" ht="15.75" thickBot="1" x14ac:dyDescent="0.25">
      <c r="A106" s="242">
        <v>104</v>
      </c>
      <c r="B106" s="240">
        <v>194</v>
      </c>
      <c r="C106" s="240">
        <v>181</v>
      </c>
      <c r="D106" s="240">
        <v>169</v>
      </c>
      <c r="E106" s="240">
        <v>156</v>
      </c>
      <c r="F106" s="240">
        <v>141</v>
      </c>
      <c r="G106" s="240">
        <v>138</v>
      </c>
      <c r="H106" s="240">
        <v>126</v>
      </c>
      <c r="I106" s="240">
        <v>119</v>
      </c>
      <c r="J106" s="106">
        <v>205</v>
      </c>
      <c r="K106" s="229">
        <v>197</v>
      </c>
      <c r="L106" s="111">
        <v>192</v>
      </c>
      <c r="M106" s="105">
        <v>189</v>
      </c>
      <c r="N106" s="234"/>
      <c r="O106" s="234"/>
      <c r="P106" s="234"/>
      <c r="Q106" s="112"/>
      <c r="R106" s="112"/>
      <c r="S106" s="113" t="s">
        <v>58</v>
      </c>
    </row>
    <row r="107" spans="1:19" ht="15" x14ac:dyDescent="0.2">
      <c r="A107" s="242">
        <v>105</v>
      </c>
      <c r="B107" s="240">
        <v>194</v>
      </c>
      <c r="C107" s="240">
        <v>182</v>
      </c>
      <c r="D107" s="240">
        <v>169</v>
      </c>
      <c r="E107" s="240">
        <v>157</v>
      </c>
      <c r="F107" s="240">
        <v>142</v>
      </c>
      <c r="G107" s="240">
        <v>138</v>
      </c>
      <c r="H107" s="240">
        <v>127</v>
      </c>
      <c r="I107" s="240">
        <v>120</v>
      </c>
      <c r="J107" s="106">
        <v>206</v>
      </c>
      <c r="K107" s="229">
        <v>199</v>
      </c>
      <c r="L107" s="105">
        <v>194</v>
      </c>
      <c r="M107" s="105">
        <v>190</v>
      </c>
      <c r="N107" s="114"/>
      <c r="O107" s="114"/>
      <c r="P107" s="234"/>
      <c r="Q107" s="234"/>
      <c r="R107" s="234"/>
      <c r="S107" s="115" t="s">
        <v>59</v>
      </c>
    </row>
    <row r="108" spans="1:19" ht="15.75" thickBot="1" x14ac:dyDescent="0.25">
      <c r="A108" s="242">
        <v>106</v>
      </c>
      <c r="B108" s="240">
        <v>195</v>
      </c>
      <c r="C108" s="240">
        <v>182</v>
      </c>
      <c r="D108" s="240">
        <v>170</v>
      </c>
      <c r="E108" s="240">
        <v>157</v>
      </c>
      <c r="F108" s="240">
        <v>142</v>
      </c>
      <c r="G108" s="240">
        <v>139</v>
      </c>
      <c r="H108" s="240">
        <v>128</v>
      </c>
      <c r="I108" s="240">
        <v>120</v>
      </c>
      <c r="J108" s="106">
        <v>208</v>
      </c>
      <c r="K108" s="229">
        <v>200</v>
      </c>
      <c r="L108" s="105">
        <v>195</v>
      </c>
      <c r="M108" s="111">
        <v>191</v>
      </c>
      <c r="N108" s="233"/>
      <c r="O108" s="117"/>
      <c r="P108" s="233"/>
      <c r="Q108" s="233"/>
      <c r="R108" s="233"/>
      <c r="S108" s="115" t="s">
        <v>59</v>
      </c>
    </row>
    <row r="109" spans="1:19" ht="15.75" thickBot="1" x14ac:dyDescent="0.25">
      <c r="A109" s="242">
        <v>107</v>
      </c>
      <c r="B109" s="240">
        <v>195</v>
      </c>
      <c r="C109" s="240">
        <v>183</v>
      </c>
      <c r="D109" s="240">
        <v>170</v>
      </c>
      <c r="E109" s="240">
        <v>158</v>
      </c>
      <c r="F109" s="240">
        <v>143</v>
      </c>
      <c r="G109" s="240">
        <v>139</v>
      </c>
      <c r="H109" s="240">
        <v>128</v>
      </c>
      <c r="I109" s="240">
        <v>121</v>
      </c>
      <c r="J109" s="106">
        <v>210</v>
      </c>
      <c r="K109" s="230">
        <v>201</v>
      </c>
      <c r="L109" s="229">
        <v>196</v>
      </c>
      <c r="M109" s="105">
        <v>193</v>
      </c>
      <c r="N109" s="114"/>
      <c r="O109" s="114"/>
      <c r="P109" s="114"/>
      <c r="Q109" s="234"/>
      <c r="R109" s="234"/>
      <c r="S109" s="239" t="s">
        <v>86</v>
      </c>
    </row>
    <row r="110" spans="1:19" ht="15" x14ac:dyDescent="0.2">
      <c r="A110" s="242">
        <v>108</v>
      </c>
      <c r="B110" s="240">
        <v>196</v>
      </c>
      <c r="C110" s="240">
        <v>183</v>
      </c>
      <c r="D110" s="240">
        <v>171</v>
      </c>
      <c r="E110" s="240">
        <v>158</v>
      </c>
      <c r="F110" s="240">
        <v>144</v>
      </c>
      <c r="G110" s="240">
        <v>140</v>
      </c>
      <c r="H110" s="240">
        <v>129</v>
      </c>
      <c r="I110" s="240">
        <v>122</v>
      </c>
      <c r="J110" s="106">
        <v>211</v>
      </c>
      <c r="K110" s="229">
        <v>203</v>
      </c>
      <c r="L110" s="229">
        <v>197</v>
      </c>
      <c r="M110" s="105">
        <v>195</v>
      </c>
      <c r="N110" s="114"/>
      <c r="O110" s="114"/>
      <c r="P110" s="114"/>
      <c r="Q110" s="114"/>
      <c r="R110" s="234"/>
      <c r="S110" s="239" t="s">
        <v>86</v>
      </c>
    </row>
    <row r="111" spans="1:19" ht="15.75" thickBot="1" x14ac:dyDescent="0.25">
      <c r="A111" s="242">
        <v>109</v>
      </c>
      <c r="B111" s="240">
        <v>196</v>
      </c>
      <c r="C111" s="240">
        <v>184</v>
      </c>
      <c r="D111" s="240">
        <v>171</v>
      </c>
      <c r="E111" s="240">
        <v>159</v>
      </c>
      <c r="F111" s="240">
        <v>144</v>
      </c>
      <c r="G111" s="240">
        <v>141</v>
      </c>
      <c r="H111" s="240">
        <v>129</v>
      </c>
      <c r="I111" s="240">
        <v>122</v>
      </c>
      <c r="J111" s="107">
        <v>212</v>
      </c>
      <c r="K111" s="106">
        <v>204</v>
      </c>
      <c r="L111" s="229">
        <v>199</v>
      </c>
      <c r="M111" s="229">
        <v>196</v>
      </c>
      <c r="N111" s="114"/>
      <c r="O111" s="114"/>
      <c r="P111" s="114"/>
      <c r="Q111" s="234"/>
      <c r="R111" s="114"/>
      <c r="S111" s="239" t="s">
        <v>86</v>
      </c>
    </row>
    <row r="112" spans="1:19" ht="15" x14ac:dyDescent="0.2">
      <c r="A112" s="242">
        <v>110</v>
      </c>
      <c r="B112" s="240">
        <v>197</v>
      </c>
      <c r="C112" s="240">
        <v>184</v>
      </c>
      <c r="D112" s="240">
        <v>172</v>
      </c>
      <c r="E112" s="240">
        <v>160</v>
      </c>
      <c r="F112" s="240">
        <v>145</v>
      </c>
      <c r="G112" s="240">
        <v>141</v>
      </c>
      <c r="H112" s="240">
        <v>130</v>
      </c>
      <c r="I112" s="240">
        <v>123</v>
      </c>
      <c r="J112" s="108">
        <v>213</v>
      </c>
      <c r="K112" s="106">
        <v>206</v>
      </c>
      <c r="L112" s="229">
        <v>200</v>
      </c>
      <c r="M112" s="229">
        <v>197</v>
      </c>
      <c r="N112" s="114"/>
      <c r="O112" s="114"/>
      <c r="P112" s="114" t="s">
        <v>84</v>
      </c>
      <c r="Q112" s="114"/>
      <c r="R112" s="234"/>
      <c r="S112" s="239" t="s">
        <v>86</v>
      </c>
    </row>
    <row r="113" spans="1:19" ht="15.75" thickBot="1" x14ac:dyDescent="0.25">
      <c r="A113" s="242">
        <v>111</v>
      </c>
      <c r="B113" s="240">
        <v>197</v>
      </c>
      <c r="C113" s="240">
        <v>185</v>
      </c>
      <c r="D113" s="240">
        <v>172</v>
      </c>
      <c r="E113" s="240">
        <v>160</v>
      </c>
      <c r="F113" s="240">
        <v>145</v>
      </c>
      <c r="G113" s="240">
        <v>142</v>
      </c>
      <c r="H113" s="240">
        <v>131</v>
      </c>
      <c r="I113" s="240">
        <v>123</v>
      </c>
      <c r="J113" s="108">
        <v>214</v>
      </c>
      <c r="K113" s="106">
        <v>208</v>
      </c>
      <c r="L113" s="230">
        <v>202</v>
      </c>
      <c r="M113" s="229">
        <v>199</v>
      </c>
      <c r="N113" s="114"/>
      <c r="O113" s="116"/>
      <c r="P113" s="114"/>
      <c r="Q113" s="114"/>
      <c r="R113" s="114"/>
      <c r="S113" s="239" t="s">
        <v>62</v>
      </c>
    </row>
    <row r="114" spans="1:19" ht="15" x14ac:dyDescent="0.2">
      <c r="A114" s="242">
        <v>112</v>
      </c>
      <c r="B114" s="240">
        <v>198</v>
      </c>
      <c r="C114" s="240">
        <v>185</v>
      </c>
      <c r="D114" s="240">
        <v>173</v>
      </c>
      <c r="E114" s="240">
        <v>161</v>
      </c>
      <c r="F114" s="240">
        <v>146</v>
      </c>
      <c r="G114" s="240">
        <v>142</v>
      </c>
      <c r="H114" s="240">
        <v>131</v>
      </c>
      <c r="I114" s="240">
        <v>124</v>
      </c>
      <c r="J114" s="108">
        <v>216</v>
      </c>
      <c r="K114" s="106">
        <v>209</v>
      </c>
      <c r="L114" s="229">
        <v>203</v>
      </c>
      <c r="M114" s="229">
        <v>200</v>
      </c>
      <c r="N114" s="116"/>
      <c r="O114" s="116"/>
      <c r="P114" s="114"/>
      <c r="Q114" s="114"/>
      <c r="R114" s="114"/>
      <c r="S114" s="239" t="s">
        <v>62</v>
      </c>
    </row>
    <row r="115" spans="1:19" ht="15.75" thickBot="1" x14ac:dyDescent="0.25">
      <c r="A115" s="242">
        <v>113</v>
      </c>
      <c r="B115" s="240">
        <v>198</v>
      </c>
      <c r="C115" s="240">
        <v>186</v>
      </c>
      <c r="D115" s="240">
        <v>173</v>
      </c>
      <c r="E115" s="240">
        <v>161</v>
      </c>
      <c r="F115" s="240">
        <v>146</v>
      </c>
      <c r="G115" s="240">
        <v>143</v>
      </c>
      <c r="H115" s="240">
        <v>132</v>
      </c>
      <c r="I115" s="240">
        <v>125</v>
      </c>
      <c r="J115" s="108">
        <v>217</v>
      </c>
      <c r="K115" s="106">
        <v>210</v>
      </c>
      <c r="L115" s="106">
        <v>204</v>
      </c>
      <c r="M115" s="230">
        <v>202</v>
      </c>
      <c r="N115" s="117"/>
      <c r="O115" s="235"/>
      <c r="P115" s="117"/>
      <c r="Q115" s="117"/>
      <c r="R115" s="117"/>
      <c r="S115" s="239" t="s">
        <v>62</v>
      </c>
    </row>
    <row r="116" spans="1:19" ht="15" x14ac:dyDescent="0.2">
      <c r="A116" s="242">
        <v>114</v>
      </c>
      <c r="B116" s="240">
        <v>199</v>
      </c>
      <c r="C116" s="240">
        <v>187</v>
      </c>
      <c r="D116" s="240">
        <v>174</v>
      </c>
      <c r="E116" s="240">
        <v>162</v>
      </c>
      <c r="F116" s="240">
        <v>147</v>
      </c>
      <c r="G116" s="240">
        <v>143</v>
      </c>
      <c r="H116" s="240">
        <v>132</v>
      </c>
      <c r="I116" s="240">
        <v>125</v>
      </c>
      <c r="J116" s="108">
        <v>218</v>
      </c>
      <c r="K116" s="106">
        <v>211</v>
      </c>
      <c r="L116" s="106">
        <v>206</v>
      </c>
      <c r="M116" s="229">
        <v>203</v>
      </c>
      <c r="N116" s="116"/>
      <c r="O116" s="116"/>
      <c r="P116" s="116"/>
      <c r="Q116" s="114"/>
      <c r="R116" s="116"/>
      <c r="S116" s="239" t="s">
        <v>87</v>
      </c>
    </row>
    <row r="117" spans="1:19" ht="15.75" thickBot="1" x14ac:dyDescent="0.25">
      <c r="A117" s="242">
        <v>115</v>
      </c>
      <c r="B117" s="240">
        <v>199</v>
      </c>
      <c r="C117" s="240">
        <v>187</v>
      </c>
      <c r="D117" s="240">
        <v>174</v>
      </c>
      <c r="E117" s="240">
        <v>162</v>
      </c>
      <c r="F117" s="240">
        <v>148</v>
      </c>
      <c r="G117" s="240">
        <v>144</v>
      </c>
      <c r="H117" s="240">
        <v>133</v>
      </c>
      <c r="I117" s="240">
        <v>126</v>
      </c>
      <c r="J117" s="108">
        <v>219</v>
      </c>
      <c r="K117" s="107">
        <v>212</v>
      </c>
      <c r="L117" s="106">
        <v>207</v>
      </c>
      <c r="M117" s="106">
        <v>204</v>
      </c>
      <c r="N117" s="116"/>
      <c r="O117" s="116"/>
      <c r="P117" s="116"/>
      <c r="Q117" s="116"/>
      <c r="R117" s="114"/>
      <c r="S117" s="239" t="s">
        <v>87</v>
      </c>
    </row>
    <row r="118" spans="1:19" ht="15" x14ac:dyDescent="0.2">
      <c r="A118" s="242">
        <v>116</v>
      </c>
      <c r="B118" s="240">
        <v>200</v>
      </c>
      <c r="C118" s="240">
        <v>188</v>
      </c>
      <c r="D118" s="240">
        <v>175</v>
      </c>
      <c r="E118" s="240">
        <v>163</v>
      </c>
      <c r="F118" s="240">
        <v>148</v>
      </c>
      <c r="G118" s="240">
        <v>144</v>
      </c>
      <c r="H118" s="240">
        <v>133</v>
      </c>
      <c r="I118" s="240">
        <v>126</v>
      </c>
      <c r="J118" s="109">
        <v>220</v>
      </c>
      <c r="K118" s="108">
        <v>213</v>
      </c>
      <c r="L118" s="106">
        <v>209</v>
      </c>
      <c r="M118" s="106">
        <v>206</v>
      </c>
      <c r="N118" s="116"/>
      <c r="O118" s="116"/>
      <c r="P118" s="116"/>
      <c r="Q118" s="114"/>
      <c r="R118" s="116"/>
      <c r="S118" s="239" t="s">
        <v>87</v>
      </c>
    </row>
    <row r="119" spans="1:19" ht="15" x14ac:dyDescent="0.2">
      <c r="A119" s="242">
        <v>117</v>
      </c>
      <c r="B119" s="240">
        <v>200</v>
      </c>
      <c r="C119" s="240">
        <v>188</v>
      </c>
      <c r="D119" s="240">
        <v>175</v>
      </c>
      <c r="E119" s="240">
        <v>163</v>
      </c>
      <c r="F119" s="240">
        <v>149</v>
      </c>
      <c r="G119" s="240">
        <v>145</v>
      </c>
      <c r="H119" s="240">
        <v>134</v>
      </c>
      <c r="I119" s="240">
        <v>127</v>
      </c>
      <c r="J119" s="109">
        <v>221</v>
      </c>
      <c r="K119" s="108">
        <v>214</v>
      </c>
      <c r="L119" s="106">
        <v>211</v>
      </c>
      <c r="M119" s="106">
        <v>207</v>
      </c>
      <c r="N119" s="116"/>
      <c r="O119" s="116"/>
      <c r="P119" s="116" t="s">
        <v>85</v>
      </c>
      <c r="Q119" s="116"/>
      <c r="R119" s="114"/>
      <c r="S119" s="239" t="s">
        <v>87</v>
      </c>
    </row>
    <row r="120" spans="1:19" ht="15.75" thickBot="1" x14ac:dyDescent="0.25">
      <c r="A120" s="242">
        <v>118</v>
      </c>
      <c r="B120" s="240">
        <v>201</v>
      </c>
      <c r="C120" s="240">
        <v>189</v>
      </c>
      <c r="D120" s="240">
        <v>176</v>
      </c>
      <c r="E120" s="240">
        <v>164</v>
      </c>
      <c r="F120" s="240">
        <v>149</v>
      </c>
      <c r="G120" s="240">
        <v>146</v>
      </c>
      <c r="H120" s="240">
        <v>135</v>
      </c>
      <c r="I120" s="240">
        <v>128</v>
      </c>
      <c r="J120" s="109">
        <v>222</v>
      </c>
      <c r="K120" s="108">
        <v>216</v>
      </c>
      <c r="L120" s="107">
        <v>212</v>
      </c>
      <c r="M120" s="106">
        <v>208</v>
      </c>
      <c r="N120" s="116"/>
      <c r="O120" s="110"/>
      <c r="P120" s="116"/>
      <c r="Q120" s="116"/>
      <c r="R120" s="116"/>
      <c r="S120" s="118" t="s">
        <v>65</v>
      </c>
    </row>
    <row r="121" spans="1:19" ht="15" x14ac:dyDescent="0.2">
      <c r="A121" s="242">
        <v>119</v>
      </c>
      <c r="B121" s="240">
        <v>201</v>
      </c>
      <c r="C121" s="240">
        <v>189</v>
      </c>
      <c r="D121" s="240">
        <v>176</v>
      </c>
      <c r="E121" s="240">
        <v>165</v>
      </c>
      <c r="F121" s="240">
        <v>150</v>
      </c>
      <c r="G121" s="240">
        <v>146</v>
      </c>
      <c r="H121" s="240">
        <v>135</v>
      </c>
      <c r="I121" s="240">
        <v>128</v>
      </c>
      <c r="J121" s="109">
        <v>224</v>
      </c>
      <c r="K121" s="108">
        <v>217</v>
      </c>
      <c r="L121" s="108">
        <v>213</v>
      </c>
      <c r="M121" s="106">
        <v>210</v>
      </c>
      <c r="N121" s="110"/>
      <c r="O121" s="110"/>
      <c r="P121" s="116"/>
      <c r="Q121" s="116"/>
      <c r="R121" s="116"/>
      <c r="S121" s="118" t="s">
        <v>65</v>
      </c>
    </row>
    <row r="122" spans="1:19" ht="15.75" thickBot="1" x14ac:dyDescent="0.25">
      <c r="A122" s="242">
        <v>120</v>
      </c>
      <c r="B122" s="240">
        <v>202</v>
      </c>
      <c r="C122" s="240">
        <v>190</v>
      </c>
      <c r="D122" s="240">
        <v>177</v>
      </c>
      <c r="E122" s="240">
        <v>165</v>
      </c>
      <c r="F122" s="240">
        <v>151</v>
      </c>
      <c r="G122" s="240">
        <v>147</v>
      </c>
      <c r="H122" s="240">
        <v>136</v>
      </c>
      <c r="I122" s="240">
        <v>129</v>
      </c>
      <c r="J122" s="109">
        <v>225</v>
      </c>
      <c r="K122" s="108">
        <v>218</v>
      </c>
      <c r="L122" s="108">
        <v>215</v>
      </c>
      <c r="M122" s="107">
        <v>212</v>
      </c>
      <c r="N122" s="235"/>
      <c r="O122" s="236"/>
      <c r="P122" s="235"/>
      <c r="Q122" s="235"/>
      <c r="R122" s="235"/>
      <c r="S122" s="118" t="s">
        <v>65</v>
      </c>
    </row>
    <row r="123" spans="1:19" ht="15" x14ac:dyDescent="0.2">
      <c r="A123" s="242">
        <v>121</v>
      </c>
      <c r="B123" s="240">
        <v>202</v>
      </c>
      <c r="C123" s="240">
        <v>190</v>
      </c>
      <c r="D123" s="240">
        <v>178</v>
      </c>
      <c r="E123" s="240">
        <v>166</v>
      </c>
      <c r="F123" s="240">
        <v>151</v>
      </c>
      <c r="G123" s="240">
        <v>147</v>
      </c>
      <c r="H123" s="240">
        <v>136</v>
      </c>
      <c r="I123" s="240">
        <v>129</v>
      </c>
      <c r="J123" s="109">
        <v>226</v>
      </c>
      <c r="K123" s="108">
        <v>219</v>
      </c>
      <c r="L123" s="108">
        <v>216</v>
      </c>
      <c r="M123" s="108">
        <v>213</v>
      </c>
      <c r="N123" s="110"/>
      <c r="O123" s="116"/>
      <c r="P123" s="237"/>
      <c r="Q123" s="237"/>
      <c r="R123" s="237"/>
      <c r="S123" s="118" t="s">
        <v>66</v>
      </c>
    </row>
    <row r="124" spans="1:19" ht="15" x14ac:dyDescent="0.2">
      <c r="A124" s="242">
        <v>122</v>
      </c>
      <c r="B124" s="240">
        <v>203</v>
      </c>
      <c r="C124" s="240">
        <v>191</v>
      </c>
      <c r="D124" s="240">
        <v>178</v>
      </c>
      <c r="E124" s="240">
        <v>166</v>
      </c>
      <c r="F124" s="240">
        <v>152</v>
      </c>
      <c r="G124" s="240">
        <v>148</v>
      </c>
      <c r="H124" s="240">
        <v>137</v>
      </c>
      <c r="I124" s="240">
        <v>130</v>
      </c>
      <c r="J124" s="109">
        <v>227</v>
      </c>
      <c r="K124" s="109">
        <v>220</v>
      </c>
      <c r="L124" s="108">
        <v>218</v>
      </c>
      <c r="M124" s="108">
        <v>214</v>
      </c>
      <c r="N124" s="116"/>
      <c r="O124" s="110"/>
      <c r="P124" s="110"/>
      <c r="Q124" s="110"/>
      <c r="R124" s="110"/>
      <c r="S124" s="118" t="s">
        <v>66</v>
      </c>
    </row>
    <row r="125" spans="1:19" ht="15" x14ac:dyDescent="0.2">
      <c r="A125" s="242">
        <v>123</v>
      </c>
      <c r="B125" s="240">
        <v>203</v>
      </c>
      <c r="C125" s="240">
        <v>191</v>
      </c>
      <c r="D125" s="240">
        <v>179</v>
      </c>
      <c r="E125" s="240">
        <v>167</v>
      </c>
      <c r="F125" s="240">
        <v>152</v>
      </c>
      <c r="G125" s="240">
        <v>148</v>
      </c>
      <c r="H125" s="240">
        <v>138</v>
      </c>
      <c r="I125" s="240">
        <v>131</v>
      </c>
      <c r="J125" s="109">
        <v>229</v>
      </c>
      <c r="K125" s="109">
        <v>221</v>
      </c>
      <c r="L125" s="108">
        <v>219</v>
      </c>
      <c r="M125" s="108">
        <v>215</v>
      </c>
      <c r="N125" s="116"/>
      <c r="O125" s="116"/>
      <c r="P125" s="238"/>
      <c r="Q125" s="110"/>
      <c r="R125" s="110"/>
      <c r="S125" s="118" t="s">
        <v>66</v>
      </c>
    </row>
    <row r="126" spans="1:19" ht="15" x14ac:dyDescent="0.2">
      <c r="A126" s="242">
        <v>124</v>
      </c>
      <c r="B126" s="240">
        <v>204</v>
      </c>
      <c r="C126" s="240">
        <v>192</v>
      </c>
      <c r="D126" s="240">
        <v>179</v>
      </c>
      <c r="E126" s="240">
        <v>167</v>
      </c>
      <c r="F126" s="240">
        <v>153</v>
      </c>
      <c r="G126" s="240">
        <v>149</v>
      </c>
      <c r="H126" s="240">
        <v>138</v>
      </c>
      <c r="I126" s="240">
        <v>131</v>
      </c>
      <c r="J126" s="109">
        <v>230</v>
      </c>
      <c r="K126" s="109">
        <v>222</v>
      </c>
      <c r="L126" s="109">
        <v>220</v>
      </c>
      <c r="M126" s="108">
        <v>216</v>
      </c>
      <c r="N126" s="110"/>
      <c r="O126" s="116"/>
      <c r="P126" s="238" t="s">
        <v>67</v>
      </c>
      <c r="Q126" s="110"/>
      <c r="R126" s="110"/>
      <c r="S126" s="118" t="s">
        <v>66</v>
      </c>
    </row>
    <row r="127" spans="1:19" ht="15" x14ac:dyDescent="0.2">
      <c r="A127" s="242">
        <v>125</v>
      </c>
      <c r="B127" s="240">
        <v>204</v>
      </c>
      <c r="C127" s="240">
        <v>192</v>
      </c>
      <c r="D127" s="240">
        <v>180</v>
      </c>
      <c r="E127" s="240">
        <v>168</v>
      </c>
      <c r="F127" s="240">
        <v>154</v>
      </c>
      <c r="G127" s="240">
        <v>149</v>
      </c>
      <c r="H127" s="240">
        <v>139</v>
      </c>
      <c r="I127" s="240">
        <v>132</v>
      </c>
      <c r="J127" s="110">
        <v>230</v>
      </c>
      <c r="K127" s="109">
        <v>223</v>
      </c>
      <c r="L127" s="109">
        <v>222</v>
      </c>
      <c r="M127" s="108">
        <v>217</v>
      </c>
      <c r="N127" s="110"/>
      <c r="O127" s="110"/>
      <c r="P127" s="238"/>
      <c r="Q127" s="110"/>
      <c r="R127" s="110"/>
      <c r="S127" s="118" t="s">
        <v>67</v>
      </c>
    </row>
    <row r="128" spans="1:19" ht="15" x14ac:dyDescent="0.2">
      <c r="A128" s="242">
        <v>126</v>
      </c>
      <c r="B128" s="240">
        <v>205</v>
      </c>
      <c r="C128" s="240">
        <v>193</v>
      </c>
      <c r="D128" s="240">
        <v>180</v>
      </c>
      <c r="E128" s="240">
        <v>168</v>
      </c>
      <c r="F128" s="240">
        <v>154</v>
      </c>
      <c r="G128" s="240">
        <v>150</v>
      </c>
      <c r="H128" s="240">
        <v>139</v>
      </c>
      <c r="I128" s="240">
        <v>132</v>
      </c>
      <c r="J128" s="110">
        <v>230</v>
      </c>
      <c r="K128" s="109">
        <v>225</v>
      </c>
      <c r="L128" s="109">
        <v>224</v>
      </c>
      <c r="M128" s="108">
        <v>218</v>
      </c>
      <c r="N128" s="110"/>
      <c r="O128" s="110"/>
      <c r="P128" s="238"/>
      <c r="Q128" s="110"/>
      <c r="R128" s="110"/>
      <c r="S128" s="118" t="s">
        <v>67</v>
      </c>
    </row>
    <row r="129" spans="1:19" ht="15" x14ac:dyDescent="0.2">
      <c r="A129" s="242">
        <v>127</v>
      </c>
      <c r="B129" s="240">
        <v>206</v>
      </c>
      <c r="C129" s="240">
        <v>193</v>
      </c>
      <c r="D129" s="240">
        <v>181</v>
      </c>
      <c r="E129" s="240">
        <v>169</v>
      </c>
      <c r="F129" s="240">
        <v>155</v>
      </c>
      <c r="G129" s="240">
        <v>151</v>
      </c>
      <c r="H129" s="240">
        <v>140</v>
      </c>
      <c r="I129" s="240">
        <v>133</v>
      </c>
      <c r="J129" s="110">
        <v>230</v>
      </c>
      <c r="K129" s="109">
        <v>226</v>
      </c>
      <c r="L129" s="109">
        <v>225</v>
      </c>
      <c r="M129" s="108">
        <v>219</v>
      </c>
      <c r="N129" s="110"/>
      <c r="O129" s="110"/>
      <c r="P129" s="238"/>
      <c r="Q129" s="110"/>
      <c r="R129" s="110"/>
      <c r="S129" s="118" t="s">
        <v>67</v>
      </c>
    </row>
    <row r="130" spans="1:19" ht="15" x14ac:dyDescent="0.2">
      <c r="A130" s="242">
        <v>128</v>
      </c>
      <c r="B130" s="240">
        <v>206</v>
      </c>
      <c r="C130" s="240">
        <v>194</v>
      </c>
      <c r="D130" s="240">
        <v>181</v>
      </c>
      <c r="E130" s="240">
        <v>170</v>
      </c>
      <c r="F130" s="240">
        <v>155</v>
      </c>
      <c r="G130" s="240">
        <v>151</v>
      </c>
      <c r="H130" s="240">
        <v>141</v>
      </c>
      <c r="I130" s="240">
        <v>133</v>
      </c>
      <c r="J130" s="110">
        <v>230</v>
      </c>
      <c r="K130" s="109">
        <v>227</v>
      </c>
      <c r="L130" s="109">
        <v>226</v>
      </c>
      <c r="M130" s="109">
        <v>220</v>
      </c>
      <c r="N130" s="110"/>
      <c r="O130" s="110"/>
      <c r="P130" s="238"/>
      <c r="Q130" s="110"/>
      <c r="R130" s="110"/>
      <c r="S130" s="118" t="s">
        <v>67</v>
      </c>
    </row>
    <row r="131" spans="1:19" ht="15" x14ac:dyDescent="0.2">
      <c r="A131" s="242">
        <v>129</v>
      </c>
      <c r="B131" s="240">
        <v>207</v>
      </c>
      <c r="C131" s="240">
        <v>194</v>
      </c>
      <c r="D131" s="240">
        <v>182</v>
      </c>
      <c r="E131" s="240">
        <v>170</v>
      </c>
      <c r="F131" s="240">
        <v>156</v>
      </c>
      <c r="G131" s="240">
        <v>152</v>
      </c>
      <c r="H131" s="240">
        <v>141</v>
      </c>
      <c r="I131" s="240">
        <v>134</v>
      </c>
      <c r="J131" s="110">
        <v>230</v>
      </c>
      <c r="K131" s="109">
        <v>228</v>
      </c>
      <c r="L131" s="109">
        <v>228</v>
      </c>
      <c r="M131" s="109">
        <v>221</v>
      </c>
      <c r="N131" s="110"/>
      <c r="O131" s="110"/>
      <c r="P131" s="238"/>
      <c r="Q131" s="110"/>
      <c r="R131" s="110"/>
      <c r="S131" s="118" t="s">
        <v>67</v>
      </c>
    </row>
    <row r="132" spans="1:19" ht="15" x14ac:dyDescent="0.2">
      <c r="A132" s="242">
        <v>130</v>
      </c>
      <c r="B132" s="240">
        <v>207</v>
      </c>
      <c r="C132" s="240">
        <v>195</v>
      </c>
      <c r="D132" s="240">
        <v>182</v>
      </c>
      <c r="E132" s="240">
        <v>171</v>
      </c>
      <c r="F132" s="240">
        <v>157</v>
      </c>
      <c r="G132" s="240">
        <v>152</v>
      </c>
      <c r="H132" s="240">
        <v>142</v>
      </c>
      <c r="I132" s="240">
        <v>135</v>
      </c>
      <c r="J132" s="110">
        <v>230</v>
      </c>
      <c r="K132" s="109">
        <v>230</v>
      </c>
      <c r="L132" s="109">
        <v>229</v>
      </c>
      <c r="M132" s="109">
        <v>223</v>
      </c>
      <c r="N132" s="110"/>
      <c r="O132" s="110"/>
      <c r="P132" s="238"/>
      <c r="Q132" s="110"/>
      <c r="R132" s="110"/>
      <c r="S132" s="118" t="s">
        <v>67</v>
      </c>
    </row>
    <row r="133" spans="1:19" ht="15" x14ac:dyDescent="0.2">
      <c r="A133" s="242">
        <v>131</v>
      </c>
      <c r="B133" s="240">
        <v>208</v>
      </c>
      <c r="C133" s="240">
        <v>196</v>
      </c>
      <c r="D133" s="240">
        <v>183</v>
      </c>
      <c r="E133" s="240">
        <v>171</v>
      </c>
      <c r="F133" s="240">
        <v>157</v>
      </c>
      <c r="G133" s="240">
        <v>153</v>
      </c>
      <c r="H133" s="240">
        <v>142</v>
      </c>
      <c r="I133" s="240">
        <v>135</v>
      </c>
      <c r="J133" s="110">
        <v>230</v>
      </c>
      <c r="K133" s="110">
        <v>230</v>
      </c>
      <c r="L133" s="109">
        <v>230</v>
      </c>
      <c r="M133" s="109">
        <v>224</v>
      </c>
      <c r="N133" s="110"/>
      <c r="O133" s="110"/>
      <c r="P133" s="238"/>
      <c r="Q133" s="110"/>
      <c r="R133" s="110"/>
      <c r="S133" s="118" t="s">
        <v>67</v>
      </c>
    </row>
    <row r="134" spans="1:19" ht="15" x14ac:dyDescent="0.2">
      <c r="A134" s="242">
        <v>132</v>
      </c>
      <c r="B134" s="240">
        <v>208</v>
      </c>
      <c r="C134" s="240">
        <v>196</v>
      </c>
      <c r="D134" s="240">
        <v>183</v>
      </c>
      <c r="E134" s="240">
        <v>172</v>
      </c>
      <c r="F134" s="240">
        <v>158</v>
      </c>
      <c r="G134" s="240">
        <v>153</v>
      </c>
      <c r="H134" s="240">
        <v>143</v>
      </c>
      <c r="I134" s="240">
        <v>136</v>
      </c>
      <c r="J134" s="110">
        <v>230</v>
      </c>
      <c r="K134" s="110">
        <v>230</v>
      </c>
      <c r="L134" s="110">
        <v>230</v>
      </c>
      <c r="M134" s="109">
        <v>225</v>
      </c>
      <c r="N134" s="110"/>
      <c r="O134" s="110"/>
      <c r="P134" s="238"/>
      <c r="Q134" s="110"/>
      <c r="R134" s="110"/>
      <c r="S134" s="118" t="s">
        <v>67</v>
      </c>
    </row>
    <row r="135" spans="1:19" ht="15" x14ac:dyDescent="0.2">
      <c r="A135" s="242">
        <v>133</v>
      </c>
      <c r="B135" s="240">
        <v>209</v>
      </c>
      <c r="C135" s="240">
        <v>197</v>
      </c>
      <c r="D135" s="240">
        <v>184</v>
      </c>
      <c r="E135" s="240">
        <v>172</v>
      </c>
      <c r="F135" s="240">
        <v>158</v>
      </c>
      <c r="G135" s="240">
        <v>154</v>
      </c>
      <c r="H135" s="240">
        <v>144</v>
      </c>
      <c r="I135" s="240">
        <v>136</v>
      </c>
      <c r="J135" s="110">
        <v>230</v>
      </c>
      <c r="K135" s="110">
        <v>230</v>
      </c>
      <c r="L135" s="110">
        <v>230</v>
      </c>
      <c r="M135" s="109">
        <v>227</v>
      </c>
      <c r="N135" s="110"/>
      <c r="O135" s="110"/>
      <c r="P135" s="238"/>
      <c r="Q135" s="110"/>
      <c r="R135" s="110"/>
      <c r="S135" s="118" t="s">
        <v>67</v>
      </c>
    </row>
    <row r="136" spans="1:19" ht="15" x14ac:dyDescent="0.2">
      <c r="A136" s="242">
        <v>134</v>
      </c>
      <c r="B136" s="240">
        <v>209</v>
      </c>
      <c r="C136" s="240">
        <v>197</v>
      </c>
      <c r="D136" s="240">
        <v>184</v>
      </c>
      <c r="E136" s="240">
        <v>173</v>
      </c>
      <c r="F136" s="240">
        <v>159</v>
      </c>
      <c r="G136" s="240">
        <v>154</v>
      </c>
      <c r="H136" s="240">
        <v>144</v>
      </c>
      <c r="I136" s="240">
        <v>137</v>
      </c>
      <c r="J136" s="110">
        <v>230</v>
      </c>
      <c r="K136" s="110">
        <v>230</v>
      </c>
      <c r="L136" s="110">
        <v>230</v>
      </c>
      <c r="M136" s="109">
        <v>228</v>
      </c>
      <c r="N136" s="110"/>
      <c r="O136" s="110"/>
      <c r="P136" s="238"/>
      <c r="Q136" s="110"/>
      <c r="R136" s="110"/>
      <c r="S136" s="118" t="s">
        <v>67</v>
      </c>
    </row>
    <row r="137" spans="1:19" ht="15" x14ac:dyDescent="0.2">
      <c r="A137" s="242">
        <v>135</v>
      </c>
      <c r="B137" s="240">
        <v>210</v>
      </c>
      <c r="C137" s="240">
        <v>198</v>
      </c>
      <c r="D137" s="240">
        <v>185</v>
      </c>
      <c r="E137" s="240">
        <v>173</v>
      </c>
      <c r="F137" s="240">
        <v>160</v>
      </c>
      <c r="G137" s="240">
        <v>155</v>
      </c>
      <c r="H137" s="240">
        <v>145</v>
      </c>
      <c r="I137" s="240">
        <v>138</v>
      </c>
      <c r="J137" s="110">
        <v>230</v>
      </c>
      <c r="K137" s="110">
        <v>230</v>
      </c>
      <c r="L137" s="110">
        <v>230</v>
      </c>
      <c r="M137" s="109">
        <v>229</v>
      </c>
      <c r="N137" s="110"/>
      <c r="O137" s="110"/>
      <c r="P137" s="238"/>
      <c r="Q137" s="110"/>
      <c r="R137" s="110"/>
      <c r="S137" s="118" t="s">
        <v>67</v>
      </c>
    </row>
    <row r="138" spans="1:19" ht="15" x14ac:dyDescent="0.2">
      <c r="A138" s="242">
        <v>136</v>
      </c>
      <c r="B138" s="240">
        <v>210</v>
      </c>
      <c r="C138" s="240">
        <v>198</v>
      </c>
      <c r="D138" s="240">
        <v>185</v>
      </c>
      <c r="E138" s="240">
        <v>174</v>
      </c>
      <c r="F138" s="240">
        <v>160</v>
      </c>
      <c r="G138" s="240">
        <v>156</v>
      </c>
      <c r="H138" s="240">
        <v>145</v>
      </c>
      <c r="I138" s="240">
        <v>138</v>
      </c>
      <c r="J138" s="110">
        <v>230</v>
      </c>
      <c r="K138" s="110">
        <v>230</v>
      </c>
      <c r="L138" s="110">
        <v>230</v>
      </c>
      <c r="M138" s="109">
        <v>230</v>
      </c>
      <c r="N138" s="110"/>
      <c r="O138" s="110"/>
      <c r="P138" s="238"/>
      <c r="Q138" s="110"/>
      <c r="R138" s="110"/>
      <c r="S138" s="118" t="s">
        <v>67</v>
      </c>
    </row>
    <row r="139" spans="1:19" ht="15" x14ac:dyDescent="0.2">
      <c r="A139" s="242">
        <v>137</v>
      </c>
      <c r="B139" s="240">
        <v>211</v>
      </c>
      <c r="C139" s="240">
        <v>199</v>
      </c>
      <c r="D139" s="240">
        <v>186</v>
      </c>
      <c r="E139" s="240">
        <v>175</v>
      </c>
      <c r="F139" s="240">
        <v>161</v>
      </c>
      <c r="G139" s="240">
        <v>156</v>
      </c>
      <c r="H139" s="240">
        <v>146</v>
      </c>
      <c r="I139" s="240">
        <v>139</v>
      </c>
      <c r="J139" s="110">
        <v>230</v>
      </c>
      <c r="K139" s="110">
        <v>230</v>
      </c>
      <c r="L139" s="110">
        <v>230</v>
      </c>
      <c r="M139" s="110">
        <v>230</v>
      </c>
      <c r="N139" s="110"/>
      <c r="O139" s="110"/>
      <c r="P139" s="238"/>
      <c r="Q139" s="110"/>
      <c r="R139" s="110"/>
      <c r="S139" s="118" t="s">
        <v>67</v>
      </c>
    </row>
    <row r="140" spans="1:19" ht="15" x14ac:dyDescent="0.2">
      <c r="A140" s="242">
        <v>138</v>
      </c>
      <c r="B140" s="240">
        <v>211</v>
      </c>
      <c r="C140" s="240">
        <v>199</v>
      </c>
      <c r="D140" s="240">
        <v>187</v>
      </c>
      <c r="E140" s="240">
        <v>175</v>
      </c>
      <c r="F140" s="240">
        <v>161</v>
      </c>
      <c r="G140" s="240">
        <v>157</v>
      </c>
      <c r="H140" s="240">
        <v>146</v>
      </c>
      <c r="I140" s="240">
        <v>139</v>
      </c>
      <c r="J140" s="110">
        <v>230</v>
      </c>
      <c r="K140" s="110">
        <v>230</v>
      </c>
      <c r="L140" s="110">
        <v>230</v>
      </c>
      <c r="M140" s="110">
        <v>230</v>
      </c>
      <c r="N140" s="110"/>
      <c r="O140" s="110"/>
      <c r="P140" s="238"/>
      <c r="Q140" s="110"/>
      <c r="R140" s="110"/>
      <c r="S140" s="118" t="s">
        <v>67</v>
      </c>
    </row>
    <row r="141" spans="1:19" ht="15" x14ac:dyDescent="0.2">
      <c r="A141" s="242">
        <v>139</v>
      </c>
      <c r="B141" s="240">
        <v>212</v>
      </c>
      <c r="C141" s="240">
        <v>200</v>
      </c>
      <c r="D141" s="240">
        <v>187</v>
      </c>
      <c r="E141" s="240">
        <v>176</v>
      </c>
      <c r="F141" s="240">
        <v>162</v>
      </c>
      <c r="G141" s="240">
        <v>157</v>
      </c>
      <c r="H141" s="240">
        <v>147</v>
      </c>
      <c r="I141" s="240">
        <v>140</v>
      </c>
      <c r="J141" s="110">
        <v>230</v>
      </c>
      <c r="K141" s="110">
        <v>230</v>
      </c>
      <c r="L141" s="110">
        <v>230</v>
      </c>
      <c r="M141" s="110">
        <v>230</v>
      </c>
      <c r="N141" s="110"/>
      <c r="O141" s="110"/>
      <c r="P141" s="238"/>
      <c r="Q141" s="110"/>
      <c r="R141" s="110"/>
      <c r="S141" s="118" t="s">
        <v>67</v>
      </c>
    </row>
    <row r="142" spans="1:19" ht="15" x14ac:dyDescent="0.2">
      <c r="A142" s="242">
        <v>140</v>
      </c>
      <c r="B142" s="240">
        <v>212</v>
      </c>
      <c r="C142" s="240">
        <v>200</v>
      </c>
      <c r="D142" s="240">
        <v>188</v>
      </c>
      <c r="E142" s="240">
        <v>176</v>
      </c>
      <c r="F142" s="240">
        <v>162</v>
      </c>
      <c r="G142" s="240">
        <v>158</v>
      </c>
      <c r="H142" s="240">
        <v>148</v>
      </c>
      <c r="I142" s="240">
        <v>141</v>
      </c>
      <c r="J142" s="110">
        <v>230</v>
      </c>
      <c r="K142" s="110">
        <v>230</v>
      </c>
      <c r="L142" s="110">
        <v>230</v>
      </c>
      <c r="M142" s="110">
        <v>230</v>
      </c>
      <c r="N142" s="110"/>
      <c r="O142" s="110"/>
      <c r="P142" s="238"/>
      <c r="Q142" s="110"/>
      <c r="R142" s="110"/>
      <c r="S142" s="118" t="s">
        <v>67</v>
      </c>
    </row>
    <row r="143" spans="1:19" ht="15" x14ac:dyDescent="0.2">
      <c r="A143" s="242">
        <v>141</v>
      </c>
      <c r="B143" s="240">
        <v>213</v>
      </c>
      <c r="C143" s="240">
        <v>201</v>
      </c>
      <c r="D143" s="240">
        <v>188</v>
      </c>
      <c r="E143" s="240">
        <v>177</v>
      </c>
      <c r="F143" s="240">
        <v>163</v>
      </c>
      <c r="G143" s="240">
        <v>158</v>
      </c>
      <c r="H143" s="240">
        <v>148</v>
      </c>
      <c r="I143" s="240">
        <v>141</v>
      </c>
      <c r="J143" s="110">
        <v>230</v>
      </c>
      <c r="K143" s="110">
        <v>230</v>
      </c>
      <c r="L143" s="110">
        <v>230</v>
      </c>
      <c r="M143" s="110">
        <v>230</v>
      </c>
      <c r="N143" s="110"/>
      <c r="O143" s="118" t="s">
        <v>67</v>
      </c>
    </row>
    <row r="144" spans="1:19" ht="15" x14ac:dyDescent="0.2">
      <c r="A144" s="242">
        <v>142</v>
      </c>
      <c r="B144" s="240">
        <v>213</v>
      </c>
      <c r="C144" s="240">
        <v>201</v>
      </c>
      <c r="D144" s="240">
        <v>189</v>
      </c>
      <c r="E144" s="240">
        <v>177</v>
      </c>
      <c r="F144" s="240">
        <v>164</v>
      </c>
      <c r="G144" s="240">
        <v>159</v>
      </c>
      <c r="H144" s="240">
        <v>149</v>
      </c>
      <c r="I144" s="240">
        <v>142</v>
      </c>
      <c r="J144" s="110">
        <v>230</v>
      </c>
      <c r="K144" s="110">
        <v>230</v>
      </c>
      <c r="L144" s="110">
        <v>230</v>
      </c>
      <c r="M144" s="110">
        <v>230</v>
      </c>
      <c r="N144" s="110"/>
      <c r="O144" s="118" t="s">
        <v>67</v>
      </c>
    </row>
    <row r="145" spans="1:15" ht="15" x14ac:dyDescent="0.2">
      <c r="A145" s="242">
        <v>143</v>
      </c>
      <c r="B145" s="240">
        <v>214</v>
      </c>
      <c r="C145" s="240">
        <v>202</v>
      </c>
      <c r="D145" s="240">
        <v>189</v>
      </c>
      <c r="E145" s="240">
        <v>178</v>
      </c>
      <c r="F145" s="240">
        <v>164</v>
      </c>
      <c r="G145" s="240">
        <v>160</v>
      </c>
      <c r="H145" s="240">
        <v>149</v>
      </c>
      <c r="I145" s="240">
        <v>142</v>
      </c>
      <c r="J145" s="110">
        <v>230</v>
      </c>
      <c r="K145" s="110">
        <v>230</v>
      </c>
      <c r="L145" s="110">
        <v>230</v>
      </c>
      <c r="M145" s="110">
        <v>230</v>
      </c>
      <c r="N145" s="110"/>
      <c r="O145" s="118" t="s">
        <v>67</v>
      </c>
    </row>
    <row r="146" spans="1:15" ht="15" x14ac:dyDescent="0.2">
      <c r="A146" s="242">
        <v>144</v>
      </c>
      <c r="B146" s="240">
        <v>215</v>
      </c>
      <c r="C146" s="240">
        <v>202</v>
      </c>
      <c r="D146" s="240">
        <v>190</v>
      </c>
      <c r="E146" s="240">
        <v>179</v>
      </c>
      <c r="F146" s="240">
        <v>165</v>
      </c>
      <c r="G146" s="240">
        <v>160</v>
      </c>
      <c r="H146" s="240">
        <v>150</v>
      </c>
      <c r="I146" s="240">
        <v>143</v>
      </c>
      <c r="J146" s="110">
        <v>230</v>
      </c>
      <c r="K146" s="110">
        <v>230</v>
      </c>
      <c r="L146" s="110">
        <v>230</v>
      </c>
      <c r="M146" s="110">
        <v>230</v>
      </c>
      <c r="N146" s="110"/>
      <c r="O146" s="118" t="s">
        <v>67</v>
      </c>
    </row>
    <row r="147" spans="1:15" ht="15" x14ac:dyDescent="0.2">
      <c r="A147" s="242">
        <v>145</v>
      </c>
      <c r="B147" s="240">
        <v>215</v>
      </c>
      <c r="C147" s="240">
        <v>203</v>
      </c>
      <c r="D147" s="240">
        <v>190</v>
      </c>
      <c r="E147" s="240">
        <v>179</v>
      </c>
      <c r="F147" s="240">
        <v>165</v>
      </c>
      <c r="G147" s="240">
        <v>161</v>
      </c>
      <c r="H147" s="240">
        <v>151</v>
      </c>
      <c r="I147" s="240">
        <v>144</v>
      </c>
      <c r="J147" s="110">
        <v>230</v>
      </c>
      <c r="K147" s="110">
        <v>230</v>
      </c>
      <c r="L147" s="110">
        <v>230</v>
      </c>
      <c r="M147" s="110">
        <v>230</v>
      </c>
      <c r="N147" s="110"/>
      <c r="O147" s="118" t="s">
        <v>67</v>
      </c>
    </row>
    <row r="148" spans="1:15" ht="15" x14ac:dyDescent="0.2">
      <c r="A148" s="242">
        <v>146</v>
      </c>
      <c r="B148" s="240">
        <v>216</v>
      </c>
      <c r="C148" s="240">
        <v>203</v>
      </c>
      <c r="D148" s="240">
        <v>191</v>
      </c>
      <c r="E148" s="240">
        <v>180</v>
      </c>
      <c r="F148" s="240">
        <v>166</v>
      </c>
      <c r="G148" s="240">
        <v>161</v>
      </c>
      <c r="H148" s="240">
        <v>151</v>
      </c>
      <c r="I148" s="240">
        <v>144</v>
      </c>
      <c r="J148" s="110">
        <v>230</v>
      </c>
      <c r="K148" s="110">
        <v>230</v>
      </c>
      <c r="L148" s="110">
        <v>230</v>
      </c>
      <c r="M148" s="110">
        <v>230</v>
      </c>
      <c r="N148" s="110"/>
      <c r="O148" s="118" t="s">
        <v>67</v>
      </c>
    </row>
    <row r="149" spans="1:15" ht="15" x14ac:dyDescent="0.2">
      <c r="A149" s="242">
        <v>147</v>
      </c>
      <c r="B149" s="240">
        <v>216</v>
      </c>
      <c r="C149" s="240">
        <v>204</v>
      </c>
      <c r="D149" s="240">
        <v>191</v>
      </c>
      <c r="E149" s="240">
        <v>180</v>
      </c>
      <c r="F149" s="240">
        <v>167</v>
      </c>
      <c r="G149" s="240">
        <v>162</v>
      </c>
      <c r="H149" s="240">
        <v>152</v>
      </c>
      <c r="I149" s="240">
        <v>145</v>
      </c>
      <c r="J149" s="110">
        <v>230</v>
      </c>
      <c r="K149" s="110">
        <v>230</v>
      </c>
      <c r="L149" s="110">
        <v>230</v>
      </c>
      <c r="M149" s="110">
        <v>230</v>
      </c>
      <c r="N149" s="110"/>
      <c r="O149" s="118" t="s">
        <v>67</v>
      </c>
    </row>
    <row r="150" spans="1:15" ht="15" x14ac:dyDescent="0.2">
      <c r="A150" s="242">
        <v>148</v>
      </c>
      <c r="B150" s="240">
        <v>217</v>
      </c>
      <c r="C150" s="240">
        <v>204</v>
      </c>
      <c r="D150" s="240">
        <v>192</v>
      </c>
      <c r="E150" s="240">
        <v>181</v>
      </c>
      <c r="F150" s="240">
        <v>167</v>
      </c>
      <c r="G150" s="240">
        <v>162</v>
      </c>
      <c r="H150" s="240">
        <v>152</v>
      </c>
      <c r="I150" s="240">
        <v>145</v>
      </c>
      <c r="J150" s="110">
        <v>230</v>
      </c>
      <c r="K150" s="110">
        <v>230</v>
      </c>
      <c r="L150" s="110">
        <v>230</v>
      </c>
      <c r="M150" s="110">
        <v>230</v>
      </c>
      <c r="N150" s="110"/>
      <c r="O150" s="118" t="s">
        <v>67</v>
      </c>
    </row>
    <row r="151" spans="1:15" ht="15" x14ac:dyDescent="0.2">
      <c r="A151" s="242">
        <v>149</v>
      </c>
      <c r="B151" s="240">
        <v>217</v>
      </c>
      <c r="C151" s="240">
        <v>205</v>
      </c>
      <c r="D151" s="240">
        <v>192</v>
      </c>
      <c r="E151" s="240">
        <v>181</v>
      </c>
      <c r="F151" s="240">
        <v>168</v>
      </c>
      <c r="G151" s="240">
        <v>163</v>
      </c>
      <c r="H151" s="240">
        <v>153</v>
      </c>
      <c r="I151" s="240">
        <v>146</v>
      </c>
      <c r="J151" s="110">
        <v>230</v>
      </c>
      <c r="K151" s="110">
        <v>230</v>
      </c>
      <c r="L151" s="110">
        <v>230</v>
      </c>
      <c r="M151" s="110">
        <v>230</v>
      </c>
      <c r="N151" s="110"/>
      <c r="O151" s="118" t="s">
        <v>67</v>
      </c>
    </row>
    <row r="152" spans="1:15" ht="15" x14ac:dyDescent="0.2">
      <c r="A152" s="242">
        <v>150</v>
      </c>
      <c r="B152" s="240">
        <v>218</v>
      </c>
      <c r="C152" s="240">
        <v>206</v>
      </c>
      <c r="D152" s="240">
        <v>193</v>
      </c>
      <c r="E152" s="240">
        <v>182</v>
      </c>
      <c r="F152" s="240">
        <v>168</v>
      </c>
      <c r="G152" s="240">
        <v>163</v>
      </c>
      <c r="H152" s="240">
        <v>154</v>
      </c>
      <c r="I152" s="240">
        <v>146</v>
      </c>
      <c r="J152" s="110">
        <v>230</v>
      </c>
      <c r="K152" s="110">
        <v>230</v>
      </c>
      <c r="L152" s="110">
        <v>230</v>
      </c>
      <c r="M152" s="110">
        <v>230</v>
      </c>
      <c r="N152" s="110"/>
      <c r="O152" s="118" t="s">
        <v>67</v>
      </c>
    </row>
    <row r="153" spans="1:15" ht="15" x14ac:dyDescent="0.2">
      <c r="A153" s="242">
        <v>151</v>
      </c>
      <c r="B153" s="240">
        <v>218</v>
      </c>
      <c r="C153" s="240">
        <v>206</v>
      </c>
      <c r="D153" s="240">
        <v>193</v>
      </c>
      <c r="E153" s="240">
        <v>182</v>
      </c>
      <c r="F153" s="240">
        <v>169</v>
      </c>
      <c r="G153" s="240">
        <v>164</v>
      </c>
      <c r="H153" s="240">
        <v>154</v>
      </c>
      <c r="I153" s="240">
        <v>147</v>
      </c>
      <c r="J153" s="110">
        <v>230</v>
      </c>
      <c r="K153" s="110">
        <v>230</v>
      </c>
      <c r="L153" s="110">
        <v>230</v>
      </c>
      <c r="M153" s="110">
        <v>230</v>
      </c>
      <c r="N153" s="110"/>
      <c r="O153" s="118" t="s">
        <v>67</v>
      </c>
    </row>
    <row r="154" spans="1:15" ht="15" x14ac:dyDescent="0.2">
      <c r="A154" s="242">
        <v>152</v>
      </c>
      <c r="B154" s="240">
        <v>219</v>
      </c>
      <c r="C154" s="240">
        <v>207</v>
      </c>
      <c r="D154" s="240">
        <v>194</v>
      </c>
      <c r="E154" s="240">
        <v>183</v>
      </c>
      <c r="F154" s="240">
        <v>170</v>
      </c>
      <c r="G154" s="240">
        <v>165</v>
      </c>
      <c r="H154" s="240">
        <v>155</v>
      </c>
      <c r="I154" s="240">
        <v>148</v>
      </c>
      <c r="J154" s="110">
        <v>230</v>
      </c>
      <c r="K154" s="110">
        <v>230</v>
      </c>
      <c r="L154" s="110">
        <v>230</v>
      </c>
      <c r="M154" s="110">
        <v>230</v>
      </c>
      <c r="N154" s="110"/>
      <c r="O154" s="118" t="s">
        <v>67</v>
      </c>
    </row>
    <row r="155" spans="1:15" ht="15" x14ac:dyDescent="0.2">
      <c r="A155" s="242">
        <v>153</v>
      </c>
      <c r="B155" s="240">
        <v>219</v>
      </c>
      <c r="C155" s="240">
        <v>207</v>
      </c>
      <c r="D155" s="240">
        <v>194</v>
      </c>
      <c r="E155" s="240">
        <v>184</v>
      </c>
      <c r="F155" s="240">
        <v>170</v>
      </c>
      <c r="G155" s="240">
        <v>165</v>
      </c>
      <c r="H155" s="240">
        <v>155</v>
      </c>
      <c r="I155" s="240">
        <v>148</v>
      </c>
      <c r="J155" s="110">
        <v>230</v>
      </c>
      <c r="K155" s="110">
        <v>230</v>
      </c>
      <c r="L155" s="110">
        <v>230</v>
      </c>
      <c r="M155" s="110">
        <v>230</v>
      </c>
      <c r="N155" s="110"/>
      <c r="O155" s="118" t="s">
        <v>67</v>
      </c>
    </row>
    <row r="156" spans="1:15" ht="15" x14ac:dyDescent="0.2">
      <c r="A156" s="242">
        <v>154</v>
      </c>
      <c r="B156" s="240">
        <v>220</v>
      </c>
      <c r="C156" s="240">
        <v>208</v>
      </c>
      <c r="D156" s="240">
        <v>195</v>
      </c>
      <c r="E156" s="240">
        <v>184</v>
      </c>
      <c r="F156" s="240">
        <v>171</v>
      </c>
      <c r="G156" s="240">
        <v>166</v>
      </c>
      <c r="H156" s="240">
        <v>156</v>
      </c>
      <c r="I156" s="240">
        <v>149</v>
      </c>
      <c r="J156" s="110">
        <v>230</v>
      </c>
      <c r="K156" s="110">
        <v>230</v>
      </c>
      <c r="L156" s="110">
        <v>230</v>
      </c>
      <c r="M156" s="110">
        <v>230</v>
      </c>
      <c r="N156" s="110"/>
      <c r="O156" s="118" t="s">
        <v>67</v>
      </c>
    </row>
    <row r="157" spans="1:15" ht="15" x14ac:dyDescent="0.2">
      <c r="A157" s="242">
        <v>155</v>
      </c>
      <c r="B157" s="240">
        <v>220</v>
      </c>
      <c r="C157" s="240">
        <v>208</v>
      </c>
      <c r="D157" s="240">
        <v>196</v>
      </c>
      <c r="E157" s="240">
        <v>185</v>
      </c>
      <c r="F157" s="240">
        <v>171</v>
      </c>
      <c r="G157" s="240">
        <v>166</v>
      </c>
      <c r="H157" s="240">
        <v>157</v>
      </c>
      <c r="I157" s="240">
        <v>149</v>
      </c>
      <c r="J157" s="110">
        <v>230</v>
      </c>
      <c r="K157" s="110">
        <v>230</v>
      </c>
      <c r="L157" s="110">
        <v>230</v>
      </c>
      <c r="M157" s="110">
        <v>230</v>
      </c>
      <c r="N157" s="110"/>
      <c r="O157" s="118" t="s">
        <v>67</v>
      </c>
    </row>
    <row r="158" spans="1:15" ht="15" x14ac:dyDescent="0.2">
      <c r="A158" s="242">
        <v>156</v>
      </c>
      <c r="B158" s="240">
        <v>221</v>
      </c>
      <c r="C158" s="240">
        <v>209</v>
      </c>
      <c r="D158" s="240">
        <v>196</v>
      </c>
      <c r="E158" s="240">
        <v>185</v>
      </c>
      <c r="F158" s="240">
        <v>172</v>
      </c>
      <c r="G158" s="240">
        <v>167</v>
      </c>
      <c r="H158" s="240">
        <v>157</v>
      </c>
      <c r="I158" s="240">
        <v>150</v>
      </c>
      <c r="J158" s="110">
        <v>230</v>
      </c>
      <c r="K158" s="110">
        <v>230</v>
      </c>
      <c r="L158" s="110">
        <v>230</v>
      </c>
      <c r="M158" s="110">
        <v>230</v>
      </c>
      <c r="N158" s="110"/>
      <c r="O158" s="118" t="s">
        <v>67</v>
      </c>
    </row>
    <row r="159" spans="1:15" ht="15" x14ac:dyDescent="0.2">
      <c r="A159" s="242">
        <v>157</v>
      </c>
      <c r="B159" s="240">
        <v>221</v>
      </c>
      <c r="C159" s="240">
        <v>209</v>
      </c>
      <c r="D159" s="240">
        <v>197</v>
      </c>
      <c r="E159" s="240">
        <v>186</v>
      </c>
      <c r="F159" s="240">
        <v>173</v>
      </c>
      <c r="G159" s="240">
        <v>167</v>
      </c>
      <c r="H159" s="240">
        <v>158</v>
      </c>
      <c r="I159" s="240">
        <v>151</v>
      </c>
      <c r="J159" s="110">
        <v>230</v>
      </c>
      <c r="K159" s="110">
        <v>230</v>
      </c>
      <c r="L159" s="110">
        <v>230</v>
      </c>
      <c r="M159" s="110">
        <v>230</v>
      </c>
      <c r="N159" s="110"/>
      <c r="O159" s="118" t="s">
        <v>67</v>
      </c>
    </row>
    <row r="160" spans="1:15" ht="15" x14ac:dyDescent="0.2">
      <c r="A160" s="242">
        <v>158</v>
      </c>
      <c r="B160" s="240">
        <v>222</v>
      </c>
      <c r="C160" s="240">
        <v>210</v>
      </c>
      <c r="D160" s="240">
        <v>197</v>
      </c>
      <c r="E160" s="240">
        <v>186</v>
      </c>
      <c r="F160" s="240">
        <v>173</v>
      </c>
      <c r="G160" s="240">
        <v>168</v>
      </c>
      <c r="H160" s="240">
        <v>158</v>
      </c>
      <c r="I160" s="240">
        <v>151</v>
      </c>
      <c r="J160" s="110">
        <v>230</v>
      </c>
      <c r="K160" s="110">
        <v>230</v>
      </c>
      <c r="L160" s="110">
        <v>230</v>
      </c>
      <c r="M160" s="110">
        <v>230</v>
      </c>
      <c r="N160" s="110"/>
      <c r="O160" s="118" t="s">
        <v>67</v>
      </c>
    </row>
    <row r="161" spans="1:15" ht="15" x14ac:dyDescent="0.2">
      <c r="A161" s="242">
        <v>159</v>
      </c>
      <c r="B161" s="240">
        <v>222</v>
      </c>
      <c r="C161" s="240">
        <v>210</v>
      </c>
      <c r="D161" s="240">
        <v>198</v>
      </c>
      <c r="E161" s="240">
        <v>187</v>
      </c>
      <c r="F161" s="240">
        <v>174</v>
      </c>
      <c r="G161" s="240">
        <v>168</v>
      </c>
      <c r="H161" s="240">
        <v>159</v>
      </c>
      <c r="I161" s="240">
        <v>152</v>
      </c>
      <c r="J161" s="110">
        <v>230</v>
      </c>
      <c r="K161" s="110">
        <v>230</v>
      </c>
      <c r="L161" s="110">
        <v>230</v>
      </c>
      <c r="M161" s="110">
        <v>230</v>
      </c>
      <c r="N161" s="110"/>
      <c r="O161" s="118" t="s">
        <v>67</v>
      </c>
    </row>
    <row r="162" spans="1:15" ht="15" x14ac:dyDescent="0.2">
      <c r="A162" s="242">
        <v>160</v>
      </c>
      <c r="B162" s="240">
        <v>223</v>
      </c>
      <c r="C162" s="240">
        <v>211</v>
      </c>
      <c r="D162" s="240">
        <v>198</v>
      </c>
      <c r="E162" s="240">
        <v>187</v>
      </c>
      <c r="F162" s="240">
        <v>174</v>
      </c>
      <c r="G162" s="240">
        <v>169</v>
      </c>
      <c r="H162" s="240">
        <v>160</v>
      </c>
      <c r="I162" s="240">
        <v>152</v>
      </c>
      <c r="J162" s="110">
        <v>230</v>
      </c>
      <c r="K162" s="110">
        <v>230</v>
      </c>
      <c r="L162" s="110">
        <v>230</v>
      </c>
      <c r="M162" s="110">
        <v>230</v>
      </c>
      <c r="N162" s="110"/>
      <c r="O162" s="118" t="s">
        <v>67</v>
      </c>
    </row>
    <row r="163" spans="1:15" ht="15" x14ac:dyDescent="0.2">
      <c r="A163" s="242">
        <v>161</v>
      </c>
      <c r="B163" s="240">
        <v>224</v>
      </c>
      <c r="C163" s="240">
        <v>211</v>
      </c>
      <c r="D163" s="240">
        <v>199</v>
      </c>
      <c r="E163" s="240">
        <v>188</v>
      </c>
      <c r="F163" s="240">
        <v>175</v>
      </c>
      <c r="G163" s="240">
        <v>170</v>
      </c>
      <c r="H163" s="240">
        <v>160</v>
      </c>
      <c r="I163" s="240">
        <v>153</v>
      </c>
      <c r="J163" s="110">
        <v>230</v>
      </c>
      <c r="K163" s="110">
        <v>230</v>
      </c>
      <c r="L163" s="110">
        <v>230</v>
      </c>
      <c r="M163" s="110">
        <v>230</v>
      </c>
      <c r="N163" s="110"/>
      <c r="O163" s="118" t="s">
        <v>67</v>
      </c>
    </row>
    <row r="164" spans="1:15" ht="15" x14ac:dyDescent="0.2">
      <c r="A164" s="242">
        <v>162</v>
      </c>
      <c r="B164" s="240">
        <v>224</v>
      </c>
      <c r="C164" s="240">
        <v>212</v>
      </c>
      <c r="D164" s="240">
        <v>199</v>
      </c>
      <c r="E164" s="240">
        <v>189</v>
      </c>
      <c r="F164" s="240">
        <v>175</v>
      </c>
      <c r="G164" s="240">
        <v>170</v>
      </c>
      <c r="H164" s="240">
        <v>161</v>
      </c>
      <c r="I164" s="240">
        <v>154</v>
      </c>
      <c r="J164" s="110">
        <v>230</v>
      </c>
      <c r="K164" s="110">
        <v>230</v>
      </c>
      <c r="L164" s="110">
        <v>230</v>
      </c>
      <c r="M164" s="110">
        <v>230</v>
      </c>
      <c r="N164" s="110"/>
      <c r="O164" s="118" t="s">
        <v>67</v>
      </c>
    </row>
    <row r="165" spans="1:15" ht="15" x14ac:dyDescent="0.2">
      <c r="A165" s="242">
        <v>163</v>
      </c>
      <c r="B165" s="240">
        <v>225</v>
      </c>
      <c r="C165" s="240">
        <v>212</v>
      </c>
      <c r="D165" s="240">
        <v>200</v>
      </c>
      <c r="E165" s="240">
        <v>189</v>
      </c>
      <c r="F165" s="240">
        <v>176</v>
      </c>
      <c r="G165" s="240">
        <v>171</v>
      </c>
      <c r="H165" s="240">
        <v>161</v>
      </c>
      <c r="I165" s="240">
        <v>154</v>
      </c>
      <c r="J165" s="110">
        <v>230</v>
      </c>
      <c r="K165" s="110">
        <v>230</v>
      </c>
      <c r="L165" s="110">
        <v>230</v>
      </c>
      <c r="M165" s="110">
        <v>230</v>
      </c>
      <c r="N165" s="110"/>
      <c r="O165" s="118" t="s">
        <v>67</v>
      </c>
    </row>
    <row r="166" spans="1:15" ht="15" x14ac:dyDescent="0.2">
      <c r="A166" s="242">
        <v>164</v>
      </c>
      <c r="B166" s="240">
        <v>225</v>
      </c>
      <c r="C166" s="240">
        <v>213</v>
      </c>
      <c r="D166" s="240">
        <v>200</v>
      </c>
      <c r="E166" s="240">
        <v>190</v>
      </c>
      <c r="F166" s="240">
        <v>177</v>
      </c>
      <c r="G166" s="240">
        <v>171</v>
      </c>
      <c r="H166" s="240">
        <v>162</v>
      </c>
      <c r="I166" s="240">
        <v>155</v>
      </c>
      <c r="J166" s="110">
        <v>230</v>
      </c>
      <c r="K166" s="110">
        <v>230</v>
      </c>
      <c r="L166" s="110">
        <v>230</v>
      </c>
      <c r="M166" s="110">
        <v>230</v>
      </c>
      <c r="N166" s="110"/>
      <c r="O166" s="118" t="s">
        <v>67</v>
      </c>
    </row>
    <row r="167" spans="1:15" ht="15" x14ac:dyDescent="0.2">
      <c r="A167" s="242">
        <v>165</v>
      </c>
      <c r="B167" s="240">
        <v>226</v>
      </c>
      <c r="C167" s="240">
        <v>213</v>
      </c>
      <c r="D167" s="240">
        <v>201</v>
      </c>
      <c r="E167" s="240">
        <v>190</v>
      </c>
      <c r="F167" s="240">
        <v>177</v>
      </c>
      <c r="G167" s="240">
        <v>172</v>
      </c>
      <c r="H167" s="240">
        <v>162</v>
      </c>
      <c r="I167" s="240">
        <v>155</v>
      </c>
      <c r="J167" s="110">
        <v>230</v>
      </c>
      <c r="K167" s="110">
        <v>230</v>
      </c>
      <c r="L167" s="110">
        <v>230</v>
      </c>
      <c r="M167" s="110">
        <v>230</v>
      </c>
      <c r="N167" s="110"/>
      <c r="O167" s="118" t="s">
        <v>67</v>
      </c>
    </row>
    <row r="168" spans="1:15" ht="15" x14ac:dyDescent="0.2">
      <c r="A168" s="242">
        <v>166</v>
      </c>
      <c r="B168" s="240">
        <v>226</v>
      </c>
      <c r="C168" s="240">
        <v>214</v>
      </c>
      <c r="D168" s="240">
        <v>201</v>
      </c>
      <c r="E168" s="240">
        <v>191</v>
      </c>
      <c r="F168" s="240">
        <v>178</v>
      </c>
      <c r="G168" s="240">
        <v>172</v>
      </c>
      <c r="H168" s="240">
        <v>163</v>
      </c>
      <c r="I168" s="240">
        <v>156</v>
      </c>
      <c r="J168" s="110">
        <v>230</v>
      </c>
      <c r="K168" s="110">
        <v>230</v>
      </c>
      <c r="L168" s="110">
        <v>230</v>
      </c>
      <c r="M168" s="110">
        <v>230</v>
      </c>
      <c r="N168" s="110"/>
      <c r="O168" s="118" t="s">
        <v>67</v>
      </c>
    </row>
    <row r="169" spans="1:15" ht="15" x14ac:dyDescent="0.2">
      <c r="A169" s="242">
        <v>167</v>
      </c>
      <c r="B169" s="240">
        <v>227</v>
      </c>
      <c r="C169" s="240">
        <v>215</v>
      </c>
      <c r="D169" s="240">
        <v>202</v>
      </c>
      <c r="E169" s="240">
        <v>191</v>
      </c>
      <c r="F169" s="240">
        <v>178</v>
      </c>
      <c r="G169" s="240">
        <v>173</v>
      </c>
      <c r="H169" s="240">
        <v>164</v>
      </c>
      <c r="I169" s="240">
        <v>157</v>
      </c>
      <c r="J169" s="110">
        <v>230</v>
      </c>
      <c r="K169" s="110">
        <v>230</v>
      </c>
      <c r="L169" s="110">
        <v>230</v>
      </c>
      <c r="M169" s="110">
        <v>230</v>
      </c>
      <c r="N169" s="110"/>
      <c r="O169" s="118" t="s">
        <v>67</v>
      </c>
    </row>
    <row r="170" spans="1:15" ht="15" x14ac:dyDescent="0.2">
      <c r="A170" s="242">
        <v>168</v>
      </c>
      <c r="B170" s="240">
        <v>227</v>
      </c>
      <c r="C170" s="240">
        <v>215</v>
      </c>
      <c r="D170" s="240">
        <v>203</v>
      </c>
      <c r="E170" s="240">
        <v>192</v>
      </c>
      <c r="F170" s="240">
        <v>179</v>
      </c>
      <c r="G170" s="240">
        <v>173</v>
      </c>
      <c r="H170" s="240">
        <v>164</v>
      </c>
      <c r="I170" s="240">
        <v>157</v>
      </c>
      <c r="J170" s="110">
        <v>230</v>
      </c>
      <c r="K170" s="110">
        <v>230</v>
      </c>
      <c r="L170" s="110">
        <v>230</v>
      </c>
      <c r="M170" s="110">
        <v>230</v>
      </c>
      <c r="N170" s="110"/>
      <c r="O170" s="118" t="s">
        <v>67</v>
      </c>
    </row>
    <row r="171" spans="1:15" ht="15" x14ac:dyDescent="0.2">
      <c r="A171" s="242">
        <v>169</v>
      </c>
      <c r="B171" s="240">
        <v>228</v>
      </c>
      <c r="C171" s="240">
        <v>216</v>
      </c>
      <c r="D171" s="240">
        <v>203</v>
      </c>
      <c r="E171" s="240">
        <v>192</v>
      </c>
      <c r="F171" s="240">
        <v>180</v>
      </c>
      <c r="G171" s="240">
        <v>174</v>
      </c>
      <c r="H171" s="240">
        <v>165</v>
      </c>
      <c r="I171" s="240">
        <v>158</v>
      </c>
      <c r="J171" s="110">
        <v>230</v>
      </c>
      <c r="K171" s="110">
        <v>230</v>
      </c>
      <c r="L171" s="110">
        <v>230</v>
      </c>
      <c r="M171" s="110">
        <v>230</v>
      </c>
      <c r="N171" s="110"/>
      <c r="O171" s="118" t="s">
        <v>67</v>
      </c>
    </row>
    <row r="172" spans="1:15" ht="15" x14ac:dyDescent="0.2">
      <c r="A172" s="242">
        <v>170</v>
      </c>
      <c r="B172" s="240">
        <v>228</v>
      </c>
      <c r="C172" s="240">
        <v>216</v>
      </c>
      <c r="D172" s="240">
        <v>204</v>
      </c>
      <c r="E172" s="240">
        <v>193</v>
      </c>
      <c r="F172" s="240">
        <v>180</v>
      </c>
      <c r="G172" s="240">
        <v>175</v>
      </c>
      <c r="H172" s="240">
        <v>165</v>
      </c>
      <c r="I172" s="240">
        <v>158</v>
      </c>
      <c r="J172" s="110">
        <v>230</v>
      </c>
      <c r="K172" s="110">
        <v>230</v>
      </c>
      <c r="L172" s="110">
        <v>230</v>
      </c>
      <c r="M172" s="110">
        <v>230</v>
      </c>
      <c r="N172" s="110"/>
      <c r="O172" s="118" t="s">
        <v>67</v>
      </c>
    </row>
    <row r="173" spans="1:15" ht="15" x14ac:dyDescent="0.2">
      <c r="A173" s="242">
        <v>171</v>
      </c>
      <c r="B173" s="240">
        <v>229</v>
      </c>
      <c r="C173" s="240">
        <v>217</v>
      </c>
      <c r="D173" s="240">
        <v>204</v>
      </c>
      <c r="E173" s="240">
        <v>194</v>
      </c>
      <c r="F173" s="240">
        <v>181</v>
      </c>
      <c r="G173" s="240">
        <v>175</v>
      </c>
      <c r="H173" s="240">
        <v>166</v>
      </c>
      <c r="I173" s="240">
        <v>159</v>
      </c>
      <c r="J173" s="110">
        <v>230</v>
      </c>
      <c r="K173" s="110">
        <v>230</v>
      </c>
      <c r="L173" s="110">
        <v>230</v>
      </c>
      <c r="M173" s="110">
        <v>230</v>
      </c>
      <c r="N173" s="110"/>
      <c r="O173" s="118" t="s">
        <v>67</v>
      </c>
    </row>
    <row r="174" spans="1:15" ht="15" x14ac:dyDescent="0.2">
      <c r="A174" s="242">
        <v>172</v>
      </c>
      <c r="B174" s="240">
        <v>229</v>
      </c>
      <c r="C174" s="240">
        <v>217</v>
      </c>
      <c r="D174" s="240">
        <v>205</v>
      </c>
      <c r="E174" s="240">
        <v>194</v>
      </c>
      <c r="F174" s="240">
        <v>181</v>
      </c>
      <c r="G174" s="240">
        <v>176</v>
      </c>
      <c r="H174" s="240">
        <v>167</v>
      </c>
      <c r="I174" s="240">
        <v>160</v>
      </c>
      <c r="J174" s="110">
        <v>230</v>
      </c>
      <c r="K174" s="110">
        <v>230</v>
      </c>
      <c r="L174" s="110">
        <v>230</v>
      </c>
      <c r="M174" s="110">
        <v>230</v>
      </c>
      <c r="N174" s="110"/>
      <c r="O174" s="118" t="s">
        <v>67</v>
      </c>
    </row>
    <row r="175" spans="1:15" ht="15" x14ac:dyDescent="0.2">
      <c r="A175" s="242">
        <v>173</v>
      </c>
      <c r="B175" s="240">
        <v>230</v>
      </c>
      <c r="C175" s="240">
        <v>218</v>
      </c>
      <c r="D175" s="240">
        <v>205</v>
      </c>
      <c r="E175" s="240">
        <v>195</v>
      </c>
      <c r="F175" s="240">
        <v>182</v>
      </c>
      <c r="G175" s="240">
        <v>176</v>
      </c>
      <c r="H175" s="240">
        <v>167</v>
      </c>
      <c r="I175" s="240">
        <v>160</v>
      </c>
      <c r="J175" s="110">
        <v>230</v>
      </c>
      <c r="K175" s="110">
        <v>230</v>
      </c>
      <c r="L175" s="110">
        <v>230</v>
      </c>
      <c r="M175" s="110">
        <v>230</v>
      </c>
      <c r="N175" s="110"/>
      <c r="O175" s="118" t="s">
        <v>67</v>
      </c>
    </row>
    <row r="176" spans="1:15" ht="15" x14ac:dyDescent="0.2">
      <c r="A176" s="242">
        <v>174</v>
      </c>
      <c r="B176" s="240">
        <v>230</v>
      </c>
      <c r="C176" s="240">
        <v>218</v>
      </c>
      <c r="D176" s="240">
        <v>206</v>
      </c>
      <c r="E176" s="240">
        <v>195</v>
      </c>
      <c r="F176" s="240">
        <v>183</v>
      </c>
      <c r="G176" s="240">
        <v>177</v>
      </c>
      <c r="H176" s="240">
        <v>168</v>
      </c>
      <c r="I176" s="240">
        <v>161</v>
      </c>
      <c r="J176" s="110">
        <v>230</v>
      </c>
      <c r="K176" s="110">
        <v>230</v>
      </c>
      <c r="L176" s="110">
        <v>230</v>
      </c>
      <c r="M176" s="110">
        <v>230</v>
      </c>
      <c r="N176" s="110"/>
      <c r="O176" s="118" t="s">
        <v>67</v>
      </c>
    </row>
    <row r="177" spans="1:15" ht="15" x14ac:dyDescent="0.2">
      <c r="A177" s="242">
        <v>175</v>
      </c>
      <c r="B177" s="240">
        <v>230</v>
      </c>
      <c r="C177" s="240">
        <v>219</v>
      </c>
      <c r="D177" s="240">
        <v>206</v>
      </c>
      <c r="E177" s="240">
        <v>196</v>
      </c>
      <c r="F177" s="240">
        <v>183</v>
      </c>
      <c r="G177" s="240">
        <v>177</v>
      </c>
      <c r="H177" s="240">
        <v>168</v>
      </c>
      <c r="I177" s="240">
        <v>161</v>
      </c>
      <c r="J177" s="110">
        <v>230</v>
      </c>
      <c r="K177" s="110">
        <v>230</v>
      </c>
      <c r="L177" s="110">
        <v>230</v>
      </c>
      <c r="M177" s="110">
        <v>230</v>
      </c>
      <c r="N177" s="110"/>
      <c r="O177" s="118" t="s">
        <v>67</v>
      </c>
    </row>
    <row r="178" spans="1:15" ht="15" x14ac:dyDescent="0.2">
      <c r="A178" s="242">
        <v>176</v>
      </c>
      <c r="B178" s="240">
        <v>230</v>
      </c>
      <c r="C178" s="240">
        <v>219</v>
      </c>
      <c r="D178" s="240">
        <v>207</v>
      </c>
      <c r="E178" s="240">
        <v>196</v>
      </c>
      <c r="F178" s="240">
        <v>184</v>
      </c>
      <c r="G178" s="240">
        <v>178</v>
      </c>
      <c r="H178" s="240">
        <v>169</v>
      </c>
      <c r="I178" s="240">
        <v>162</v>
      </c>
      <c r="J178" s="110">
        <v>230</v>
      </c>
      <c r="K178" s="110">
        <v>230</v>
      </c>
      <c r="L178" s="110">
        <v>230</v>
      </c>
      <c r="M178" s="110">
        <v>230</v>
      </c>
      <c r="N178" s="110"/>
      <c r="O178" s="118" t="s">
        <v>67</v>
      </c>
    </row>
    <row r="179" spans="1:15" ht="15" x14ac:dyDescent="0.2">
      <c r="A179" s="242">
        <v>177</v>
      </c>
      <c r="B179" s="240">
        <v>230</v>
      </c>
      <c r="C179" s="240">
        <v>220</v>
      </c>
      <c r="D179" s="240">
        <v>208</v>
      </c>
      <c r="E179" s="240">
        <v>197</v>
      </c>
      <c r="F179" s="240">
        <v>184</v>
      </c>
      <c r="G179" s="240">
        <v>179</v>
      </c>
      <c r="H179" s="240">
        <v>170</v>
      </c>
      <c r="I179" s="240">
        <v>162</v>
      </c>
      <c r="J179" s="110">
        <v>230</v>
      </c>
      <c r="K179" s="110">
        <v>230</v>
      </c>
      <c r="L179" s="110">
        <v>230</v>
      </c>
      <c r="M179" s="110">
        <v>230</v>
      </c>
    </row>
    <row r="180" spans="1:15" ht="15" x14ac:dyDescent="0.2">
      <c r="A180" s="242">
        <v>178</v>
      </c>
      <c r="B180" s="240">
        <v>230</v>
      </c>
      <c r="C180" s="240">
        <v>220</v>
      </c>
      <c r="D180" s="240">
        <v>208</v>
      </c>
      <c r="E180" s="240">
        <v>197</v>
      </c>
      <c r="F180" s="240">
        <v>185</v>
      </c>
      <c r="G180" s="240">
        <v>179</v>
      </c>
      <c r="H180" s="240">
        <v>170</v>
      </c>
      <c r="I180" s="240">
        <v>163</v>
      </c>
      <c r="J180" s="110">
        <v>230</v>
      </c>
      <c r="K180" s="110">
        <v>230</v>
      </c>
      <c r="L180" s="110">
        <v>230</v>
      </c>
      <c r="M180" s="110">
        <v>230</v>
      </c>
    </row>
    <row r="181" spans="1:15" ht="15" x14ac:dyDescent="0.2">
      <c r="A181" s="242">
        <v>179</v>
      </c>
      <c r="B181" s="240">
        <v>230</v>
      </c>
      <c r="C181" s="240">
        <v>221</v>
      </c>
      <c r="D181" s="240">
        <v>209</v>
      </c>
      <c r="E181" s="240">
        <v>198</v>
      </c>
      <c r="F181" s="240">
        <v>186</v>
      </c>
      <c r="G181" s="240">
        <v>180</v>
      </c>
      <c r="H181" s="240">
        <v>171</v>
      </c>
      <c r="I181" s="240">
        <v>164</v>
      </c>
      <c r="J181" s="110">
        <v>230</v>
      </c>
      <c r="K181" s="110">
        <v>230</v>
      </c>
      <c r="L181" s="110">
        <v>230</v>
      </c>
      <c r="M181" s="110">
        <v>230</v>
      </c>
    </row>
    <row r="182" spans="1:15" ht="15" x14ac:dyDescent="0.2">
      <c r="A182" s="242">
        <v>180</v>
      </c>
      <c r="B182" s="240">
        <v>230</v>
      </c>
      <c r="C182" s="240">
        <v>221</v>
      </c>
      <c r="D182" s="240">
        <v>209</v>
      </c>
      <c r="E182" s="240">
        <v>199</v>
      </c>
      <c r="F182" s="240">
        <v>186</v>
      </c>
      <c r="G182" s="240">
        <v>180</v>
      </c>
      <c r="H182" s="240">
        <v>171</v>
      </c>
      <c r="I182" s="240">
        <v>164</v>
      </c>
      <c r="J182" s="110">
        <v>230</v>
      </c>
      <c r="K182" s="110">
        <v>230</v>
      </c>
      <c r="L182" s="110">
        <v>230</v>
      </c>
      <c r="M182" s="110">
        <v>230</v>
      </c>
    </row>
    <row r="183" spans="1:15" ht="15" x14ac:dyDescent="0.2">
      <c r="A183" s="242">
        <v>181</v>
      </c>
      <c r="B183" s="240">
        <v>230</v>
      </c>
      <c r="C183" s="240">
        <v>222</v>
      </c>
      <c r="D183" s="240">
        <v>210</v>
      </c>
      <c r="E183" s="240">
        <v>199</v>
      </c>
      <c r="F183" s="240">
        <v>187</v>
      </c>
      <c r="G183" s="240">
        <v>181</v>
      </c>
      <c r="H183" s="240">
        <v>172</v>
      </c>
      <c r="I183" s="240">
        <v>165</v>
      </c>
      <c r="J183" s="110">
        <v>230</v>
      </c>
      <c r="K183" s="110">
        <v>230</v>
      </c>
      <c r="L183" s="110">
        <v>230</v>
      </c>
      <c r="M183" s="110">
        <v>230</v>
      </c>
    </row>
    <row r="184" spans="1:15" ht="15" x14ac:dyDescent="0.2">
      <c r="A184" s="242">
        <v>182</v>
      </c>
      <c r="B184" s="240">
        <v>230</v>
      </c>
      <c r="C184" s="240">
        <v>222</v>
      </c>
      <c r="D184" s="240">
        <v>210</v>
      </c>
      <c r="E184" s="240">
        <v>200</v>
      </c>
      <c r="F184" s="240">
        <v>187</v>
      </c>
      <c r="G184" s="240">
        <v>181</v>
      </c>
      <c r="H184" s="240">
        <v>173</v>
      </c>
      <c r="I184" s="240">
        <v>165</v>
      </c>
      <c r="J184" s="110">
        <v>230</v>
      </c>
      <c r="K184" s="110">
        <v>230</v>
      </c>
      <c r="L184" s="110">
        <v>230</v>
      </c>
      <c r="M184" s="110">
        <v>230</v>
      </c>
    </row>
    <row r="185" spans="1:15" ht="15" x14ac:dyDescent="0.2">
      <c r="A185" s="242">
        <v>183</v>
      </c>
      <c r="B185" s="240">
        <v>230</v>
      </c>
      <c r="C185" s="240">
        <v>223</v>
      </c>
      <c r="D185" s="240">
        <v>211</v>
      </c>
      <c r="E185" s="240">
        <v>200</v>
      </c>
      <c r="F185" s="240">
        <v>188</v>
      </c>
      <c r="G185" s="240">
        <v>182</v>
      </c>
      <c r="H185" s="240">
        <v>173</v>
      </c>
      <c r="I185" s="240">
        <v>166</v>
      </c>
      <c r="J185" s="110">
        <v>230</v>
      </c>
      <c r="K185" s="110">
        <v>230</v>
      </c>
      <c r="L185" s="110">
        <v>230</v>
      </c>
      <c r="M185" s="110">
        <v>230</v>
      </c>
    </row>
    <row r="186" spans="1:15" ht="15" x14ac:dyDescent="0.2">
      <c r="A186" s="242">
        <v>184</v>
      </c>
      <c r="B186" s="240">
        <v>230</v>
      </c>
      <c r="C186" s="240">
        <v>224</v>
      </c>
      <c r="D186" s="240">
        <v>211</v>
      </c>
      <c r="E186" s="240">
        <v>201</v>
      </c>
      <c r="F186" s="240">
        <v>188</v>
      </c>
      <c r="G186" s="240">
        <v>182</v>
      </c>
      <c r="H186" s="240">
        <v>174</v>
      </c>
      <c r="I186" s="240">
        <v>167</v>
      </c>
      <c r="J186" s="110">
        <v>230</v>
      </c>
      <c r="K186" s="110">
        <v>230</v>
      </c>
      <c r="L186" s="110">
        <v>230</v>
      </c>
      <c r="M186" s="110">
        <v>230</v>
      </c>
    </row>
    <row r="187" spans="1:15" ht="15" x14ac:dyDescent="0.2">
      <c r="A187" s="242">
        <v>185</v>
      </c>
      <c r="B187" s="240">
        <v>230</v>
      </c>
      <c r="C187" s="240">
        <v>224</v>
      </c>
      <c r="D187" s="240">
        <v>212</v>
      </c>
      <c r="E187" s="240">
        <v>201</v>
      </c>
      <c r="F187" s="240">
        <v>189</v>
      </c>
      <c r="G187" s="240">
        <v>183</v>
      </c>
      <c r="H187" s="240">
        <v>174</v>
      </c>
      <c r="I187" s="240">
        <v>167</v>
      </c>
      <c r="J187" s="110">
        <v>230</v>
      </c>
      <c r="K187" s="110">
        <v>230</v>
      </c>
      <c r="L187" s="110">
        <v>230</v>
      </c>
      <c r="M187" s="110">
        <v>230</v>
      </c>
    </row>
    <row r="188" spans="1:15" ht="15" x14ac:dyDescent="0.2">
      <c r="A188" s="242">
        <v>186</v>
      </c>
      <c r="B188" s="240">
        <v>230</v>
      </c>
      <c r="C188" s="240">
        <v>225</v>
      </c>
      <c r="D188" s="240">
        <v>213</v>
      </c>
      <c r="E188" s="240">
        <v>202</v>
      </c>
      <c r="F188" s="240">
        <v>190</v>
      </c>
      <c r="G188" s="240">
        <v>184</v>
      </c>
      <c r="H188" s="240">
        <v>175</v>
      </c>
      <c r="I188" s="240">
        <v>168</v>
      </c>
      <c r="J188" s="110">
        <v>230</v>
      </c>
      <c r="K188" s="110">
        <v>230</v>
      </c>
      <c r="L188" s="110">
        <v>230</v>
      </c>
      <c r="M188" s="110">
        <v>230</v>
      </c>
    </row>
    <row r="189" spans="1:15" ht="15" x14ac:dyDescent="0.2">
      <c r="A189" s="242">
        <v>187</v>
      </c>
      <c r="B189" s="240">
        <v>230</v>
      </c>
      <c r="C189" s="240">
        <v>225</v>
      </c>
      <c r="D189" s="240">
        <v>213</v>
      </c>
      <c r="E189" s="240">
        <v>203</v>
      </c>
      <c r="F189" s="240">
        <v>190</v>
      </c>
      <c r="G189" s="240">
        <v>184</v>
      </c>
      <c r="H189" s="240">
        <v>175</v>
      </c>
      <c r="I189" s="240">
        <v>168</v>
      </c>
      <c r="J189" s="110">
        <v>230</v>
      </c>
      <c r="K189" s="110">
        <v>230</v>
      </c>
      <c r="L189" s="110">
        <v>230</v>
      </c>
      <c r="M189" s="110">
        <v>230</v>
      </c>
    </row>
    <row r="190" spans="1:15" ht="15" x14ac:dyDescent="0.2">
      <c r="A190" s="242">
        <v>188</v>
      </c>
      <c r="B190" s="240">
        <v>230</v>
      </c>
      <c r="C190" s="240">
        <v>226</v>
      </c>
      <c r="D190" s="240">
        <v>214</v>
      </c>
      <c r="E190" s="240">
        <v>203</v>
      </c>
      <c r="F190" s="240">
        <v>191</v>
      </c>
      <c r="G190" s="240">
        <v>185</v>
      </c>
      <c r="H190" s="240">
        <v>176</v>
      </c>
      <c r="I190" s="240">
        <v>169</v>
      </c>
      <c r="J190" s="110">
        <v>230</v>
      </c>
      <c r="K190" s="110">
        <v>230</v>
      </c>
      <c r="L190" s="110">
        <v>230</v>
      </c>
      <c r="M190" s="110">
        <v>230</v>
      </c>
    </row>
    <row r="191" spans="1:15" ht="15" x14ac:dyDescent="0.2">
      <c r="A191" s="242">
        <v>189</v>
      </c>
      <c r="B191" s="240">
        <v>230</v>
      </c>
      <c r="C191" s="240">
        <v>226</v>
      </c>
      <c r="D191" s="240">
        <v>214</v>
      </c>
      <c r="E191" s="240">
        <v>204</v>
      </c>
      <c r="F191" s="240">
        <v>191</v>
      </c>
      <c r="G191" s="240">
        <v>185</v>
      </c>
      <c r="H191" s="240">
        <v>177</v>
      </c>
      <c r="I191" s="240">
        <v>170</v>
      </c>
      <c r="J191" s="110">
        <v>230</v>
      </c>
      <c r="K191" s="110">
        <v>230</v>
      </c>
      <c r="L191" s="110">
        <v>230</v>
      </c>
      <c r="M191" s="110">
        <v>230</v>
      </c>
    </row>
    <row r="192" spans="1:15" ht="15" x14ac:dyDescent="0.2">
      <c r="A192" s="242">
        <v>190</v>
      </c>
      <c r="B192" s="240">
        <v>230</v>
      </c>
      <c r="C192" s="240">
        <v>227</v>
      </c>
      <c r="D192" s="240">
        <v>215</v>
      </c>
      <c r="E192" s="240">
        <v>204</v>
      </c>
      <c r="F192" s="240">
        <v>192</v>
      </c>
      <c r="G192" s="240">
        <v>186</v>
      </c>
      <c r="H192" s="240">
        <v>177</v>
      </c>
      <c r="I192" s="240">
        <v>170</v>
      </c>
      <c r="J192" s="110">
        <v>230</v>
      </c>
      <c r="K192" s="110">
        <v>230</v>
      </c>
      <c r="L192" s="110">
        <v>230</v>
      </c>
      <c r="M192" s="110">
        <v>230</v>
      </c>
    </row>
    <row r="193" spans="1:13" ht="15" x14ac:dyDescent="0.2">
      <c r="A193" s="242">
        <v>191</v>
      </c>
      <c r="B193" s="240">
        <v>230</v>
      </c>
      <c r="C193" s="240">
        <v>227</v>
      </c>
      <c r="D193" s="240">
        <v>215</v>
      </c>
      <c r="E193" s="240">
        <v>205</v>
      </c>
      <c r="F193" s="240">
        <v>193</v>
      </c>
      <c r="G193" s="240">
        <v>186</v>
      </c>
      <c r="H193" s="240">
        <v>178</v>
      </c>
      <c r="I193" s="240">
        <v>171</v>
      </c>
      <c r="J193" s="110">
        <v>230</v>
      </c>
      <c r="K193" s="110">
        <v>230</v>
      </c>
      <c r="L193" s="110">
        <v>230</v>
      </c>
      <c r="M193" s="110">
        <v>230</v>
      </c>
    </row>
    <row r="194" spans="1:13" ht="15" x14ac:dyDescent="0.2">
      <c r="A194" s="242">
        <v>192</v>
      </c>
      <c r="B194" s="240">
        <v>230</v>
      </c>
      <c r="C194" s="240">
        <v>228</v>
      </c>
      <c r="D194" s="240">
        <v>216</v>
      </c>
      <c r="E194" s="240">
        <v>205</v>
      </c>
      <c r="F194" s="240">
        <v>193</v>
      </c>
      <c r="G194" s="240">
        <v>187</v>
      </c>
      <c r="H194" s="240">
        <v>178</v>
      </c>
      <c r="I194" s="240">
        <v>171</v>
      </c>
      <c r="J194" s="110">
        <v>230</v>
      </c>
      <c r="K194" s="110">
        <v>230</v>
      </c>
      <c r="L194" s="110">
        <v>230</v>
      </c>
      <c r="M194" s="110">
        <v>230</v>
      </c>
    </row>
    <row r="195" spans="1:13" ht="15" x14ac:dyDescent="0.2">
      <c r="A195" s="242">
        <v>193</v>
      </c>
      <c r="B195" s="240">
        <v>230</v>
      </c>
      <c r="C195" s="240">
        <v>228</v>
      </c>
      <c r="D195" s="240">
        <v>216</v>
      </c>
      <c r="E195" s="240">
        <v>206</v>
      </c>
      <c r="F195" s="240">
        <v>194</v>
      </c>
      <c r="G195" s="240">
        <v>187</v>
      </c>
      <c r="H195" s="240">
        <v>179</v>
      </c>
      <c r="I195" s="240">
        <v>172</v>
      </c>
      <c r="J195" s="110">
        <v>230</v>
      </c>
      <c r="K195" s="110">
        <v>230</v>
      </c>
      <c r="L195" s="110">
        <v>230</v>
      </c>
      <c r="M195" s="110">
        <v>230</v>
      </c>
    </row>
    <row r="196" spans="1:13" ht="15" x14ac:dyDescent="0.2">
      <c r="A196" s="242">
        <v>194</v>
      </c>
      <c r="B196" s="240">
        <v>230</v>
      </c>
      <c r="C196" s="240">
        <v>229</v>
      </c>
      <c r="D196" s="240">
        <v>217</v>
      </c>
      <c r="E196" s="240">
        <v>206</v>
      </c>
      <c r="F196" s="240">
        <v>194</v>
      </c>
      <c r="G196" s="240">
        <v>188</v>
      </c>
      <c r="H196" s="240">
        <v>180</v>
      </c>
      <c r="I196" s="240">
        <v>173</v>
      </c>
      <c r="J196" s="110">
        <v>230</v>
      </c>
      <c r="K196" s="110">
        <v>230</v>
      </c>
      <c r="L196" s="110">
        <v>230</v>
      </c>
      <c r="M196" s="110">
        <v>230</v>
      </c>
    </row>
    <row r="197" spans="1:13" ht="15" x14ac:dyDescent="0.2">
      <c r="A197" s="242">
        <v>195</v>
      </c>
      <c r="B197" s="240">
        <v>230</v>
      </c>
      <c r="C197" s="240">
        <v>229</v>
      </c>
      <c r="D197" s="240">
        <v>218</v>
      </c>
      <c r="E197" s="240">
        <v>207</v>
      </c>
      <c r="F197" s="240">
        <v>195</v>
      </c>
      <c r="G197" s="240">
        <v>189</v>
      </c>
      <c r="H197" s="240">
        <v>180</v>
      </c>
      <c r="I197" s="240">
        <v>173</v>
      </c>
      <c r="J197" s="110">
        <v>230</v>
      </c>
      <c r="K197" s="110">
        <v>230</v>
      </c>
      <c r="L197" s="110">
        <v>230</v>
      </c>
      <c r="M197" s="110">
        <v>230</v>
      </c>
    </row>
    <row r="198" spans="1:13" ht="15" x14ac:dyDescent="0.2">
      <c r="A198" s="242">
        <v>196</v>
      </c>
      <c r="B198" s="240">
        <v>230</v>
      </c>
      <c r="C198" s="240">
        <v>230</v>
      </c>
      <c r="D198" s="240">
        <v>218</v>
      </c>
      <c r="E198" s="240">
        <v>208</v>
      </c>
      <c r="F198" s="240">
        <v>196</v>
      </c>
      <c r="G198" s="240">
        <v>189</v>
      </c>
      <c r="H198" s="240">
        <v>181</v>
      </c>
      <c r="I198" s="240">
        <v>174</v>
      </c>
      <c r="J198" s="110">
        <v>230</v>
      </c>
      <c r="K198" s="110">
        <v>230</v>
      </c>
      <c r="L198" s="110">
        <v>230</v>
      </c>
      <c r="M198" s="110">
        <v>230</v>
      </c>
    </row>
    <row r="199" spans="1:13" ht="15" x14ac:dyDescent="0.2">
      <c r="A199" s="242">
        <v>197</v>
      </c>
      <c r="B199" s="240">
        <v>230</v>
      </c>
      <c r="C199" s="240">
        <v>230</v>
      </c>
      <c r="D199" s="240">
        <v>219</v>
      </c>
      <c r="E199" s="240">
        <v>208</v>
      </c>
      <c r="F199" s="240">
        <v>196</v>
      </c>
      <c r="G199" s="240">
        <v>190</v>
      </c>
      <c r="H199" s="240">
        <v>181</v>
      </c>
      <c r="I199" s="240">
        <v>174</v>
      </c>
      <c r="J199" s="110">
        <v>230</v>
      </c>
      <c r="K199" s="110">
        <v>230</v>
      </c>
      <c r="L199" s="110">
        <v>230</v>
      </c>
      <c r="M199" s="110">
        <v>230</v>
      </c>
    </row>
    <row r="200" spans="1:13" ht="15" x14ac:dyDescent="0.2">
      <c r="A200" s="242">
        <v>198</v>
      </c>
      <c r="B200" s="240">
        <v>230</v>
      </c>
      <c r="C200" s="240">
        <v>230</v>
      </c>
      <c r="D200" s="240">
        <v>219</v>
      </c>
      <c r="E200" s="240">
        <v>209</v>
      </c>
      <c r="F200" s="240">
        <v>197</v>
      </c>
      <c r="G200" s="240">
        <v>190</v>
      </c>
      <c r="H200" s="240">
        <v>182</v>
      </c>
      <c r="I200" s="240">
        <v>175</v>
      </c>
      <c r="J200" s="110">
        <v>230</v>
      </c>
      <c r="K200" s="110">
        <v>230</v>
      </c>
      <c r="L200" s="110">
        <v>230</v>
      </c>
      <c r="M200" s="110">
        <v>230</v>
      </c>
    </row>
    <row r="201" spans="1:13" ht="15" x14ac:dyDescent="0.2">
      <c r="A201" s="242">
        <v>199</v>
      </c>
      <c r="B201" s="240">
        <v>230</v>
      </c>
      <c r="C201" s="240">
        <v>230</v>
      </c>
      <c r="D201" s="240">
        <v>220</v>
      </c>
      <c r="E201" s="240">
        <v>209</v>
      </c>
      <c r="F201" s="240">
        <v>197</v>
      </c>
      <c r="G201" s="240">
        <v>191</v>
      </c>
      <c r="H201" s="240">
        <v>183</v>
      </c>
      <c r="I201" s="240">
        <v>175</v>
      </c>
      <c r="J201" s="110">
        <v>230</v>
      </c>
      <c r="K201" s="110">
        <v>230</v>
      </c>
      <c r="L201" s="110">
        <v>230</v>
      </c>
      <c r="M201" s="110">
        <v>230</v>
      </c>
    </row>
    <row r="202" spans="1:13" ht="12.75" x14ac:dyDescent="0.15">
      <c r="A202" s="242">
        <v>200</v>
      </c>
      <c r="B202" s="240">
        <v>230</v>
      </c>
      <c r="C202" s="240">
        <v>230</v>
      </c>
      <c r="D202" s="240">
        <v>220</v>
      </c>
      <c r="E202" s="240">
        <v>210</v>
      </c>
      <c r="F202" s="240">
        <v>198</v>
      </c>
      <c r="G202" s="240">
        <v>191</v>
      </c>
      <c r="H202" s="240">
        <v>183</v>
      </c>
      <c r="I202" s="240">
        <v>176</v>
      </c>
    </row>
    <row r="203" spans="1:13" ht="12.75" x14ac:dyDescent="0.15">
      <c r="A203" s="242">
        <v>201</v>
      </c>
      <c r="B203" s="240">
        <v>230</v>
      </c>
      <c r="C203" s="240">
        <v>230</v>
      </c>
      <c r="D203" s="240">
        <v>221</v>
      </c>
      <c r="E203" s="240">
        <v>210</v>
      </c>
      <c r="F203" s="240">
        <v>199</v>
      </c>
      <c r="G203" s="240">
        <v>192</v>
      </c>
      <c r="H203" s="240">
        <v>184</v>
      </c>
      <c r="I203" s="240">
        <v>177</v>
      </c>
    </row>
    <row r="204" spans="1:13" ht="12.75" x14ac:dyDescent="0.15">
      <c r="A204" s="242">
        <v>202</v>
      </c>
      <c r="B204" s="240">
        <v>230</v>
      </c>
      <c r="C204" s="240">
        <v>230</v>
      </c>
      <c r="D204" s="240">
        <v>221</v>
      </c>
      <c r="E204" s="240">
        <v>211</v>
      </c>
      <c r="F204" s="240">
        <v>199</v>
      </c>
      <c r="G204" s="240">
        <v>192</v>
      </c>
      <c r="H204" s="240">
        <v>184</v>
      </c>
      <c r="I204" s="240">
        <v>177</v>
      </c>
    </row>
    <row r="205" spans="1:13" ht="12.75" x14ac:dyDescent="0.15">
      <c r="A205" s="242">
        <v>203</v>
      </c>
      <c r="B205" s="240">
        <v>230</v>
      </c>
      <c r="C205" s="240">
        <v>230</v>
      </c>
      <c r="D205" s="240">
        <v>222</v>
      </c>
      <c r="E205" s="240">
        <v>211</v>
      </c>
      <c r="F205" s="240">
        <v>200</v>
      </c>
      <c r="G205" s="240">
        <v>193</v>
      </c>
      <c r="H205" s="240">
        <v>185</v>
      </c>
      <c r="I205" s="240">
        <v>178</v>
      </c>
    </row>
    <row r="206" spans="1:13" ht="12.75" x14ac:dyDescent="0.15">
      <c r="A206" s="242">
        <v>204</v>
      </c>
      <c r="B206" s="240">
        <v>230</v>
      </c>
      <c r="C206" s="240">
        <v>230</v>
      </c>
      <c r="D206" s="240">
        <v>223</v>
      </c>
      <c r="E206" s="240">
        <v>212</v>
      </c>
      <c r="F206" s="240">
        <v>200</v>
      </c>
      <c r="G206" s="240">
        <v>194</v>
      </c>
      <c r="H206" s="240">
        <v>186</v>
      </c>
      <c r="I206" s="240">
        <v>178</v>
      </c>
    </row>
    <row r="207" spans="1:13" ht="12.75" x14ac:dyDescent="0.15">
      <c r="A207" s="242">
        <v>205</v>
      </c>
      <c r="B207" s="240">
        <v>230</v>
      </c>
      <c r="C207" s="240">
        <v>230</v>
      </c>
      <c r="D207" s="240">
        <v>223</v>
      </c>
      <c r="E207" s="240">
        <v>213</v>
      </c>
      <c r="F207" s="240">
        <v>201</v>
      </c>
      <c r="G207" s="240">
        <v>194</v>
      </c>
      <c r="H207" s="240">
        <v>186</v>
      </c>
      <c r="I207" s="240">
        <v>179</v>
      </c>
    </row>
    <row r="208" spans="1:13" ht="12.75" x14ac:dyDescent="0.15">
      <c r="A208" s="242">
        <v>206</v>
      </c>
      <c r="B208" s="240">
        <v>230</v>
      </c>
      <c r="C208" s="240">
        <v>230</v>
      </c>
      <c r="D208" s="240">
        <v>224</v>
      </c>
      <c r="E208" s="240">
        <v>213</v>
      </c>
      <c r="F208" s="240">
        <v>202</v>
      </c>
      <c r="G208" s="240">
        <v>195</v>
      </c>
      <c r="H208" s="240">
        <v>187</v>
      </c>
      <c r="I208" s="240">
        <v>180</v>
      </c>
    </row>
    <row r="209" spans="1:9" ht="12.75" x14ac:dyDescent="0.15">
      <c r="A209" s="242">
        <v>207</v>
      </c>
      <c r="B209" s="240">
        <v>230</v>
      </c>
      <c r="C209" s="240">
        <v>230</v>
      </c>
      <c r="D209" s="240">
        <v>224</v>
      </c>
      <c r="E209" s="240">
        <v>214</v>
      </c>
      <c r="F209" s="240">
        <v>202</v>
      </c>
      <c r="G209" s="240">
        <v>195</v>
      </c>
      <c r="H209" s="240">
        <v>187</v>
      </c>
      <c r="I209" s="240">
        <v>180</v>
      </c>
    </row>
    <row r="210" spans="1:9" ht="12.75" x14ac:dyDescent="0.15">
      <c r="A210" s="242">
        <v>208</v>
      </c>
      <c r="B210" s="240">
        <v>230</v>
      </c>
      <c r="C210" s="240">
        <v>230</v>
      </c>
      <c r="D210" s="240">
        <v>225</v>
      </c>
      <c r="E210" s="240">
        <v>214</v>
      </c>
      <c r="F210" s="240">
        <v>203</v>
      </c>
      <c r="G210" s="240">
        <v>196</v>
      </c>
      <c r="H210" s="240">
        <v>188</v>
      </c>
      <c r="I210" s="240">
        <v>181</v>
      </c>
    </row>
    <row r="211" spans="1:9" ht="12.75" x14ac:dyDescent="0.15">
      <c r="A211" s="242">
        <v>209</v>
      </c>
      <c r="B211" s="240">
        <v>230</v>
      </c>
      <c r="C211" s="240">
        <v>230</v>
      </c>
      <c r="D211" s="240">
        <v>225</v>
      </c>
      <c r="E211" s="240">
        <v>215</v>
      </c>
      <c r="F211" s="240">
        <v>203</v>
      </c>
      <c r="G211" s="240">
        <v>196</v>
      </c>
      <c r="H211" s="240">
        <v>188</v>
      </c>
      <c r="I211" s="240">
        <v>181</v>
      </c>
    </row>
    <row r="212" spans="1:9" ht="12.75" x14ac:dyDescent="0.15">
      <c r="A212" s="242">
        <v>210</v>
      </c>
      <c r="B212" s="240">
        <v>230</v>
      </c>
      <c r="C212" s="240">
        <v>230</v>
      </c>
      <c r="D212" s="240">
        <v>226</v>
      </c>
      <c r="E212" s="240">
        <v>215</v>
      </c>
      <c r="F212" s="240">
        <v>204</v>
      </c>
      <c r="G212" s="240">
        <v>197</v>
      </c>
      <c r="H212" s="240">
        <v>189</v>
      </c>
      <c r="I212" s="240">
        <v>182</v>
      </c>
    </row>
    <row r="213" spans="1:9" ht="12.75" x14ac:dyDescent="0.15">
      <c r="A213" s="242">
        <v>211</v>
      </c>
      <c r="B213" s="240">
        <v>230</v>
      </c>
      <c r="C213" s="240">
        <v>230</v>
      </c>
      <c r="D213" s="240">
        <v>227</v>
      </c>
      <c r="E213" s="240">
        <v>216</v>
      </c>
      <c r="F213" s="240">
        <v>205</v>
      </c>
      <c r="G213" s="240">
        <v>197</v>
      </c>
      <c r="H213" s="240">
        <v>190</v>
      </c>
      <c r="I213" s="240">
        <v>183</v>
      </c>
    </row>
    <row r="214" spans="1:9" ht="12.75" x14ac:dyDescent="0.15">
      <c r="A214" s="242">
        <v>212</v>
      </c>
      <c r="B214" s="240">
        <v>230</v>
      </c>
      <c r="C214" s="240">
        <v>230</v>
      </c>
      <c r="D214" s="240">
        <v>227</v>
      </c>
      <c r="E214" s="240">
        <v>216</v>
      </c>
      <c r="F214" s="240">
        <v>205</v>
      </c>
      <c r="G214" s="240">
        <v>198</v>
      </c>
      <c r="H214" s="240">
        <v>190</v>
      </c>
      <c r="I214" s="240">
        <v>183</v>
      </c>
    </row>
    <row r="215" spans="1:9" ht="12.75" x14ac:dyDescent="0.15">
      <c r="A215" s="242">
        <v>213</v>
      </c>
      <c r="B215" s="240">
        <v>230</v>
      </c>
      <c r="C215" s="240">
        <v>230</v>
      </c>
      <c r="D215" s="240">
        <v>228</v>
      </c>
      <c r="E215" s="240">
        <v>217</v>
      </c>
      <c r="F215" s="240">
        <v>206</v>
      </c>
      <c r="G215" s="240">
        <v>199</v>
      </c>
      <c r="H215" s="240">
        <v>191</v>
      </c>
      <c r="I215" s="240">
        <v>184</v>
      </c>
    </row>
    <row r="216" spans="1:9" ht="12.75" x14ac:dyDescent="0.15">
      <c r="A216" s="242">
        <v>214</v>
      </c>
      <c r="B216" s="240">
        <v>230</v>
      </c>
      <c r="C216" s="240">
        <v>230</v>
      </c>
      <c r="D216" s="240">
        <v>228</v>
      </c>
      <c r="E216" s="240">
        <v>218</v>
      </c>
      <c r="F216" s="240">
        <v>207</v>
      </c>
      <c r="G216" s="240">
        <v>199</v>
      </c>
      <c r="H216" s="240">
        <v>191</v>
      </c>
      <c r="I216" s="240">
        <v>184</v>
      </c>
    </row>
    <row r="217" spans="1:9" ht="12.75" x14ac:dyDescent="0.15">
      <c r="A217" s="242">
        <v>215</v>
      </c>
      <c r="B217" s="240">
        <v>230</v>
      </c>
      <c r="C217" s="240">
        <v>230</v>
      </c>
      <c r="D217" s="240">
        <v>229</v>
      </c>
      <c r="E217" s="240">
        <v>218</v>
      </c>
      <c r="F217" s="240">
        <v>207</v>
      </c>
      <c r="G217" s="240">
        <v>200</v>
      </c>
      <c r="H217" s="240">
        <v>192</v>
      </c>
      <c r="I217" s="240">
        <v>185</v>
      </c>
    </row>
    <row r="218" spans="1:9" ht="12.75" x14ac:dyDescent="0.15">
      <c r="A218" s="242">
        <v>216</v>
      </c>
      <c r="B218" s="240">
        <v>230</v>
      </c>
      <c r="C218" s="240">
        <v>230</v>
      </c>
      <c r="D218" s="240">
        <v>229</v>
      </c>
      <c r="E218" s="240">
        <v>219</v>
      </c>
      <c r="F218" s="240">
        <v>208</v>
      </c>
      <c r="G218" s="240">
        <v>200</v>
      </c>
      <c r="H218" s="240">
        <v>193</v>
      </c>
      <c r="I218" s="240">
        <v>186</v>
      </c>
    </row>
    <row r="219" spans="1:9" ht="12.75" x14ac:dyDescent="0.15">
      <c r="A219" s="242">
        <v>217</v>
      </c>
      <c r="B219" s="240">
        <v>230</v>
      </c>
      <c r="C219" s="240">
        <v>230</v>
      </c>
      <c r="D219" s="240">
        <v>230</v>
      </c>
      <c r="E219" s="240">
        <v>219</v>
      </c>
      <c r="F219" s="240">
        <v>208</v>
      </c>
      <c r="G219" s="240">
        <v>201</v>
      </c>
      <c r="H219" s="240">
        <v>193</v>
      </c>
      <c r="I219" s="240">
        <v>186</v>
      </c>
    </row>
    <row r="220" spans="1:9" ht="12.75" x14ac:dyDescent="0.15">
      <c r="A220" s="242">
        <v>218</v>
      </c>
      <c r="B220" s="240">
        <v>230</v>
      </c>
      <c r="C220" s="240">
        <v>230</v>
      </c>
      <c r="D220" s="240">
        <v>230</v>
      </c>
      <c r="E220" s="240">
        <v>220</v>
      </c>
      <c r="F220" s="240">
        <v>209</v>
      </c>
      <c r="G220" s="240">
        <v>201</v>
      </c>
      <c r="H220" s="240">
        <v>194</v>
      </c>
      <c r="I220" s="240">
        <v>187</v>
      </c>
    </row>
    <row r="221" spans="1:9" ht="12.75" x14ac:dyDescent="0.15">
      <c r="A221" s="242">
        <v>219</v>
      </c>
      <c r="B221" s="240">
        <v>230</v>
      </c>
      <c r="C221" s="240">
        <v>230</v>
      </c>
      <c r="D221" s="240">
        <v>230</v>
      </c>
      <c r="E221" s="240">
        <v>220</v>
      </c>
      <c r="F221" s="240">
        <v>210</v>
      </c>
      <c r="G221" s="240">
        <v>202</v>
      </c>
      <c r="H221" s="240">
        <v>194</v>
      </c>
      <c r="I221" s="240">
        <v>187</v>
      </c>
    </row>
    <row r="222" spans="1:9" ht="12.75" x14ac:dyDescent="0.15">
      <c r="A222" s="242">
        <v>220</v>
      </c>
      <c r="B222" s="240">
        <v>230</v>
      </c>
      <c r="C222" s="240">
        <v>230</v>
      </c>
      <c r="D222" s="240">
        <v>230</v>
      </c>
      <c r="E222" s="240">
        <v>221</v>
      </c>
      <c r="F222" s="240">
        <v>210</v>
      </c>
      <c r="G222" s="240">
        <v>203</v>
      </c>
      <c r="H222" s="240">
        <v>195</v>
      </c>
      <c r="I222" s="240">
        <v>188</v>
      </c>
    </row>
    <row r="223" spans="1:9" ht="12.75" x14ac:dyDescent="0.15">
      <c r="A223" s="242">
        <v>221</v>
      </c>
      <c r="B223" s="240">
        <v>230</v>
      </c>
      <c r="C223" s="240">
        <v>230</v>
      </c>
      <c r="D223" s="240">
        <v>230</v>
      </c>
      <c r="E223" s="240">
        <v>221</v>
      </c>
      <c r="F223" s="240">
        <v>211</v>
      </c>
      <c r="G223" s="240">
        <v>203</v>
      </c>
      <c r="H223" s="240">
        <v>196</v>
      </c>
      <c r="I223" s="240">
        <v>188</v>
      </c>
    </row>
    <row r="224" spans="1:9" ht="12.75" x14ac:dyDescent="0.15">
      <c r="A224" s="242">
        <v>222</v>
      </c>
      <c r="B224" s="240">
        <v>230</v>
      </c>
      <c r="C224" s="240">
        <v>230</v>
      </c>
      <c r="D224" s="240">
        <v>230</v>
      </c>
      <c r="E224" s="240">
        <v>222</v>
      </c>
      <c r="F224" s="240">
        <v>212</v>
      </c>
      <c r="G224" s="240">
        <v>204</v>
      </c>
      <c r="H224" s="240">
        <v>196</v>
      </c>
      <c r="I224" s="240">
        <v>189</v>
      </c>
    </row>
    <row r="225" spans="1:9" ht="12.75" x14ac:dyDescent="0.15">
      <c r="A225" s="242">
        <v>223</v>
      </c>
      <c r="B225" s="240">
        <v>230</v>
      </c>
      <c r="C225" s="240">
        <v>230</v>
      </c>
      <c r="D225" s="240">
        <v>230</v>
      </c>
      <c r="E225" s="240">
        <v>223</v>
      </c>
      <c r="F225" s="240">
        <v>212</v>
      </c>
      <c r="G225" s="240">
        <v>204</v>
      </c>
      <c r="H225" s="240">
        <v>197</v>
      </c>
      <c r="I225" s="240">
        <v>190</v>
      </c>
    </row>
    <row r="226" spans="1:9" ht="12.75" x14ac:dyDescent="0.15">
      <c r="A226" s="242">
        <v>224</v>
      </c>
      <c r="B226" s="240">
        <v>230</v>
      </c>
      <c r="C226" s="240">
        <v>230</v>
      </c>
      <c r="D226" s="240">
        <v>230</v>
      </c>
      <c r="E226" s="240">
        <v>223</v>
      </c>
      <c r="F226" s="240">
        <v>213</v>
      </c>
      <c r="G226" s="240">
        <v>205</v>
      </c>
      <c r="H226" s="240">
        <v>197</v>
      </c>
      <c r="I226" s="240">
        <v>190</v>
      </c>
    </row>
    <row r="227" spans="1:9" ht="12.75" x14ac:dyDescent="0.15">
      <c r="A227" s="242">
        <v>225</v>
      </c>
      <c r="B227" s="240">
        <v>230</v>
      </c>
      <c r="C227" s="240">
        <v>230</v>
      </c>
      <c r="D227" s="240">
        <v>230</v>
      </c>
      <c r="E227" s="240">
        <v>224</v>
      </c>
      <c r="F227" s="240">
        <v>214</v>
      </c>
      <c r="G227" s="240">
        <v>206</v>
      </c>
      <c r="H227" s="240">
        <v>198</v>
      </c>
      <c r="I227" s="240">
        <v>191</v>
      </c>
    </row>
    <row r="228" spans="1:9" ht="12.75" x14ac:dyDescent="0.15">
      <c r="A228" s="242">
        <v>226</v>
      </c>
      <c r="B228" s="240">
        <v>230</v>
      </c>
      <c r="C228" s="240">
        <v>230</v>
      </c>
      <c r="D228" s="240">
        <v>230</v>
      </c>
      <c r="E228" s="240">
        <v>224</v>
      </c>
      <c r="F228" s="240">
        <v>214</v>
      </c>
      <c r="G228" s="240">
        <v>206</v>
      </c>
      <c r="H228" s="240">
        <v>199</v>
      </c>
      <c r="I228" s="240">
        <v>191</v>
      </c>
    </row>
    <row r="229" spans="1:9" ht="12.75" x14ac:dyDescent="0.15">
      <c r="A229" s="242">
        <v>227</v>
      </c>
      <c r="B229" s="240">
        <v>230</v>
      </c>
      <c r="C229" s="240">
        <v>230</v>
      </c>
      <c r="D229" s="240">
        <v>230</v>
      </c>
      <c r="E229" s="240">
        <v>225</v>
      </c>
      <c r="F229" s="240">
        <v>215</v>
      </c>
      <c r="G229" s="240">
        <v>207</v>
      </c>
      <c r="H229" s="240">
        <v>199</v>
      </c>
      <c r="I229" s="240">
        <v>192</v>
      </c>
    </row>
    <row r="230" spans="1:9" ht="12.75" x14ac:dyDescent="0.15">
      <c r="A230" s="242">
        <v>228</v>
      </c>
      <c r="B230" s="240">
        <v>230</v>
      </c>
      <c r="C230" s="240">
        <v>230</v>
      </c>
      <c r="D230" s="240">
        <v>230</v>
      </c>
      <c r="E230" s="240">
        <v>225</v>
      </c>
      <c r="F230" s="240">
        <v>215</v>
      </c>
      <c r="G230" s="240">
        <v>207</v>
      </c>
      <c r="H230" s="240">
        <v>200</v>
      </c>
      <c r="I230" s="240">
        <v>193</v>
      </c>
    </row>
    <row r="231" spans="1:9" ht="12.75" x14ac:dyDescent="0.15">
      <c r="A231" s="242">
        <v>229</v>
      </c>
      <c r="B231" s="240">
        <v>230</v>
      </c>
      <c r="C231" s="240">
        <v>230</v>
      </c>
      <c r="D231" s="240">
        <v>230</v>
      </c>
      <c r="E231" s="240">
        <v>226</v>
      </c>
      <c r="F231" s="240">
        <v>216</v>
      </c>
      <c r="G231" s="240">
        <v>208</v>
      </c>
      <c r="H231" s="240">
        <v>200</v>
      </c>
      <c r="I231" s="240">
        <v>193</v>
      </c>
    </row>
    <row r="232" spans="1:9" ht="12.75" x14ac:dyDescent="0.15">
      <c r="A232" s="242">
        <v>230</v>
      </c>
      <c r="B232" s="240">
        <v>230</v>
      </c>
      <c r="C232" s="240">
        <v>230</v>
      </c>
      <c r="D232" s="240">
        <v>230</v>
      </c>
      <c r="E232" s="240">
        <v>227</v>
      </c>
      <c r="F232" s="240">
        <v>217</v>
      </c>
      <c r="G232" s="240">
        <v>209</v>
      </c>
      <c r="H232" s="240">
        <v>201</v>
      </c>
      <c r="I232" s="240">
        <v>194</v>
      </c>
    </row>
    <row r="233" spans="1:9" ht="12.75" x14ac:dyDescent="0.15">
      <c r="A233" s="242">
        <v>231</v>
      </c>
      <c r="B233" s="240">
        <v>230</v>
      </c>
      <c r="C233" s="240">
        <v>230</v>
      </c>
      <c r="D233" s="240">
        <v>230</v>
      </c>
      <c r="E233" s="240">
        <v>227</v>
      </c>
      <c r="F233" s="240">
        <v>217</v>
      </c>
      <c r="G233" s="240">
        <v>209</v>
      </c>
      <c r="H233" s="240">
        <v>202</v>
      </c>
      <c r="I233" s="240">
        <v>194</v>
      </c>
    </row>
    <row r="234" spans="1:9" ht="12.75" x14ac:dyDescent="0.15">
      <c r="A234" s="242">
        <v>232</v>
      </c>
      <c r="B234" s="240">
        <v>230</v>
      </c>
      <c r="C234" s="240">
        <v>230</v>
      </c>
      <c r="D234" s="240">
        <v>230</v>
      </c>
      <c r="E234" s="240">
        <v>228</v>
      </c>
      <c r="F234" s="240">
        <v>218</v>
      </c>
      <c r="G234" s="240">
        <v>210</v>
      </c>
      <c r="H234" s="240">
        <v>202</v>
      </c>
      <c r="I234" s="240">
        <v>195</v>
      </c>
    </row>
    <row r="235" spans="1:9" ht="12.75" x14ac:dyDescent="0.15">
      <c r="A235" s="242">
        <v>233</v>
      </c>
      <c r="B235" s="240">
        <v>230</v>
      </c>
      <c r="C235" s="240">
        <v>230</v>
      </c>
      <c r="D235" s="240">
        <v>230</v>
      </c>
      <c r="E235" s="240">
        <v>228</v>
      </c>
      <c r="F235" s="240">
        <v>219</v>
      </c>
      <c r="G235" s="240">
        <v>210</v>
      </c>
      <c r="H235" s="240">
        <v>203</v>
      </c>
      <c r="I235" s="240">
        <v>196</v>
      </c>
    </row>
    <row r="236" spans="1:9" ht="12.75" x14ac:dyDescent="0.15">
      <c r="A236" s="242">
        <v>234</v>
      </c>
      <c r="B236" s="240">
        <v>230</v>
      </c>
      <c r="C236" s="240">
        <v>230</v>
      </c>
      <c r="D236" s="240">
        <v>230</v>
      </c>
      <c r="E236" s="240">
        <v>229</v>
      </c>
      <c r="F236" s="240">
        <v>219</v>
      </c>
      <c r="G236" s="240">
        <v>211</v>
      </c>
      <c r="H236" s="240">
        <v>203</v>
      </c>
      <c r="I236" s="240">
        <v>196</v>
      </c>
    </row>
    <row r="237" spans="1:9" ht="12.75" x14ac:dyDescent="0.15">
      <c r="A237" s="242">
        <v>235</v>
      </c>
      <c r="B237" s="240">
        <v>230</v>
      </c>
      <c r="C237" s="240">
        <v>230</v>
      </c>
      <c r="D237" s="240">
        <v>230</v>
      </c>
      <c r="E237" s="240">
        <v>229</v>
      </c>
      <c r="F237" s="240">
        <v>220</v>
      </c>
      <c r="G237" s="240">
        <v>212</v>
      </c>
      <c r="H237" s="240">
        <v>204</v>
      </c>
      <c r="I237" s="240">
        <v>197</v>
      </c>
    </row>
    <row r="238" spans="1:9" ht="12.75" x14ac:dyDescent="0.15">
      <c r="A238" s="242">
        <v>236</v>
      </c>
      <c r="B238" s="240">
        <v>230</v>
      </c>
      <c r="C238" s="240">
        <v>230</v>
      </c>
      <c r="D238" s="240">
        <v>230</v>
      </c>
      <c r="E238" s="240">
        <v>230</v>
      </c>
      <c r="F238" s="240">
        <v>220</v>
      </c>
      <c r="G238" s="240">
        <v>212</v>
      </c>
      <c r="H238" s="240">
        <v>205</v>
      </c>
      <c r="I238" s="240">
        <v>197</v>
      </c>
    </row>
    <row r="239" spans="1:9" ht="12.75" x14ac:dyDescent="0.15">
      <c r="A239" s="242">
        <v>237</v>
      </c>
      <c r="B239" s="240">
        <v>230</v>
      </c>
      <c r="C239" s="240">
        <v>230</v>
      </c>
      <c r="D239" s="240">
        <v>230</v>
      </c>
      <c r="E239" s="240">
        <v>230</v>
      </c>
      <c r="F239" s="240">
        <v>221</v>
      </c>
      <c r="G239" s="240">
        <v>213</v>
      </c>
      <c r="H239" s="240">
        <v>205</v>
      </c>
      <c r="I239" s="240">
        <v>198</v>
      </c>
    </row>
    <row r="240" spans="1:9" ht="12.75" x14ac:dyDescent="0.15">
      <c r="A240" s="242">
        <v>238</v>
      </c>
      <c r="B240" s="240">
        <v>230</v>
      </c>
      <c r="C240" s="240">
        <v>230</v>
      </c>
      <c r="D240" s="240">
        <v>230</v>
      </c>
      <c r="E240" s="240">
        <v>230</v>
      </c>
      <c r="F240" s="240">
        <v>222</v>
      </c>
      <c r="G240" s="240">
        <v>213</v>
      </c>
      <c r="H240" s="240">
        <v>206</v>
      </c>
      <c r="I240" s="240">
        <v>199</v>
      </c>
    </row>
    <row r="241" spans="1:9" ht="12.75" x14ac:dyDescent="0.15">
      <c r="A241" s="242">
        <v>239</v>
      </c>
      <c r="B241" s="240">
        <v>230</v>
      </c>
      <c r="C241" s="240">
        <v>230</v>
      </c>
      <c r="D241" s="240">
        <v>230</v>
      </c>
      <c r="E241" s="240">
        <v>230</v>
      </c>
      <c r="F241" s="240">
        <v>222</v>
      </c>
      <c r="G241" s="240">
        <v>214</v>
      </c>
      <c r="H241" s="240">
        <v>207</v>
      </c>
      <c r="I241" s="240">
        <v>199</v>
      </c>
    </row>
    <row r="242" spans="1:9" ht="12.75" x14ac:dyDescent="0.15">
      <c r="A242" s="242">
        <v>240</v>
      </c>
      <c r="B242" s="240">
        <v>230</v>
      </c>
      <c r="C242" s="240">
        <v>230</v>
      </c>
      <c r="D242" s="240">
        <v>230</v>
      </c>
      <c r="E242" s="240">
        <v>230</v>
      </c>
      <c r="F242" s="240">
        <v>223</v>
      </c>
      <c r="G242" s="240">
        <v>214</v>
      </c>
      <c r="H242" s="240">
        <v>207</v>
      </c>
      <c r="I242" s="240">
        <v>200</v>
      </c>
    </row>
    <row r="243" spans="1:9" ht="12.75" x14ac:dyDescent="0.15">
      <c r="A243" s="242">
        <v>241</v>
      </c>
      <c r="B243" s="240">
        <v>230</v>
      </c>
      <c r="C243" s="240">
        <v>230</v>
      </c>
      <c r="D243" s="240">
        <v>230</v>
      </c>
      <c r="E243" s="240">
        <v>230</v>
      </c>
      <c r="F243" s="240">
        <v>224</v>
      </c>
      <c r="G243" s="240">
        <v>215</v>
      </c>
      <c r="H243" s="240">
        <v>208</v>
      </c>
      <c r="I243" s="240">
        <v>200</v>
      </c>
    </row>
    <row r="244" spans="1:9" ht="12.75" x14ac:dyDescent="0.15">
      <c r="A244" s="242">
        <v>242</v>
      </c>
      <c r="B244" s="240">
        <v>230</v>
      </c>
      <c r="C244" s="240">
        <v>230</v>
      </c>
      <c r="D244" s="240">
        <v>230</v>
      </c>
      <c r="E244" s="240">
        <v>230</v>
      </c>
      <c r="F244" s="240">
        <v>224</v>
      </c>
      <c r="G244" s="240">
        <v>216</v>
      </c>
      <c r="H244" s="240">
        <v>208</v>
      </c>
      <c r="I244" s="240">
        <v>201</v>
      </c>
    </row>
    <row r="245" spans="1:9" ht="12.75" x14ac:dyDescent="0.15">
      <c r="A245" s="242">
        <v>243</v>
      </c>
      <c r="B245" s="240">
        <v>230</v>
      </c>
      <c r="C245" s="240">
        <v>230</v>
      </c>
      <c r="D245" s="240">
        <v>230</v>
      </c>
      <c r="E245" s="240">
        <v>230</v>
      </c>
      <c r="F245" s="240">
        <v>225</v>
      </c>
      <c r="G245" s="240">
        <v>216</v>
      </c>
      <c r="H245" s="240">
        <v>209</v>
      </c>
      <c r="I245" s="240">
        <v>202</v>
      </c>
    </row>
    <row r="246" spans="1:9" ht="12.75" x14ac:dyDescent="0.15">
      <c r="A246" s="242">
        <v>244</v>
      </c>
      <c r="B246" s="240">
        <v>230</v>
      </c>
      <c r="C246" s="240">
        <v>230</v>
      </c>
      <c r="D246" s="240">
        <v>230</v>
      </c>
      <c r="E246" s="240">
        <v>230</v>
      </c>
      <c r="F246" s="240">
        <v>225</v>
      </c>
      <c r="G246" s="240">
        <v>217</v>
      </c>
      <c r="H246" s="240">
        <v>210</v>
      </c>
      <c r="I246" s="240">
        <v>202</v>
      </c>
    </row>
    <row r="247" spans="1:9" ht="12.75" x14ac:dyDescent="0.15">
      <c r="A247" s="242">
        <v>245</v>
      </c>
      <c r="B247" s="240">
        <v>230</v>
      </c>
      <c r="C247" s="240">
        <v>230</v>
      </c>
      <c r="D247" s="240">
        <v>230</v>
      </c>
      <c r="E247" s="240">
        <v>230</v>
      </c>
      <c r="F247" s="240">
        <v>226</v>
      </c>
      <c r="G247" s="240">
        <v>217</v>
      </c>
      <c r="H247" s="240">
        <v>210</v>
      </c>
      <c r="I247" s="240">
        <v>203</v>
      </c>
    </row>
    <row r="248" spans="1:9" ht="12.75" x14ac:dyDescent="0.15">
      <c r="A248" s="242">
        <v>246</v>
      </c>
      <c r="B248" s="240">
        <v>230</v>
      </c>
      <c r="C248" s="240">
        <v>230</v>
      </c>
      <c r="D248" s="240">
        <v>230</v>
      </c>
      <c r="E248" s="240">
        <v>230</v>
      </c>
      <c r="F248" s="240">
        <v>227</v>
      </c>
      <c r="G248" s="240">
        <v>218</v>
      </c>
      <c r="H248" s="240">
        <v>211</v>
      </c>
      <c r="I248" s="240">
        <v>203</v>
      </c>
    </row>
    <row r="249" spans="1:9" ht="12.75" x14ac:dyDescent="0.15">
      <c r="A249" s="242">
        <v>247</v>
      </c>
      <c r="B249" s="240">
        <v>230</v>
      </c>
      <c r="C249" s="240">
        <v>230</v>
      </c>
      <c r="D249" s="240">
        <v>230</v>
      </c>
      <c r="E249" s="240">
        <v>230</v>
      </c>
      <c r="F249" s="240">
        <v>227</v>
      </c>
      <c r="G249" s="240">
        <v>219</v>
      </c>
      <c r="H249" s="240">
        <v>212</v>
      </c>
      <c r="I249" s="240">
        <v>204</v>
      </c>
    </row>
    <row r="250" spans="1:9" ht="12.75" x14ac:dyDescent="0.15">
      <c r="A250" s="242">
        <v>248</v>
      </c>
      <c r="B250" s="240">
        <v>230</v>
      </c>
      <c r="C250" s="240">
        <v>230</v>
      </c>
      <c r="D250" s="240">
        <v>230</v>
      </c>
      <c r="E250" s="240">
        <v>230</v>
      </c>
      <c r="F250" s="240">
        <v>228</v>
      </c>
      <c r="G250" s="240">
        <v>219</v>
      </c>
      <c r="H250" s="240">
        <v>212</v>
      </c>
      <c r="I250" s="240">
        <v>205</v>
      </c>
    </row>
    <row r="251" spans="1:9" ht="12.75" x14ac:dyDescent="0.15">
      <c r="A251" s="242">
        <v>249</v>
      </c>
      <c r="B251" s="240">
        <v>230</v>
      </c>
      <c r="C251" s="240">
        <v>230</v>
      </c>
      <c r="D251" s="240">
        <v>230</v>
      </c>
      <c r="E251" s="240">
        <v>230</v>
      </c>
      <c r="F251" s="240">
        <v>229</v>
      </c>
      <c r="G251" s="240">
        <v>220</v>
      </c>
      <c r="H251" s="240">
        <v>213</v>
      </c>
      <c r="I251" s="240">
        <v>205</v>
      </c>
    </row>
    <row r="252" spans="1:9" ht="12.75" x14ac:dyDescent="0.15">
      <c r="A252" s="242">
        <v>250</v>
      </c>
      <c r="B252" s="240">
        <v>230</v>
      </c>
      <c r="C252" s="240">
        <v>230</v>
      </c>
      <c r="D252" s="240">
        <v>230</v>
      </c>
      <c r="E252" s="240">
        <v>230</v>
      </c>
      <c r="F252" s="240">
        <v>229</v>
      </c>
      <c r="G252" s="240">
        <v>220</v>
      </c>
      <c r="H252" s="240">
        <v>214</v>
      </c>
      <c r="I252" s="240">
        <v>206</v>
      </c>
    </row>
    <row r="253" spans="1:9" ht="12.75" x14ac:dyDescent="0.15">
      <c r="A253" s="242">
        <v>251</v>
      </c>
      <c r="B253" s="240">
        <v>230</v>
      </c>
      <c r="C253" s="240">
        <v>230</v>
      </c>
      <c r="D253" s="240">
        <v>230</v>
      </c>
      <c r="E253" s="240">
        <v>230</v>
      </c>
      <c r="F253" s="240">
        <v>230</v>
      </c>
      <c r="G253" s="240">
        <v>221</v>
      </c>
      <c r="H253" s="240">
        <v>214</v>
      </c>
      <c r="I253" s="240">
        <v>207</v>
      </c>
    </row>
    <row r="254" spans="1:9" ht="12.75" x14ac:dyDescent="0.15">
      <c r="A254" s="242">
        <v>252</v>
      </c>
      <c r="B254" s="240">
        <v>230</v>
      </c>
      <c r="C254" s="240">
        <v>230</v>
      </c>
      <c r="D254" s="240">
        <v>230</v>
      </c>
      <c r="E254" s="240">
        <v>230</v>
      </c>
      <c r="F254" s="240">
        <v>230</v>
      </c>
      <c r="G254" s="240">
        <v>222</v>
      </c>
      <c r="H254" s="240">
        <v>215</v>
      </c>
      <c r="I254" s="240">
        <v>207</v>
      </c>
    </row>
    <row r="255" spans="1:9" ht="12.75" x14ac:dyDescent="0.15">
      <c r="A255" s="242">
        <v>253</v>
      </c>
      <c r="B255" s="240">
        <v>230</v>
      </c>
      <c r="C255" s="240">
        <v>230</v>
      </c>
      <c r="D255" s="240">
        <v>230</v>
      </c>
      <c r="E255" s="240">
        <v>230</v>
      </c>
      <c r="F255" s="240">
        <v>230</v>
      </c>
      <c r="G255" s="240">
        <v>222</v>
      </c>
      <c r="H255" s="240">
        <v>215</v>
      </c>
      <c r="I255" s="240">
        <v>208</v>
      </c>
    </row>
    <row r="256" spans="1:9" ht="12.75" x14ac:dyDescent="0.15">
      <c r="A256" s="242">
        <v>254</v>
      </c>
      <c r="B256" s="240">
        <v>230</v>
      </c>
      <c r="C256" s="240">
        <v>230</v>
      </c>
      <c r="D256" s="240">
        <v>230</v>
      </c>
      <c r="E256" s="240">
        <v>230</v>
      </c>
      <c r="F256" s="240">
        <v>230</v>
      </c>
      <c r="G256" s="240">
        <v>223</v>
      </c>
      <c r="H256" s="240">
        <v>216</v>
      </c>
      <c r="I256" s="240">
        <v>208</v>
      </c>
    </row>
    <row r="257" spans="1:9" ht="12.75" x14ac:dyDescent="0.15">
      <c r="A257" s="242">
        <v>255</v>
      </c>
      <c r="B257" s="240">
        <v>230</v>
      </c>
      <c r="C257" s="240">
        <v>230</v>
      </c>
      <c r="D257" s="240">
        <v>230</v>
      </c>
      <c r="E257" s="240">
        <v>230</v>
      </c>
      <c r="F257" s="240">
        <v>230</v>
      </c>
      <c r="G257" s="240">
        <v>223</v>
      </c>
      <c r="H257" s="240">
        <v>217</v>
      </c>
      <c r="I257" s="240">
        <v>209</v>
      </c>
    </row>
    <row r="258" spans="1:9" ht="12.75" x14ac:dyDescent="0.15">
      <c r="A258" s="242">
        <v>256</v>
      </c>
      <c r="B258" s="240">
        <v>230</v>
      </c>
      <c r="C258" s="240">
        <v>230</v>
      </c>
      <c r="D258" s="240">
        <v>230</v>
      </c>
      <c r="E258" s="240">
        <v>230</v>
      </c>
      <c r="F258" s="240">
        <v>230</v>
      </c>
      <c r="G258" s="240">
        <v>224</v>
      </c>
      <c r="H258" s="240">
        <v>217</v>
      </c>
      <c r="I258" s="240">
        <v>210</v>
      </c>
    </row>
    <row r="259" spans="1:9" ht="12.75" x14ac:dyDescent="0.15">
      <c r="A259" s="242">
        <v>257</v>
      </c>
      <c r="B259" s="240">
        <v>230</v>
      </c>
      <c r="C259" s="240">
        <v>230</v>
      </c>
      <c r="D259" s="240">
        <v>230</v>
      </c>
      <c r="E259" s="240">
        <v>230</v>
      </c>
      <c r="F259" s="240">
        <v>230</v>
      </c>
      <c r="G259" s="240">
        <v>225</v>
      </c>
      <c r="H259" s="240">
        <v>218</v>
      </c>
      <c r="I259" s="240">
        <v>210</v>
      </c>
    </row>
    <row r="260" spans="1:9" ht="12.75" x14ac:dyDescent="0.15">
      <c r="A260" s="242">
        <v>258</v>
      </c>
      <c r="B260" s="240">
        <v>230</v>
      </c>
      <c r="C260" s="240">
        <v>230</v>
      </c>
      <c r="D260" s="240">
        <v>230</v>
      </c>
      <c r="E260" s="240">
        <v>230</v>
      </c>
      <c r="F260" s="240">
        <v>230</v>
      </c>
      <c r="G260" s="240">
        <v>225</v>
      </c>
      <c r="H260" s="240">
        <v>219</v>
      </c>
      <c r="I260" s="240">
        <v>211</v>
      </c>
    </row>
    <row r="261" spans="1:9" ht="12.75" x14ac:dyDescent="0.15">
      <c r="A261" s="242">
        <v>259</v>
      </c>
      <c r="B261" s="240">
        <v>230</v>
      </c>
      <c r="C261" s="240">
        <v>230</v>
      </c>
      <c r="D261" s="240">
        <v>230</v>
      </c>
      <c r="E261" s="240">
        <v>230</v>
      </c>
      <c r="F261" s="240">
        <v>230</v>
      </c>
      <c r="G261" s="240">
        <v>226</v>
      </c>
      <c r="H261" s="240">
        <v>219</v>
      </c>
      <c r="I261" s="240">
        <v>212</v>
      </c>
    </row>
    <row r="262" spans="1:9" ht="12.75" x14ac:dyDescent="0.15">
      <c r="A262" s="242">
        <v>260</v>
      </c>
      <c r="B262" s="240">
        <v>230</v>
      </c>
      <c r="C262" s="240">
        <v>230</v>
      </c>
      <c r="D262" s="240">
        <v>230</v>
      </c>
      <c r="E262" s="240">
        <v>230</v>
      </c>
      <c r="F262" s="240">
        <v>230</v>
      </c>
      <c r="G262" s="240">
        <v>226</v>
      </c>
      <c r="H262" s="240">
        <v>220</v>
      </c>
      <c r="I262" s="240">
        <v>212</v>
      </c>
    </row>
    <row r="263" spans="1:9" ht="12.75" x14ac:dyDescent="0.15">
      <c r="A263" s="242">
        <v>261</v>
      </c>
      <c r="B263" s="240">
        <v>230</v>
      </c>
      <c r="C263" s="240">
        <v>230</v>
      </c>
      <c r="D263" s="240">
        <v>230</v>
      </c>
      <c r="E263" s="240">
        <v>230</v>
      </c>
      <c r="F263" s="240">
        <v>230</v>
      </c>
      <c r="G263" s="240">
        <v>227</v>
      </c>
      <c r="H263" s="240">
        <v>220</v>
      </c>
      <c r="I263" s="240">
        <v>213</v>
      </c>
    </row>
    <row r="264" spans="1:9" ht="12.75" x14ac:dyDescent="0.15">
      <c r="A264" s="242">
        <v>262</v>
      </c>
      <c r="B264" s="240">
        <v>230</v>
      </c>
      <c r="C264" s="240">
        <v>230</v>
      </c>
      <c r="D264" s="240">
        <v>230</v>
      </c>
      <c r="E264" s="240">
        <v>230</v>
      </c>
      <c r="F264" s="240">
        <v>230</v>
      </c>
      <c r="G264" s="240">
        <v>227</v>
      </c>
      <c r="H264" s="240">
        <v>221</v>
      </c>
      <c r="I264" s="240">
        <v>214</v>
      </c>
    </row>
    <row r="265" spans="1:9" ht="12.75" x14ac:dyDescent="0.15">
      <c r="A265" s="242">
        <v>263</v>
      </c>
      <c r="B265" s="240">
        <v>230</v>
      </c>
      <c r="C265" s="240">
        <v>230</v>
      </c>
      <c r="D265" s="240">
        <v>230</v>
      </c>
      <c r="E265" s="240">
        <v>230</v>
      </c>
      <c r="F265" s="240">
        <v>230</v>
      </c>
      <c r="G265" s="240">
        <v>228</v>
      </c>
      <c r="H265" s="240">
        <v>222</v>
      </c>
      <c r="I265" s="240">
        <v>214</v>
      </c>
    </row>
    <row r="266" spans="1:9" ht="12.75" x14ac:dyDescent="0.15">
      <c r="A266" s="242">
        <v>264</v>
      </c>
      <c r="B266" s="240">
        <v>230</v>
      </c>
      <c r="C266" s="240">
        <v>230</v>
      </c>
      <c r="D266" s="240">
        <v>230</v>
      </c>
      <c r="E266" s="240">
        <v>230</v>
      </c>
      <c r="F266" s="240">
        <v>230</v>
      </c>
      <c r="G266" s="240">
        <v>229</v>
      </c>
      <c r="H266" s="240">
        <v>222</v>
      </c>
      <c r="I266" s="240">
        <v>215</v>
      </c>
    </row>
    <row r="267" spans="1:9" ht="12.75" x14ac:dyDescent="0.15">
      <c r="A267" s="242">
        <v>265</v>
      </c>
      <c r="B267" s="240">
        <v>230</v>
      </c>
      <c r="C267" s="240">
        <v>230</v>
      </c>
      <c r="D267" s="240">
        <v>230</v>
      </c>
      <c r="E267" s="240">
        <v>230</v>
      </c>
      <c r="F267" s="240">
        <v>230</v>
      </c>
      <c r="G267" s="240">
        <v>229</v>
      </c>
      <c r="H267" s="240">
        <v>223</v>
      </c>
      <c r="I267" s="240">
        <v>215</v>
      </c>
    </row>
    <row r="268" spans="1:9" ht="12.75" x14ac:dyDescent="0.15">
      <c r="A268" s="242">
        <v>266</v>
      </c>
      <c r="B268" s="240">
        <v>230</v>
      </c>
      <c r="C268" s="240">
        <v>230</v>
      </c>
      <c r="D268" s="240">
        <v>230</v>
      </c>
      <c r="E268" s="240">
        <v>230</v>
      </c>
      <c r="F268" s="240">
        <v>230</v>
      </c>
      <c r="G268" s="240">
        <v>230</v>
      </c>
      <c r="H268" s="240">
        <v>224</v>
      </c>
      <c r="I268" s="240">
        <v>216</v>
      </c>
    </row>
    <row r="269" spans="1:9" ht="12.75" x14ac:dyDescent="0.15">
      <c r="A269" s="242">
        <v>267</v>
      </c>
      <c r="B269" s="240">
        <v>230</v>
      </c>
      <c r="C269" s="240">
        <v>230</v>
      </c>
      <c r="D269" s="240">
        <v>230</v>
      </c>
      <c r="E269" s="240">
        <v>230</v>
      </c>
      <c r="F269" s="240">
        <v>230</v>
      </c>
      <c r="G269" s="240">
        <v>230</v>
      </c>
      <c r="H269" s="240">
        <v>224</v>
      </c>
      <c r="I269" s="240">
        <v>217</v>
      </c>
    </row>
    <row r="270" spans="1:9" ht="12.75" x14ac:dyDescent="0.15">
      <c r="A270" s="242">
        <v>268</v>
      </c>
      <c r="B270" s="240">
        <v>230</v>
      </c>
      <c r="C270" s="240">
        <v>230</v>
      </c>
      <c r="D270" s="240">
        <v>230</v>
      </c>
      <c r="E270" s="240">
        <v>230</v>
      </c>
      <c r="F270" s="240">
        <v>230</v>
      </c>
      <c r="G270" s="240">
        <v>230</v>
      </c>
      <c r="H270" s="240">
        <v>225</v>
      </c>
      <c r="I270" s="240">
        <v>217</v>
      </c>
    </row>
    <row r="271" spans="1:9" ht="12.75" x14ac:dyDescent="0.15">
      <c r="A271" s="242">
        <v>269</v>
      </c>
      <c r="B271" s="240">
        <v>230</v>
      </c>
      <c r="C271" s="240">
        <v>230</v>
      </c>
      <c r="D271" s="240">
        <v>230</v>
      </c>
      <c r="E271" s="240">
        <v>230</v>
      </c>
      <c r="F271" s="240">
        <v>230</v>
      </c>
      <c r="G271" s="240">
        <v>230</v>
      </c>
      <c r="H271" s="240">
        <v>225</v>
      </c>
      <c r="I271" s="240">
        <v>218</v>
      </c>
    </row>
    <row r="272" spans="1:9" ht="12.75" x14ac:dyDescent="0.15">
      <c r="A272" s="242">
        <v>270</v>
      </c>
      <c r="B272" s="240">
        <v>230</v>
      </c>
      <c r="C272" s="240">
        <v>230</v>
      </c>
      <c r="D272" s="240">
        <v>230</v>
      </c>
      <c r="E272" s="240">
        <v>230</v>
      </c>
      <c r="F272" s="240">
        <v>230</v>
      </c>
      <c r="G272" s="240">
        <v>230</v>
      </c>
      <c r="H272" s="240">
        <v>226</v>
      </c>
      <c r="I272" s="240">
        <v>219</v>
      </c>
    </row>
    <row r="273" spans="1:9" ht="12.75" x14ac:dyDescent="0.15">
      <c r="A273" s="242">
        <v>271</v>
      </c>
      <c r="B273" s="240">
        <v>230</v>
      </c>
      <c r="C273" s="240">
        <v>230</v>
      </c>
      <c r="D273" s="240">
        <v>230</v>
      </c>
      <c r="E273" s="240">
        <v>230</v>
      </c>
      <c r="F273" s="240">
        <v>230</v>
      </c>
      <c r="G273" s="240">
        <v>230</v>
      </c>
      <c r="H273" s="240">
        <v>227</v>
      </c>
      <c r="I273" s="240">
        <v>219</v>
      </c>
    </row>
    <row r="274" spans="1:9" ht="12.75" x14ac:dyDescent="0.15">
      <c r="A274" s="242">
        <v>272</v>
      </c>
      <c r="B274" s="240">
        <v>230</v>
      </c>
      <c r="C274" s="240">
        <v>230</v>
      </c>
      <c r="D274" s="240">
        <v>230</v>
      </c>
      <c r="E274" s="240">
        <v>230</v>
      </c>
      <c r="F274" s="240">
        <v>230</v>
      </c>
      <c r="G274" s="240">
        <v>230</v>
      </c>
      <c r="H274" s="240">
        <v>227</v>
      </c>
      <c r="I274" s="240">
        <v>220</v>
      </c>
    </row>
    <row r="275" spans="1:9" ht="12.75" x14ac:dyDescent="0.15">
      <c r="A275" s="242">
        <v>273</v>
      </c>
      <c r="B275" s="240">
        <v>230</v>
      </c>
      <c r="C275" s="240">
        <v>230</v>
      </c>
      <c r="D275" s="240">
        <v>230</v>
      </c>
      <c r="E275" s="240">
        <v>230</v>
      </c>
      <c r="F275" s="240">
        <v>230</v>
      </c>
      <c r="G275" s="240">
        <v>230</v>
      </c>
      <c r="H275" s="240">
        <v>228</v>
      </c>
      <c r="I275" s="240">
        <v>220</v>
      </c>
    </row>
    <row r="276" spans="1:9" ht="12.75" x14ac:dyDescent="0.15">
      <c r="A276" s="242">
        <v>274</v>
      </c>
      <c r="B276" s="240">
        <v>230</v>
      </c>
      <c r="C276" s="240">
        <v>230</v>
      </c>
      <c r="D276" s="240">
        <v>230</v>
      </c>
      <c r="E276" s="240">
        <v>230</v>
      </c>
      <c r="F276" s="240">
        <v>230</v>
      </c>
      <c r="G276" s="240">
        <v>230</v>
      </c>
      <c r="H276" s="240">
        <v>229</v>
      </c>
      <c r="I276" s="240">
        <v>221</v>
      </c>
    </row>
    <row r="277" spans="1:9" ht="12.75" x14ac:dyDescent="0.15">
      <c r="A277" s="242">
        <v>275</v>
      </c>
      <c r="B277" s="240">
        <v>230</v>
      </c>
      <c r="C277" s="240">
        <v>230</v>
      </c>
      <c r="D277" s="240">
        <v>230</v>
      </c>
      <c r="E277" s="240">
        <v>230</v>
      </c>
      <c r="F277" s="240">
        <v>230</v>
      </c>
      <c r="G277" s="240">
        <v>230</v>
      </c>
      <c r="H277" s="240">
        <v>229</v>
      </c>
      <c r="I277" s="240">
        <v>222</v>
      </c>
    </row>
    <row r="278" spans="1:9" ht="12.75" x14ac:dyDescent="0.15">
      <c r="A278" s="242">
        <v>276</v>
      </c>
      <c r="B278" s="240">
        <v>230</v>
      </c>
      <c r="C278" s="240">
        <v>230</v>
      </c>
      <c r="D278" s="240">
        <v>230</v>
      </c>
      <c r="E278" s="240">
        <v>230</v>
      </c>
      <c r="F278" s="240">
        <v>230</v>
      </c>
      <c r="G278" s="240">
        <v>230</v>
      </c>
      <c r="H278" s="240">
        <v>230</v>
      </c>
      <c r="I278" s="240">
        <v>222</v>
      </c>
    </row>
    <row r="279" spans="1:9" ht="12.75" x14ac:dyDescent="0.15">
      <c r="A279" s="242">
        <v>277</v>
      </c>
      <c r="B279" s="240">
        <v>230</v>
      </c>
      <c r="C279" s="240">
        <v>230</v>
      </c>
      <c r="D279" s="240">
        <v>230</v>
      </c>
      <c r="E279" s="240">
        <v>230</v>
      </c>
      <c r="F279" s="240">
        <v>230</v>
      </c>
      <c r="G279" s="240">
        <v>230</v>
      </c>
      <c r="H279" s="240">
        <v>230</v>
      </c>
      <c r="I279" s="240">
        <v>223</v>
      </c>
    </row>
    <row r="280" spans="1:9" ht="12.75" x14ac:dyDescent="0.15">
      <c r="A280" s="242">
        <v>278</v>
      </c>
      <c r="B280" s="240">
        <v>230</v>
      </c>
      <c r="C280" s="240">
        <v>230</v>
      </c>
      <c r="D280" s="240">
        <v>230</v>
      </c>
      <c r="E280" s="240">
        <v>230</v>
      </c>
      <c r="F280" s="240">
        <v>230</v>
      </c>
      <c r="G280" s="240">
        <v>230</v>
      </c>
      <c r="H280" s="240">
        <v>230</v>
      </c>
      <c r="I280" s="240">
        <v>224</v>
      </c>
    </row>
    <row r="281" spans="1:9" ht="12.75" x14ac:dyDescent="0.15">
      <c r="A281" s="242">
        <v>279</v>
      </c>
      <c r="B281" s="240">
        <v>230</v>
      </c>
      <c r="C281" s="240">
        <v>230</v>
      </c>
      <c r="D281" s="240">
        <v>230</v>
      </c>
      <c r="E281" s="240">
        <v>230</v>
      </c>
      <c r="F281" s="240">
        <v>230</v>
      </c>
      <c r="G281" s="240">
        <v>230</v>
      </c>
      <c r="H281" s="240">
        <v>230</v>
      </c>
      <c r="I281" s="240">
        <v>224</v>
      </c>
    </row>
    <row r="282" spans="1:9" ht="12.75" x14ac:dyDescent="0.15">
      <c r="A282" s="242">
        <v>280</v>
      </c>
      <c r="B282" s="240">
        <v>230</v>
      </c>
      <c r="C282" s="240">
        <v>230</v>
      </c>
      <c r="D282" s="240">
        <v>230</v>
      </c>
      <c r="E282" s="240">
        <v>230</v>
      </c>
      <c r="F282" s="240">
        <v>230</v>
      </c>
      <c r="G282" s="240">
        <v>230</v>
      </c>
      <c r="H282" s="240">
        <v>230</v>
      </c>
      <c r="I282" s="240">
        <v>225</v>
      </c>
    </row>
    <row r="283" spans="1:9" ht="12.75" x14ac:dyDescent="0.15">
      <c r="A283" s="242">
        <v>281</v>
      </c>
      <c r="B283" s="240">
        <v>230</v>
      </c>
      <c r="C283" s="240">
        <v>230</v>
      </c>
      <c r="D283" s="240">
        <v>230</v>
      </c>
      <c r="E283" s="240">
        <v>230</v>
      </c>
      <c r="F283" s="240">
        <v>230</v>
      </c>
      <c r="G283" s="240">
        <v>230</v>
      </c>
      <c r="H283" s="240">
        <v>230</v>
      </c>
      <c r="I283" s="240">
        <v>225</v>
      </c>
    </row>
    <row r="284" spans="1:9" ht="12.75" x14ac:dyDescent="0.15">
      <c r="A284" s="242">
        <v>282</v>
      </c>
      <c r="B284" s="240">
        <v>230</v>
      </c>
      <c r="C284" s="240">
        <v>230</v>
      </c>
      <c r="D284" s="240">
        <v>230</v>
      </c>
      <c r="E284" s="240">
        <v>230</v>
      </c>
      <c r="F284" s="240">
        <v>230</v>
      </c>
      <c r="G284" s="240">
        <v>230</v>
      </c>
      <c r="H284" s="240">
        <v>230</v>
      </c>
      <c r="I284" s="240">
        <v>226</v>
      </c>
    </row>
    <row r="285" spans="1:9" ht="12.75" x14ac:dyDescent="0.15">
      <c r="A285" s="242">
        <v>283</v>
      </c>
      <c r="B285" s="240">
        <v>230</v>
      </c>
      <c r="C285" s="240">
        <v>230</v>
      </c>
      <c r="D285" s="240">
        <v>230</v>
      </c>
      <c r="E285" s="240">
        <v>230</v>
      </c>
      <c r="F285" s="240">
        <v>230</v>
      </c>
      <c r="G285" s="240">
        <v>230</v>
      </c>
      <c r="H285" s="240">
        <v>230</v>
      </c>
      <c r="I285" s="240">
        <v>227</v>
      </c>
    </row>
    <row r="286" spans="1:9" ht="12.75" x14ac:dyDescent="0.15">
      <c r="A286" s="242">
        <v>284</v>
      </c>
      <c r="B286" s="240">
        <v>230</v>
      </c>
      <c r="C286" s="240">
        <v>230</v>
      </c>
      <c r="D286" s="240">
        <v>230</v>
      </c>
      <c r="E286" s="240">
        <v>230</v>
      </c>
      <c r="F286" s="240">
        <v>230</v>
      </c>
      <c r="G286" s="240">
        <v>230</v>
      </c>
      <c r="H286" s="240">
        <v>230</v>
      </c>
      <c r="I286" s="240">
        <v>227</v>
      </c>
    </row>
    <row r="287" spans="1:9" ht="12.75" x14ac:dyDescent="0.15">
      <c r="A287" s="242">
        <v>285</v>
      </c>
      <c r="B287" s="240">
        <v>230</v>
      </c>
      <c r="C287" s="240">
        <v>230</v>
      </c>
      <c r="D287" s="240">
        <v>230</v>
      </c>
      <c r="E287" s="240">
        <v>230</v>
      </c>
      <c r="F287" s="240">
        <v>230</v>
      </c>
      <c r="G287" s="240">
        <v>230</v>
      </c>
      <c r="H287" s="240">
        <v>230</v>
      </c>
      <c r="I287" s="240">
        <v>228</v>
      </c>
    </row>
    <row r="288" spans="1:9" ht="12.75" x14ac:dyDescent="0.15">
      <c r="A288" s="242">
        <v>286</v>
      </c>
      <c r="B288" s="240">
        <v>230</v>
      </c>
      <c r="C288" s="240">
        <v>230</v>
      </c>
      <c r="D288" s="240">
        <v>230</v>
      </c>
      <c r="E288" s="240">
        <v>230</v>
      </c>
      <c r="F288" s="240">
        <v>230</v>
      </c>
      <c r="G288" s="240">
        <v>230</v>
      </c>
      <c r="H288" s="240">
        <v>230</v>
      </c>
      <c r="I288" s="240">
        <v>229</v>
      </c>
    </row>
    <row r="289" spans="1:9" ht="12.75" x14ac:dyDescent="0.15">
      <c r="A289" s="242">
        <v>287</v>
      </c>
      <c r="B289" s="240">
        <v>230</v>
      </c>
      <c r="C289" s="240">
        <v>230</v>
      </c>
      <c r="D289" s="240">
        <v>230</v>
      </c>
      <c r="E289" s="240">
        <v>230</v>
      </c>
      <c r="F289" s="240">
        <v>230</v>
      </c>
      <c r="G289" s="240">
        <v>230</v>
      </c>
      <c r="H289" s="240">
        <v>230</v>
      </c>
      <c r="I289" s="240">
        <v>229</v>
      </c>
    </row>
    <row r="290" spans="1:9" ht="12.75" x14ac:dyDescent="0.15">
      <c r="A290" s="242">
        <v>288</v>
      </c>
      <c r="B290" s="240">
        <v>230</v>
      </c>
      <c r="C290" s="240">
        <v>230</v>
      </c>
      <c r="D290" s="240">
        <v>230</v>
      </c>
      <c r="E290" s="240">
        <v>230</v>
      </c>
      <c r="F290" s="240">
        <v>230</v>
      </c>
      <c r="G290" s="240">
        <v>230</v>
      </c>
      <c r="H290" s="240">
        <v>230</v>
      </c>
      <c r="I290" s="240">
        <v>230</v>
      </c>
    </row>
    <row r="291" spans="1:9" ht="12.75" x14ac:dyDescent="0.15">
      <c r="A291" s="242">
        <v>289</v>
      </c>
      <c r="B291" s="240">
        <v>230</v>
      </c>
      <c r="C291" s="240">
        <v>230</v>
      </c>
      <c r="D291" s="240">
        <v>230</v>
      </c>
      <c r="E291" s="240">
        <v>230</v>
      </c>
      <c r="F291" s="240">
        <v>230</v>
      </c>
      <c r="G291" s="240">
        <v>230</v>
      </c>
      <c r="H291" s="240">
        <v>230</v>
      </c>
      <c r="I291" s="240">
        <v>230</v>
      </c>
    </row>
    <row r="292" spans="1:9" ht="12.75" x14ac:dyDescent="0.15">
      <c r="A292" s="242">
        <v>290</v>
      </c>
      <c r="B292" s="240">
        <v>230</v>
      </c>
      <c r="C292" s="240">
        <v>230</v>
      </c>
      <c r="D292" s="240">
        <v>230</v>
      </c>
      <c r="E292" s="240">
        <v>230</v>
      </c>
      <c r="F292" s="240">
        <v>230</v>
      </c>
      <c r="G292" s="240">
        <v>230</v>
      </c>
      <c r="H292" s="240">
        <v>230</v>
      </c>
      <c r="I292" s="240">
        <v>230</v>
      </c>
    </row>
    <row r="293" spans="1:9" ht="12.75" x14ac:dyDescent="0.15">
      <c r="A293" s="242">
        <v>291</v>
      </c>
      <c r="B293" s="240">
        <v>230</v>
      </c>
      <c r="C293" s="240">
        <v>230</v>
      </c>
      <c r="D293" s="240">
        <v>230</v>
      </c>
      <c r="E293" s="240">
        <v>230</v>
      </c>
      <c r="F293" s="240">
        <v>230</v>
      </c>
      <c r="G293" s="240">
        <v>230</v>
      </c>
      <c r="H293" s="240">
        <v>230</v>
      </c>
      <c r="I293" s="240">
        <v>230</v>
      </c>
    </row>
    <row r="294" spans="1:9" ht="12.75" x14ac:dyDescent="0.15">
      <c r="A294" s="242">
        <v>292</v>
      </c>
      <c r="B294" s="240">
        <v>230</v>
      </c>
      <c r="C294" s="240">
        <v>230</v>
      </c>
      <c r="D294" s="240">
        <v>230</v>
      </c>
      <c r="E294" s="240">
        <v>230</v>
      </c>
      <c r="F294" s="240">
        <v>230</v>
      </c>
      <c r="G294" s="240">
        <v>230</v>
      </c>
      <c r="H294" s="240">
        <v>230</v>
      </c>
      <c r="I294" s="240">
        <v>230</v>
      </c>
    </row>
    <row r="295" spans="1:9" ht="12.75" x14ac:dyDescent="0.15">
      <c r="A295" s="242">
        <v>293</v>
      </c>
      <c r="B295" s="240">
        <v>230</v>
      </c>
      <c r="C295" s="240">
        <v>230</v>
      </c>
      <c r="D295" s="240">
        <v>230</v>
      </c>
      <c r="E295" s="240">
        <v>230</v>
      </c>
      <c r="F295" s="240">
        <v>230</v>
      </c>
      <c r="G295" s="240">
        <v>230</v>
      </c>
      <c r="H295" s="240">
        <v>230</v>
      </c>
      <c r="I295" s="240">
        <v>230</v>
      </c>
    </row>
    <row r="296" spans="1:9" ht="12.75" x14ac:dyDescent="0.15">
      <c r="A296" s="242">
        <v>294</v>
      </c>
      <c r="B296" s="240">
        <v>230</v>
      </c>
      <c r="C296" s="240">
        <v>230</v>
      </c>
      <c r="D296" s="240">
        <v>230</v>
      </c>
      <c r="E296" s="240">
        <v>230</v>
      </c>
      <c r="F296" s="240">
        <v>230</v>
      </c>
      <c r="G296" s="240">
        <v>230</v>
      </c>
      <c r="H296" s="240">
        <v>230</v>
      </c>
      <c r="I296" s="240">
        <v>230</v>
      </c>
    </row>
    <row r="297" spans="1:9" ht="12.75" x14ac:dyDescent="0.15">
      <c r="A297" s="242">
        <v>295</v>
      </c>
      <c r="B297" s="240">
        <v>230</v>
      </c>
      <c r="C297" s="240">
        <v>230</v>
      </c>
      <c r="D297" s="240">
        <v>230</v>
      </c>
      <c r="E297" s="240">
        <v>230</v>
      </c>
      <c r="F297" s="240">
        <v>230</v>
      </c>
      <c r="G297" s="240">
        <v>230</v>
      </c>
      <c r="H297" s="240">
        <v>230</v>
      </c>
      <c r="I297" s="240">
        <v>230</v>
      </c>
    </row>
    <row r="298" spans="1:9" ht="12.75" x14ac:dyDescent="0.15">
      <c r="A298" s="242">
        <v>296</v>
      </c>
      <c r="B298" s="240">
        <v>230</v>
      </c>
      <c r="C298" s="240">
        <v>230</v>
      </c>
      <c r="D298" s="240">
        <v>230</v>
      </c>
      <c r="E298" s="240">
        <v>230</v>
      </c>
      <c r="F298" s="240">
        <v>230</v>
      </c>
      <c r="G298" s="240">
        <v>230</v>
      </c>
      <c r="H298" s="240">
        <v>230</v>
      </c>
      <c r="I298" s="240">
        <v>230</v>
      </c>
    </row>
    <row r="299" spans="1:9" ht="12.75" x14ac:dyDescent="0.15">
      <c r="A299" s="242">
        <v>297</v>
      </c>
      <c r="B299" s="240">
        <v>230</v>
      </c>
      <c r="C299" s="240">
        <v>230</v>
      </c>
      <c r="D299" s="240">
        <v>230</v>
      </c>
      <c r="E299" s="240">
        <v>230</v>
      </c>
      <c r="F299" s="240">
        <v>230</v>
      </c>
      <c r="G299" s="240">
        <v>230</v>
      </c>
      <c r="H299" s="240">
        <v>230</v>
      </c>
      <c r="I299" s="240">
        <v>230</v>
      </c>
    </row>
    <row r="300" spans="1:9" ht="12.75" x14ac:dyDescent="0.15">
      <c r="A300" s="242">
        <v>298</v>
      </c>
      <c r="B300" s="240">
        <v>230</v>
      </c>
      <c r="C300" s="240">
        <v>230</v>
      </c>
      <c r="D300" s="240">
        <v>230</v>
      </c>
      <c r="E300" s="240">
        <v>230</v>
      </c>
      <c r="F300" s="240">
        <v>230</v>
      </c>
      <c r="G300" s="240">
        <v>230</v>
      </c>
      <c r="H300" s="240">
        <v>230</v>
      </c>
      <c r="I300" s="240">
        <v>230</v>
      </c>
    </row>
    <row r="301" spans="1:9" ht="12.75" x14ac:dyDescent="0.15">
      <c r="A301" s="242">
        <v>299</v>
      </c>
      <c r="B301" s="240">
        <v>230</v>
      </c>
      <c r="C301" s="240">
        <v>230</v>
      </c>
      <c r="D301" s="240">
        <v>230</v>
      </c>
      <c r="E301" s="240">
        <v>230</v>
      </c>
      <c r="F301" s="240">
        <v>230</v>
      </c>
      <c r="G301" s="240">
        <v>230</v>
      </c>
      <c r="H301" s="240">
        <v>230</v>
      </c>
      <c r="I301" s="240">
        <v>230</v>
      </c>
    </row>
    <row r="302" spans="1:9" ht="12.75" x14ac:dyDescent="0.15">
      <c r="A302" s="242">
        <v>300</v>
      </c>
      <c r="B302" s="240">
        <v>230</v>
      </c>
      <c r="C302" s="240">
        <v>230</v>
      </c>
      <c r="D302" s="240">
        <v>230</v>
      </c>
      <c r="E302" s="240">
        <v>230</v>
      </c>
      <c r="F302" s="240">
        <v>230</v>
      </c>
      <c r="G302" s="240">
        <v>230</v>
      </c>
      <c r="H302" s="240">
        <v>230</v>
      </c>
      <c r="I302" s="240">
        <v>230</v>
      </c>
    </row>
    <row r="303" spans="1:9" ht="12.75" x14ac:dyDescent="0.15">
      <c r="A303" s="242">
        <v>301</v>
      </c>
      <c r="B303" s="240">
        <v>230</v>
      </c>
      <c r="C303" s="240">
        <v>230</v>
      </c>
      <c r="D303" s="240">
        <v>230</v>
      </c>
      <c r="E303" s="240">
        <v>230</v>
      </c>
      <c r="F303" s="240">
        <v>230</v>
      </c>
      <c r="G303" s="240">
        <v>230</v>
      </c>
      <c r="H303" s="240">
        <v>230</v>
      </c>
      <c r="I303" s="240">
        <v>230</v>
      </c>
    </row>
    <row r="304" spans="1:9" ht="12.75" x14ac:dyDescent="0.15">
      <c r="A304" s="242">
        <v>302</v>
      </c>
      <c r="B304" s="240">
        <v>230</v>
      </c>
      <c r="C304" s="240">
        <v>230</v>
      </c>
      <c r="D304" s="240">
        <v>230</v>
      </c>
      <c r="E304" s="240">
        <v>230</v>
      </c>
      <c r="F304" s="240">
        <v>230</v>
      </c>
      <c r="G304" s="240">
        <v>230</v>
      </c>
      <c r="H304" s="240">
        <v>230</v>
      </c>
      <c r="I304" s="240">
        <v>230</v>
      </c>
    </row>
    <row r="305" spans="1:9" ht="12.75" x14ac:dyDescent="0.15">
      <c r="A305" s="242">
        <v>303</v>
      </c>
      <c r="B305" s="240">
        <v>230</v>
      </c>
      <c r="C305" s="240">
        <v>230</v>
      </c>
      <c r="D305" s="240">
        <v>230</v>
      </c>
      <c r="E305" s="240">
        <v>230</v>
      </c>
      <c r="F305" s="240">
        <v>230</v>
      </c>
      <c r="G305" s="240">
        <v>230</v>
      </c>
      <c r="H305" s="240">
        <v>230</v>
      </c>
      <c r="I305" s="240">
        <v>230</v>
      </c>
    </row>
    <row r="306" spans="1:9" ht="12.75" x14ac:dyDescent="0.15">
      <c r="A306" s="242">
        <v>304</v>
      </c>
      <c r="B306" s="240">
        <v>230</v>
      </c>
      <c r="C306" s="240">
        <v>230</v>
      </c>
      <c r="D306" s="240">
        <v>230</v>
      </c>
      <c r="E306" s="240">
        <v>230</v>
      </c>
      <c r="F306" s="240">
        <v>230</v>
      </c>
      <c r="G306" s="240">
        <v>230</v>
      </c>
      <c r="H306" s="240">
        <v>230</v>
      </c>
      <c r="I306" s="240">
        <v>230</v>
      </c>
    </row>
    <row r="307" spans="1:9" ht="12.75" x14ac:dyDescent="0.15">
      <c r="A307" s="242">
        <v>305</v>
      </c>
      <c r="B307" s="240">
        <v>230</v>
      </c>
      <c r="C307" s="240">
        <v>230</v>
      </c>
      <c r="D307" s="240">
        <v>230</v>
      </c>
      <c r="E307" s="240">
        <v>230</v>
      </c>
      <c r="F307" s="240">
        <v>230</v>
      </c>
      <c r="G307" s="240">
        <v>230</v>
      </c>
      <c r="H307" s="240">
        <v>230</v>
      </c>
      <c r="I307" s="240">
        <v>230</v>
      </c>
    </row>
    <row r="308" spans="1:9" ht="12.75" x14ac:dyDescent="0.15">
      <c r="A308" s="242">
        <v>306</v>
      </c>
      <c r="B308" s="240">
        <v>230</v>
      </c>
      <c r="C308" s="240">
        <v>230</v>
      </c>
      <c r="D308" s="240">
        <v>230</v>
      </c>
      <c r="E308" s="240">
        <v>230</v>
      </c>
      <c r="F308" s="240">
        <v>230</v>
      </c>
      <c r="G308" s="240">
        <v>230</v>
      </c>
      <c r="H308" s="240">
        <v>230</v>
      </c>
      <c r="I308" s="240">
        <v>230</v>
      </c>
    </row>
    <row r="309" spans="1:9" ht="12.75" x14ac:dyDescent="0.15">
      <c r="A309" s="242">
        <v>307</v>
      </c>
      <c r="B309" s="240">
        <v>230</v>
      </c>
      <c r="C309" s="240">
        <v>230</v>
      </c>
      <c r="D309" s="240">
        <v>230</v>
      </c>
      <c r="E309" s="240">
        <v>230</v>
      </c>
      <c r="F309" s="240">
        <v>230</v>
      </c>
      <c r="G309" s="240">
        <v>230</v>
      </c>
      <c r="H309" s="240">
        <v>230</v>
      </c>
      <c r="I309" s="240">
        <v>230</v>
      </c>
    </row>
    <row r="310" spans="1:9" ht="12.75" x14ac:dyDescent="0.15">
      <c r="A310" s="242">
        <v>308</v>
      </c>
      <c r="B310" s="240">
        <v>230</v>
      </c>
      <c r="C310" s="240">
        <v>230</v>
      </c>
      <c r="D310" s="240">
        <v>230</v>
      </c>
      <c r="E310" s="240">
        <v>230</v>
      </c>
      <c r="F310" s="240">
        <v>230</v>
      </c>
      <c r="G310" s="240">
        <v>230</v>
      </c>
      <c r="H310" s="240">
        <v>230</v>
      </c>
      <c r="I310" s="240">
        <v>230</v>
      </c>
    </row>
    <row r="311" spans="1:9" ht="12.75" x14ac:dyDescent="0.15">
      <c r="A311" s="242">
        <v>309</v>
      </c>
      <c r="B311" s="240">
        <v>230</v>
      </c>
      <c r="C311" s="240">
        <v>230</v>
      </c>
      <c r="D311" s="240">
        <v>230</v>
      </c>
      <c r="E311" s="240">
        <v>230</v>
      </c>
      <c r="F311" s="240">
        <v>230</v>
      </c>
      <c r="G311" s="240">
        <v>230</v>
      </c>
      <c r="H311" s="240">
        <v>230</v>
      </c>
      <c r="I311" s="240">
        <v>230</v>
      </c>
    </row>
    <row r="312" spans="1:9" ht="12.75" x14ac:dyDescent="0.15">
      <c r="A312" s="242">
        <v>310</v>
      </c>
      <c r="B312" s="240">
        <v>230</v>
      </c>
      <c r="C312" s="240">
        <v>230</v>
      </c>
      <c r="D312" s="240">
        <v>230</v>
      </c>
      <c r="E312" s="240">
        <v>230</v>
      </c>
      <c r="F312" s="240">
        <v>230</v>
      </c>
      <c r="G312" s="240">
        <v>230</v>
      </c>
      <c r="H312" s="240">
        <v>230</v>
      </c>
      <c r="I312" s="240">
        <v>230</v>
      </c>
    </row>
    <row r="313" spans="1:9" ht="12.75" x14ac:dyDescent="0.15">
      <c r="A313" s="242">
        <v>311</v>
      </c>
      <c r="B313" s="240">
        <v>230</v>
      </c>
      <c r="C313" s="240">
        <v>230</v>
      </c>
      <c r="D313" s="240">
        <v>230</v>
      </c>
      <c r="E313" s="240">
        <v>230</v>
      </c>
      <c r="F313" s="240">
        <v>230</v>
      </c>
      <c r="G313" s="240">
        <v>230</v>
      </c>
      <c r="H313" s="240">
        <v>230</v>
      </c>
      <c r="I313" s="240">
        <v>230</v>
      </c>
    </row>
    <row r="314" spans="1:9" ht="12.75" x14ac:dyDescent="0.15">
      <c r="A314" s="242">
        <v>312</v>
      </c>
      <c r="B314" s="240">
        <v>230</v>
      </c>
      <c r="C314" s="240">
        <v>230</v>
      </c>
      <c r="D314" s="240">
        <v>230</v>
      </c>
      <c r="E314" s="240">
        <v>230</v>
      </c>
      <c r="F314" s="240">
        <v>230</v>
      </c>
      <c r="G314" s="240">
        <v>230</v>
      </c>
      <c r="H314" s="240">
        <v>230</v>
      </c>
      <c r="I314" s="240">
        <v>230</v>
      </c>
    </row>
    <row r="315" spans="1:9" ht="12.75" x14ac:dyDescent="0.15">
      <c r="A315" s="242">
        <v>313</v>
      </c>
      <c r="B315" s="240">
        <v>230</v>
      </c>
      <c r="C315" s="240">
        <v>230</v>
      </c>
      <c r="D315" s="240">
        <v>230</v>
      </c>
      <c r="E315" s="240">
        <v>230</v>
      </c>
      <c r="F315" s="240">
        <v>230</v>
      </c>
      <c r="G315" s="240">
        <v>230</v>
      </c>
      <c r="H315" s="240">
        <v>230</v>
      </c>
      <c r="I315" s="240">
        <v>230</v>
      </c>
    </row>
    <row r="316" spans="1:9" ht="12.75" x14ac:dyDescent="0.15">
      <c r="A316" s="242">
        <v>314</v>
      </c>
      <c r="B316" s="240">
        <v>230</v>
      </c>
      <c r="C316" s="240">
        <v>230</v>
      </c>
      <c r="D316" s="240">
        <v>230</v>
      </c>
      <c r="E316" s="240">
        <v>230</v>
      </c>
      <c r="F316" s="240">
        <v>230</v>
      </c>
      <c r="G316" s="240">
        <v>230</v>
      </c>
      <c r="H316" s="240">
        <v>230</v>
      </c>
      <c r="I316" s="240">
        <v>230</v>
      </c>
    </row>
    <row r="317" spans="1:9" ht="12.75" x14ac:dyDescent="0.15">
      <c r="A317" s="242">
        <v>315</v>
      </c>
      <c r="B317" s="240">
        <v>230</v>
      </c>
      <c r="C317" s="240">
        <v>230</v>
      </c>
      <c r="D317" s="240">
        <v>230</v>
      </c>
      <c r="E317" s="240">
        <v>230</v>
      </c>
      <c r="F317" s="240">
        <v>230</v>
      </c>
      <c r="G317" s="240">
        <v>230</v>
      </c>
      <c r="H317" s="240">
        <v>230</v>
      </c>
      <c r="I317" s="240">
        <v>230</v>
      </c>
    </row>
    <row r="318" spans="1:9" ht="12.75" x14ac:dyDescent="0.15">
      <c r="A318" s="242">
        <v>316</v>
      </c>
      <c r="B318" s="240">
        <v>230</v>
      </c>
      <c r="C318" s="240">
        <v>230</v>
      </c>
      <c r="D318" s="240">
        <v>230</v>
      </c>
      <c r="E318" s="240">
        <v>230</v>
      </c>
      <c r="F318" s="240">
        <v>230</v>
      </c>
      <c r="G318" s="240">
        <v>230</v>
      </c>
      <c r="H318" s="240">
        <v>230</v>
      </c>
      <c r="I318" s="240">
        <v>230</v>
      </c>
    </row>
    <row r="319" spans="1:9" ht="12.75" x14ac:dyDescent="0.15">
      <c r="A319" s="242">
        <v>317</v>
      </c>
      <c r="B319" s="240">
        <v>230</v>
      </c>
      <c r="C319" s="240">
        <v>230</v>
      </c>
      <c r="D319" s="240">
        <v>230</v>
      </c>
      <c r="E319" s="240">
        <v>230</v>
      </c>
      <c r="F319" s="240">
        <v>230</v>
      </c>
      <c r="G319" s="240">
        <v>230</v>
      </c>
      <c r="H319" s="240">
        <v>230</v>
      </c>
      <c r="I319" s="240">
        <v>230</v>
      </c>
    </row>
    <row r="320" spans="1:9" ht="12.75" x14ac:dyDescent="0.15">
      <c r="A320" s="242">
        <v>318</v>
      </c>
      <c r="B320" s="240">
        <v>230</v>
      </c>
      <c r="C320" s="240">
        <v>230</v>
      </c>
      <c r="D320" s="240">
        <v>230</v>
      </c>
      <c r="E320" s="240">
        <v>230</v>
      </c>
      <c r="F320" s="240">
        <v>230</v>
      </c>
      <c r="G320" s="240">
        <v>230</v>
      </c>
      <c r="H320" s="240">
        <v>230</v>
      </c>
      <c r="I320" s="240">
        <v>230</v>
      </c>
    </row>
    <row r="321" spans="1:9" ht="12.75" x14ac:dyDescent="0.15">
      <c r="A321" s="242">
        <v>319</v>
      </c>
      <c r="B321" s="240">
        <v>230</v>
      </c>
      <c r="C321" s="240">
        <v>230</v>
      </c>
      <c r="D321" s="240">
        <v>230</v>
      </c>
      <c r="E321" s="240">
        <v>230</v>
      </c>
      <c r="F321" s="240">
        <v>230</v>
      </c>
      <c r="G321" s="240">
        <v>230</v>
      </c>
      <c r="H321" s="240">
        <v>230</v>
      </c>
      <c r="I321" s="240">
        <v>230</v>
      </c>
    </row>
    <row r="322" spans="1:9" ht="12.75" x14ac:dyDescent="0.15">
      <c r="A322" s="242">
        <v>320</v>
      </c>
      <c r="B322" s="240">
        <v>230</v>
      </c>
      <c r="C322" s="240">
        <v>230</v>
      </c>
      <c r="D322" s="240">
        <v>230</v>
      </c>
      <c r="E322" s="240">
        <v>230</v>
      </c>
      <c r="F322" s="240">
        <v>230</v>
      </c>
      <c r="G322" s="240">
        <v>230</v>
      </c>
      <c r="H322" s="240">
        <v>230</v>
      </c>
      <c r="I322" s="240">
        <v>230</v>
      </c>
    </row>
    <row r="323" spans="1:9" ht="12.75" x14ac:dyDescent="0.15">
      <c r="A323" s="242">
        <v>321</v>
      </c>
      <c r="B323" s="240">
        <v>230</v>
      </c>
      <c r="C323" s="240">
        <v>230</v>
      </c>
      <c r="D323" s="240">
        <v>230</v>
      </c>
      <c r="E323" s="240">
        <v>230</v>
      </c>
      <c r="F323" s="240">
        <v>230</v>
      </c>
      <c r="G323" s="240">
        <v>230</v>
      </c>
      <c r="H323" s="240">
        <v>230</v>
      </c>
      <c r="I323" s="240">
        <v>230</v>
      </c>
    </row>
    <row r="324" spans="1:9" ht="12.75" x14ac:dyDescent="0.15">
      <c r="A324" s="242">
        <v>322</v>
      </c>
      <c r="B324" s="240">
        <v>230</v>
      </c>
      <c r="C324" s="240">
        <v>230</v>
      </c>
      <c r="D324" s="240">
        <v>230</v>
      </c>
      <c r="E324" s="240">
        <v>230</v>
      </c>
      <c r="F324" s="240">
        <v>230</v>
      </c>
      <c r="G324" s="240">
        <v>230</v>
      </c>
      <c r="H324" s="240">
        <v>230</v>
      </c>
      <c r="I324" s="240">
        <v>230</v>
      </c>
    </row>
    <row r="325" spans="1:9" ht="12.75" x14ac:dyDescent="0.15">
      <c r="A325" s="242">
        <v>323</v>
      </c>
      <c r="B325" s="240">
        <v>230</v>
      </c>
      <c r="C325" s="240">
        <v>230</v>
      </c>
      <c r="D325" s="240">
        <v>230</v>
      </c>
      <c r="E325" s="240">
        <v>230</v>
      </c>
      <c r="F325" s="240">
        <v>230</v>
      </c>
      <c r="G325" s="240">
        <v>230</v>
      </c>
      <c r="H325" s="240">
        <v>230</v>
      </c>
      <c r="I325" s="240">
        <v>230</v>
      </c>
    </row>
    <row r="326" spans="1:9" ht="12.75" x14ac:dyDescent="0.15">
      <c r="A326" s="242">
        <v>324</v>
      </c>
      <c r="B326" s="240">
        <v>230</v>
      </c>
      <c r="C326" s="240">
        <v>230</v>
      </c>
      <c r="D326" s="240">
        <v>230</v>
      </c>
      <c r="E326" s="240">
        <v>230</v>
      </c>
      <c r="F326" s="240">
        <v>230</v>
      </c>
      <c r="G326" s="240">
        <v>230</v>
      </c>
      <c r="H326" s="240">
        <v>230</v>
      </c>
      <c r="I326" s="240">
        <v>230</v>
      </c>
    </row>
    <row r="327" spans="1:9" ht="12.75" x14ac:dyDescent="0.15">
      <c r="A327" s="242">
        <v>325</v>
      </c>
      <c r="B327" s="240">
        <v>230</v>
      </c>
      <c r="C327" s="240">
        <v>230</v>
      </c>
      <c r="D327" s="240">
        <v>230</v>
      </c>
      <c r="E327" s="240">
        <v>230</v>
      </c>
      <c r="F327" s="240">
        <v>230</v>
      </c>
      <c r="G327" s="240">
        <v>230</v>
      </c>
      <c r="H327" s="240">
        <v>230</v>
      </c>
      <c r="I327" s="240">
        <v>230</v>
      </c>
    </row>
    <row r="328" spans="1:9" ht="12.75" x14ac:dyDescent="0.15">
      <c r="A328" s="242">
        <v>326</v>
      </c>
      <c r="B328" s="240">
        <v>230</v>
      </c>
      <c r="C328" s="240">
        <v>230</v>
      </c>
      <c r="D328" s="240">
        <v>230</v>
      </c>
      <c r="E328" s="240">
        <v>230</v>
      </c>
      <c r="F328" s="240">
        <v>230</v>
      </c>
      <c r="G328" s="240">
        <v>230</v>
      </c>
      <c r="H328" s="240">
        <v>230</v>
      </c>
      <c r="I328" s="240">
        <v>230</v>
      </c>
    </row>
    <row r="329" spans="1:9" ht="12.75" x14ac:dyDescent="0.15">
      <c r="A329" s="242">
        <v>327</v>
      </c>
      <c r="B329" s="240">
        <v>230</v>
      </c>
      <c r="C329" s="240">
        <v>230</v>
      </c>
      <c r="D329" s="240">
        <v>230</v>
      </c>
      <c r="E329" s="240">
        <v>230</v>
      </c>
      <c r="F329" s="240">
        <v>230</v>
      </c>
      <c r="G329" s="240">
        <v>230</v>
      </c>
      <c r="H329" s="240">
        <v>230</v>
      </c>
      <c r="I329" s="240">
        <v>230</v>
      </c>
    </row>
    <row r="330" spans="1:9" ht="12.75" x14ac:dyDescent="0.15">
      <c r="A330" s="242">
        <v>328</v>
      </c>
      <c r="B330" s="240">
        <v>230</v>
      </c>
      <c r="C330" s="240">
        <v>230</v>
      </c>
      <c r="D330" s="240">
        <v>230</v>
      </c>
      <c r="E330" s="240">
        <v>230</v>
      </c>
      <c r="F330" s="240">
        <v>230</v>
      </c>
      <c r="G330" s="240">
        <v>230</v>
      </c>
      <c r="H330" s="240">
        <v>230</v>
      </c>
      <c r="I330" s="240">
        <v>230</v>
      </c>
    </row>
    <row r="331" spans="1:9" ht="12.75" x14ac:dyDescent="0.15">
      <c r="A331" s="242">
        <v>329</v>
      </c>
      <c r="B331" s="240">
        <v>230</v>
      </c>
      <c r="C331" s="240">
        <v>230</v>
      </c>
      <c r="D331" s="240">
        <v>230</v>
      </c>
      <c r="E331" s="240">
        <v>230</v>
      </c>
      <c r="F331" s="240">
        <v>230</v>
      </c>
      <c r="G331" s="240">
        <v>230</v>
      </c>
      <c r="H331" s="240">
        <v>230</v>
      </c>
      <c r="I331" s="240">
        <v>230</v>
      </c>
    </row>
    <row r="332" spans="1:9" ht="12.75" x14ac:dyDescent="0.15">
      <c r="A332" s="242">
        <v>330</v>
      </c>
      <c r="B332" s="240">
        <v>230</v>
      </c>
      <c r="C332" s="240">
        <v>230</v>
      </c>
      <c r="D332" s="240">
        <v>230</v>
      </c>
      <c r="E332" s="240">
        <v>230</v>
      </c>
      <c r="F332" s="240">
        <v>230</v>
      </c>
      <c r="G332" s="240">
        <v>230</v>
      </c>
      <c r="H332" s="240">
        <v>230</v>
      </c>
      <c r="I332" s="240">
        <v>230</v>
      </c>
    </row>
    <row r="333" spans="1:9" ht="12.75" x14ac:dyDescent="0.15">
      <c r="A333" s="242">
        <v>331</v>
      </c>
      <c r="B333" s="240">
        <v>230</v>
      </c>
      <c r="C333" s="240">
        <v>230</v>
      </c>
      <c r="D333" s="240">
        <v>230</v>
      </c>
      <c r="E333" s="240">
        <v>230</v>
      </c>
      <c r="F333" s="240">
        <v>230</v>
      </c>
      <c r="G333" s="240">
        <v>230</v>
      </c>
      <c r="H333" s="240">
        <v>230</v>
      </c>
      <c r="I333" s="240">
        <v>230</v>
      </c>
    </row>
    <row r="334" spans="1:9" ht="12.75" x14ac:dyDescent="0.15">
      <c r="A334" s="242">
        <v>332</v>
      </c>
      <c r="B334" s="240">
        <v>230</v>
      </c>
      <c r="C334" s="240">
        <v>230</v>
      </c>
      <c r="D334" s="240">
        <v>230</v>
      </c>
      <c r="E334" s="240">
        <v>230</v>
      </c>
      <c r="F334" s="240">
        <v>230</v>
      </c>
      <c r="G334" s="240">
        <v>230</v>
      </c>
      <c r="H334" s="240">
        <v>230</v>
      </c>
      <c r="I334" s="240">
        <v>230</v>
      </c>
    </row>
    <row r="335" spans="1:9" ht="12.75" x14ac:dyDescent="0.15">
      <c r="A335" s="242">
        <v>333</v>
      </c>
      <c r="B335" s="240">
        <v>230</v>
      </c>
      <c r="C335" s="240">
        <v>230</v>
      </c>
      <c r="D335" s="240">
        <v>230</v>
      </c>
      <c r="E335" s="240">
        <v>230</v>
      </c>
      <c r="F335" s="240">
        <v>230</v>
      </c>
      <c r="G335" s="240">
        <v>230</v>
      </c>
      <c r="H335" s="240">
        <v>230</v>
      </c>
      <c r="I335" s="240">
        <v>230</v>
      </c>
    </row>
    <row r="336" spans="1:9" ht="12.75" x14ac:dyDescent="0.15">
      <c r="A336" s="242">
        <v>334</v>
      </c>
      <c r="B336" s="240">
        <v>230</v>
      </c>
      <c r="C336" s="240">
        <v>230</v>
      </c>
      <c r="D336" s="240">
        <v>230</v>
      </c>
      <c r="E336" s="240">
        <v>230</v>
      </c>
      <c r="F336" s="240">
        <v>230</v>
      </c>
      <c r="G336" s="240">
        <v>230</v>
      </c>
      <c r="H336" s="240">
        <v>230</v>
      </c>
      <c r="I336" s="240">
        <v>230</v>
      </c>
    </row>
    <row r="337" spans="1:9" ht="12.75" x14ac:dyDescent="0.15">
      <c r="A337" s="242">
        <v>335</v>
      </c>
      <c r="B337" s="240">
        <v>230</v>
      </c>
      <c r="C337" s="240">
        <v>230</v>
      </c>
      <c r="D337" s="240">
        <v>230</v>
      </c>
      <c r="E337" s="240">
        <v>230</v>
      </c>
      <c r="F337" s="240">
        <v>230</v>
      </c>
      <c r="G337" s="240">
        <v>230</v>
      </c>
      <c r="H337" s="240">
        <v>230</v>
      </c>
      <c r="I337" s="240">
        <v>230</v>
      </c>
    </row>
    <row r="338" spans="1:9" ht="12.75" x14ac:dyDescent="0.15">
      <c r="A338" s="242">
        <v>336</v>
      </c>
      <c r="B338" s="240">
        <v>230</v>
      </c>
      <c r="C338" s="240">
        <v>230</v>
      </c>
      <c r="D338" s="240">
        <v>230</v>
      </c>
      <c r="E338" s="240">
        <v>230</v>
      </c>
      <c r="F338" s="240">
        <v>230</v>
      </c>
      <c r="G338" s="240">
        <v>230</v>
      </c>
      <c r="H338" s="240">
        <v>230</v>
      </c>
      <c r="I338" s="240">
        <v>230</v>
      </c>
    </row>
    <row r="339" spans="1:9" ht="12.75" x14ac:dyDescent="0.15">
      <c r="A339" s="242">
        <v>337</v>
      </c>
      <c r="B339" s="240">
        <v>230</v>
      </c>
      <c r="C339" s="240">
        <v>230</v>
      </c>
      <c r="D339" s="240">
        <v>230</v>
      </c>
      <c r="E339" s="240">
        <v>230</v>
      </c>
      <c r="F339" s="240">
        <v>230</v>
      </c>
      <c r="G339" s="240">
        <v>230</v>
      </c>
      <c r="H339" s="240">
        <v>230</v>
      </c>
      <c r="I339" s="240">
        <v>230</v>
      </c>
    </row>
    <row r="340" spans="1:9" ht="12.75" x14ac:dyDescent="0.15">
      <c r="A340" s="242">
        <v>338</v>
      </c>
      <c r="B340" s="240">
        <v>230</v>
      </c>
      <c r="C340" s="240">
        <v>230</v>
      </c>
      <c r="D340" s="240">
        <v>230</v>
      </c>
      <c r="E340" s="240">
        <v>230</v>
      </c>
      <c r="F340" s="240">
        <v>230</v>
      </c>
      <c r="G340" s="240">
        <v>230</v>
      </c>
      <c r="H340" s="240">
        <v>230</v>
      </c>
      <c r="I340" s="240">
        <v>230</v>
      </c>
    </row>
    <row r="341" spans="1:9" ht="12.75" x14ac:dyDescent="0.15">
      <c r="A341" s="242">
        <v>339</v>
      </c>
      <c r="B341" s="240">
        <v>230</v>
      </c>
      <c r="C341" s="240">
        <v>230</v>
      </c>
      <c r="D341" s="240">
        <v>230</v>
      </c>
      <c r="E341" s="240">
        <v>230</v>
      </c>
      <c r="F341" s="240">
        <v>230</v>
      </c>
      <c r="G341" s="240">
        <v>230</v>
      </c>
      <c r="H341" s="240">
        <v>230</v>
      </c>
      <c r="I341" s="240">
        <v>230</v>
      </c>
    </row>
    <row r="342" spans="1:9" ht="12.75" x14ac:dyDescent="0.15">
      <c r="A342" s="242">
        <v>340</v>
      </c>
      <c r="B342" s="240">
        <v>230</v>
      </c>
      <c r="C342" s="240">
        <v>230</v>
      </c>
      <c r="D342" s="240">
        <v>230</v>
      </c>
      <c r="E342" s="240">
        <v>230</v>
      </c>
      <c r="F342" s="240">
        <v>230</v>
      </c>
      <c r="G342" s="240">
        <v>230</v>
      </c>
      <c r="H342" s="240">
        <v>230</v>
      </c>
      <c r="I342" s="240">
        <v>230</v>
      </c>
    </row>
    <row r="343" spans="1:9" ht="12.75" x14ac:dyDescent="0.15">
      <c r="A343" s="242">
        <v>341</v>
      </c>
      <c r="B343" s="240">
        <v>230</v>
      </c>
      <c r="C343" s="240">
        <v>230</v>
      </c>
      <c r="D343" s="240">
        <v>230</v>
      </c>
      <c r="E343" s="240">
        <v>230</v>
      </c>
      <c r="F343" s="240">
        <v>230</v>
      </c>
      <c r="G343" s="240">
        <v>230</v>
      </c>
      <c r="H343" s="240">
        <v>230</v>
      </c>
      <c r="I343" s="240">
        <v>230</v>
      </c>
    </row>
    <row r="344" spans="1:9" ht="12.75" x14ac:dyDescent="0.15">
      <c r="A344" s="242">
        <v>342</v>
      </c>
      <c r="B344" s="240">
        <v>230</v>
      </c>
      <c r="C344" s="240">
        <v>230</v>
      </c>
      <c r="D344" s="240">
        <v>230</v>
      </c>
      <c r="E344" s="240">
        <v>230</v>
      </c>
      <c r="F344" s="240">
        <v>230</v>
      </c>
      <c r="G344" s="240">
        <v>230</v>
      </c>
      <c r="H344" s="240">
        <v>230</v>
      </c>
      <c r="I344" s="240">
        <v>230</v>
      </c>
    </row>
    <row r="345" spans="1:9" ht="12.75" x14ac:dyDescent="0.15">
      <c r="A345" s="242">
        <v>343</v>
      </c>
      <c r="B345" s="240">
        <v>230</v>
      </c>
      <c r="C345" s="240">
        <v>230</v>
      </c>
      <c r="D345" s="240">
        <v>230</v>
      </c>
      <c r="E345" s="240">
        <v>230</v>
      </c>
      <c r="F345" s="240">
        <v>230</v>
      </c>
      <c r="G345" s="240">
        <v>230</v>
      </c>
      <c r="H345" s="240">
        <v>230</v>
      </c>
      <c r="I345" s="240">
        <v>230</v>
      </c>
    </row>
    <row r="346" spans="1:9" ht="12.75" x14ac:dyDescent="0.15">
      <c r="A346" s="242">
        <v>344</v>
      </c>
      <c r="B346" s="240">
        <v>230</v>
      </c>
      <c r="C346" s="240">
        <v>230</v>
      </c>
      <c r="D346" s="240">
        <v>230</v>
      </c>
      <c r="E346" s="240">
        <v>230</v>
      </c>
      <c r="F346" s="240">
        <v>230</v>
      </c>
      <c r="G346" s="240">
        <v>230</v>
      </c>
      <c r="H346" s="240">
        <v>230</v>
      </c>
      <c r="I346" s="240">
        <v>230</v>
      </c>
    </row>
    <row r="347" spans="1:9" ht="12.75" x14ac:dyDescent="0.15">
      <c r="A347" s="242">
        <v>345</v>
      </c>
      <c r="B347" s="240">
        <v>230</v>
      </c>
      <c r="C347" s="240">
        <v>230</v>
      </c>
      <c r="D347" s="240">
        <v>230</v>
      </c>
      <c r="E347" s="240">
        <v>230</v>
      </c>
      <c r="F347" s="240">
        <v>230</v>
      </c>
      <c r="G347" s="240">
        <v>230</v>
      </c>
      <c r="H347" s="240">
        <v>230</v>
      </c>
      <c r="I347" s="240">
        <v>230</v>
      </c>
    </row>
    <row r="348" spans="1:9" ht="12.75" x14ac:dyDescent="0.15">
      <c r="A348" s="242">
        <v>346</v>
      </c>
      <c r="B348" s="240">
        <v>230</v>
      </c>
      <c r="C348" s="240">
        <v>230</v>
      </c>
      <c r="D348" s="240">
        <v>230</v>
      </c>
      <c r="E348" s="240">
        <v>230</v>
      </c>
      <c r="F348" s="240">
        <v>230</v>
      </c>
      <c r="G348" s="240">
        <v>230</v>
      </c>
      <c r="H348" s="240">
        <v>230</v>
      </c>
      <c r="I348" s="240">
        <v>230</v>
      </c>
    </row>
    <row r="349" spans="1:9" ht="12.75" x14ac:dyDescent="0.15">
      <c r="A349" s="242">
        <v>347</v>
      </c>
      <c r="B349" s="240">
        <v>230</v>
      </c>
      <c r="C349" s="240">
        <v>230</v>
      </c>
      <c r="D349" s="240">
        <v>230</v>
      </c>
      <c r="E349" s="240">
        <v>230</v>
      </c>
      <c r="F349" s="240">
        <v>230</v>
      </c>
      <c r="G349" s="240">
        <v>230</v>
      </c>
      <c r="H349" s="240">
        <v>230</v>
      </c>
      <c r="I349" s="240">
        <v>230</v>
      </c>
    </row>
    <row r="350" spans="1:9" ht="12.75" x14ac:dyDescent="0.15">
      <c r="A350" s="242">
        <v>348</v>
      </c>
      <c r="B350" s="240">
        <v>230</v>
      </c>
      <c r="C350" s="240">
        <v>230</v>
      </c>
      <c r="D350" s="240">
        <v>230</v>
      </c>
      <c r="E350" s="240">
        <v>230</v>
      </c>
      <c r="F350" s="240">
        <v>230</v>
      </c>
      <c r="G350" s="240">
        <v>230</v>
      </c>
      <c r="H350" s="240">
        <v>230</v>
      </c>
      <c r="I350" s="240">
        <v>230</v>
      </c>
    </row>
    <row r="351" spans="1:9" ht="12.75" x14ac:dyDescent="0.15">
      <c r="A351" s="242">
        <v>349</v>
      </c>
      <c r="B351" s="240">
        <v>230</v>
      </c>
      <c r="C351" s="240">
        <v>230</v>
      </c>
      <c r="D351" s="240">
        <v>230</v>
      </c>
      <c r="E351" s="240">
        <v>230</v>
      </c>
      <c r="F351" s="240">
        <v>230</v>
      </c>
      <c r="G351" s="240">
        <v>230</v>
      </c>
      <c r="H351" s="240">
        <v>230</v>
      </c>
      <c r="I351" s="240">
        <v>230</v>
      </c>
    </row>
    <row r="352" spans="1:9" ht="12.75" x14ac:dyDescent="0.15">
      <c r="A352" s="242">
        <v>350</v>
      </c>
      <c r="B352" s="240">
        <v>230</v>
      </c>
      <c r="C352" s="240">
        <v>230</v>
      </c>
      <c r="D352" s="240">
        <v>230</v>
      </c>
      <c r="E352" s="240">
        <v>230</v>
      </c>
      <c r="F352" s="240">
        <v>230</v>
      </c>
      <c r="G352" s="240">
        <v>230</v>
      </c>
      <c r="H352" s="240">
        <v>230</v>
      </c>
      <c r="I352" s="240">
        <v>230</v>
      </c>
    </row>
    <row r="353" spans="1:9" ht="12.75" x14ac:dyDescent="0.15">
      <c r="A353" s="242">
        <v>351</v>
      </c>
      <c r="B353" s="240">
        <v>230</v>
      </c>
      <c r="C353" s="240">
        <v>230</v>
      </c>
      <c r="D353" s="240">
        <v>230</v>
      </c>
      <c r="E353" s="240">
        <v>230</v>
      </c>
      <c r="F353" s="240">
        <v>230</v>
      </c>
      <c r="G353" s="240">
        <v>230</v>
      </c>
      <c r="H353" s="240">
        <v>230</v>
      </c>
      <c r="I353" s="240">
        <v>230</v>
      </c>
    </row>
    <row r="354" spans="1:9" ht="12.75" x14ac:dyDescent="0.15">
      <c r="A354" s="242">
        <v>352</v>
      </c>
      <c r="B354" s="240">
        <v>230</v>
      </c>
      <c r="C354" s="240">
        <v>230</v>
      </c>
      <c r="D354" s="240">
        <v>230</v>
      </c>
      <c r="E354" s="240">
        <v>230</v>
      </c>
      <c r="F354" s="240">
        <v>230</v>
      </c>
      <c r="G354" s="240">
        <v>230</v>
      </c>
      <c r="H354" s="240">
        <v>230</v>
      </c>
      <c r="I354" s="240">
        <v>230</v>
      </c>
    </row>
    <row r="355" spans="1:9" ht="12.75" x14ac:dyDescent="0.15">
      <c r="A355" s="242">
        <v>353</v>
      </c>
      <c r="B355" s="240">
        <v>230</v>
      </c>
      <c r="C355" s="240">
        <v>230</v>
      </c>
      <c r="D355" s="240">
        <v>230</v>
      </c>
      <c r="E355" s="240">
        <v>230</v>
      </c>
      <c r="F355" s="240">
        <v>230</v>
      </c>
      <c r="G355" s="240">
        <v>230</v>
      </c>
      <c r="H355" s="240">
        <v>230</v>
      </c>
      <c r="I355" s="240">
        <v>230</v>
      </c>
    </row>
    <row r="356" spans="1:9" ht="12.75" x14ac:dyDescent="0.15">
      <c r="A356" s="242">
        <v>354</v>
      </c>
      <c r="B356" s="240">
        <v>230</v>
      </c>
      <c r="C356" s="240">
        <v>230</v>
      </c>
      <c r="D356" s="240">
        <v>230</v>
      </c>
      <c r="E356" s="240">
        <v>230</v>
      </c>
      <c r="F356" s="240">
        <v>230</v>
      </c>
      <c r="G356" s="240">
        <v>230</v>
      </c>
      <c r="H356" s="240">
        <v>230</v>
      </c>
      <c r="I356" s="240">
        <v>230</v>
      </c>
    </row>
    <row r="357" spans="1:9" ht="12.75" x14ac:dyDescent="0.15">
      <c r="A357" s="242">
        <v>355</v>
      </c>
      <c r="B357" s="240">
        <v>230</v>
      </c>
      <c r="C357" s="240">
        <v>230</v>
      </c>
      <c r="D357" s="240">
        <v>230</v>
      </c>
      <c r="E357" s="240">
        <v>230</v>
      </c>
      <c r="F357" s="240">
        <v>230</v>
      </c>
      <c r="G357" s="240">
        <v>230</v>
      </c>
      <c r="H357" s="240">
        <v>230</v>
      </c>
      <c r="I357" s="240">
        <v>230</v>
      </c>
    </row>
    <row r="358" spans="1:9" ht="12.75" x14ac:dyDescent="0.15">
      <c r="A358" s="242">
        <v>356</v>
      </c>
      <c r="B358" s="240">
        <v>230</v>
      </c>
      <c r="C358" s="240">
        <v>230</v>
      </c>
      <c r="D358" s="240">
        <v>230</v>
      </c>
      <c r="E358" s="240">
        <v>230</v>
      </c>
      <c r="F358" s="240">
        <v>230</v>
      </c>
      <c r="G358" s="240">
        <v>230</v>
      </c>
      <c r="H358" s="240">
        <v>230</v>
      </c>
      <c r="I358" s="240">
        <v>230</v>
      </c>
    </row>
    <row r="359" spans="1:9" ht="12.75" x14ac:dyDescent="0.15">
      <c r="A359" s="242">
        <v>357</v>
      </c>
      <c r="B359" s="240">
        <v>230</v>
      </c>
      <c r="C359" s="240">
        <v>230</v>
      </c>
      <c r="D359" s="240">
        <v>230</v>
      </c>
      <c r="E359" s="240">
        <v>230</v>
      </c>
      <c r="F359" s="240">
        <v>230</v>
      </c>
      <c r="G359" s="240">
        <v>230</v>
      </c>
      <c r="H359" s="240">
        <v>230</v>
      </c>
      <c r="I359" s="240">
        <v>230</v>
      </c>
    </row>
    <row r="360" spans="1:9" ht="12.75" x14ac:dyDescent="0.15">
      <c r="A360" s="242">
        <v>358</v>
      </c>
      <c r="B360" s="240">
        <v>230</v>
      </c>
      <c r="C360" s="240">
        <v>230</v>
      </c>
      <c r="D360" s="240">
        <v>230</v>
      </c>
      <c r="E360" s="240">
        <v>230</v>
      </c>
      <c r="F360" s="240">
        <v>230</v>
      </c>
      <c r="G360" s="240">
        <v>230</v>
      </c>
      <c r="H360" s="240">
        <v>230</v>
      </c>
      <c r="I360" s="240">
        <v>230</v>
      </c>
    </row>
    <row r="361" spans="1:9" ht="12.75" x14ac:dyDescent="0.15">
      <c r="A361" s="242">
        <v>359</v>
      </c>
      <c r="B361" s="240">
        <v>230</v>
      </c>
      <c r="C361" s="240">
        <v>230</v>
      </c>
      <c r="D361" s="240">
        <v>230</v>
      </c>
      <c r="E361" s="240">
        <v>230</v>
      </c>
      <c r="F361" s="240">
        <v>230</v>
      </c>
      <c r="G361" s="240">
        <v>230</v>
      </c>
      <c r="H361" s="240">
        <v>230</v>
      </c>
      <c r="I361" s="240">
        <v>230</v>
      </c>
    </row>
    <row r="362" spans="1:9" ht="12.75" x14ac:dyDescent="0.15">
      <c r="A362" s="242">
        <v>360</v>
      </c>
      <c r="B362" s="240">
        <v>230</v>
      </c>
      <c r="C362" s="240">
        <v>230</v>
      </c>
      <c r="D362" s="240">
        <v>230</v>
      </c>
      <c r="E362" s="240">
        <v>230</v>
      </c>
      <c r="F362" s="240">
        <v>230</v>
      </c>
      <c r="G362" s="240">
        <v>230</v>
      </c>
      <c r="H362" s="240">
        <v>230</v>
      </c>
      <c r="I362" s="240">
        <v>230</v>
      </c>
    </row>
    <row r="363" spans="1:9" ht="12.75" x14ac:dyDescent="0.15">
      <c r="A363" s="242">
        <v>361</v>
      </c>
      <c r="B363" s="240">
        <v>230</v>
      </c>
      <c r="C363" s="240">
        <v>230</v>
      </c>
      <c r="D363" s="240">
        <v>230</v>
      </c>
      <c r="E363" s="240">
        <v>230</v>
      </c>
      <c r="F363" s="240">
        <v>230</v>
      </c>
      <c r="G363" s="240">
        <v>230</v>
      </c>
      <c r="H363" s="240">
        <v>230</v>
      </c>
      <c r="I363" s="240">
        <v>230</v>
      </c>
    </row>
    <row r="364" spans="1:9" ht="12.75" x14ac:dyDescent="0.15">
      <c r="A364" s="242">
        <v>362</v>
      </c>
      <c r="B364" s="240">
        <v>230</v>
      </c>
      <c r="C364" s="240">
        <v>230</v>
      </c>
      <c r="D364" s="240">
        <v>230</v>
      </c>
      <c r="E364" s="240">
        <v>230</v>
      </c>
      <c r="F364" s="240">
        <v>230</v>
      </c>
      <c r="G364" s="240">
        <v>230</v>
      </c>
      <c r="H364" s="240">
        <v>230</v>
      </c>
      <c r="I364" s="240">
        <v>230</v>
      </c>
    </row>
  </sheetData>
  <sheetProtection sheet="1" objects="1" scenarios="1"/>
  <mergeCells count="1">
    <mergeCell ref="P77:P78"/>
  </mergeCells>
  <conditionalFormatting sqref="B2:G326">
    <cfRule type="expression" dxfId="251" priority="239">
      <formula>AND(B2&lt;213,B3&gt;=213)</formula>
    </cfRule>
    <cfRule type="expression" dxfId="250" priority="240">
      <formula>AND(B2&lt;203,B3&gt;=203)</formula>
    </cfRule>
    <cfRule type="expression" dxfId="249" priority="241">
      <formula>AND(B2&lt;193,B3&gt;=193)</formula>
    </cfRule>
    <cfRule type="expression" dxfId="248" priority="242">
      <formula>AND(B2&lt;175,B3&gt;=175)</formula>
    </cfRule>
    <cfRule type="cellIs" dxfId="247" priority="243" stopIfTrue="1" operator="equal">
      <formula>"-"</formula>
    </cfRule>
    <cfRule type="cellIs" dxfId="246" priority="244" operator="lessThan">
      <formula>170</formula>
    </cfRule>
    <cfRule type="cellIs" dxfId="245" priority="245" operator="between">
      <formula>170</formula>
      <formula>179</formula>
    </cfRule>
    <cfRule type="cellIs" dxfId="244" priority="246" operator="between">
      <formula>180</formula>
      <formula>186</formula>
    </cfRule>
    <cfRule type="cellIs" dxfId="243" priority="247" operator="between">
      <formula>187</formula>
      <formula>195</formula>
    </cfRule>
    <cfRule type="cellIs" dxfId="242" priority="248" operator="between">
      <formula>196</formula>
      <formula>203</formula>
    </cfRule>
    <cfRule type="cellIs" dxfId="241" priority="249" operator="between">
      <formula>204</formula>
      <formula>212</formula>
    </cfRule>
    <cfRule type="cellIs" dxfId="240" priority="250" operator="between">
      <formula>213</formula>
      <formula>219</formula>
    </cfRule>
    <cfRule type="cellIs" dxfId="239" priority="251" operator="between">
      <formula>220</formula>
      <formula>230</formula>
    </cfRule>
    <cfRule type="containsText" dxfId="238" priority="252" operator="containsText" text="&gt;230">
      <formula>NOT(ISERROR(SEARCH("&gt;230",B2)))</formula>
    </cfRule>
  </conditionalFormatting>
  <conditionalFormatting sqref="H2:I279 I280:I291">
    <cfRule type="expression" dxfId="237" priority="225">
      <formula>AND(H2&lt;213,H3&gt;=213)</formula>
    </cfRule>
    <cfRule type="expression" dxfId="236" priority="226">
      <formula>AND(H2&lt;203,H3&gt;=203)</formula>
    </cfRule>
    <cfRule type="expression" dxfId="235" priority="227">
      <formula>AND(H2&lt;193,H3&gt;=193)</formula>
    </cfRule>
    <cfRule type="expression" dxfId="234" priority="228">
      <formula>AND(H2&lt;175,H3&gt;=175)</formula>
    </cfRule>
    <cfRule type="cellIs" dxfId="233" priority="229" stopIfTrue="1" operator="equal">
      <formula>"-"</formula>
    </cfRule>
    <cfRule type="cellIs" dxfId="232" priority="230" operator="lessThan">
      <formula>170</formula>
    </cfRule>
    <cfRule type="cellIs" dxfId="231" priority="231" operator="between">
      <formula>170</formula>
      <formula>179</formula>
    </cfRule>
    <cfRule type="cellIs" dxfId="230" priority="232" operator="between">
      <formula>180</formula>
      <formula>186</formula>
    </cfRule>
    <cfRule type="cellIs" dxfId="229" priority="233" operator="between">
      <formula>187</formula>
      <formula>195</formula>
    </cfRule>
    <cfRule type="cellIs" dxfId="228" priority="234" operator="between">
      <formula>196</formula>
      <formula>203</formula>
    </cfRule>
    <cfRule type="cellIs" dxfId="227" priority="235" operator="between">
      <formula>204</formula>
      <formula>212</formula>
    </cfRule>
    <cfRule type="cellIs" dxfId="226" priority="236" operator="between">
      <formula>213</formula>
      <formula>219</formula>
    </cfRule>
    <cfRule type="cellIs" dxfId="225" priority="237" operator="between">
      <formula>220</formula>
      <formula>230</formula>
    </cfRule>
    <cfRule type="containsText" dxfId="224" priority="238" operator="containsText" text="&gt;230">
      <formula>NOT(ISERROR(SEARCH("&gt;230",H2)))</formula>
    </cfRule>
  </conditionalFormatting>
  <conditionalFormatting sqref="H280:H338">
    <cfRule type="expression" dxfId="223" priority="211">
      <formula>AND(H280&lt;213,H281&gt;=213)</formula>
    </cfRule>
    <cfRule type="expression" dxfId="222" priority="212">
      <formula>AND(H280&lt;203,H281&gt;=203)</formula>
    </cfRule>
    <cfRule type="expression" dxfId="221" priority="213">
      <formula>AND(H280&lt;193,H281&gt;=193)</formula>
    </cfRule>
    <cfRule type="expression" dxfId="220" priority="214">
      <formula>AND(H280&lt;175,H281&gt;=175)</formula>
    </cfRule>
    <cfRule type="cellIs" dxfId="219" priority="215" stopIfTrue="1" operator="equal">
      <formula>"-"</formula>
    </cfRule>
    <cfRule type="cellIs" dxfId="218" priority="216" operator="lessThan">
      <formula>170</formula>
    </cfRule>
    <cfRule type="cellIs" dxfId="217" priority="217" operator="between">
      <formula>170</formula>
      <formula>179</formula>
    </cfRule>
    <cfRule type="cellIs" dxfId="216" priority="218" operator="between">
      <formula>180</formula>
      <formula>186</formula>
    </cfRule>
    <cfRule type="cellIs" dxfId="215" priority="219" operator="between">
      <formula>187</formula>
      <formula>195</formula>
    </cfRule>
    <cfRule type="cellIs" dxfId="214" priority="220" operator="between">
      <formula>196</formula>
      <formula>203</formula>
    </cfRule>
    <cfRule type="cellIs" dxfId="213" priority="221" operator="between">
      <formula>204</formula>
      <formula>212</formula>
    </cfRule>
    <cfRule type="cellIs" dxfId="212" priority="222" operator="between">
      <formula>213</formula>
      <formula>219</formula>
    </cfRule>
    <cfRule type="cellIs" dxfId="211" priority="223" operator="between">
      <formula>220</formula>
      <formula>230</formula>
    </cfRule>
    <cfRule type="containsText" dxfId="210" priority="224" operator="containsText" text="&gt;230">
      <formula>NOT(ISERROR(SEARCH("&gt;230",H280)))</formula>
    </cfRule>
  </conditionalFormatting>
  <conditionalFormatting sqref="I292:I350">
    <cfRule type="expression" dxfId="209" priority="197">
      <formula>AND(I292&lt;213,I293&gt;=213)</formula>
    </cfRule>
    <cfRule type="expression" dxfId="208" priority="198">
      <formula>AND(I292&lt;203,I293&gt;=203)</formula>
    </cfRule>
    <cfRule type="expression" dxfId="207" priority="199">
      <formula>AND(I292&lt;193,I293&gt;=193)</formula>
    </cfRule>
    <cfRule type="expression" dxfId="206" priority="200">
      <formula>AND(I292&lt;175,I293&gt;=175)</formula>
    </cfRule>
    <cfRule type="cellIs" dxfId="205" priority="201" stopIfTrue="1" operator="equal">
      <formula>"-"</formula>
    </cfRule>
    <cfRule type="cellIs" dxfId="204" priority="202" operator="lessThan">
      <formula>170</formula>
    </cfRule>
    <cfRule type="cellIs" dxfId="203" priority="203" operator="between">
      <formula>170</formula>
      <formula>179</formula>
    </cfRule>
    <cfRule type="cellIs" dxfId="202" priority="204" operator="between">
      <formula>180</formula>
      <formula>186</formula>
    </cfRule>
    <cfRule type="cellIs" dxfId="201" priority="205" operator="between">
      <formula>187</formula>
      <formula>195</formula>
    </cfRule>
    <cfRule type="cellIs" dxfId="200" priority="206" operator="between">
      <formula>196</formula>
      <formula>203</formula>
    </cfRule>
    <cfRule type="cellIs" dxfId="199" priority="207" operator="between">
      <formula>204</formula>
      <formula>212</formula>
    </cfRule>
    <cfRule type="cellIs" dxfId="198" priority="208" operator="between">
      <formula>213</formula>
      <formula>219</formula>
    </cfRule>
    <cfRule type="cellIs" dxfId="197" priority="209" operator="between">
      <formula>220</formula>
      <formula>230</formula>
    </cfRule>
    <cfRule type="containsText" dxfId="196" priority="210" operator="containsText" text="&gt;230">
      <formula>NOT(ISERROR(SEARCH("&gt;230",I292)))</formula>
    </cfRule>
  </conditionalFormatting>
  <conditionalFormatting sqref="H339:H364">
    <cfRule type="expression" dxfId="195" priority="183">
      <formula>AND(H339&lt;213,H340&gt;=213)</formula>
    </cfRule>
    <cfRule type="expression" dxfId="194" priority="184">
      <formula>AND(H339&lt;203,H340&gt;=203)</formula>
    </cfRule>
    <cfRule type="expression" dxfId="193" priority="185">
      <formula>AND(H339&lt;193,H340&gt;=193)</formula>
    </cfRule>
    <cfRule type="expression" dxfId="192" priority="186">
      <formula>AND(H339&lt;175,H340&gt;=175)</formula>
    </cfRule>
    <cfRule type="cellIs" dxfId="191" priority="187" stopIfTrue="1" operator="equal">
      <formula>"-"</formula>
    </cfRule>
    <cfRule type="cellIs" dxfId="190" priority="188" operator="lessThan">
      <formula>170</formula>
    </cfRule>
    <cfRule type="cellIs" dxfId="189" priority="189" operator="between">
      <formula>170</formula>
      <formula>179</formula>
    </cfRule>
    <cfRule type="cellIs" dxfId="188" priority="190" operator="between">
      <formula>180</formula>
      <formula>186</formula>
    </cfRule>
    <cfRule type="cellIs" dxfId="187" priority="191" operator="between">
      <formula>187</formula>
      <formula>195</formula>
    </cfRule>
    <cfRule type="cellIs" dxfId="186" priority="192" operator="between">
      <formula>196</formula>
      <formula>203</formula>
    </cfRule>
    <cfRule type="cellIs" dxfId="185" priority="193" operator="between">
      <formula>204</formula>
      <formula>212</formula>
    </cfRule>
    <cfRule type="cellIs" dxfId="184" priority="194" operator="between">
      <formula>213</formula>
      <formula>219</formula>
    </cfRule>
    <cfRule type="cellIs" dxfId="183" priority="195" operator="between">
      <formula>220</formula>
      <formula>230</formula>
    </cfRule>
    <cfRule type="containsText" dxfId="182" priority="196" operator="containsText" text="&gt;230">
      <formula>NOT(ISERROR(SEARCH("&gt;230",H339)))</formula>
    </cfRule>
  </conditionalFormatting>
  <conditionalFormatting sqref="I351:I364">
    <cfRule type="expression" dxfId="181" priority="169">
      <formula>AND(I351&lt;213,I352&gt;=213)</formula>
    </cfRule>
    <cfRule type="expression" dxfId="180" priority="170">
      <formula>AND(I351&lt;203,I352&gt;=203)</formula>
    </cfRule>
    <cfRule type="expression" dxfId="179" priority="171">
      <formula>AND(I351&lt;193,I352&gt;=193)</formula>
    </cfRule>
    <cfRule type="expression" dxfId="178" priority="172">
      <formula>AND(I351&lt;175,I352&gt;=175)</formula>
    </cfRule>
    <cfRule type="cellIs" dxfId="177" priority="173" stopIfTrue="1" operator="equal">
      <formula>"-"</formula>
    </cfRule>
    <cfRule type="cellIs" dxfId="176" priority="174" operator="lessThan">
      <formula>170</formula>
    </cfRule>
    <cfRule type="cellIs" dxfId="175" priority="175" operator="between">
      <formula>170</formula>
      <formula>179</formula>
    </cfRule>
    <cfRule type="cellIs" dxfId="174" priority="176" operator="between">
      <formula>180</formula>
      <formula>186</formula>
    </cfRule>
    <cfRule type="cellIs" dxfId="173" priority="177" operator="between">
      <formula>187</formula>
      <formula>195</formula>
    </cfRule>
    <cfRule type="cellIs" dxfId="172" priority="178" operator="between">
      <formula>196</formula>
      <formula>203</formula>
    </cfRule>
    <cfRule type="cellIs" dxfId="171" priority="179" operator="between">
      <formula>204</formula>
      <formula>212</formula>
    </cfRule>
    <cfRule type="cellIs" dxfId="170" priority="180" operator="between">
      <formula>213</formula>
      <formula>219</formula>
    </cfRule>
    <cfRule type="cellIs" dxfId="169" priority="181" operator="between">
      <formula>220</formula>
      <formula>230</formula>
    </cfRule>
    <cfRule type="containsText" dxfId="168" priority="182" operator="containsText" text="&gt;230">
      <formula>NOT(ISERROR(SEARCH("&gt;230",I351)))</formula>
    </cfRule>
  </conditionalFormatting>
  <conditionalFormatting sqref="F327:F338">
    <cfRule type="expression" dxfId="167" priority="155">
      <formula>AND(F327&lt;213,F328&gt;=213)</formula>
    </cfRule>
    <cfRule type="expression" dxfId="166" priority="156">
      <formula>AND(F327&lt;203,F328&gt;=203)</formula>
    </cfRule>
    <cfRule type="expression" dxfId="165" priority="157">
      <formula>AND(F327&lt;193,F328&gt;=193)</formula>
    </cfRule>
    <cfRule type="expression" dxfId="164" priority="158">
      <formula>AND(F327&lt;175,F328&gt;=175)</formula>
    </cfRule>
    <cfRule type="cellIs" dxfId="163" priority="159" stopIfTrue="1" operator="equal">
      <formula>"-"</formula>
    </cfRule>
    <cfRule type="cellIs" dxfId="162" priority="160" operator="lessThan">
      <formula>170</formula>
    </cfRule>
    <cfRule type="cellIs" dxfId="161" priority="161" operator="between">
      <formula>170</formula>
      <formula>179</formula>
    </cfRule>
    <cfRule type="cellIs" dxfId="160" priority="162" operator="between">
      <formula>180</formula>
      <formula>186</formula>
    </cfRule>
    <cfRule type="cellIs" dxfId="159" priority="163" operator="between">
      <formula>187</formula>
      <formula>195</formula>
    </cfRule>
    <cfRule type="cellIs" dxfId="158" priority="164" operator="between">
      <formula>196</formula>
      <formula>203</formula>
    </cfRule>
    <cfRule type="cellIs" dxfId="157" priority="165" operator="between">
      <formula>204</formula>
      <formula>212</formula>
    </cfRule>
    <cfRule type="cellIs" dxfId="156" priority="166" operator="between">
      <formula>213</formula>
      <formula>219</formula>
    </cfRule>
    <cfRule type="cellIs" dxfId="155" priority="167" operator="between">
      <formula>220</formula>
      <formula>230</formula>
    </cfRule>
    <cfRule type="containsText" dxfId="154" priority="168" operator="containsText" text="&gt;230">
      <formula>NOT(ISERROR(SEARCH("&gt;230",F327)))</formula>
    </cfRule>
  </conditionalFormatting>
  <conditionalFormatting sqref="G327:G350">
    <cfRule type="expression" dxfId="153" priority="141">
      <formula>AND(G327&lt;213,G328&gt;=213)</formula>
    </cfRule>
    <cfRule type="expression" dxfId="152" priority="142">
      <formula>AND(G327&lt;203,G328&gt;=203)</formula>
    </cfRule>
    <cfRule type="expression" dxfId="151" priority="143">
      <formula>AND(G327&lt;193,G328&gt;=193)</formula>
    </cfRule>
    <cfRule type="expression" dxfId="150" priority="144">
      <formula>AND(G327&lt;175,G328&gt;=175)</formula>
    </cfRule>
    <cfRule type="cellIs" dxfId="149" priority="145" stopIfTrue="1" operator="equal">
      <formula>"-"</formula>
    </cfRule>
    <cfRule type="cellIs" dxfId="148" priority="146" operator="lessThan">
      <formula>170</formula>
    </cfRule>
    <cfRule type="cellIs" dxfId="147" priority="147" operator="between">
      <formula>170</formula>
      <formula>179</formula>
    </cfRule>
    <cfRule type="cellIs" dxfId="146" priority="148" operator="between">
      <formula>180</formula>
      <formula>186</formula>
    </cfRule>
    <cfRule type="cellIs" dxfId="145" priority="149" operator="between">
      <formula>187</formula>
      <formula>195</formula>
    </cfRule>
    <cfRule type="cellIs" dxfId="144" priority="150" operator="between">
      <formula>196</formula>
      <formula>203</formula>
    </cfRule>
    <cfRule type="cellIs" dxfId="143" priority="151" operator="between">
      <formula>204</formula>
      <formula>212</formula>
    </cfRule>
    <cfRule type="cellIs" dxfId="142" priority="152" operator="between">
      <formula>213</formula>
      <formula>219</formula>
    </cfRule>
    <cfRule type="cellIs" dxfId="141" priority="153" operator="between">
      <formula>220</formula>
      <formula>230</formula>
    </cfRule>
    <cfRule type="containsText" dxfId="140" priority="154" operator="containsText" text="&gt;230">
      <formula>NOT(ISERROR(SEARCH("&gt;230",G327)))</formula>
    </cfRule>
  </conditionalFormatting>
  <conditionalFormatting sqref="F339:F364">
    <cfRule type="expression" dxfId="139" priority="127">
      <formula>AND(F339&lt;213,F340&gt;=213)</formula>
    </cfRule>
    <cfRule type="expression" dxfId="138" priority="128">
      <formula>AND(F339&lt;203,F340&gt;=203)</formula>
    </cfRule>
    <cfRule type="expression" dxfId="137" priority="129">
      <formula>AND(F339&lt;193,F340&gt;=193)</formula>
    </cfRule>
    <cfRule type="expression" dxfId="136" priority="130">
      <formula>AND(F339&lt;175,F340&gt;=175)</formula>
    </cfRule>
    <cfRule type="cellIs" dxfId="135" priority="131" stopIfTrue="1" operator="equal">
      <formula>"-"</formula>
    </cfRule>
    <cfRule type="cellIs" dxfId="134" priority="132" operator="lessThan">
      <formula>170</formula>
    </cfRule>
    <cfRule type="cellIs" dxfId="133" priority="133" operator="between">
      <formula>170</formula>
      <formula>179</formula>
    </cfRule>
    <cfRule type="cellIs" dxfId="132" priority="134" operator="between">
      <formula>180</formula>
      <formula>186</formula>
    </cfRule>
    <cfRule type="cellIs" dxfId="131" priority="135" operator="between">
      <formula>187</formula>
      <formula>195</formula>
    </cfRule>
    <cfRule type="cellIs" dxfId="130" priority="136" operator="between">
      <formula>196</formula>
      <formula>203</formula>
    </cfRule>
    <cfRule type="cellIs" dxfId="129" priority="137" operator="between">
      <formula>204</formula>
      <formula>212</formula>
    </cfRule>
    <cfRule type="cellIs" dxfId="128" priority="138" operator="between">
      <formula>213</formula>
      <formula>219</formula>
    </cfRule>
    <cfRule type="cellIs" dxfId="127" priority="139" operator="between">
      <formula>220</formula>
      <formula>230</formula>
    </cfRule>
    <cfRule type="containsText" dxfId="126" priority="140" operator="containsText" text="&gt;230">
      <formula>NOT(ISERROR(SEARCH("&gt;230",F339)))</formula>
    </cfRule>
  </conditionalFormatting>
  <conditionalFormatting sqref="G351:G364">
    <cfRule type="expression" dxfId="125" priority="113">
      <formula>AND(G351&lt;213,G352&gt;=213)</formula>
    </cfRule>
    <cfRule type="expression" dxfId="124" priority="114">
      <formula>AND(G351&lt;203,G352&gt;=203)</formula>
    </cfRule>
    <cfRule type="expression" dxfId="123" priority="115">
      <formula>AND(G351&lt;193,G352&gt;=193)</formula>
    </cfRule>
    <cfRule type="expression" dxfId="122" priority="116">
      <formula>AND(G351&lt;175,G352&gt;=175)</formula>
    </cfRule>
    <cfRule type="cellIs" dxfId="121" priority="117" stopIfTrue="1" operator="equal">
      <formula>"-"</formula>
    </cfRule>
    <cfRule type="cellIs" dxfId="120" priority="118" operator="lessThan">
      <formula>170</formula>
    </cfRule>
    <cfRule type="cellIs" dxfId="119" priority="119" operator="between">
      <formula>170</formula>
      <formula>179</formula>
    </cfRule>
    <cfRule type="cellIs" dxfId="118" priority="120" operator="between">
      <formula>180</formula>
      <formula>186</formula>
    </cfRule>
    <cfRule type="cellIs" dxfId="117" priority="121" operator="between">
      <formula>187</formula>
      <formula>195</formula>
    </cfRule>
    <cfRule type="cellIs" dxfId="116" priority="122" operator="between">
      <formula>196</formula>
      <formula>203</formula>
    </cfRule>
    <cfRule type="cellIs" dxfId="115" priority="123" operator="between">
      <formula>204</formula>
      <formula>212</formula>
    </cfRule>
    <cfRule type="cellIs" dxfId="114" priority="124" operator="between">
      <formula>213</formula>
      <formula>219</formula>
    </cfRule>
    <cfRule type="cellIs" dxfId="113" priority="125" operator="between">
      <formula>220</formula>
      <formula>230</formula>
    </cfRule>
    <cfRule type="containsText" dxfId="112" priority="126" operator="containsText" text="&gt;230">
      <formula>NOT(ISERROR(SEARCH("&gt;230",G351)))</formula>
    </cfRule>
  </conditionalFormatting>
  <conditionalFormatting sqref="D327:D338">
    <cfRule type="expression" dxfId="111" priority="99">
      <formula>AND(D327&lt;213,D328&gt;=213)</formula>
    </cfRule>
    <cfRule type="expression" dxfId="110" priority="100">
      <formula>AND(D327&lt;203,D328&gt;=203)</formula>
    </cfRule>
    <cfRule type="expression" dxfId="109" priority="101">
      <formula>AND(D327&lt;193,D328&gt;=193)</formula>
    </cfRule>
    <cfRule type="expression" dxfId="108" priority="102">
      <formula>AND(D327&lt;175,D328&gt;=175)</formula>
    </cfRule>
    <cfRule type="cellIs" dxfId="107" priority="103" stopIfTrue="1" operator="equal">
      <formula>"-"</formula>
    </cfRule>
    <cfRule type="cellIs" dxfId="106" priority="104" operator="lessThan">
      <formula>170</formula>
    </cfRule>
    <cfRule type="cellIs" dxfId="105" priority="105" operator="between">
      <formula>170</formula>
      <formula>179</formula>
    </cfRule>
    <cfRule type="cellIs" dxfId="104" priority="106" operator="between">
      <formula>180</formula>
      <formula>186</formula>
    </cfRule>
    <cfRule type="cellIs" dxfId="103" priority="107" operator="between">
      <formula>187</formula>
      <formula>195</formula>
    </cfRule>
    <cfRule type="cellIs" dxfId="102" priority="108" operator="between">
      <formula>196</formula>
      <formula>203</formula>
    </cfRule>
    <cfRule type="cellIs" dxfId="101" priority="109" operator="between">
      <formula>204</formula>
      <formula>212</formula>
    </cfRule>
    <cfRule type="cellIs" dxfId="100" priority="110" operator="between">
      <formula>213</formula>
      <formula>219</formula>
    </cfRule>
    <cfRule type="cellIs" dxfId="99" priority="111" operator="between">
      <formula>220</formula>
      <formula>230</formula>
    </cfRule>
    <cfRule type="containsText" dxfId="98" priority="112" operator="containsText" text="&gt;230">
      <formula>NOT(ISERROR(SEARCH("&gt;230",D327)))</formula>
    </cfRule>
  </conditionalFormatting>
  <conditionalFormatting sqref="E327:E350">
    <cfRule type="expression" dxfId="97" priority="85">
      <formula>AND(E327&lt;213,E328&gt;=213)</formula>
    </cfRule>
    <cfRule type="expression" dxfId="96" priority="86">
      <formula>AND(E327&lt;203,E328&gt;=203)</formula>
    </cfRule>
    <cfRule type="expression" dxfId="95" priority="87">
      <formula>AND(E327&lt;193,E328&gt;=193)</formula>
    </cfRule>
    <cfRule type="expression" dxfId="94" priority="88">
      <formula>AND(E327&lt;175,E328&gt;=175)</formula>
    </cfRule>
    <cfRule type="cellIs" dxfId="93" priority="89" stopIfTrue="1" operator="equal">
      <formula>"-"</formula>
    </cfRule>
    <cfRule type="cellIs" dxfId="92" priority="90" operator="lessThan">
      <formula>170</formula>
    </cfRule>
    <cfRule type="cellIs" dxfId="91" priority="91" operator="between">
      <formula>170</formula>
      <formula>179</formula>
    </cfRule>
    <cfRule type="cellIs" dxfId="90" priority="92" operator="between">
      <formula>180</formula>
      <formula>186</formula>
    </cfRule>
    <cfRule type="cellIs" dxfId="89" priority="93" operator="between">
      <formula>187</formula>
      <formula>195</formula>
    </cfRule>
    <cfRule type="cellIs" dxfId="88" priority="94" operator="between">
      <formula>196</formula>
      <formula>203</formula>
    </cfRule>
    <cfRule type="cellIs" dxfId="87" priority="95" operator="between">
      <formula>204</formula>
      <formula>212</formula>
    </cfRule>
    <cfRule type="cellIs" dxfId="86" priority="96" operator="between">
      <formula>213</formula>
      <formula>219</formula>
    </cfRule>
    <cfRule type="cellIs" dxfId="85" priority="97" operator="between">
      <formula>220</formula>
      <formula>230</formula>
    </cfRule>
    <cfRule type="containsText" dxfId="84" priority="98" operator="containsText" text="&gt;230">
      <formula>NOT(ISERROR(SEARCH("&gt;230",E327)))</formula>
    </cfRule>
  </conditionalFormatting>
  <conditionalFormatting sqref="D339:D364">
    <cfRule type="expression" dxfId="83" priority="71">
      <formula>AND(D339&lt;213,D340&gt;=213)</formula>
    </cfRule>
    <cfRule type="expression" dxfId="82" priority="72">
      <formula>AND(D339&lt;203,D340&gt;=203)</formula>
    </cfRule>
    <cfRule type="expression" dxfId="81" priority="73">
      <formula>AND(D339&lt;193,D340&gt;=193)</formula>
    </cfRule>
    <cfRule type="expression" dxfId="80" priority="74">
      <formula>AND(D339&lt;175,D340&gt;=175)</formula>
    </cfRule>
    <cfRule type="cellIs" dxfId="79" priority="75" stopIfTrue="1" operator="equal">
      <formula>"-"</formula>
    </cfRule>
    <cfRule type="cellIs" dxfId="78" priority="76" operator="lessThan">
      <formula>170</formula>
    </cfRule>
    <cfRule type="cellIs" dxfId="77" priority="77" operator="between">
      <formula>170</formula>
      <formula>179</formula>
    </cfRule>
    <cfRule type="cellIs" dxfId="76" priority="78" operator="between">
      <formula>180</formula>
      <formula>186</formula>
    </cfRule>
    <cfRule type="cellIs" dxfId="75" priority="79" operator="between">
      <formula>187</formula>
      <formula>195</formula>
    </cfRule>
    <cfRule type="cellIs" dxfId="74" priority="80" operator="between">
      <formula>196</formula>
      <formula>203</formula>
    </cfRule>
    <cfRule type="cellIs" dxfId="73" priority="81" operator="between">
      <formula>204</formula>
      <formula>212</formula>
    </cfRule>
    <cfRule type="cellIs" dxfId="72" priority="82" operator="between">
      <formula>213</formula>
      <formula>219</formula>
    </cfRule>
    <cfRule type="cellIs" dxfId="71" priority="83" operator="between">
      <formula>220</formula>
      <formula>230</formula>
    </cfRule>
    <cfRule type="containsText" dxfId="70" priority="84" operator="containsText" text="&gt;230">
      <formula>NOT(ISERROR(SEARCH("&gt;230",D339)))</formula>
    </cfRule>
  </conditionalFormatting>
  <conditionalFormatting sqref="E351:E364">
    <cfRule type="expression" dxfId="69" priority="57">
      <formula>AND(E351&lt;213,E352&gt;=213)</formula>
    </cfRule>
    <cfRule type="expression" dxfId="68" priority="58">
      <formula>AND(E351&lt;203,E352&gt;=203)</formula>
    </cfRule>
    <cfRule type="expression" dxfId="67" priority="59">
      <formula>AND(E351&lt;193,E352&gt;=193)</formula>
    </cfRule>
    <cfRule type="expression" dxfId="66" priority="60">
      <formula>AND(E351&lt;175,E352&gt;=175)</formula>
    </cfRule>
    <cfRule type="cellIs" dxfId="65" priority="61" stopIfTrue="1" operator="equal">
      <formula>"-"</formula>
    </cfRule>
    <cfRule type="cellIs" dxfId="64" priority="62" operator="lessThan">
      <formula>170</formula>
    </cfRule>
    <cfRule type="cellIs" dxfId="63" priority="63" operator="between">
      <formula>170</formula>
      <formula>179</formula>
    </cfRule>
    <cfRule type="cellIs" dxfId="62" priority="64" operator="between">
      <formula>180</formula>
      <formula>186</formula>
    </cfRule>
    <cfRule type="cellIs" dxfId="61" priority="65" operator="between">
      <formula>187</formula>
      <formula>195</formula>
    </cfRule>
    <cfRule type="cellIs" dxfId="60" priority="66" operator="between">
      <formula>196</formula>
      <formula>203</formula>
    </cfRule>
    <cfRule type="cellIs" dxfId="59" priority="67" operator="between">
      <formula>204</formula>
      <formula>212</formula>
    </cfRule>
    <cfRule type="cellIs" dxfId="58" priority="68" operator="between">
      <formula>213</formula>
      <formula>219</formula>
    </cfRule>
    <cfRule type="cellIs" dxfId="57" priority="69" operator="between">
      <formula>220</formula>
      <formula>230</formula>
    </cfRule>
    <cfRule type="containsText" dxfId="56" priority="70" operator="containsText" text="&gt;230">
      <formula>NOT(ISERROR(SEARCH("&gt;230",E351)))</formula>
    </cfRule>
  </conditionalFormatting>
  <conditionalFormatting sqref="B327:B338">
    <cfRule type="expression" dxfId="55" priority="43">
      <formula>AND(B327&lt;213,B328&gt;=213)</formula>
    </cfRule>
    <cfRule type="expression" dxfId="54" priority="44">
      <formula>AND(B327&lt;203,B328&gt;=203)</formula>
    </cfRule>
    <cfRule type="expression" dxfId="53" priority="45">
      <formula>AND(B327&lt;193,B328&gt;=193)</formula>
    </cfRule>
    <cfRule type="expression" dxfId="52" priority="46">
      <formula>AND(B327&lt;175,B328&gt;=175)</formula>
    </cfRule>
    <cfRule type="cellIs" dxfId="51" priority="47" stopIfTrue="1" operator="equal">
      <formula>"-"</formula>
    </cfRule>
    <cfRule type="cellIs" dxfId="50" priority="48" operator="lessThan">
      <formula>170</formula>
    </cfRule>
    <cfRule type="cellIs" dxfId="49" priority="49" operator="between">
      <formula>170</formula>
      <formula>179</formula>
    </cfRule>
    <cfRule type="cellIs" dxfId="48" priority="50" operator="between">
      <formula>180</formula>
      <formula>186</formula>
    </cfRule>
    <cfRule type="cellIs" dxfId="47" priority="51" operator="between">
      <formula>187</formula>
      <formula>195</formula>
    </cfRule>
    <cfRule type="cellIs" dxfId="46" priority="52" operator="between">
      <formula>196</formula>
      <formula>203</formula>
    </cfRule>
    <cfRule type="cellIs" dxfId="45" priority="53" operator="between">
      <formula>204</formula>
      <formula>212</formula>
    </cfRule>
    <cfRule type="cellIs" dxfId="44" priority="54" operator="between">
      <formula>213</formula>
      <formula>219</formula>
    </cfRule>
    <cfRule type="cellIs" dxfId="43" priority="55" operator="between">
      <formula>220</formula>
      <formula>230</formula>
    </cfRule>
    <cfRule type="containsText" dxfId="42" priority="56" operator="containsText" text="&gt;230">
      <formula>NOT(ISERROR(SEARCH("&gt;230",B327)))</formula>
    </cfRule>
  </conditionalFormatting>
  <conditionalFormatting sqref="C327:C350">
    <cfRule type="expression" dxfId="41" priority="29">
      <formula>AND(C327&lt;213,C328&gt;=213)</formula>
    </cfRule>
    <cfRule type="expression" dxfId="40" priority="30">
      <formula>AND(C327&lt;203,C328&gt;=203)</formula>
    </cfRule>
    <cfRule type="expression" dxfId="39" priority="31">
      <formula>AND(C327&lt;193,C328&gt;=193)</formula>
    </cfRule>
    <cfRule type="expression" dxfId="38" priority="32">
      <formula>AND(C327&lt;175,C328&gt;=175)</formula>
    </cfRule>
    <cfRule type="cellIs" dxfId="37" priority="33" stopIfTrue="1" operator="equal">
      <formula>"-"</formula>
    </cfRule>
    <cfRule type="cellIs" dxfId="36" priority="34" operator="lessThan">
      <formula>170</formula>
    </cfRule>
    <cfRule type="cellIs" dxfId="35" priority="35" operator="between">
      <formula>170</formula>
      <formula>179</formula>
    </cfRule>
    <cfRule type="cellIs" dxfId="34" priority="36" operator="between">
      <formula>180</formula>
      <formula>186</formula>
    </cfRule>
    <cfRule type="cellIs" dxfId="33" priority="37" operator="between">
      <formula>187</formula>
      <formula>195</formula>
    </cfRule>
    <cfRule type="cellIs" dxfId="32" priority="38" operator="between">
      <formula>196</formula>
      <formula>203</formula>
    </cfRule>
    <cfRule type="cellIs" dxfId="31" priority="39" operator="between">
      <formula>204</formula>
      <formula>212</formula>
    </cfRule>
    <cfRule type="cellIs" dxfId="30" priority="40" operator="between">
      <formula>213</formula>
      <formula>219</formula>
    </cfRule>
    <cfRule type="cellIs" dxfId="29" priority="41" operator="between">
      <formula>220</formula>
      <formula>230</formula>
    </cfRule>
    <cfRule type="containsText" dxfId="28" priority="42" operator="containsText" text="&gt;230">
      <formula>NOT(ISERROR(SEARCH("&gt;230",C327)))</formula>
    </cfRule>
  </conditionalFormatting>
  <conditionalFormatting sqref="B339:B364">
    <cfRule type="expression" dxfId="27" priority="15">
      <formula>AND(B339&lt;213,B340&gt;=213)</formula>
    </cfRule>
    <cfRule type="expression" dxfId="26" priority="16">
      <formula>AND(B339&lt;203,B340&gt;=203)</formula>
    </cfRule>
    <cfRule type="expression" dxfId="25" priority="17">
      <formula>AND(B339&lt;193,B340&gt;=193)</formula>
    </cfRule>
    <cfRule type="expression" dxfId="24" priority="18">
      <formula>AND(B339&lt;175,B340&gt;=175)</formula>
    </cfRule>
    <cfRule type="cellIs" dxfId="23" priority="19" stopIfTrue="1" operator="equal">
      <formula>"-"</formula>
    </cfRule>
    <cfRule type="cellIs" dxfId="22" priority="20" operator="lessThan">
      <formula>170</formula>
    </cfRule>
    <cfRule type="cellIs" dxfId="21" priority="21" operator="between">
      <formula>170</formula>
      <formula>179</formula>
    </cfRule>
    <cfRule type="cellIs" dxfId="20" priority="22" operator="between">
      <formula>180</formula>
      <formula>186</formula>
    </cfRule>
    <cfRule type="cellIs" dxfId="19" priority="23" operator="between">
      <formula>187</formula>
      <formula>195</formula>
    </cfRule>
    <cfRule type="cellIs" dxfId="18" priority="24" operator="between">
      <formula>196</formula>
      <formula>203</formula>
    </cfRule>
    <cfRule type="cellIs" dxfId="17" priority="25" operator="between">
      <formula>204</formula>
      <formula>212</formula>
    </cfRule>
    <cfRule type="cellIs" dxfId="16" priority="26" operator="between">
      <formula>213</formula>
      <formula>219</formula>
    </cfRule>
    <cfRule type="cellIs" dxfId="15" priority="27" operator="between">
      <formula>220</formula>
      <formula>230</formula>
    </cfRule>
    <cfRule type="containsText" dxfId="14" priority="28" operator="containsText" text="&gt;230">
      <formula>NOT(ISERROR(SEARCH("&gt;230",B339)))</formula>
    </cfRule>
  </conditionalFormatting>
  <conditionalFormatting sqref="C351:C364">
    <cfRule type="expression" dxfId="13" priority="1">
      <formula>AND(C351&lt;213,C352&gt;=213)</formula>
    </cfRule>
    <cfRule type="expression" dxfId="12" priority="2">
      <formula>AND(C351&lt;203,C352&gt;=203)</formula>
    </cfRule>
    <cfRule type="expression" dxfId="11" priority="3">
      <formula>AND(C351&lt;193,C352&gt;=193)</formula>
    </cfRule>
    <cfRule type="expression" dxfId="10" priority="4">
      <formula>AND(C351&lt;175,C352&gt;=175)</formula>
    </cfRule>
    <cfRule type="cellIs" dxfId="9" priority="5" stopIfTrue="1" operator="equal">
      <formula>"-"</formula>
    </cfRule>
    <cfRule type="cellIs" dxfId="8" priority="6" operator="lessThan">
      <formula>170</formula>
    </cfRule>
    <cfRule type="cellIs" dxfId="7" priority="7" operator="between">
      <formula>170</formula>
      <formula>179</formula>
    </cfRule>
    <cfRule type="cellIs" dxfId="6" priority="8" operator="between">
      <formula>180</formula>
      <formula>186</formula>
    </cfRule>
    <cfRule type="cellIs" dxfId="5" priority="9" operator="between">
      <formula>187</formula>
      <formula>195</formula>
    </cfRule>
    <cfRule type="cellIs" dxfId="4" priority="10" operator="between">
      <formula>196</formula>
      <formula>203</formula>
    </cfRule>
    <cfRule type="cellIs" dxfId="3" priority="11" operator="between">
      <formula>204</formula>
      <formula>212</formula>
    </cfRule>
    <cfRule type="cellIs" dxfId="2" priority="12" operator="between">
      <formula>213</formula>
      <formula>219</formula>
    </cfRule>
    <cfRule type="cellIs" dxfId="1" priority="13" operator="between">
      <formula>220</formula>
      <formula>230</formula>
    </cfRule>
    <cfRule type="containsText" dxfId="0" priority="14" operator="containsText" text="&gt;230">
      <formula>NOT(ISERROR(SEARCH("&gt;230",C351)))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14</vt:i4>
      </vt:variant>
    </vt:vector>
  </HeadingPairs>
  <TitlesOfParts>
    <vt:vector size="29" baseType="lpstr">
      <vt:lpstr>M3</vt:lpstr>
      <vt:lpstr>E3</vt:lpstr>
      <vt:lpstr>M4</vt:lpstr>
      <vt:lpstr>E4</vt:lpstr>
      <vt:lpstr>M5</vt:lpstr>
      <vt:lpstr>E5</vt:lpstr>
      <vt:lpstr>M6</vt:lpstr>
      <vt:lpstr>E6</vt:lpstr>
      <vt:lpstr>M7</vt:lpstr>
      <vt:lpstr>E7</vt:lpstr>
      <vt:lpstr>M8</vt:lpstr>
      <vt:lpstr>Result. ond profiel</vt:lpstr>
      <vt:lpstr>Schooloverzicht</vt:lpstr>
      <vt:lpstr>Schooloverzicht OC</vt:lpstr>
      <vt:lpstr>Blad1</vt:lpstr>
      <vt:lpstr>'E3'!Afdrukbereik</vt:lpstr>
      <vt:lpstr>'E4'!Afdrukbereik</vt:lpstr>
      <vt:lpstr>'E5'!Afdrukbereik</vt:lpstr>
      <vt:lpstr>'E6'!Afdrukbereik</vt:lpstr>
      <vt:lpstr>'E7'!Afdrukbereik</vt:lpstr>
      <vt:lpstr>'M3'!Afdrukbereik</vt:lpstr>
      <vt:lpstr>'M4'!Afdrukbereik</vt:lpstr>
      <vt:lpstr>'M5'!Afdrukbereik</vt:lpstr>
      <vt:lpstr>'M6'!Afdrukbereik</vt:lpstr>
      <vt:lpstr>'M7'!Afdrukbereik</vt:lpstr>
      <vt:lpstr>'M8'!Afdrukbereik</vt:lpstr>
      <vt:lpstr>'Result. ond profiel'!Afdrukbereik</vt:lpstr>
      <vt:lpstr>Schooloverzicht!Afdrukbereik</vt:lpstr>
      <vt:lpstr>'Schooloverzicht OC'!Afdrukbereik</vt:lpstr>
    </vt:vector>
  </TitlesOfParts>
  <Company>CEDGroep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administrator</cp:lastModifiedBy>
  <cp:lastPrinted>2013-02-07T20:42:48Z</cp:lastPrinted>
  <dcterms:created xsi:type="dcterms:W3CDTF">2009-01-05T12:27:33Z</dcterms:created>
  <dcterms:modified xsi:type="dcterms:W3CDTF">2017-02-03T09:26:29Z</dcterms:modified>
</cp:coreProperties>
</file>